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worksheets/sheet71.xml" ContentType="application/vnd.openxmlformats-officedocument.spreadsheetml.worksheet+xml"/>
  <Override PartName="/xl/drawings/drawing71.xml" ContentType="application/vnd.openxmlformats-officedocument.drawing+xml"/>
  <Override PartName="/xl/worksheets/sheet72.xml" ContentType="application/vnd.openxmlformats-officedocument.spreadsheetml.worksheet+xml"/>
  <Override PartName="/xl/drawings/drawing72.xml" ContentType="application/vnd.openxmlformats-officedocument.drawing+xml"/>
  <Override PartName="/xl/worksheets/sheet73.xml" ContentType="application/vnd.openxmlformats-officedocument.spreadsheetml.worksheet+xml"/>
  <Override PartName="/xl/drawings/drawing73.xml" ContentType="application/vnd.openxmlformats-officedocument.drawing+xml"/>
  <Override PartName="/xl/worksheets/sheet74.xml" ContentType="application/vnd.openxmlformats-officedocument.spreadsheetml.worksheet+xml"/>
  <Override PartName="/xl/drawings/drawing74.xml" ContentType="application/vnd.openxmlformats-officedocument.drawing+xml"/>
  <Override PartName="/xl/worksheets/sheet75.xml" ContentType="application/vnd.openxmlformats-officedocument.spreadsheetml.worksheet+xml"/>
  <Override PartName="/xl/drawings/drawing75.xml" ContentType="application/vnd.openxmlformats-officedocument.drawing+xml"/>
  <Override PartName="/xl/worksheets/sheet76.xml" ContentType="application/vnd.openxmlformats-officedocument.spreadsheetml.worksheet+xml"/>
  <Override PartName="/xl/drawings/drawing76.xml" ContentType="application/vnd.openxmlformats-officedocument.drawing+xml"/>
  <Override PartName="/xl/worksheets/sheet77.xml" ContentType="application/vnd.openxmlformats-officedocument.spreadsheetml.worksheet+xml"/>
  <Override PartName="/xl/drawings/drawing77.xml" ContentType="application/vnd.openxmlformats-officedocument.drawing+xml"/>
  <Override PartName="/xl/worksheets/sheet78.xml" ContentType="application/vnd.openxmlformats-officedocument.spreadsheetml.worksheet+xml"/>
  <Override PartName="/xl/drawings/drawing78.xml" ContentType="application/vnd.openxmlformats-officedocument.drawing+xml"/>
  <Override PartName="/xl/worksheets/sheet79.xml" ContentType="application/vnd.openxmlformats-officedocument.spreadsheetml.worksheet+xml"/>
  <Override PartName="/xl/drawings/drawing79.xml" ContentType="application/vnd.openxmlformats-officedocument.drawing+xml"/>
  <Override PartName="/xl/worksheets/sheet80.xml" ContentType="application/vnd.openxmlformats-officedocument.spreadsheetml.worksheet+xml"/>
  <Override PartName="/xl/drawings/drawing80.xml" ContentType="application/vnd.openxmlformats-officedocument.drawing+xml"/>
  <Override PartName="/xl/worksheets/sheet81.xml" ContentType="application/vnd.openxmlformats-officedocument.spreadsheetml.worksheet+xml"/>
  <Override PartName="/xl/drawings/drawing81.xml" ContentType="application/vnd.openxmlformats-officedocument.drawing+xml"/>
  <Override PartName="/xl/worksheets/sheet82.xml" ContentType="application/vnd.openxmlformats-officedocument.spreadsheetml.worksheet+xml"/>
  <Override PartName="/xl/drawings/drawing82.xml" ContentType="application/vnd.openxmlformats-officedocument.drawing+xml"/>
  <Override PartName="/xl/worksheets/sheet83.xml" ContentType="application/vnd.openxmlformats-officedocument.spreadsheetml.worksheet+xml"/>
  <Override PartName="/xl/drawings/drawing83.xml" ContentType="application/vnd.openxmlformats-officedocument.drawing+xml"/>
  <Override PartName="/xl/worksheets/sheet84.xml" ContentType="application/vnd.openxmlformats-officedocument.spreadsheetml.worksheet+xml"/>
  <Override PartName="/xl/drawings/drawing8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01-51" sheetId="2" r:id="rId2"/>
    <sheet name="PS 11-01-11" sheetId="3" r:id="rId3"/>
    <sheet name="PS 12-01-21" sheetId="4" r:id="rId4"/>
    <sheet name="PS 13-01-11" sheetId="5" r:id="rId5"/>
    <sheet name="PS 14-01-21" sheetId="6" r:id="rId6"/>
    <sheet name="PS 10-02-91" sheetId="7" r:id="rId7"/>
    <sheet name="PS 11-02-41" sheetId="8" r:id="rId8"/>
    <sheet name="PS 11-02-81" sheetId="9" r:id="rId9"/>
    <sheet name="PS 11-02-91" sheetId="10" r:id="rId10"/>
    <sheet name="PS 11-02-93" sheetId="11" r:id="rId11"/>
    <sheet name="PS 12-02-21" sheetId="12" r:id="rId12"/>
    <sheet name="PS 12-02-22" sheetId="13" r:id="rId13"/>
    <sheet name="PS 12-02-23" sheetId="14" r:id="rId14"/>
    <sheet name="PS 12-02-51" sheetId="15" r:id="rId15"/>
    <sheet name="PS 12-02-81" sheetId="16" r:id="rId16"/>
    <sheet name="PS 12-02-91" sheetId="17" r:id="rId17"/>
    <sheet name="PS 13-02-11" sheetId="18" r:id="rId18"/>
    <sheet name="PS 13-02-21" sheetId="19" r:id="rId19"/>
    <sheet name="PS 13-02-31" sheetId="20" r:id="rId20"/>
    <sheet name="PS 13-02-41" sheetId="21" r:id="rId21"/>
    <sheet name="PS 13-02-71" sheetId="22" r:id="rId22"/>
    <sheet name="PS 13-02-81" sheetId="23" r:id="rId23"/>
    <sheet name="PS 13-02-91" sheetId="24" r:id="rId24"/>
    <sheet name="PS 13-02-92" sheetId="25" r:id="rId25"/>
    <sheet name="PS 14-02-21" sheetId="26" r:id="rId26"/>
    <sheet name="PS 14-02-22" sheetId="27" r:id="rId27"/>
    <sheet name="PS 14-02-51" sheetId="28" r:id="rId28"/>
    <sheet name="PS 14-02-81" sheetId="29" r:id="rId29"/>
    <sheet name="PS 14-02-91" sheetId="30" r:id="rId30"/>
    <sheet name="PS 13-03-71" sheetId="31" r:id="rId31"/>
    <sheet name="PS 13-04-11" sheetId="32" r:id="rId32"/>
    <sheet name="PS 13-04-51" sheetId="33" r:id="rId33"/>
    <sheet name="SO 13-10-01" sheetId="34" r:id="rId34"/>
    <sheet name="SO 13-14-01" sheetId="35" r:id="rId35"/>
    <sheet name="SO 13-11-01" sheetId="36" r:id="rId36"/>
    <sheet name="SO 13-12-01" sheetId="37" r:id="rId37"/>
    <sheet name="SO 13-20-01" sheetId="38" r:id="rId38"/>
    <sheet name="SO 13-20-02" sheetId="39" r:id="rId39"/>
    <sheet name="SO 13-20-03" sheetId="40" r:id="rId40"/>
    <sheet name="SO 13-20-04" sheetId="41" r:id="rId41"/>
    <sheet name="SO 13-20-05" sheetId="42" r:id="rId42"/>
    <sheet name="SO 13-20-06" sheetId="43" r:id="rId43"/>
    <sheet name="SO 13-20-07" sheetId="44" r:id="rId44"/>
    <sheet name="SO 13-30-01" sheetId="45" r:id="rId45"/>
    <sheet name="SO 13-31-01" sheetId="46" r:id="rId46"/>
    <sheet name="SO 13-33-01" sheetId="47" r:id="rId47"/>
    <sheet name="SO 13-50-01" sheetId="48" r:id="rId48"/>
    <sheet name="SO 13-50-02" sheetId="49" r:id="rId49"/>
    <sheet name="SO 13-50-03.1" sheetId="50" r:id="rId50"/>
    <sheet name="SO 13-50-03.2" sheetId="51" r:id="rId51"/>
    <sheet name="SO 13-50-03.3" sheetId="52" r:id="rId52"/>
    <sheet name="SO 10-60-01" sheetId="53" r:id="rId53"/>
    <sheet name="SO 11-71-01" sheetId="54" r:id="rId54"/>
    <sheet name="SO 11-71-01.01" sheetId="55" r:id="rId55"/>
    <sheet name="SO 11-71-01.02" sheetId="56" r:id="rId56"/>
    <sheet name="SO 11-71-01.04" sheetId="57" r:id="rId57"/>
    <sheet name="SO 11-71-01.05" sheetId="58" r:id="rId58"/>
    <sheet name="SO 11-71-01.08" sheetId="59" r:id="rId59"/>
    <sheet name="SO 13-71-01" sheetId="60" r:id="rId60"/>
    <sheet name="SO 13-71-01.01" sheetId="61" r:id="rId61"/>
    <sheet name="SO 13-71-01.02" sheetId="62" r:id="rId62"/>
    <sheet name="SO 13-71-01.03" sheetId="63" r:id="rId63"/>
    <sheet name="SO 13-71-01.04" sheetId="64" r:id="rId64"/>
    <sheet name="SO 13-71-01.05" sheetId="65" r:id="rId65"/>
    <sheet name="SO 13-71-01.06" sheetId="66" r:id="rId66"/>
    <sheet name="SO 13-71-01.07" sheetId="67" r:id="rId67"/>
    <sheet name="SO 13-74-01" sheetId="68" r:id="rId68"/>
    <sheet name="SO 13-77-01" sheetId="69" r:id="rId69"/>
    <sheet name="SO 13-78-01" sheetId="70" r:id="rId70"/>
    <sheet name="SO 13-78-02" sheetId="71" r:id="rId71"/>
    <sheet name="SO 13-78-03" sheetId="72" r:id="rId72"/>
    <sheet name="SO 13-79-01" sheetId="73" r:id="rId73"/>
    <sheet name="SO 13-84-01" sheetId="74" r:id="rId74"/>
    <sheet name="SO 10-86-01" sheetId="75" r:id="rId75"/>
    <sheet name="SO 13-86-01" sheetId="76" r:id="rId76"/>
    <sheet name="SO 13-86-02" sheetId="77" r:id="rId77"/>
    <sheet name="SO 13-86-03" sheetId="78" r:id="rId78"/>
    <sheet name="SO 13-86-04" sheetId="79" r:id="rId79"/>
    <sheet name="SO 13-86-05" sheetId="80" r:id="rId80"/>
    <sheet name="SO 13-92-01" sheetId="81" r:id="rId81"/>
    <sheet name="SO 13-96-01" sheetId="82" r:id="rId82"/>
    <sheet name="SO 98-98" sheetId="83" r:id="rId83"/>
    <sheet name="SO 90-90" sheetId="84" r:id="rId84"/>
  </sheets>
  <definedNames/>
  <calcPr/>
  <webPublishing/>
</workbook>
</file>

<file path=xl/sharedStrings.xml><?xml version="1.0" encoding="utf-8"?>
<sst xmlns="http://schemas.openxmlformats.org/spreadsheetml/2006/main" count="58581" uniqueCount="7661">
  <si>
    <t>Aspe</t>
  </si>
  <si>
    <t>Rekapitulace ceny</t>
  </si>
  <si>
    <t>5513720006_Zm21</t>
  </si>
  <si>
    <t>Rekonstrukce ŽST Chrastava</t>
  </si>
  <si>
    <t>1</t>
  </si>
  <si>
    <t/>
  </si>
  <si>
    <t>Celková cena bez DPH:</t>
  </si>
  <si>
    <t>Celková cena s DPH:</t>
  </si>
  <si>
    <t>Objekt</t>
  </si>
  <si>
    <t>Popis</t>
  </si>
  <si>
    <t>Cena bez DPH</t>
  </si>
  <si>
    <t>DPH</t>
  </si>
  <si>
    <t>Cena s DPH</t>
  </si>
  <si>
    <t>Počet neoceněných položek</t>
  </si>
  <si>
    <t>D.1.1</t>
  </si>
  <si>
    <t>Zabezpečovací zařízení</t>
  </si>
  <si>
    <t xml:space="preserve">  PS 10-01-51</t>
  </si>
  <si>
    <t>DOZ Liberec - Hrádek</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</si>
  <si>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</si>
  <si>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</si>
  <si>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</si>
  <si>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</si>
  <si>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</si>
  <si>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</si>
  <si>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</si>
  <si>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</si>
  <si>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</si>
  <si>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</si>
  <si>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</si>
  <si>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</si>
  <si>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</si>
  <si>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</si>
  <si>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</si>
  <si>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</si>
  <si>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</si>
  <si>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</si>
  <si>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</si>
  <si>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</si>
  <si>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</si>
  <si>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</si>
  <si>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</si>
  <si>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</si>
  <si>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</si>
  <si>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</si>
  <si>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</si>
  <si>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10-01-51</t>
  </si>
  <si>
    <t>SD</t>
  </si>
  <si>
    <t>MONTÁŽ SDĚLOVACÍ A ZABEZPEČOVACÍ TECHNIKY</t>
  </si>
  <si>
    <t>P</t>
  </si>
  <si>
    <t>75B121</t>
  </si>
  <si>
    <t>VNITŘNÍ KABELOVÉ ROZVODY PŘES 20 DO 50 KABELŮ - DODÁVKA</t>
  </si>
  <si>
    <t>M</t>
  </si>
  <si>
    <t>OTSKP 2023</t>
  </si>
  <si>
    <t>PP</t>
  </si>
  <si>
    <t>VV</t>
  </si>
  <si>
    <t>TS</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</si>
  <si>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</si>
  <si>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</si>
  <si>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</si>
  <si>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</si>
  <si>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75B211</t>
  </si>
  <si>
    <t>JEDNOTNÉ OVLÁDACÍ PRACOVIŠTĚ (JOP), TECHNOLOGIE, NEZÁLOHOVANÉ - DODÁVKA</t>
  </si>
  <si>
    <t>KUS</t>
  </si>
  <si>
    <t>4</t>
  </si>
  <si>
    <t>75B217</t>
  </si>
  <si>
    <t>JEDNOTNÉ OVLÁDACÍ PRACOVIŠTĚ (JOP), TECHNOLOGIE, NEZÁLOHOVANÉ - MONTÁŽ</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</si>
  <si>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</si>
  <si>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5</t>
  </si>
  <si>
    <t>75B231</t>
  </si>
  <si>
    <t>GRAFICKO-TECHNOLOGICKÁ NADSTAVBA - DODÁVKA</t>
  </si>
  <si>
    <t>2=2.000 [A] 
Celkové množství 2.000000=2.000 [B]</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</si>
  <si>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</si>
  <si>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6</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</si>
  <si>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</si>
  <si>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</si>
  <si>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</si>
  <si>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9</t>
  </si>
  <si>
    <t>75B971</t>
  </si>
  <si>
    <t>SW PRACOVIŠTĚ DISPEČERA DOZ - DODÁVKA</t>
  </si>
  <si>
    <t>popis položky</t>
  </si>
  <si>
    <t>výkaz výměr  
Celkem 2=2.000 [B]</t>
  </si>
  <si>
    <t>1. Položka obsahuje:  
– dodání základního SW pracoviště dispečera DOZ podle typu určeného položkou  
2. Položka neobsahuje:  
X  
3. Způsob měření:  
Udává se počet kusů kompletní konstrukce nebo práce.</t>
  </si>
  <si>
    <t>10</t>
  </si>
  <si>
    <t>75B977</t>
  </si>
  <si>
    <t>SW PRACOVIŠTĚ DISPEČERA DOZ - MONTÁŽ</t>
  </si>
  <si>
    <t>1. Položka obsahuje:  
– tvorba a instalace individuálního SW pracoviště dispečera DOZ podle specifikace místa  
použití  
2. Položka neobsahuje:  
X  
3. Způsob měření:  
Udává se počet kusů kompletní konstrukce nebo práce.</t>
  </si>
  <si>
    <t>11</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</si>
  <si>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</si>
  <si>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</si>
  <si>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</si>
  <si>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12</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</si>
  <si>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</si>
  <si>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</si>
  <si>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</si>
  <si>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13</t>
  </si>
  <si>
    <t>75B991</t>
  </si>
  <si>
    <t>SW PRO DOZ JEDNÉ STANICE - DODÁVKA</t>
  </si>
  <si>
    <t>1. Položka obsahuje:  
– dodání základního SW pro DOZ jedné stanice podle typu určeného položkou  
2. Položka neobsahuje:  
X  
3. Způsob měření:  
Udává se počet kusů kompletní konstrukce nebo práce.</t>
  </si>
  <si>
    <t>14</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</si>
  <si>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</si>
  <si>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</si>
  <si>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</si>
  <si>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15</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</si>
  <si>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</si>
  <si>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</si>
  <si>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</si>
  <si>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</si>
  <si>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16</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</si>
  <si>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</si>
  <si>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</si>
  <si>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</si>
  <si>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17</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</si>
  <si>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</si>
  <si>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</si>
  <si>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</si>
  <si>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18</t>
  </si>
  <si>
    <t>75E1B7</t>
  </si>
  <si>
    <t>REGULACE A ZKOUŠENÍ ZABEZPEČOVACÍHO ZAŘÍZENÍ</t>
  </si>
  <si>
    <t>1. Položka obsahuje:  
– příprava a provedení celkových zkoušek za 1 jízdní cestu  
– kompletní přezkoušení a regulaci  
2. Položka neobsahuje:  
X  
3. Způsob měření:  
Udává se počet kusů kompletní konstrukce nebo práce.</t>
  </si>
  <si>
    <t>19</t>
  </si>
  <si>
    <t>75E1C7</t>
  </si>
  <si>
    <t>PROTOKOL UTZ</t>
  </si>
  <si>
    <t>1. Položka obsahuje:  
– protokol autorizovanou osobou podle požadavku ČSN, včetně hodnocení  
2. Položka neobsahuje:  
X  
3. Způsob měření:  
Udává se počet kusů kompletní konstrukce nebo práce.</t>
  </si>
  <si>
    <t>7</t>
  </si>
  <si>
    <t>Přidružená stavební výroba</t>
  </si>
  <si>
    <t>20</t>
  </si>
  <si>
    <t>75B271</t>
  </si>
  <si>
    <t>NÁBYTEK PRO JOP A SERVISNÍ A DIAGNOSTICKÉ PRACOVIŠTĚ - STOLY VÝŠKOVĚ STAVITELNÉ PRO JEDNO PRACOVIŠTĚ - DODÁVKA</t>
  </si>
  <si>
    <t>1. Položka obsahuje:  
 – výroba a dodávka stolů včetně matice do rozměru 4x2,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</si>
  <si>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21</t>
  </si>
  <si>
    <t>75B277</t>
  </si>
  <si>
    <t>NÁBYTEK PRO JOP A SERVISNÍ A DIAGNOSTICKÉ PRACOVIŠTĚ - STOLY VÝŠKOVĚ STAVITELNÉ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</si>
  <si>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</si>
  <si>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22</t>
  </si>
  <si>
    <t>75B851</t>
  </si>
  <si>
    <t>SKŘÍŇ DOZ - DODÁVKA</t>
  </si>
  <si>
    <t>1=1.000 [A] 
Celkové množství 1.000000=1.000 [B]</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</si>
  <si>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</si>
  <si>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23</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</si>
  <si>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</si>
  <si>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</si>
  <si>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</si>
  <si>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 xml:space="preserve">  PS 11-01-11</t>
  </si>
  <si>
    <t>ŽST Liberec, SZZ</t>
  </si>
  <si>
    <t>PS 11-01-11</t>
  </si>
  <si>
    <t>MONTÁŽ SDĚLOVACÍ A ZABEZPEČOVACÍ TECHNIKY DOPRAVNÍ KANCELÁŘ/STAVĚDLO</t>
  </si>
  <si>
    <t>75B229</t>
  </si>
  <si>
    <t>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</si>
  <si>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</si>
  <si>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75B361</t>
  </si>
  <si>
    <t>KOLEJOVÁ DESKA - DODÁVKA</t>
  </si>
  <si>
    <t>1. Položka obsahuje:  
– dodání kompletního (max. 10 souborů) vnitřního zařízení podle typu určeného položkou  
včetně potřebného pomocného materiálu a jeho dopravy na místo určení  
– pořízení kolejové desky včetně pomocného materiálu a její dopravy do místa určení  
2. Položka neobsahuje:  
X  
3. Způsob měření:  
Udává se počet kusů kompletní konstrukce nebo práce.</t>
  </si>
  <si>
    <t>75B367</t>
  </si>
  <si>
    <t>KOLEJOVÁ DESKA - MONTÁŽ</t>
  </si>
  <si>
    <t>1. Položka obsahuje:  
– usazení kolejové desky na místo určení, zapojení  
– montáž dodaného zařízení se všemi pomocnými a doplňujícími pracemi a součástmi,  
případné použití mechanizmů  
2. Položka neobsahuje:  
X  
3. Způsob měření:  
Udává se počet kusů kompletní konstrukce nebo práce.</t>
  </si>
  <si>
    <t>75B989</t>
  </si>
  <si>
    <t>SW PRO GRAFICKO-TECHNOLOGICKOU NADSTAVBU - ÚPRAVA</t>
  </si>
  <si>
    <t>výkaz výměr  
Celkem 1=1.000 [B]</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</si>
  <si>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</si>
  <si>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R75UVA</t>
  </si>
  <si>
    <t>NAVÁZANÍNÍ NOVÉHO TZZ</t>
  </si>
  <si>
    <t>R položka</t>
  </si>
  <si>
    <t>Navázaní nového TZZ na stávající SZZ</t>
  </si>
  <si>
    <t>8</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</si>
  <si>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</si>
  <si>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</si>
  <si>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</si>
  <si>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</si>
  <si>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</si>
  <si>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</si>
  <si>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</si>
  <si>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</si>
  <si>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</si>
  <si>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75E187</t>
  </si>
  <si>
    <t>PŘÍPRAVA A CELKOVÉ ZKOUŠKY ELEKTRONICKÉHO STAVĚDLA PRO JEDNU VLAKOVOU CESTU</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</si>
  <si>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</si>
  <si>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 xml:space="preserve">  PS 12-01-21</t>
  </si>
  <si>
    <t>Liberec - Chrastava, TZZ</t>
  </si>
  <si>
    <t>PS 12-01-21</t>
  </si>
  <si>
    <t>ZEMNÍ PRÁCE</t>
  </si>
  <si>
    <t>13293</t>
  </si>
  <si>
    <t>HLOUBENÍ RÝH ŠÍŘ DO 2M PAŽ I NEPAŽ TŘ. III</t>
  </si>
  <si>
    <t>M3</t>
  </si>
  <si>
    <t>výkaz výměr  
Celkem 2992,5=2 992.500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</si>
  <si>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</si>
  <si>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</si>
  <si>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</si>
  <si>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133938</t>
  </si>
  <si>
    <t>HLOUBENÍ ŠACHET ZAPAŽ. I NEPAŽ. TŘ.III, ODVOZ DO 20KM</t>
  </si>
  <si>
    <t>14113</t>
  </si>
  <si>
    <t>PROTLAČOVÁNÍ OCELOVÉHO POTRUBÍ DN DO 200MM</t>
  </si>
  <si>
    <t>položka zahrnuje dodávku protlačovaného potrubí a veškeré pomocné práce (startovací  
zařízení, startovací a cílová jáma, opěrné a vodící bloky a pod.)</t>
  </si>
  <si>
    <t>17411</t>
  </si>
  <si>
    <t>ZÁSYP JAM A RÝH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</si>
  <si>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</si>
  <si>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18215</t>
  </si>
  <si>
    <t>ÚPRAVA POVRCHŮ SROVNÁNÍM ÚZEMÍ V TL. DO 0,5M</t>
  </si>
  <si>
    <t>M2</t>
  </si>
  <si>
    <t>položka zahrnuje srovnání výškových rozdílů terénu</t>
  </si>
  <si>
    <t>ZEMNÍ KABELIZACE</t>
  </si>
  <si>
    <t>701001</t>
  </si>
  <si>
    <t>OZNAČOVACÍ ŠTÍTEK KABELOVÉHO VEDENÍ, SPOJKY NEBO KABELOVÉ SKŘÍNĚ (VČETNĚ OBJÍMKY)</t>
  </si>
  <si>
    <t>1. Položka obsahuje:  
– pomocné mechanismy  
2. Položka neobsahuje:  
X  
3. Způsob měření:  
Měří se plocha v metrech čtverečných.</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</si>
  <si>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</si>
  <si>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</si>
  <si>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</si>
  <si>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</si>
  <si>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</si>
  <si>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</si>
  <si>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702111</t>
  </si>
  <si>
    <t>KABELOVÝ ŽLAB ZEMNÍ VČETNĚ KRYTU SVĚTLÉ ŠÍŘKY DO 120MM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</si>
  <si>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</si>
  <si>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702112</t>
  </si>
  <si>
    <t>KABELOVÝ ŽLAB ZEMNÍ VČETNĚ KRYTU SVĚTLÉ ŠÍŘKY PŘES 120 DO 250 MM</t>
  </si>
  <si>
    <t>702222</t>
  </si>
  <si>
    <t>KABELOVÁ CHRÁNIČKA ZEMNÍ UV STABILNÍ DN PŘES 100 DO 200 MM</t>
  </si>
  <si>
    <t>1. Položka obsahuje:  
– přípravu podkladu pro osazení  
2. Položka neobsahuje:  
X  
3. Způsob měření:  
Měří se metr délkový.</t>
  </si>
  <si>
    <t>702312</t>
  </si>
  <si>
    <t>ZAKRYTÍ KABELŮ VÝSTRAŽNOU FÓLIÍ ŠÍŘKY PŘES 20 DO 40 CM</t>
  </si>
  <si>
    <t>8450=8 450.000 [A] 
Celkové množství 8450.000000=8 450.000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</si>
  <si>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</si>
  <si>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702902</t>
  </si>
  <si>
    <t>ZASYPÁNÍ KABELOVÉHO ŽLABU VRSTVOU Z PŘESÁTÉHO PÍSKU SVĚTLÉ ŠÍŘKY PŘES 120 DO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</si>
  <si>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</si>
  <si>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</si>
  <si>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</si>
  <si>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</si>
  <si>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</si>
  <si>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</si>
  <si>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</si>
  <si>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</si>
  <si>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</si>
  <si>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</si>
  <si>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</si>
  <si>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</si>
  <si>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75A131</t>
  </si>
  <si>
    <t>KABEL METALICKÝ DVOUPLÁŠŤOVÝ DO 12 PÁRŮ - DODÁVKA</t>
  </si>
  <si>
    <t>KMPÁR</t>
  </si>
  <si>
    <t>3,7=3.700 [A] 
Celkové množství 3.700000=3.700 [B]</t>
  </si>
  <si>
    <t>1. Položka obsahuje:  
– dodání kabelů podle typu od výrobců včetně mimostaveništní dopravy  
2. Položka neobsahuje:  
X  
3. Způsob měření:  
Měří se n-násobky páru vodičů na kilometr.</t>
  </si>
  <si>
    <t>75A141</t>
  </si>
  <si>
    <t>KABEL METALICKÝ DVOUPLÁŠŤOVÝ PŘES 12 PÁRŮ - DODÁVKA</t>
  </si>
  <si>
    <t>30,008=30.008 [A] 
Celkové množství 30.008000=30.008 [B]</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</si>
  <si>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</si>
  <si>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</si>
  <si>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</si>
  <si>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</si>
  <si>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</si>
  <si>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</si>
  <si>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</si>
  <si>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</si>
  <si>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</si>
  <si>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</si>
  <si>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25</t>
  </si>
  <si>
    <t>75A312</t>
  </si>
  <si>
    <t>KABELOVÁ FORMA (UKONČENÍ KABELŮ) PRO KABELY ZABEZPEČOVACÍ PŘES 12 PÁRŮ</t>
  </si>
  <si>
    <t>27</t>
  </si>
  <si>
    <t>75A322</t>
  </si>
  <si>
    <t>SPOJKA ROVNÁ PRO PLASTOVÉ KABELY S JÁDRY O PRŮMĚRU 1MM PŘES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</si>
  <si>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</si>
  <si>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28</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</si>
  <si>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</si>
  <si>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</si>
  <si>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</si>
  <si>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29</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</si>
  <si>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</si>
  <si>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</si>
  <si>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</si>
  <si>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95</t>
  </si>
  <si>
    <t>75A151</t>
  </si>
  <si>
    <t>KABEL METALICKÝ SE STÍNĚNÍM DO 12 PÁRŮ - DODÁVKA</t>
  </si>
  <si>
    <t>41,055=41.055 [A] 
Celkové množství 41.055000=41.055 [B]</t>
  </si>
  <si>
    <t>1. Položka obsahuje:  
 – dodání kabelů podle typu od výrobců včetně mimostaveništní dopravy  
2. Položka neobsahuje:  
 X  
3. Způsob měření:  
Měří se n-násobky páru vodičů na kilometr.</t>
  </si>
  <si>
    <t>96</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</si>
  <si>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</si>
  <si>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</si>
  <si>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</si>
  <si>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97</t>
  </si>
  <si>
    <t>75A331</t>
  </si>
  <si>
    <t>SPOJKA ROVNÁ PRO PLASTOVÉ KABELY SE STÍNĚNÍM S JÁDRY O PRŮMĚRU 1 MM2 DO 12 PÁRŮ</t>
  </si>
  <si>
    <t>5=5.000 [A] 
Celkové množství 5.000000=5.000 [B]</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</si>
  <si>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</si>
  <si>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ELEKTROMONTÁŽE</t>
  </si>
  <si>
    <t>30</t>
  </si>
  <si>
    <t>741911</t>
  </si>
  <si>
    <t>UZEMŇOVACÍ VODIČ V ZEMI FEZN DO 120MM2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</si>
  <si>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</si>
  <si>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31</t>
  </si>
  <si>
    <t>741C02</t>
  </si>
  <si>
    <t>UZEMŇOVACÍ SVORKA</t>
  </si>
  <si>
    <t>1. Položka obsahuje:  
– veškeré příslušenství  
2. Položka neobsahuje:  
X  
3. Způsob měření:  
Udává se počet kusů kompletní konstrukce nebo práce.</t>
  </si>
  <si>
    <t>32</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</si>
  <si>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</si>
  <si>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</si>
  <si>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</si>
  <si>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33</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</si>
  <si>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</si>
  <si>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</si>
  <si>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</si>
  <si>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</si>
  <si>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35</t>
  </si>
  <si>
    <t>742H12</t>
  </si>
  <si>
    <t>KABEL NN ČTYŘ- A PĚTIŽÍLOVÝ CU S PLASTOVOU IZOLACÍ OD 4 DO 16 MM2</t>
  </si>
  <si>
    <t>656=656.000 [A] 
Celkové množství 656.000000=656.000 [B]</t>
  </si>
  <si>
    <t>1. Položka obsahuje:  
– manipulace a uložení kabelu (do země, chráničky, kanálu, na rošty, na TV a pod.)  
2. Položka neobsahuje:  
– příchytky, spojky, koncovky, chráničky apod.  
3. Způsob měření:  
Měří se metr délkový.</t>
  </si>
  <si>
    <t>37</t>
  </si>
  <si>
    <t>742L12</t>
  </si>
  <si>
    <t>UKONČENÍ DVOU AŽ PĚTIŽÍLOVÉHO KABELU V ROZVADĚČI NEBO NA PŘÍSTROJI OD 4 DO 16 MM2</t>
  </si>
  <si>
    <t>22=22.000 [A] 
Celkové množství 22.000000=22.000 [B]</t>
  </si>
  <si>
    <t>1. Položka obsahuje:  
– všechny práce spojené s úpravou kabelů pro montáž včetně veškerého příslušentsví  
2. Položka neobsahuje:  
X  
3. Způsob měření:  
Udává se počet kusů kompletní konstrukce nebo práce.</t>
  </si>
  <si>
    <t>MONTÁŽ SDĚLOVACÍ A ZABEZPEČOVACÍ TECHNIKY SÚ</t>
  </si>
  <si>
    <t>38</t>
  </si>
  <si>
    <t>39</t>
  </si>
  <si>
    <t>MONTÁŽ SDĚLOVACÍ A ZABEZPEČOVACÍ TECHNIKY PZZ</t>
  </si>
  <si>
    <t>40</t>
  </si>
  <si>
    <t>75B671</t>
  </si>
  <si>
    <t>ODDĚLOVACÍ TRANSFORMÁTOR - DODÁVKA</t>
  </si>
  <si>
    <t>4=4.000 [A] 
Celkové množství 4.000000=4.000 [B]</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</si>
  <si>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</si>
  <si>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41</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</si>
  <si>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</si>
  <si>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</si>
  <si>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</si>
  <si>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42</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</si>
  <si>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</si>
  <si>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</si>
  <si>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</si>
  <si>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43</t>
  </si>
  <si>
    <t>75B6G7</t>
  </si>
  <si>
    <t>USMĚRŇOVAČ - MONTÁŽ</t>
  </si>
  <si>
    <t>44</t>
  </si>
  <si>
    <t>75B6L1</t>
  </si>
  <si>
    <t>BEZÚDRŽBOVÁ BATERIE 24 V/160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</si>
  <si>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</si>
  <si>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45</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</si>
  <si>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</si>
  <si>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</si>
  <si>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</si>
  <si>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48</t>
  </si>
  <si>
    <t>75C931</t>
  </si>
  <si>
    <t>SKŘÍŇ S POČÍTAČI NÁPRAV 8 BODŮ/7 ÚSEKŮ - DODÁVKA</t>
  </si>
  <si>
    <t>1. Položka obsahuje:  
– dodávka skříně s počítači náprav 8 bodů/7 úseků včetně potřebného pomocného materiálu  
a dopravy do staveništního skladu  
– dodávku skříně s počítači náprav 8 bodů/7 úseků do stavědlové ústředny včetně skříně  
podle určení a pomocného materiálu, dopravu do staveništního skladu  
2. Položka neobsahuje:  
X  
3. Způsob měření:  
Udává se počet kusů kompletní konstrukce nebo práce.</t>
  </si>
  <si>
    <t>49</t>
  </si>
  <si>
    <t>75C937</t>
  </si>
  <si>
    <t>SKŘÍŇ S POČÍTAČI NÁPRAV 8 BODŮ/7 ÚSEKŮ - MONTÁŽ</t>
  </si>
  <si>
    <t>1. Položka obsahuje:  
– montáž skříně s počítači náprav 8 bodů/7 úseků, osazení vnitřních prvků skříně,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</si>
  <si>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52</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</si>
  <si>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</si>
  <si>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</si>
  <si>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</si>
  <si>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53</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</si>
  <si>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</si>
  <si>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</si>
  <si>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</si>
  <si>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VENKOVNÍ PRVKY</t>
  </si>
  <si>
    <t>56</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</si>
  <si>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</si>
  <si>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</si>
  <si>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</si>
  <si>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57</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</si>
  <si>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</si>
  <si>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</si>
  <si>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</si>
  <si>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58</t>
  </si>
  <si>
    <t>75B742</t>
  </si>
  <si>
    <t>OCHRANNÁ OPATŘENÍ  PROTI ATMOSFÉRICKÝM VLIVŮM - JEDNOKOLEJNÁ TRAŤ BEZ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</si>
  <si>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</si>
  <si>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</si>
  <si>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59</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</si>
  <si>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</si>
  <si>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</si>
  <si>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</si>
  <si>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60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</si>
  <si>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</si>
  <si>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</si>
  <si>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</si>
  <si>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61</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</si>
  <si>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</si>
  <si>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</si>
  <si>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</si>
  <si>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62</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</si>
  <si>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</si>
  <si>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</si>
  <si>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</si>
  <si>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63</t>
  </si>
  <si>
    <t>75D211</t>
  </si>
  <si>
    <t>VÝSTRAŽNÍK SE ZÁVOROU, 1 SKŘÍŇ - DODÁVKA</t>
  </si>
  <si>
    <t>6=6.000 [A] 
Celkové množství 6.000000=6.000 [B]</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</si>
  <si>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</si>
  <si>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64</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</si>
  <si>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</si>
  <si>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</si>
  <si>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</si>
  <si>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65</t>
  </si>
  <si>
    <t>75D221</t>
  </si>
  <si>
    <t>VÝSTRAŽNÍK BEZ ZÁVORY, 1 SKŘÍŇ - DODÁVKA</t>
  </si>
  <si>
    <t>1. Položka obsahuje:  
– dodávka výstražníku bez závory 1 skříň podle jeho typu a potřebného pomocného  
materiálu a dopravy do staveništního skladu  
– dodávku výstražníku bez závory 1 skříň včetně pomocného materiálu, dopravu do místa  
určení  
2. Položka neobsahuje:  
X  
3. Způsob měření:  
Udává se počet kusů kompletní konstrukce nebo práce.</t>
  </si>
  <si>
    <t>66</t>
  </si>
  <si>
    <t>75D227</t>
  </si>
  <si>
    <t>VÝSTRAŽNÍK BEZ ZÁVORY, 1 SKŘÍŇ - MONTÁŽ</t>
  </si>
  <si>
    <t>1. Položka obsahuje:  
– výkop jámy pro BETONOVÝ základ výstražníku  
– usazení betonového základu, montáž výstražníku bez závory 1 skříň, zapojení kabelových  
forem (včetně měření a zapojení po měření)  
– montáž výstražníku bez závory 1 skříň se všemi pomocnými a doplňujícími pracemi a  
součástmi, případné použití mechanizmů, včetně dopravy ze skladu k místu montáže  
2. Položka neobsahuje:  
X  
3. Způsob měření:  
Udává se počet kusů kompletní konstrukce nebo práce</t>
  </si>
  <si>
    <t>69</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</si>
  <si>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</si>
  <si>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</si>
  <si>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</si>
  <si>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70</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</si>
  <si>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</si>
  <si>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</si>
  <si>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</si>
  <si>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71</t>
  </si>
  <si>
    <t>72</t>
  </si>
  <si>
    <t>73</t>
  </si>
  <si>
    <t>74</t>
  </si>
  <si>
    <t>75</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</si>
  <si>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</si>
  <si>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</si>
  <si>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</si>
  <si>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76</t>
  </si>
  <si>
    <t>77</t>
  </si>
  <si>
    <t>90</t>
  </si>
  <si>
    <t>75D251</t>
  </si>
  <si>
    <t>MECHANICKÁ ZÁVORA - DODÁVKA</t>
  </si>
  <si>
    <t>1. Položka obsahuje:  
 – dodávka mechanické závory podle jeho typu a potřebného pomocného materiálu a dopravy do staveništního skladu  
 – dodávku mechanické závory včetně pomocného materiálu, dopravu do místa určení  
2. Položka neobsahuje:  
 X  
3. Způsob měření:  
Udává se počet kusů kompletní konstrukce nebo práce.</t>
  </si>
  <si>
    <t>91</t>
  </si>
  <si>
    <t>75D257</t>
  </si>
  <si>
    <t>MECHANICKÁ ZÁVORA - MONTÁŽ</t>
  </si>
  <si>
    <t>1. Položka obsahuje:  
 – výkop jámy pro betonový základ  
 – usazení betonového základu, montáž mechanické závory  
 – montáž mechanické závory se všemi pomocnými a doplňujícími pracemi a součástmi, případné použití mechanizmů, včetně dopravy ze skladu k místu montáže  
2. Položka neobsahuje:  
 X  
3. Způsob měření:  
Udává se počet kusů kompletní konstrukce nebo práce.</t>
  </si>
  <si>
    <t>92</t>
  </si>
  <si>
    <t>75D258</t>
  </si>
  <si>
    <t>MECHANICKÁ ZÁVORA - DEMONTÁŽ</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</si>
  <si>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</si>
  <si>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93</t>
  </si>
  <si>
    <t>R75D217</t>
  </si>
  <si>
    <t>MECHANICKÁ ZÁBRANA NA ZÁVORU PRO NEVIDOMÉ</t>
  </si>
  <si>
    <t>[bez vazby na CS]</t>
  </si>
  <si>
    <t>94</t>
  </si>
  <si>
    <t>R632650</t>
  </si>
  <si>
    <t>ZÁZNAMOVÉ ZAŘÍZENÍ - DODÁVKA A MONTÁŽ</t>
  </si>
  <si>
    <t>ODPADOVÉ HOSPODÁŘSTVÍ</t>
  </si>
  <si>
    <t>86</t>
  </si>
  <si>
    <t>R015113</t>
  </si>
  <si>
    <t>903</t>
  </si>
  <si>
    <t>POPLATKY ZA LIKVIDACI ODPADŮ NEKONTAMINOVANÝCH - 17 05 04 VYTĚŽENÉ ZEMINY A HORNINY - III. TŘÍDA TĚŽITELNOSTI VČETNĚ DOPRAVY</t>
  </si>
  <si>
    <t>T</t>
  </si>
  <si>
    <t>R</t>
  </si>
  <si>
    <t>Evidenční položka. Neoceňovat !!! Položka se oceňuje pouze pod SO 90-90</t>
  </si>
  <si>
    <t>87</t>
  </si>
  <si>
    <t>R015140</t>
  </si>
  <si>
    <t>905</t>
  </si>
  <si>
    <t>POPLATKY ZA LIKVIDACI ODPADŮ NEKONTAMINOVANÝCH - 17 01 01 BETON Z DEMOLIC OBJEKTŮ, ZÁKLADŮ TV, KŮLY A SLOUPY VČETNĚ DOPRAVY</t>
  </si>
  <si>
    <t>88</t>
  </si>
  <si>
    <t>R015510</t>
  </si>
  <si>
    <t>910</t>
  </si>
  <si>
    <t>POPLATKY ZA LIKVIDACI ODPADŮ NEBEZPEČNÝCH - 17 05 07* ŠTĚRK Z KOLEJIŠTĚ (VÝHYBKY) LOKÁLNĚ ZNEČIŠTĚNÁ NEBEZPEČNÝMI LÁTKAMI (NAPŘ. As, Pb) - SKLÁDKA S-NO, VČETNĚ DOPRAVY</t>
  </si>
  <si>
    <t>98</t>
  </si>
  <si>
    <t>75D111</t>
  </si>
  <si>
    <t>SKŘÍŇ LOGIKY RELÉOVÉHO PŘEJEZDOVÉHO ZABEZPEČOVACÍHO ZAŘÍZENÍ - DODÁVKA</t>
  </si>
  <si>
    <t>1. Položka obsahuje:  
 – dodávka skříně logiky reléového přejezdového zabezpečovacího zařízení, potřebného pomocného materiálu a dopravy do staveništního skladu  
 – dodávku skříňky místního ovládání přejezdového zabezpečovacího zařízení včetně pomocného materiálu, dopravu do staveništního skladu  
2. Položka neobsahuje:  
 X  
3. Způsob měření:  
Udává se počet kusů kompletní konstrukce nebo práce.</t>
  </si>
  <si>
    <t>99</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</si>
  <si>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</si>
  <si>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</si>
  <si>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</si>
  <si>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DEMONTÁŽ ZABEZPEČOVACÍ TECHNIKY VENKOVNÍ PRVKY</t>
  </si>
  <si>
    <t>89</t>
  </si>
  <si>
    <t>R75PZS</t>
  </si>
  <si>
    <t>KOMPLETNÍ DEMONTÁŽ PŘEJEZDOVÉHO ZABEZPEČOVACÍHO ZAŘÍZENÍ VČ. RD, VÝSTRAŽNÍKŮ, …</t>
  </si>
  <si>
    <t xml:space="preserve">  PS 13-01-11</t>
  </si>
  <si>
    <t>ŽST Chrastava, SZZ</t>
  </si>
  <si>
    <t>PS 13-01-11</t>
  </si>
  <si>
    <t>výkaz výměr  
Celkem 1370=1 370.000 [B]</t>
  </si>
  <si>
    <t>1169,35=1 169.350 [A] 
Celkové množství 1169.350000=1 169.350 [B]</t>
  </si>
  <si>
    <t>75C537R</t>
  </si>
  <si>
    <t>ATYPICKÝ ZÁKLAD PRO NÁVĚSTIDLO NEBO VÝSTRAŽNÍK</t>
  </si>
  <si>
    <t>Hloubení nezapažené jámy s nakládáním, přemístěním výkopku a jeho uložením na skládku,  bednění stěn základových patek a jeho odstranění, železobetonový základ,  výztuž základových patek ze svařovaných sítí, dodávka a osazení plastových trubek trativodu, dodávka a zabetonování šroubů pro upevnění návěstidla, obsyp hotového základu. Atypický základ se měří v kusech (ks). Položka obsahuje všechny náklady na zemní práce a zhotovení základu včetně pomocného materiálu. Položka zahrnuje veškerý materiál, výrobky a polotovary, včetně mimostaveništní a vnitrostaveništní dopravy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</si>
  <si>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155</t>
  </si>
  <si>
    <t>13273A</t>
  </si>
  <si>
    <t>HLOUBENÍ RÝH ŠÍŘ DO 2M PAŽ I NEPAŽ TŘ. I - BEZ DOPRAVY</t>
  </si>
  <si>
    <t>111=111.000 [A] 
Celkové množství 111.000000=111.000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</si>
  <si>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</si>
  <si>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156</t>
  </si>
  <si>
    <t>13373A</t>
  </si>
  <si>
    <t>HLOUBENÍ ŠACHET ZAPAŽ I NEPAŽ TŘ. I - BEZ DOPRAVY</t>
  </si>
  <si>
    <t>50,5=50.500 [A] 
Celkové množství 50.500000=50.500 [B]</t>
  </si>
  <si>
    <t>specifikace 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</si>
  <si>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41,304=41.304 [A] 
Celkové množství 41.304000=41.304 [B]</t>
  </si>
  <si>
    <t>12,52=12.520 [A] 
Celkové množství 12.520000=12.520 [B]</t>
  </si>
  <si>
    <t>162=162.000 [A] 
Celkové množství 162.000000=162.000 [B]</t>
  </si>
  <si>
    <t>10=10.000 [A] 
Celkové množství 10.000000=10.000 [B]</t>
  </si>
  <si>
    <t>146</t>
  </si>
  <si>
    <t>38824B</t>
  </si>
  <si>
    <t>KABELOVOD Z MULTIKANÁLŮ DEVÍTIOTVOROVÝCH PROTIPOŽÁRNÍCH</t>
  </si>
  <si>
    <t>Dle OTSKP 2023</t>
  </si>
  <si>
    <t>38 M</t>
  </si>
  <si>
    <t>Položka zahrnuje veškerý materiál, výrobky a polotovary, včetně mimostaveništní a vnitrostaveništní dopravy (rovněž přesuny), včetně naložení a složení, případně s uložením.</t>
  </si>
  <si>
    <t>147</t>
  </si>
  <si>
    <t>8984H</t>
  </si>
  <si>
    <t>KABELOVÉ KOMORY ŽELEZOBETONOVÉ VČ. VÝZTUŽE, UŽITNÝ OBJEM NAD 15M3</t>
  </si>
  <si>
    <t>KS</t>
  </si>
  <si>
    <t>2 KS</t>
  </si>
  <si>
    <t>157</t>
  </si>
  <si>
    <t>21461C</t>
  </si>
  <si>
    <t>SEPARAČNÍ GEOTEXTILIE DO 300G/M2</t>
  </si>
  <si>
    <t>47=47.000 [A] 
Celkové množství 47.000000=47.000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</si>
  <si>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</si>
  <si>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158</t>
  </si>
  <si>
    <t>40,454=40.454 [A] 
Celkové množství 40.454000=40.454 [B]</t>
  </si>
  <si>
    <t>159</t>
  </si>
  <si>
    <t>75A161</t>
  </si>
  <si>
    <t>KABEL METALICKÝ SE STÍNĚNÍM PŘES 12 PÁRŮ - DODÁVKA</t>
  </si>
  <si>
    <t>36,688=36.688 [A] 
Celkové množství 36.688000=36.688 [B]</t>
  </si>
  <si>
    <t>160</t>
  </si>
  <si>
    <t>161</t>
  </si>
  <si>
    <t>75A247</t>
  </si>
  <si>
    <t>ZATAŽENÍ A SPOJKOVÁNÍ KABELŮ SE STÍNĚNÍM PŘES 12 PÁRŮ - MONTÁŽ</t>
  </si>
  <si>
    <t>162</t>
  </si>
  <si>
    <t>12=12.000 [A] 
Celkové množství 12.000000=12.000 [B]</t>
  </si>
  <si>
    <t>163</t>
  </si>
  <si>
    <t>75A332</t>
  </si>
  <si>
    <t>SPOJKA ROVNÁ PRO PLASTOVÉ KABELY SE STÍNĚNÍM S JÁDRY O PRŮMĚRU 1 MM2 PŘES 12 PÁRŮ</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</si>
  <si>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</si>
  <si>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</si>
  <si>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</si>
  <si>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</si>
  <si>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</si>
  <si>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</si>
  <si>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</si>
  <si>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34</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</si>
  <si>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</si>
  <si>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</si>
  <si>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</si>
  <si>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75B378</t>
  </si>
  <si>
    <t>HRADLOVÝ PŘÍSTROJ (1 POLE) - DEMONTÁŽ</t>
  </si>
  <si>
    <t>1. Položka obsahuje:  
– demontáž hradlového přístroje, odpojení  
– demontáž zařízení se všemi pomocnými a doplňujícími pracemi a součástmi, případné  
použití mechanizmů, včetně dopravy z místa demontáže do skladu  
– odvoz vybouraného materiálu do skladu nebo na likvidaci  
2. Položka neobsahuje:  
– poplatek za likvidaci odpadů (nacení se dle SSD 0)  
3. Způsob měření:  
Udává se počet polí kompletní konstrukce nebo práce.</t>
  </si>
  <si>
    <t>36</t>
  </si>
  <si>
    <t>75B138</t>
  </si>
  <si>
    <t>VNITŘNÍ KABELOVÉ ROZVODY PŘES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</si>
  <si>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</si>
  <si>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</si>
  <si>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</si>
  <si>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</si>
  <si>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</si>
  <si>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</si>
  <si>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</si>
  <si>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75B458</t>
  </si>
  <si>
    <t>STOJANOVÁ ŘADA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</si>
  <si>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</si>
  <si>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</si>
  <si>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</si>
  <si>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</si>
  <si>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</si>
  <si>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</si>
  <si>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</si>
  <si>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</si>
  <si>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</si>
  <si>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</si>
  <si>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</si>
  <si>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</si>
  <si>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</si>
  <si>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46</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</si>
  <si>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</si>
  <si>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</si>
  <si>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</si>
  <si>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47</t>
  </si>
  <si>
    <t>75B521</t>
  </si>
  <si>
    <t>ELEKTRONICKÁ VAZBA S PROVÁDĚCÍMI POČÍTAČI PRO ZABEZPEČENÍ VÝHYBKOVÉ JEDNOTKY - DODÁVKA</t>
  </si>
  <si>
    <t>v. 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</si>
  <si>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</si>
  <si>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</si>
  <si>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</si>
  <si>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</si>
  <si>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</si>
  <si>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</si>
  <si>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</si>
  <si>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50</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</si>
  <si>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</si>
  <si>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</si>
  <si>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</si>
  <si>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51</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</si>
  <si>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</si>
  <si>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</si>
  <si>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</si>
  <si>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54</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</si>
  <si>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</si>
  <si>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</si>
  <si>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</si>
  <si>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55</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</si>
  <si>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</si>
  <si>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</si>
  <si>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</si>
  <si>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</si>
  <si>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</si>
  <si>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75B947</t>
  </si>
  <si>
    <t>INDIVIDUÁLNÍ SW ELEKTRONICKÉHO STAVĚDLA S ELEKTRONICKÝM ROZHRANÍM - MONTÁŽ</t>
  </si>
  <si>
    <t>V.J.</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</si>
  <si>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</si>
  <si>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</si>
  <si>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</si>
  <si>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</si>
  <si>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</si>
  <si>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</si>
  <si>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</si>
  <si>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ZDROJ</t>
  </si>
  <si>
    <t>75B601</t>
  </si>
  <si>
    <t>KOMPLETNÍ NAPÁJECÍ ZDROJ (50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</si>
  <si>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</si>
  <si>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</si>
  <si>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</si>
  <si>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</si>
  <si>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67</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</si>
  <si>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</si>
  <si>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</si>
  <si>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</si>
  <si>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68</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</si>
  <si>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</si>
  <si>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</si>
  <si>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</si>
  <si>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</si>
  <si>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</si>
  <si>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</si>
  <si>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75B658</t>
  </si>
  <si>
    <t>STATICKÝ MĚNIČ - DEMONTÁŽ</t>
  </si>
  <si>
    <t>1. Položka obsahuje:  
– demontáž statického měniče,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</si>
  <si>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75B6S1</t>
  </si>
  <si>
    <t>BATERIE NAPÁJECÍHO ZDROJE 384 V/50 AH - DODÁVKA</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</si>
  <si>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</si>
  <si>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</si>
  <si>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</si>
  <si>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78</t>
  </si>
  <si>
    <t>79</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</si>
  <si>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</si>
  <si>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</si>
  <si>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</si>
  <si>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80</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</si>
  <si>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</si>
  <si>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</si>
  <si>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</si>
  <si>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81</t>
  </si>
  <si>
    <t>75C161</t>
  </si>
  <si>
    <t>SNÍMAČ POLOHY JAZYKŮ - DODÁVKA</t>
  </si>
  <si>
    <t>1. Položka obsahuje:  
– dodání snímače polohy jazyků podle typu včetně potřebného pomocného materiálu a jeho  
dopravy do staveništního skladu  
– dodání snímače polohy jazyků podle typu včetně pomocného materiálu, na dopravu do  
staveništního skladu  
2. Položka neobsahuje:  
X  
3. Způsob měření:  
Udává se počet kusů kompletní konstrukce nebo práce.</t>
  </si>
  <si>
    <t>82</t>
  </si>
  <si>
    <t>75C167</t>
  </si>
  <si>
    <t>SNÍMAČ POLOHY JAZYKŮ - MONTÁŽ</t>
  </si>
  <si>
    <t>1. Položka obsahuje:  
– vyměření místa montáže snímače polohy jazyků a kabelového závěru, připevnění  
snímače, montáž kabelového závěru, zapojení 2 kusů kabelové formy (včetně měření a  
zapojení po měření), přezkoušení  
– montáž snímače polohy jazyků se všemi pomocnými a doplňujícími pracemi a součástmi,  
případné použití mechanizmů, včetně dopravy ze skladu k místu montáže  
2. Položka neobsahuje:  
X  
3. Způsob měření:  
Udává se počet kusů kompletní konstrukce nebo práce.</t>
  </si>
  <si>
    <t>83</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</si>
  <si>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</si>
  <si>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</si>
  <si>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</si>
  <si>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84</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</si>
  <si>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</si>
  <si>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</si>
  <si>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</si>
  <si>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85</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</si>
  <si>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</si>
  <si>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</si>
  <si>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</si>
  <si>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75C221</t>
  </si>
  <si>
    <t>VÝKOLEJKA SE ZÁMKEM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</si>
  <si>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</si>
  <si>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</si>
  <si>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</si>
  <si>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</si>
  <si>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</si>
  <si>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</si>
  <si>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</si>
  <si>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</si>
  <si>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</si>
  <si>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</si>
  <si>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75C341</t>
  </si>
  <si>
    <t>POMOCNÉ STAVĚDLO S ELEKTROMAGNETICKÝMI ZÁMKY - DODÁVKA</t>
  </si>
  <si>
    <t>1. Položka obsahuje:  
– dodávka pomocného stavědla s elektromagnetickými zámky včetně potřebného  
pomocného materiálu a jeho dopravy do staveništního skladu  
– dodávku pomocného stavědla s elektromagnetickými zámky včetně pomocného materiálu,  
na dopravu do staveništního skladu  
2. Položka neobsahuje:  
X  
3. Způsob měření:  
Udává se počet kusů kompletní konstrukce nebo práce.</t>
  </si>
  <si>
    <t>75C347</t>
  </si>
  <si>
    <t>POMOCNÉ STAVĚDLO S ELEKTROMAGNETICKÝMI ZÁMKY - MONTÁŽ</t>
  </si>
  <si>
    <t>1. Položka obsahuje:  
– montáž pomocného stavědla s elektromagnetickými zámky, zapojení kabelových forem  
(včetně měření a zapojení po měření), přezkoušení  
– montáž pomocného stavědla s elektromagnetickými zámky se všemi pomocnými a  
doplňujícími pracemi a součástmi, případné použití mechanizmů, včetně dopravy ze skladu k  
místu montáže  
2. Položka neobsahuje:  
X  
3. Způsob měření:  
Udává se počet kusů kompletní konstrukce nebo práce.</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</si>
  <si>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</si>
  <si>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</si>
  <si>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</si>
  <si>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</si>
  <si>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</si>
  <si>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</si>
  <si>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</si>
  <si>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</si>
  <si>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</si>
  <si>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</si>
  <si>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</si>
  <si>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</si>
  <si>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</si>
  <si>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</si>
  <si>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</si>
  <si>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</si>
  <si>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</si>
  <si>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</si>
  <si>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</si>
  <si>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</si>
  <si>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</si>
  <si>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</si>
  <si>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</si>
  <si>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</si>
  <si>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100</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</si>
  <si>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</si>
  <si>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</si>
  <si>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</si>
  <si>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101</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</si>
  <si>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</si>
  <si>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</si>
  <si>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</si>
  <si>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102</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</si>
  <si>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</si>
  <si>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</si>
  <si>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</si>
  <si>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103</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</si>
  <si>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</si>
  <si>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</si>
  <si>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</si>
  <si>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104</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</si>
  <si>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</si>
  <si>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</si>
  <si>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</si>
  <si>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105</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</si>
  <si>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</si>
  <si>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</si>
  <si>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</si>
  <si>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106</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</si>
  <si>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</si>
  <si>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</si>
  <si>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</si>
  <si>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107</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</si>
  <si>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</si>
  <si>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</si>
  <si>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</si>
  <si>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108</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</si>
  <si>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</si>
  <si>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</si>
  <si>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</si>
  <si>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109</t>
  </si>
  <si>
    <t>75C711R</t>
  </si>
  <si>
    <t>UKAZATEL RYCHLOSTI (PLECHOVÁ TABULKA) - DODÁVKA</t>
  </si>
  <si>
    <t>1. Položka obsahuje:  
– dodávka ukazatele rychlosti  podle jeho typu a potřebného pomocného  
materiálu a dopravy do staveništního skladu  
– dodávku ukazatele rychlosti včetně pomocného materiálu, dopravu do  
místa určení  
2. Položka neobsahuje:  
X  
3. Způsob měření:  
Udává se počet kusů kompletní konstrukce nebo práce.</t>
  </si>
  <si>
    <t>110</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</si>
  <si>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</si>
  <si>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</si>
  <si>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</si>
  <si>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111</t>
  </si>
  <si>
    <t>75C717R</t>
  </si>
  <si>
    <t>UKAZATEL RYCHLOSTI (PLECHOVÁ TABULKA) - MONTÁŽ</t>
  </si>
  <si>
    <t>1. Položka obsahuje:  
– sestavení ukazatele rychlosti  a jeho montáž na místo určení  
– montáž ukazatele rychlosti  včetně pomocného materiálu, dopravu do  
místa určení  
2. Položka neobsahuje:  
X  
3. Způsob měření:  
Udává se počet kusů kompletní konstrukce nebo práce.</t>
  </si>
  <si>
    <t>112</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</si>
  <si>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</si>
  <si>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</si>
  <si>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</si>
  <si>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113</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</si>
  <si>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</si>
  <si>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</si>
  <si>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</si>
  <si>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114</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</si>
  <si>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</si>
  <si>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</si>
  <si>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</si>
  <si>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115</t>
  </si>
  <si>
    <t>75C728R</t>
  </si>
  <si>
    <t>UKAZATEL RYCHLOSTI (PLECHOVÁ TABULKA) - DEMONTÁŽ</t>
  </si>
  <si>
    <t>1. Položka obsahuje:  
– demontáž ukazatele rychlosti  podle jeho typu a potřebného pomocného  
materiálu a dopravy do staveništního skladu  
– demontáž ukazatele ychlosti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</si>
  <si>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116</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</si>
  <si>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</si>
  <si>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</si>
  <si>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</si>
  <si>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117</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</si>
  <si>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</si>
  <si>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</si>
  <si>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</si>
  <si>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118</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</si>
  <si>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</si>
  <si>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</si>
  <si>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</si>
  <si>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119</t>
  </si>
  <si>
    <t>120</t>
  </si>
  <si>
    <t>121</t>
  </si>
  <si>
    <t>75C927R</t>
  </si>
  <si>
    <t>Montáž doplnění skříně o systém VNPN</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</si>
  <si>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</si>
  <si>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122</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</si>
  <si>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</si>
  <si>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</si>
  <si>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</si>
  <si>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123</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</si>
  <si>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</si>
  <si>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</si>
  <si>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</si>
  <si>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124</t>
  </si>
  <si>
    <t>125</t>
  </si>
  <si>
    <t>126</t>
  </si>
  <si>
    <t>127</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</si>
  <si>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</si>
  <si>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</si>
  <si>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</si>
  <si>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128</t>
  </si>
  <si>
    <t>129</t>
  </si>
  <si>
    <t>130</t>
  </si>
  <si>
    <t>75E1A7</t>
  </si>
  <si>
    <t>ZAPOJENÍ ZKUŠEBNÍHO KOLEJOVÉHO RELIÉFU (KABEL 6 PÁRŮ)</t>
  </si>
  <si>
    <t>1. Položka obsahuje:  
– provedení zapojení se všemi pomocnými a doplňujícími pracemi a součástmi, případné  
použití mechanizmů  
2. Položka neobsahuje:  
X  
3. Způsob měření:  
Udává se počet kusů kompletní konstrukce nebo práce.</t>
  </si>
  <si>
    <t>131</t>
  </si>
  <si>
    <t>132</t>
  </si>
  <si>
    <t>133</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</si>
  <si>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</si>
  <si>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</si>
  <si>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</si>
  <si>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134</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</si>
  <si>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</si>
  <si>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</si>
  <si>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</si>
  <si>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135</t>
  </si>
  <si>
    <t>75N1G3R</t>
  </si>
  <si>
    <t>Dodávka doplnění skříně o systém VNPN</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</si>
  <si>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</si>
  <si>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136</t>
  </si>
  <si>
    <t>137</t>
  </si>
  <si>
    <t>138</t>
  </si>
  <si>
    <t>POPLATKY ZA LIKVIDACI ODPADŮ NEBEZPEČNÝCH - 17 05 07* ŠTĚRK Z KOLEJIŠTĚ (VÝHYBKY) LOKÁLNĚ ZNEČIŠTĚNÁ NEBEZPEČNÝMI LÁTKAMI</t>
  </si>
  <si>
    <t>148</t>
  </si>
  <si>
    <t>742G12</t>
  </si>
  <si>
    <t>KABEL NN DVOU- A TŘÍŽÍLOVÝ CU S PLASTOVOU IZOLACÍ OD 4 DO 16 MM2</t>
  </si>
  <si>
    <t>180=180.000 [A] 
Celkové množství 180.000000=180.000 [B]</t>
  </si>
  <si>
    <t>1. Položka obsahuje:  
 – manipulace a uložení kabelu (do země, chráničky, kanálu, na rošty, na TV a pod.)  
2. Položka neobsahuje:  
 – příchytky, spojky, koncovky, chráničky apod.  
3. Způsob měření:  
Měří se metr délkový.</t>
  </si>
  <si>
    <t>150</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</si>
  <si>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</si>
  <si>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151</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</si>
  <si>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</si>
  <si>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152</t>
  </si>
  <si>
    <t>1. Položka obsahuje:  
 – dodání základního základního SW pro graficko-technologickou nadstavbu podle typu určeného položkou  
2. Položka neobsahuje:  
 X  
3. Způsob měření:  
Udává se počet kusů kompletní konstrukce nebo práce.</t>
  </si>
  <si>
    <t>153</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</si>
  <si>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</si>
  <si>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154</t>
  </si>
  <si>
    <t>742J13</t>
  </si>
  <si>
    <t>OPTICKÝ KABEL SINGLEMODE DUPLEX - SKLO</t>
  </si>
  <si>
    <t>45=45.000 [A] 
Celkové množství 45.000000=45.000 [B]</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</si>
  <si>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</si>
  <si>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164</t>
  </si>
  <si>
    <t>742G11</t>
  </si>
  <si>
    <t>KABEL NN DVOU- A TŘÍŽÍLOVÝ CU S PLASTOVOU IZOLACÍ DO 2,5 MM2</t>
  </si>
  <si>
    <t>90=90.000 [A] 
Celkové množství 90.000000=90.000 [B]</t>
  </si>
  <si>
    <t>165</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</si>
  <si>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</si>
  <si>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</si>
  <si>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</si>
  <si>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166</t>
  </si>
  <si>
    <t>8=8.000 [A] 
Celkové množství 8.000000=8.000 [B]</t>
  </si>
  <si>
    <t>PROVIZORNÍ ZZ</t>
  </si>
  <si>
    <t>139</t>
  </si>
  <si>
    <t>75C916</t>
  </si>
  <si>
    <t>SNÍMAČ POČÍTAČE NÁPRAV - PRONÁJEM</t>
  </si>
  <si>
    <t>kus/měsíc</t>
  </si>
  <si>
    <t>1. Položka obsahuje:  
– pronájem snímače počítače náprav, potřebného pomocného materiálu a dopravy do  
staveništního skladu a zpět  
– pronájem snímače počítače náprav a pomocného materiálu, dopravu do staveništního  
skladu a zpět  
2. Položka neobsahuje:  
– montáž a po skončení pronájmu i demontáž zařízení  
3. Způsob měření:  
Udává se počet kusů kompletní konstrukce za každý započatý měsíc.</t>
  </si>
  <si>
    <t>140</t>
  </si>
  <si>
    <t>75C926</t>
  </si>
  <si>
    <t>SKŘÍŇ S POČÍTAČI NÁPRAV 24 BODŮ/14 ÚSEKŮ - PRONÁJEM</t>
  </si>
  <si>
    <t>1. Položka obsahuje:  
– pronájem skříně s počítači náprav včetně potřebného pomocného materiálu a dopravy do  
staveništního skladu a zpět  
– pronájem skříně s počítači náprav 24 bodů/14 úseků do stavědlové ústředny včetně skříně  
podle určení a pomocného materiálu, dopravu do staveništního skladu a zpět  
2. Položka neobsahuje:  
– projekční práce  
– programové vybavení  
– montáž a po skončení pronájmu i demontáž zařízení  
3. Způsob měření:  
Udává se počet kusů kompletní konstrukce za každý započatý měsíc.</t>
  </si>
  <si>
    <t>141</t>
  </si>
  <si>
    <t>75D166R</t>
  </si>
  <si>
    <t>PROVIZORNÍ BUŇKA VÝH.STANOVIŠTĚ - PRONÁJEM</t>
  </si>
  <si>
    <t>1. Položka obsahuje:  
– pronájem provizorní buňky výhybkársdkého stanoviště a vnitřní  
kabelizací, doprava do staveništního skladu a zpět  
– pronájem provizorní buňky výhybkársdkého stanoviště a vnitřní  
kabelizací včetně pomocného materiálu, dopravu do staveništního skladu a zpět  
2. Položka neobsahuje:  
– montáž a po skončení pronájmu i demontáž zařízení  
3. Způsob měření:  
Udává se počet kusů kompletní konstrukce za každý započatý měsíc.</t>
  </si>
  <si>
    <t>142</t>
  </si>
  <si>
    <t>75D167R</t>
  </si>
  <si>
    <t>PROVIZORNÍ BUŇKA VÝH.STANOVIŠTĚ - MONTÁŽ</t>
  </si>
  <si>
    <t>1. Položka obsahuje:  
– určení místa umístění, usazení  na základy, montáž buňky a vnitřní kabelizací, určeného vnitřního zařízení  
včetně potřebných závislostních prvků, zatažení kabelů, kontroly izolačního stavu, případný  
nátěr, přezkoušení  
– montáž buňky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</si>
  <si>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143</t>
  </si>
  <si>
    <t>75D168R</t>
  </si>
  <si>
    <t>PROVIZORNÍ BUŇKA VÝH.STANOVIŠTĚ - DEMONTÁŽ</t>
  </si>
  <si>
    <t>1. Položka obsahuje:  
– demontáž buňky a vnitřní  
kabelizací včetně odpojení od kabelových rozvodů  
– demontáž buňky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</si>
  <si>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144</t>
  </si>
  <si>
    <t>75E216</t>
  </si>
  <si>
    <t>KONTEJNER MOBILNÍHO PROVIZORNÍHO ZABEZPEČOVACÍHO ZAŘÍZENÍ S ŘÍDÍCÍM POČÍTAČEM VČETNĚ SW, JOP, MONTÁŽE A DEMONTÁŽE ZA PRVNÍ MĚSÍC - PRONÁJEM</t>
  </si>
  <si>
    <t>1. Položka obsahuje:  
– dodání (formou pronájmu) kontejneru s řídícím počítačem, instalace a uvedení do provozu  
zařízení určeného položkou  
– dodávku a instalaci zařízení včetně pomocného materiálu, dopravu do místa určení  
– naložení vybouraného materiálu na dopravní prostředek  
– odvoz vybouraného materiálu do skladu nebo na likvidaci  
2. Položka neobsahuje:  
– poplatek za likvidaci odpadů (nacení se dle SSD 0)  
3. Způsob měření:  
Udává se počet kusů kompletní konstrukce za každý započatý měsíc.</t>
  </si>
  <si>
    <t>145</t>
  </si>
  <si>
    <t>75E226</t>
  </si>
  <si>
    <t>KONTEJNER MOBILNÍHO PROVIZORNÍHO ZABEZPEČOVACÍHO ZAŘÍZENÍ VČETNĚ SW, JOP, MONTÁŽE A DEMONTÁŽE ZA DRUHÝ MĚSÍC - PRONÁJEM</t>
  </si>
  <si>
    <t>1. Položka obsahuje:  
– měsíční pronájem zařízení určeného položkou  
– pronájem zařízení včetně pomocného materiálu, úpravy zařízení vyvolané stavebními  
postupy  
– naložení vybouraného materiálu na dopravní prostředek  
– odvoz vybouraného materiálu do skladu nebo na likvidaci  
2. Položka neobsahuje:  
– poplatek za likvidaci odpadů (nacení se dle SSD 0)  
3. Způsob měření:  
Udává se počet kusů kompletní konstrukce za druhý a každý další započatý měsíc.</t>
  </si>
  <si>
    <t xml:space="preserve">  PS 14-01-21</t>
  </si>
  <si>
    <t>Chrastava - Hrádek, TZZ</t>
  </si>
  <si>
    <t>PS 14-01-21</t>
  </si>
  <si>
    <t>výkaz výměr  
Celkem 2677,5=2 677.500 [B]</t>
  </si>
  <si>
    <t>8511=8 511.000 [A] 
Celkové množství 8511.000000=8 511.000 [B]</t>
  </si>
  <si>
    <t>0,756=0.756 [A] 
Celkové množství 0.756000=0.756 [B]</t>
  </si>
  <si>
    <t>14,76=14.760 [A] 
Celkové množství 14.760000=14.760 [B]</t>
  </si>
  <si>
    <t>14=14.000 [A] 
Celkové množství 14.000000=14.000 [B]</t>
  </si>
  <si>
    <t>24=24.000 [A] 
Celkové množství 24.000000=24.000 [B]</t>
  </si>
  <si>
    <t>16,389=16.389 [A] 
Celkové množství 16.389000=16.389 [B]</t>
  </si>
  <si>
    <t>369=369.000 [A] 
Celkové množství 369.000000=369.000 [B]</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</si>
  <si>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</si>
  <si>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</si>
  <si>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</si>
  <si>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</si>
  <si>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</si>
  <si>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</si>
  <si>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</si>
  <si>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D.1.2</t>
  </si>
  <si>
    <t>Železniční sdělovací zařízení</t>
  </si>
  <si>
    <t xml:space="preserve">  PS 10-02-91</t>
  </si>
  <si>
    <t>DDTS, úprava dispečeského pracoviště Pardubice</t>
  </si>
  <si>
    <t>PS 10-02-91</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</si>
  <si>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</si>
  <si>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</si>
  <si>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</si>
  <si>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</si>
  <si>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</si>
  <si>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</si>
  <si>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75O923</t>
  </si>
  <si>
    <t>DDTS ŽDC, SW DOPLNĚNÍ INS</t>
  </si>
  <si>
    <t>96=96.000 [A] 
Celkové množství 96.000000=96.000 [B]</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</si>
  <si>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</si>
  <si>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75O951</t>
  </si>
  <si>
    <t>DDTS ŽDC, PŘIPOJENÍ INK DO INS</t>
  </si>
  <si>
    <t>3=3.000 [A] 
Celkové množství 3.000000=3.000 [B]</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</si>
  <si>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</si>
  <si>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</si>
  <si>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</si>
  <si>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</si>
  <si>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</si>
  <si>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</si>
  <si>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</si>
  <si>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</si>
  <si>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</si>
  <si>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</si>
  <si>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</si>
  <si>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</si>
  <si>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</si>
  <si>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</si>
  <si>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</si>
  <si>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</si>
  <si>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75O962</t>
  </si>
  <si>
    <t>1. Položka obsahuje:    
- parametrizaci a naplnění datových struktur (technologických, telemetrických, řídících) DDTS ŽDC pro přenos informací   
- náklady na mzdy   
- programátorské práce   
2. Položka neobsahuje:   
 X   
3. Způsob měření:   
Udává s</t>
  </si>
  <si>
    <t xml:space="preserve">  PS 11-02-41</t>
  </si>
  <si>
    <t>RDP Liberec, EZS</t>
  </si>
  <si>
    <t>PS 11-02-41</t>
  </si>
  <si>
    <t>1. Položka obsahuje:   
 – manipulace a uložení kabelu (do země, chráničky, kanálu, na rošty, na TV a pod.)   
2. Položka neobsahuje:   
 – příchytky, spojky, koncovky, chráničky apod.   
3. Způsob měření:   
Měří se metr délkový.</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</si>
  <si>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</si>
  <si>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</si>
  <si>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</si>
  <si>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75J213</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</si>
  <si>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</si>
  <si>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</si>
  <si>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</si>
  <si>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</si>
  <si>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</si>
  <si>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75J512</t>
  </si>
  <si>
    <t>KABEL SILOVÝ PRO EPS OHNIODOLNÝ, BEZHALOGENOVÝ PRŮMĚRU DO 2,5 MM2</t>
  </si>
  <si>
    <t>kmžíla</t>
  </si>
  <si>
    <t>1. Položka obsahuje:   
 – dodávku specifikované kabelizace včetně potřebného drobného montážního materiálu   
 – dopravu a skladování   
2. Položka neobsahuje:   
 X   
3. Způsob měření:   
Dodávka specifikované kabelizace se měří v délce udané v kmžíla.</t>
  </si>
  <si>
    <t>75J51X</t>
  </si>
  <si>
    <t>KABEL SILOVÝ PRO EPS OHNIODOLNÝ, BEZHALOGENOVÝ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</si>
  <si>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</si>
  <si>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75O111</t>
  </si>
  <si>
    <t>EPS (ZPDP), ÚSTŘEDNA ADRESOVATELNÁ DO 256 ADRES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</si>
  <si>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</si>
  <si>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75O11X</t>
  </si>
  <si>
    <t>EPS (ZPDP), ÚSTŘEDNA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</si>
  <si>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</si>
  <si>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75O121</t>
  </si>
  <si>
    <t>EPS (ZPDP), SOFTWARE ÚSTŘEDNY</t>
  </si>
  <si>
    <t>75O12X</t>
  </si>
  <si>
    <t>EPS (ZPDP), SOFTWARE ÚSTŘEDNY - MONTÁŽ</t>
  </si>
  <si>
    <t>75O1A1</t>
  </si>
  <si>
    <t>EPS (ZPDP), HLÁSIČ IONIZAČNÍ - LEHKÉ PROVEDENÍ</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</si>
  <si>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</si>
  <si>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75O1B1</t>
  </si>
  <si>
    <t>EPS (ZPDP), HLÁSIČ TLAČÍTKOVÝ - LEHKÉ PROVEDENÍ</t>
  </si>
  <si>
    <t>75O1BX</t>
  </si>
  <si>
    <t>EPS (ZPDP), HLÁSIČ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</si>
  <si>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</si>
  <si>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75O1C1</t>
  </si>
  <si>
    <t>EPS (ZPDP), SIRÉNA VNITŘNÍ</t>
  </si>
  <si>
    <t>75O1C2</t>
  </si>
  <si>
    <t>EPS (ZPDP), SIRÉNA VENKOVNÍ</t>
  </si>
  <si>
    <t>75O1CX</t>
  </si>
  <si>
    <t>EPS (ZPDP), SIRÉNA - MONTÁŽ</t>
  </si>
  <si>
    <t>75O1D1</t>
  </si>
  <si>
    <t>EPS (ZPDP), ZDROJ EPS 12 V/DO 10 A</t>
  </si>
  <si>
    <t>75O1D5</t>
  </si>
  <si>
    <t>EPS (ZPDP), ZDROJ EPS - KRYT PRO AKUMULÁTOR</t>
  </si>
  <si>
    <t>75O1DX</t>
  </si>
  <si>
    <t>EPS (ZPDP), ZDROJ EPS - MONTÁŽ</t>
  </si>
  <si>
    <t>75O1E1</t>
  </si>
  <si>
    <t>EPS (ZPDP), HLAVICE KE ZKUŠEBNÍ TYČI PRO KONTROLU HLÁSIČŮ KOUŘE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</si>
  <si>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</si>
  <si>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75O1E3</t>
  </si>
  <si>
    <t>EPS (ZPDP), ZKUŠEBNÍ PLYN PRO EPS</t>
  </si>
  <si>
    <t>75O1E7</t>
  </si>
  <si>
    <t>EPS (ZPDP), ZKUŠEBNÍ A MONTÁŽNÍ TYČ PRO EPS</t>
  </si>
  <si>
    <t>75O1E8</t>
  </si>
  <si>
    <t>EPS (ZPDP), PROVOZNÍ KNIHA</t>
  </si>
  <si>
    <t>75O1H1</t>
  </si>
  <si>
    <t>EPS (ZPDP), ŠKOLENÍ A ZÁCVIK PERSONÁLU OBSLUHUJÍCÍHO ZAŘÍZENÍ POŽÁRNÍ SIGNALIZACE EPS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</si>
  <si>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</si>
  <si>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75O1H2</t>
  </si>
  <si>
    <t>EPS (ZPDP), MĚŘENÍ KONTINUITY, IZOLAČNÍHO STAVU A ODPORU JEDNOHO ÚSEKU SMYČKY EPS</t>
  </si>
  <si>
    <t>26</t>
  </si>
  <si>
    <t>75O1H3</t>
  </si>
  <si>
    <t>EPS (ZPDP), PŘEZKOUŠENÍ POŽÁRNÍ ÚSTŘEDNY</t>
  </si>
  <si>
    <t>75O1H4</t>
  </si>
  <si>
    <t>EPS (ZPDP), UVEDENÍ POŽÁRNÍ ÚSTŘEDNY DO TRVALÉHO PROVOZU</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</si>
  <si>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</si>
  <si>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</si>
  <si>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</si>
  <si>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</si>
  <si>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</si>
  <si>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</si>
  <si>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</si>
  <si>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75O543</t>
  </si>
  <si>
    <t>EZS, KLÁVESNICE - LCD DISPLEJ S VESTAVĚNOU BEZKONTAKTNÍ ČTEČKOU KARET</t>
  </si>
  <si>
    <t>75O54X</t>
  </si>
  <si>
    <t>EZS, KLÁVESNICE - MONTÁŽ</t>
  </si>
  <si>
    <t>75O552</t>
  </si>
  <si>
    <t>EZS, KONCENTRÁTOR 8 ZÓN + 4 PGM VÝSTUPY V KOVOVÉM KRYTU</t>
  </si>
  <si>
    <t>75O55X</t>
  </si>
  <si>
    <t>EZS, KONCENTRÁTOR - MONTÁŽ</t>
  </si>
  <si>
    <t>75O573</t>
  </si>
  <si>
    <t>EZS, MAGNETICKÝ KONTAKT HLINÍKOVÝ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</si>
  <si>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</si>
  <si>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</si>
  <si>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</si>
  <si>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</si>
  <si>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</si>
  <si>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</si>
  <si>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</si>
  <si>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</si>
  <si>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</si>
  <si>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</si>
  <si>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75O5M1</t>
  </si>
  <si>
    <t>EZS, SIRÉNA VNITŘNÍ</t>
  </si>
  <si>
    <t>75O5M2</t>
  </si>
  <si>
    <t>EZS, SIRÉNA VENKOVNÍ</t>
  </si>
  <si>
    <t>75O5MX</t>
  </si>
  <si>
    <t>EZS, SIRÉNA - MONTÁŽ</t>
  </si>
  <si>
    <t>75O5O1</t>
  </si>
  <si>
    <t>EZS, ŠKOLENÍ A ZÁCVIK PERSONÁLU OBSLUHUJÍCÍHO ZAŘÍZENÍ EZS</t>
  </si>
  <si>
    <t>75O5O2</t>
  </si>
  <si>
    <t>EZS, ZÁVĚREČNÉ OŽIVENÍ, NASTAVENÍ A FUN NÍ ODZKOUŠENÍ ZAŘÍZENÍ EZS</t>
  </si>
  <si>
    <t>75O5O3</t>
  </si>
  <si>
    <t>EZS, PŘEZKOUŠENÍ ÚSTŘEDNY EZS</t>
  </si>
  <si>
    <t>75O5O4</t>
  </si>
  <si>
    <t>EZS, UVEDENÍ ÚSTŘEDNY EZS DO TRVALÉHO PROVOZU</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</si>
  <si>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</si>
  <si>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 xml:space="preserve">  PS 11-02-81</t>
  </si>
  <si>
    <t>RDP Liberec, rádiové sítě</t>
  </si>
  <si>
    <t>PS 11-02-81</t>
  </si>
  <si>
    <t>703511</t>
  </si>
  <si>
    <t>ELEKTROINSTALAČNÍ LIŠTA ŠÍŘKY DO 30 MM</t>
  </si>
  <si>
    <t>1. Položka obsahuje:   
 – přípravu podkladu pro osazení   
2. Položka neobsahuje:   
 X   
3. Způsob měření:   
Měří se metr délkový.</t>
  </si>
  <si>
    <t>741311</t>
  </si>
  <si>
    <t>ZÁSUVKA INSTALAČNÍ JEDNODUCHÁ, MONTÁŽ NA KRABICI</t>
  </si>
  <si>
    <t>1. Položka obsahuje:   
 – kompletní přístroj vč. příslušenství   
2. Položka neobsahuje:   
 X   
3. Způsob měření:   
Udává se počet kusů kompletní konstrukce nebo práce.</t>
  </si>
  <si>
    <t>741312</t>
  </si>
  <si>
    <t>ZÁSUVKA INSTALAČNÍ JEDNODUCHÁ, NÁSTĚNNÁ VE VYŠŠÍM KRYTÍ - MIN. IP 44</t>
  </si>
  <si>
    <t>742F11</t>
  </si>
  <si>
    <t>KABEL NN NEBO VODIČ JEDNOŽÍLOVÝ CU S PLASTOVOU IZOLACÍ DO 2,5 MM2</t>
  </si>
  <si>
    <t>742F12</t>
  </si>
  <si>
    <t>KABEL NN NEBO VODIČ JEDNOŽÍLOVÝ CU S PLASTOVOU IZOLACÍ OD 4 DO 16 MM2</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</si>
  <si>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</si>
  <si>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</si>
  <si>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</si>
  <si>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1. Položka obsahuje:   
 – všechny práce spojené s úpravou kabelů pro montáž včetně veškerého příslušentsví   
2. Položka neobsahuje:   
 X   
3. Způsob měření:   
Udává se počet kusů kompletní konstrukce nebo práce.</t>
  </si>
  <si>
    <t>744652</t>
  </si>
  <si>
    <t>JISTIČ DC OD 4 DO 10 A</t>
  </si>
  <si>
    <t>75J111</t>
  </si>
  <si>
    <t>NOSNÁ LIŠTA PLASTOVÁ</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</si>
  <si>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</si>
  <si>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75J212</t>
  </si>
  <si>
    <t>KABEL SDĚLOVACÍ PRO VNITŘNÍ POUŽITÍ DO 10 PÁRŮ PRŮMĚRU 0,5 MM</t>
  </si>
  <si>
    <t>75M711</t>
  </si>
  <si>
    <t>ZÁZNAMOVÉ ZAŘÍZENÍ DIGITÁLNÍ</t>
  </si>
  <si>
    <t>75M712</t>
  </si>
  <si>
    <t>ZÁZNAMOVÉ ZAŘÍZENÍ ANALOGOVÉ</t>
  </si>
  <si>
    <t>75M713</t>
  </si>
  <si>
    <t>ZÁZNAMOVÉ ZAŘÍZENÍ, LICENCE NA JEDEN KANÁL (DOPLNĚNÍ)</t>
  </si>
  <si>
    <t>75M714</t>
  </si>
  <si>
    <t>ZÁZNAMOVÉ ZAŘÍZENÍ, LICENCE KAC</t>
  </si>
  <si>
    <t>0</t>
  </si>
  <si>
    <t>75M715</t>
  </si>
  <si>
    <t>ZÁZNAMOVÉ ZAŘÍZENÍ - MONTÁŽ</t>
  </si>
  <si>
    <t>75N111</t>
  </si>
  <si>
    <t>TRS, RADIOSTANICE ZÁKLADNOVÁ</t>
  </si>
  <si>
    <t>75N11X</t>
  </si>
  <si>
    <t>TRS, RADIOSTANICE ZÁKLADNOVÁ - MONTÁŽ</t>
  </si>
  <si>
    <t>75N17X</t>
  </si>
  <si>
    <t>TRS, OVLÁDACÍ BLOK - MONTÁŽ</t>
  </si>
  <si>
    <t>75N18X</t>
  </si>
  <si>
    <t>TRS, OVLÁDACÍ SKŘÍŇKA - MONTÁŽ</t>
  </si>
  <si>
    <t>75N1A1</t>
  </si>
  <si>
    <t>TRS, NAPÁJECÍ ZDROJ</t>
  </si>
  <si>
    <t>75N1AX</t>
  </si>
  <si>
    <t>TRS, NAPÁJECÍ ZDROJ - MONTÁŽ</t>
  </si>
  <si>
    <t>75N1B1</t>
  </si>
  <si>
    <t>TRS, ANTÉNNÍ SOUSTAVA SMĚROVÁ</t>
  </si>
  <si>
    <t>75N1B5</t>
  </si>
  <si>
    <t>TRS,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</si>
  <si>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</si>
  <si>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75N1BX</t>
  </si>
  <si>
    <t>TRS, ANTÉNNÍ SOUSTAVA - MONTÁŽ</t>
  </si>
  <si>
    <t>75N1C1</t>
  </si>
  <si>
    <t>TRS,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</si>
  <si>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</si>
  <si>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75N1C3</t>
  </si>
  <si>
    <t>TRS, KOAXIÁLNÍ KABEL VENKOVNÍ - SADA KONEKTORŮ (2KS)</t>
  </si>
  <si>
    <t>75N1CX</t>
  </si>
  <si>
    <t>TRS, KOAXIÁLNÍ KABEL VENKOVNÍ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</si>
  <si>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</si>
  <si>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75N1D1</t>
  </si>
  <si>
    <t>TRS, KOAXIÁLNÍ KABEL VNITŘNÍ PRŮMĚRU DO 35 MM</t>
  </si>
  <si>
    <t>75N1D3</t>
  </si>
  <si>
    <t>TRS, KOAXIÁLNÍ KABEL VNITŘNÍ - SADA KONEKTORŮ (2KS)</t>
  </si>
  <si>
    <t>75N1DX</t>
  </si>
  <si>
    <t>TRS, KOAXIÁLNÍ KABEL VNITŘNÍ - MONTÁŽ</t>
  </si>
  <si>
    <t>75N1F1</t>
  </si>
  <si>
    <t>TRS, SYSTÉMOVÝ KABEL K OVLÁDACÍ SKŘÍŇCE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</si>
  <si>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Dodávka specifikované kabelizace se měří v délce udané v metrech.</t>
  </si>
  <si>
    <t>75N1F2</t>
  </si>
  <si>
    <t>TRS, SYSTÉMOVÝ KABEL K OVLÁDACÍ SKŘÍŇCE - SADA KONEKTORŮ (2KS)</t>
  </si>
  <si>
    <t>75N1FX</t>
  </si>
  <si>
    <t>TRS, SYSTÉMOVÝ KABEL K OVLÁDACÍ SKŘÍŇCE - MONTÁŽ</t>
  </si>
  <si>
    <t>75N1G2</t>
  </si>
  <si>
    <t>TRS, IP BLOK INTERFACE</t>
  </si>
  <si>
    <t>75N1GX</t>
  </si>
  <si>
    <t>TRS, IP BLOK, BLOK VNPN - MONTÁŽ</t>
  </si>
  <si>
    <t>75N1H1</t>
  </si>
  <si>
    <t>TRS, RÁDIOVÝ SERVER</t>
  </si>
  <si>
    <t>75N1HW</t>
  </si>
  <si>
    <t>TRS,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</si>
  <si>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</si>
  <si>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75N1HX</t>
  </si>
  <si>
    <t>TRS, RÁDIOVÝ SERVER - MONTÁŽ</t>
  </si>
  <si>
    <t>75N1I1</t>
  </si>
  <si>
    <t>TRS, PROGRAMOVÉ VYBAVENÍ A GRAFICKÉ ZOBRAZENÍ V DOTYKOVÉM TERMINÁLU</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</si>
  <si>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</si>
  <si>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75N25Y</t>
  </si>
  <si>
    <t>MRS, ANTÉNNNÍ SOUSTAVA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</si>
  <si>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</si>
  <si>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75N26Y</t>
  </si>
  <si>
    <t>MRS, 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</si>
  <si>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</si>
  <si>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75N27Y</t>
  </si>
  <si>
    <t>MRS, KOAXIÁLNÍ KABEL VNITŘNÍ - DEMONTÁŽ</t>
  </si>
  <si>
    <t>75N443</t>
  </si>
  <si>
    <t>ANTÉNNÍ STOŽÁR - OPRAVA STŘEŠNÍ KRYTINY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</si>
  <si>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m2 kompletní konstrukce nebo práce.</t>
  </si>
  <si>
    <t>75N611</t>
  </si>
  <si>
    <t>KOMPLEXNÍ OCHRANA TRS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</si>
  <si>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</si>
  <si>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75N61X</t>
  </si>
  <si>
    <t>KOMPLEXNÍ OCHRANA TRS PŘED BLESKEM A PŘEPĚTÍM - MONTÁŽ</t>
  </si>
  <si>
    <t>75N61Y</t>
  </si>
  <si>
    <t>KOMPLEXNÍ OCHRANA TRS PŘED BLESKEM A PŘEPĚTÍM - DEMONTÁŽ</t>
  </si>
  <si>
    <t>75N641</t>
  </si>
  <si>
    <t>NAPĚŤOVÉ ODDĚLENÍ ANTÉNNÍ SOUSTAVY OD ZAŘÍZENÍ</t>
  </si>
  <si>
    <t>75N64X</t>
  </si>
  <si>
    <t>NAPĚŤOVÉ ODDĚLENÍ ANTÉNNÍ SOUSTAVY OD ZAŘÍZENÍ, MONTÁŽ</t>
  </si>
  <si>
    <t>75N712</t>
  </si>
  <si>
    <t>MĚŘENÍ RÁDIOVÝCH SÍTÍ PO REALIZACI PRO PÁSMO 460 MHZ (TRS)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</si>
  <si>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</si>
  <si>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75N721</t>
  </si>
  <si>
    <t>PLÁNOVÁNÍ RÁDIOVÝCH SÍTÍ KMITOČTOVÉ</t>
  </si>
  <si>
    <t>1. Položka obsahuje:   
 – kompletní kmitočtové rádiové plánování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</si>
  <si>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75N723</t>
  </si>
  <si>
    <t>PLÁNOVÁNÍ RÁDIOVÝCH SÍTÍ - KMITOČTOVÁ OPTIMALIZACE</t>
  </si>
  <si>
    <t>75N731</t>
  </si>
  <si>
    <t>RADIOVNÍK KOMPLEXNÍ PROJEDNÁNÍ</t>
  </si>
  <si>
    <t>PŘÍPAD</t>
  </si>
  <si>
    <t>1. Položka obsahuje:   
 – zorganizování jednání včetně místního šetření zainteresovaných složek s cílem umístění radiovníku na trati    
 – vystavení protokolů případně závěrečné zprávy   
 – veškeré potřebné mechanizmy (měřící přístroje, software), včetně obsluhy, náklady na mzdy a dopravu zůčastněných osob a včetně vedlejších nákladů   
2. Položka neobsahuje:   
 X   
3. Způsob měření:   
Udává se počet započatých dnů; v případě nkolika projednání v jednom dni se jednání sdružuje.</t>
  </si>
  <si>
    <t>75N732</t>
  </si>
  <si>
    <t>RADIOVNÍK</t>
  </si>
  <si>
    <t>1. Položka obsahuje:   
 – dodávku specifikovaného radiovníku včetně uchycení, základu a potřebného drobného montážního materiálu   
 – dodávku souvisejícího příslušenství pro upevnění bloku/konstrukce   
 – dopravu a skladování   
 – kompletní montáž radiovníkuí včetně uchycení, základu a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</si>
  <si>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75N73X</t>
  </si>
  <si>
    <t>RADIOVNÍK - MONTÁŽ</t>
  </si>
  <si>
    <t>1. Položka obsahuje:   
 – kompletní montáž specifikovaného bloku/konstrukce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</si>
  <si>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75N73Y</t>
  </si>
  <si>
    <t>RADIOVNÍK - DEMONTÁŽ</t>
  </si>
  <si>
    <t>R74F331</t>
  </si>
  <si>
    <t>DOHLED SPRÁVCE ZAŘÍZENÍ</t>
  </si>
  <si>
    <t>1. Položka obsahuje:   
 – zajištění pracoviště TDI vč. nájmu pracovníků a poUŽITÝch mechanismů nutných k výkonu   
2. Položka neobsahuje:   
 X   
3. Způsob měření:   
Udává se čas v hodinách.</t>
  </si>
  <si>
    <t>R75N1E3</t>
  </si>
  <si>
    <t>TRS, KARTA SNMP VČETNĚ GATEWAY</t>
  </si>
  <si>
    <t>R75N1EX</t>
  </si>
  <si>
    <t>TRS, KARTA SNMP VČETNĚ GATEWAY - MONTÁŽ</t>
  </si>
  <si>
    <t xml:space="preserve">  PS 11-02-91</t>
  </si>
  <si>
    <t>Regionální dispečerské pracoviště v Liberci</t>
  </si>
  <si>
    <t>PS 11-02-91</t>
  </si>
  <si>
    <t>75J11X</t>
  </si>
  <si>
    <t>NOSNÁ LIŠTA PLASTOVÁ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</si>
  <si>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</si>
  <si>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75J311</t>
  </si>
  <si>
    <t>KABEL SDĚLOVACÍ PRO STRUKTUROVANOU KABELÁŽ UTP</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</si>
  <si>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</si>
  <si>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</si>
  <si>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</si>
  <si>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75JA23</t>
  </si>
  <si>
    <t>ZÁSUVKA DATOVÁ RJ45 DO LIŠTOVÉHO ROZVODU</t>
  </si>
  <si>
    <t>75JA2X</t>
  </si>
  <si>
    <t>ZÁSUVKA DATOVÁ RJ45 - MONTÁŽ</t>
  </si>
  <si>
    <t>75JA51</t>
  </si>
  <si>
    <t>ROZVADĚČ STRUKT. KABELÁŽE, ORGANIZAR-DODÁVKA</t>
  </si>
  <si>
    <t>75JA54</t>
  </si>
  <si>
    <t>ROZVADĚČ STRUKT. KABELÁŽE, PATCHPANEL, 48 ZÁSUVEK, DODÁVKA</t>
  </si>
  <si>
    <t>75JA55</t>
  </si>
  <si>
    <t>ROZVADĚČ STRUKT. KABELÁŽE, PATCHPANEL, ZÁSUVKA RJ45, DODÁVKA, MONTÁŽ, UKONČ. KABELU</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</si>
  <si>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</si>
  <si>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</si>
  <si>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</si>
  <si>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75JB43</t>
  </si>
  <si>
    <t>DATOVÝ ROZVADĚČ 19" 800X800 DO 47 U</t>
  </si>
  <si>
    <t>75JB4X</t>
  </si>
  <si>
    <t>DATOVÝ ROZVADĚČ 19" 800X800 - MONTÁŽ</t>
  </si>
  <si>
    <t>75M311</t>
  </si>
  <si>
    <t>DIGITÁLNÍ TELEFONIE A VOIP, TELEFONNÍ PŘÍSTROJ DIGITÁLNÍ ZÁKLADNÍ - DODÁVKA</t>
  </si>
  <si>
    <t>75M31X</t>
  </si>
  <si>
    <t>DIGITÁLNÍ TELEFONIE A VOIP, TELEFONNÍ PŘÍSTROJ DIGITÁLNÍ ZÁKLADNÍ - MONTÁŽ</t>
  </si>
  <si>
    <t>75M411</t>
  </si>
  <si>
    <t>TELEFONNÍ ZAPOJOVAČ DIGITÁLNÍ, TERMINÁLOVÝ ISDN TELEFON - DODÁVKA</t>
  </si>
  <si>
    <t>75M41X</t>
  </si>
  <si>
    <t>TELEFONNÍ ZAPOJOVAČ DIGITÁLNÍ, TERMINÁLOVÝ ISDN TELEFON - MONTÁŽ</t>
  </si>
  <si>
    <t>75M421</t>
  </si>
  <si>
    <t>TELEFONNÍ ZAPOJOVAČ DIGITÁLNÍ, DISPEČERSKÝ TERMINÁL VOIP S DOTYKOVOU OBRAZOVKOU</t>
  </si>
  <si>
    <t>75M42X</t>
  </si>
  <si>
    <t>TELEFONNÍ ZAPOJOVAČ DIGITÁLNÍ, DISPEČERSKÝ TERMINÁL VOIP - MONTÁŽ</t>
  </si>
  <si>
    <t>75M442</t>
  </si>
  <si>
    <t>TELEFONNÍ ZAPOJOVAČ DIGITÁLNÍ, ŘÍDÍCÍ ČÁSTI SÍTĚ CUCM LICENCE</t>
  </si>
  <si>
    <t>75M444</t>
  </si>
  <si>
    <t>TELEFONNÍ ZAPOJOVAČ DIGITÁLNÍ, ŘÍDÍCÍ ČÁSTI SÍTĚ SCU LICENCE</t>
  </si>
  <si>
    <t>75M44X</t>
  </si>
  <si>
    <t>TELEFONNÍ ZAPOJOVAČ DIGITÁLNÍ, ŘÍDÍCÍ ČÁSTI SÍTĚ - MONTÁŽ</t>
  </si>
  <si>
    <t xml:space="preserve">  PS 11-02-93</t>
  </si>
  <si>
    <t>RDP Liberec, DDTS</t>
  </si>
  <si>
    <t>PS 11-02-93</t>
  </si>
  <si>
    <t>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</si>
  <si>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</si>
  <si>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</si>
  <si>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75O913</t>
  </si>
  <si>
    <t>DDTS ŽDC, ŘÍDICÍ STANICE PLC DO 48XDI / 48XDO / 24XAI</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</si>
  <si>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</si>
  <si>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</si>
  <si>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</si>
  <si>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</si>
  <si>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75O932</t>
  </si>
  <si>
    <t>DDTS ŽDC, KLIENTSKÉ PRACOVIŠTĚ STACIONÁRNÍ</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</si>
  <si>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</si>
  <si>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</si>
  <si>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</si>
  <si>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</si>
  <si>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</si>
  <si>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</si>
  <si>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</si>
  <si>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</si>
  <si>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</si>
  <si>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</si>
  <si>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</si>
  <si>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</si>
  <si>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</si>
  <si>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</si>
  <si>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</si>
  <si>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</si>
  <si>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75O957</t>
  </si>
  <si>
    <t>DDTS ŽDC, INTEGRACE TLS DO INS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</si>
  <si>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</si>
  <si>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</si>
  <si>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</si>
  <si>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t>
  </si>
  <si>
    <t>75O97X</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</si>
  <si>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</si>
  <si>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 xml:space="preserve">  PS 12-02-21</t>
  </si>
  <si>
    <t>Zastávka Machnín, rozhlasové zařízení</t>
  </si>
  <si>
    <t>PS 12-02-21</t>
  </si>
  <si>
    <t>Zemní práce</t>
  </si>
  <si>
    <t>13283A</t>
  </si>
  <si>
    <t>HLOUBENÍ RÝH ŠÍŘ DO 2M PAŽ I NEPAŽ TŘ. II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</si>
  <si>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</si>
  <si>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</si>
  <si>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</si>
  <si>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</si>
  <si>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</si>
  <si>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</si>
  <si>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</si>
  <si>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</si>
  <si>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</si>
  <si>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</si>
  <si>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</si>
  <si>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75H141</t>
  </si>
  <si>
    <t>STOŽÁR (SLOUP) OCELOVÝ DO 10 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</si>
  <si>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</si>
  <si>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75H14X</t>
  </si>
  <si>
    <t>STOŽÁR (SLOUP) OCELOVÝ - MONTÁŽ</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</si>
  <si>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</si>
  <si>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</si>
  <si>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</si>
  <si>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</si>
  <si>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</si>
  <si>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</si>
  <si>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</si>
  <si>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</si>
  <si>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</si>
  <si>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</si>
  <si>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</si>
  <si>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</si>
  <si>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</si>
  <si>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75IA51</t>
  </si>
  <si>
    <t>OPTOTRUBKOVÁ KONCOVKA PRŮMĚRU DO 40 MM</t>
  </si>
  <si>
    <t>75IA5X</t>
  </si>
  <si>
    <t>OPTOTRUBKOVÁ KONCOVKA - MONTÁŽ</t>
  </si>
  <si>
    <t>75IA61</t>
  </si>
  <si>
    <t>OPTOTRUBKOVÁ KONCOKA S VENTILKEM PRŮMĚRU DO 40 MM</t>
  </si>
  <si>
    <t>75IA6X</t>
  </si>
  <si>
    <t>OPTOTRUBKOVÁ KONCOKA S VENTILKEM - MONTÁŽ</t>
  </si>
  <si>
    <t>75IF21</t>
  </si>
  <si>
    <t>ROZPOJOVACÍ SVORKOVNICE 2/10, 2/8</t>
  </si>
  <si>
    <t>75IF2X</t>
  </si>
  <si>
    <t>ROZPOJOVACÍ SVORKOVNICE 2/10, 2/8 - MONTÁŽ</t>
  </si>
  <si>
    <t>75IF41</t>
  </si>
  <si>
    <t>MONTÁŽNÍ RÁM DO 10+1</t>
  </si>
  <si>
    <t>75IF4X</t>
  </si>
  <si>
    <t>MONTÁŽNÍ RÁM DO 10+1 - MONTÁŽ</t>
  </si>
  <si>
    <t>75IFA1</t>
  </si>
  <si>
    <t>NOSNÍK BLESKOJISTEK</t>
  </si>
  <si>
    <t>75IFAX</t>
  </si>
  <si>
    <t>NOSNÍK BLESKOJISTEK - MONTÁŽ</t>
  </si>
  <si>
    <t>75IFB1</t>
  </si>
  <si>
    <t>BLESKOJISTKA</t>
  </si>
  <si>
    <t>75IFBX</t>
  </si>
  <si>
    <t>BLESKOJISTKA - MONTÁŽ</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</si>
  <si>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</si>
  <si>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</si>
  <si>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</si>
  <si>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</si>
  <si>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</si>
  <si>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75L161</t>
  </si>
  <si>
    <t>ROZHLASOVÉ PŘÍSLUŠENSTVÍ - KONZOLA PRO REPRODUKTOR</t>
  </si>
  <si>
    <t>75L166</t>
  </si>
  <si>
    <t>ROZHLASOVÉ PŘÍSLUŠENSTVÍ - GALVANICKÉ ODDĚLENÍ ROZHLASOVÝCH KABELOVÝCH ROZVODŮ</t>
  </si>
  <si>
    <t>75L16X</t>
  </si>
  <si>
    <t>ROZHLASOVÉ PŘÍSLUŠENSTVÍ - MONTÁŽ</t>
  </si>
  <si>
    <t>75L172</t>
  </si>
  <si>
    <t>REPRODUKTOR VENKOVNÍ SMĚROVÝ S NASTAVITELNÝM VÝKONEM</t>
  </si>
  <si>
    <t>75L17X</t>
  </si>
  <si>
    <t>REPRODUKTOR VENKOVNÍ - MONTÁŽ</t>
  </si>
  <si>
    <t>75L191</t>
  </si>
  <si>
    <t>KABEL SILOVÝ PRO ROZHLAS PRŮMĚRU DO 1,5 MM2</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</si>
  <si>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</si>
  <si>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</si>
  <si>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</si>
  <si>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75L1A2</t>
  </si>
  <si>
    <t>MĚŘENÍ AKUSTICKÉHO HLUKU NA HRANICI OCHRANNÉHO PÁSMA V ZAST.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</si>
  <si>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</si>
  <si>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</si>
  <si>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</si>
  <si>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</si>
  <si>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</si>
  <si>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0,675=0.675 [A] 
Celkové množství 0.675000=0.675 [B]</t>
  </si>
  <si>
    <t xml:space="preserve">  PS 12-02-22</t>
  </si>
  <si>
    <t>Zastávka Machnín - hrad, rozhlasové zařízení</t>
  </si>
  <si>
    <t>PS 12-02-22</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</si>
  <si>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</si>
  <si>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</si>
  <si>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</si>
  <si>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</si>
  <si>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</si>
  <si>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</si>
  <si>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</si>
  <si>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</si>
  <si>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práce a materiál obsažený v názvu položky   
2. Položka neobsahuje:   
 X   
3. Způsob měření:   
Udává se počet kusů kompletní konstrukce nebo práce.</t>
  </si>
  <si>
    <t>1. Položka obsahuje:   
 – veškeré příslušenství   
2. Položka neobsahuje:   
 X   
3. Způsob měření:   
Udává se počet kusů kompletní konstrukce nebo práce.</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</si>
  <si>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</si>
  <si>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</si>
  <si>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</si>
  <si>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75IEB1</t>
  </si>
  <si>
    <t>SKŘÍŇ KLIMATIZOVANÁ DVOJITÁ PŘES 25 U</t>
  </si>
  <si>
    <t>75IEBX</t>
  </si>
  <si>
    <t>SKŘÍŇ KLIMATIZOVANÁ DVOJITÁ PŘES 245U - MONTÁŽ</t>
  </si>
  <si>
    <t>0,123=0.123 [A] 
Celkové množství 0.123000=0.123 [B]</t>
  </si>
  <si>
    <t xml:space="preserve">  PS 12-02-23</t>
  </si>
  <si>
    <t>Zastávka Chrastava - Andělská hora, rozhlasové zařízení</t>
  </si>
  <si>
    <t>PS 12-02-23</t>
  </si>
  <si>
    <t>0,192=0.192 [A] 
Celkové množství 0.192000=0.192 [B]</t>
  </si>
  <si>
    <t xml:space="preserve">  PS 12-02-51</t>
  </si>
  <si>
    <t>Liberec - Chrastava, DOK a TK</t>
  </si>
  <si>
    <t>PS 12-02-51</t>
  </si>
  <si>
    <t>Všeobecné konstrukce a práce</t>
  </si>
  <si>
    <t>R701AAA</t>
  </si>
  <si>
    <t>VYTYČENÍ TRASY VENKOVNÍHO SILOVÉHO VEDENÍ NN A VN V PŘEHLEDNÉM TERÉNU (TÉŽ V OBCI)</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</si>
  <si>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</si>
  <si>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R701AEB</t>
  </si>
  <si>
    <t>VYTYČENÍ KABELOVÉHO VEDENÍ - PEVNÁ ČÁSTKA</t>
  </si>
  <si>
    <t>Pevné náklady za vytýčení kabelového vedení</t>
  </si>
  <si>
    <t>R2911</t>
  </si>
  <si>
    <t>OSTATNÍ POŽADAVKY - GEODETICKÉ ZAMĚŘENÍ</t>
  </si>
  <si>
    <t>HM</t>
  </si>
  <si>
    <t>zahrnuje veškeré náklady spojené s objednatelem požadovanými pracemi</t>
  </si>
  <si>
    <t>13183</t>
  </si>
  <si>
    <t>HLOUBENÍ JAM ZAPAŽ I NEPAŽ TŘ 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</si>
  <si>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</si>
  <si>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</si>
  <si>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</si>
  <si>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</si>
  <si>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</si>
  <si>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</si>
  <si>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R17581</t>
  </si>
  <si>
    <t>OBSYP KABELOVÉHO VEDENÍ VRSTVOU Z PŘESÁTEHO PÍSKU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</si>
  <si>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</si>
  <si>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1R75JA51</t>
  </si>
  <si>
    <t>ORGANIZÉR KABELŮ 19" - DODÁVKA</t>
  </si>
  <si>
    <t>1R75JA5X</t>
  </si>
  <si>
    <t>ORGANIZÉR KABELŮ 19" - MONTÁŽ</t>
  </si>
  <si>
    <t>2R75JA51</t>
  </si>
  <si>
    <t>ZÁSOBNÍK PARCHCORDŮ - DODÁVKA</t>
  </si>
  <si>
    <t>2R75JA5X</t>
  </si>
  <si>
    <t>ZÁSOBNÍK PARCHCORDŮ - MONTÁŽ</t>
  </si>
  <si>
    <t>1. Položka obsahuje:   
 – pomocné mechanismy   
2. Položka neobsahuje:   
 X   
3. Způsob měření:   
Měří se plocha v metrech čtverečných.</t>
  </si>
  <si>
    <t>701003</t>
  </si>
  <si>
    <t>BETONOVÝ OZNAČNÍK</t>
  </si>
  <si>
    <t>1. Položka obsahuje:   
 – úprava dna výkopu   
 – položení betonového žlabu / chráničky včetně zakrytí   
 – pomocné mechanismy   
2. Položka neobsahuje:   
 X   
3. Způsob měření:   
Udává se počet kusů kompletní konstrukce nebo práce.</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</si>
  <si>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</si>
  <si>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</si>
  <si>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</si>
  <si>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</si>
  <si>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702313</t>
  </si>
  <si>
    <t>ZAKRYTÍ KABELŮ VÝSTRAŽNOU FÓLIÍ ŠÍŘKY PŘES 40 CM</t>
  </si>
  <si>
    <t>702820</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</si>
  <si>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</si>
  <si>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</si>
  <si>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</si>
  <si>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703113</t>
  </si>
  <si>
    <t>KABELOVÝ ROŠT/LÁVKA NOSNÝ ŽÁROVĚ ZINKOVANÝ VČETNĚ UPEVNĚNÍ A PŘÍSLUŠENSTVÍ SVĚTLÉ ŠÍŘKY PŘES 250 DO 400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</si>
  <si>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</si>
  <si>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703114</t>
  </si>
  <si>
    <t>KABELOVÝ ROŠT/LÁVKA NOSNÝ ŽÁROVĚ ZINKOVANÝ VČETNĚ UPEVNĚNÍ A PŘÍSLUŠENSTVÍ SVĚTLÉ ŠÍŘKY PŘES 400 DO 600 MM</t>
  </si>
  <si>
    <t>703412</t>
  </si>
  <si>
    <t>ELEKTROINSTALAČNÍ TRUBKA PLASTOVÁ VČETNĚ UPEVNĚNÍ A PŘÍSLUŠENSTVÍ DN PRŮMĚRU PŘES 25 DO 40 MM</t>
  </si>
  <si>
    <t>703612</t>
  </si>
  <si>
    <t>ELEKTROINSTALAČNÍ KANÁL ŠÍŘKY PŘES 100 MM</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</si>
  <si>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</si>
  <si>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</si>
  <si>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</si>
  <si>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</si>
  <si>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</si>
  <si>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</si>
  <si>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Položka obsahuje: Dodávku a montáž kabelové ucpávky vč. příslušenství ( utěsňovací spony apod. ) a pomocného materiálu, vyhotovení a dodání atestu. Dále obsahuje cenu za pom. mechanismy včetně všech ostatních vedlejších nákladů.</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</si>
  <si>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</si>
  <si>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709400</t>
  </si>
  <si>
    <t>ZATAŽENÍ LANKA DO CHRÁNIČKY NEBO ŽLABU</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</si>
  <si>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</si>
  <si>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</si>
  <si>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</si>
  <si>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75I221</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</si>
  <si>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</si>
  <si>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</si>
  <si>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</si>
  <si>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75I222</t>
  </si>
  <si>
    <t>KABEL ZEMNÍ DVOUPLÁŠŤOVÝ BEZ PANCÍŘE PRŮMĚRU ŽÍLY 0,8 MM DO 25XN</t>
  </si>
  <si>
    <t>75I22X</t>
  </si>
  <si>
    <t>KABEL ZEMNÍ DVOUPLÁŠŤOVÝ BEZ PANCÍŘE PRŮMĚRU ŽÍLY 0,8 MM - MONTÁŽ</t>
  </si>
  <si>
    <t>75I22Y</t>
  </si>
  <si>
    <t>KABEL ZEMNÍ DVOUPLÁŠŤOVÝ BEZ PANCÍŘE PRŮMĚRU ŽÍLY 0,8 MM - DEMONTÁŽ</t>
  </si>
  <si>
    <t>75I812</t>
  </si>
  <si>
    <t>KABEL OPTICKÝ SINGLEMODE DO 36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</si>
  <si>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</si>
  <si>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</si>
  <si>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</si>
  <si>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</si>
  <si>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</si>
  <si>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</si>
  <si>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</si>
  <si>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</si>
  <si>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</si>
  <si>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75I84X</t>
  </si>
  <si>
    <t>KABEL OPTICKÝ - REZERVA DO 500 MM - MONTÁŽ</t>
  </si>
  <si>
    <t>75I851</t>
  </si>
  <si>
    <t>KABEL OPTICKÝ - REZERVA PŘES 500 MM</t>
  </si>
  <si>
    <t>75I85X</t>
  </si>
  <si>
    <t>KABEL OPTICKÝ - REZERVA PŘES 500 MM - MONTÁŽ</t>
  </si>
  <si>
    <t>75IA11</t>
  </si>
  <si>
    <t>OPTOTRUBKOVÁ SPOJKA  PRŮMĚRU DO 40 MM</t>
  </si>
  <si>
    <t>75IA1X</t>
  </si>
  <si>
    <t>OPTOTRUBKOVÁ SPOJKA  - MONTÁŽ</t>
  </si>
  <si>
    <t>75ID11</t>
  </si>
  <si>
    <t>PLASTOVÁ ZEMNÍ KOMORA PRO ULOŽENÍ REZERVY</t>
  </si>
  <si>
    <t>75ID1X</t>
  </si>
  <si>
    <t>PLASTOVÁ ZEMNÍ KOMORA PRO ULOŽENÍ REZERVY - MONTÁŽ</t>
  </si>
  <si>
    <t>75ID21</t>
  </si>
  <si>
    <t>PLASTOVÁ ZEMNÍ KOMORA PRO ULOŽENÍ SPOJKY</t>
  </si>
  <si>
    <t>75ID2X</t>
  </si>
  <si>
    <t>PLASTOVÁ ZEMNÍ KOMORA PRO ULOŽENÍ SPOJKY - MONTÁŽ</t>
  </si>
  <si>
    <t>75ID31</t>
  </si>
  <si>
    <t>PLASTOVÁ ZEMNÍ KOMORA TĚSNENÍ PRO HDPE TRUBKU DO 40 MM</t>
  </si>
  <si>
    <t>75ID3X</t>
  </si>
  <si>
    <t>PLASTOVÁ ZEMNÍ KOMORA TĚSNENÍ PRO HDPE TRUBKU DO 40 MM - MONTÁŽ</t>
  </si>
  <si>
    <t>75IE21</t>
  </si>
  <si>
    <t>SKŘÍŇ ROZVODNÁ DO 100 PÁRŮ</t>
  </si>
  <si>
    <t>75IE2X</t>
  </si>
  <si>
    <t>SKŘÍŇ ROZVODNÁ DO 100 PÁRŮ - MONTÁŽ</t>
  </si>
  <si>
    <t>75IEC2</t>
  </si>
  <si>
    <t>VENKOVNÍ TELEFONNÍ OBJEKT NA ZDI</t>
  </si>
  <si>
    <t>75IECX</t>
  </si>
  <si>
    <t>VENKOVNÍ TELEFONNÍ OBJEKT - MONTÁŽ</t>
  </si>
  <si>
    <t>75IECY</t>
  </si>
  <si>
    <t>VENKOVNÍ TELEFONNÍ OBJEKT - DEMONTÁŽ</t>
  </si>
  <si>
    <t>75IEE2</t>
  </si>
  <si>
    <t>OPTICKÝ ROZVADĚČ 19" PROVEDENÍ 24 VLÁKEN</t>
  </si>
  <si>
    <t>75IEE5</t>
  </si>
  <si>
    <t>OPTICKÝ ROZVADĚČ 19" PROVEDENÍ DO 144 VLÁKEN</t>
  </si>
  <si>
    <t>75IEEX</t>
  </si>
  <si>
    <t>OPTICKÝ ROZVADĚČ 19" PROVEDENÍ - MONTÁŽ</t>
  </si>
  <si>
    <t>75IEF2</t>
  </si>
  <si>
    <t>OPTICKÝ ROZVADĚČ NA ZEĎ 24 VLÁKEN</t>
  </si>
  <si>
    <t>75IEFX</t>
  </si>
  <si>
    <t>OPTICKÝ ROZVADĚČ NA ZEĎ - MONTÁŽ</t>
  </si>
  <si>
    <t>75IEG1</t>
  </si>
  <si>
    <t>KAZETA PRO ULOŽENÍ SVÁRŮ - DODÁVKA</t>
  </si>
  <si>
    <t>75IEGX</t>
  </si>
  <si>
    <t>KAZETA PRO ULOŽENÍ SVÁRŮ - MONTÁŽ</t>
  </si>
  <si>
    <t>75IEH1</t>
  </si>
  <si>
    <t>KONEKTOROVÝ MODUL 12 VLÁKEN - DODÁVKA</t>
  </si>
  <si>
    <t>75IEHX</t>
  </si>
  <si>
    <t>KONEKTOROVÝ MODUL 12 VLÁKEN - MONTÁŽ</t>
  </si>
  <si>
    <t>75IEI1</t>
  </si>
  <si>
    <t>SPOJOVACÍ MODUL 12 VLÁKEN - DODÁVKA</t>
  </si>
  <si>
    <t>75IEIX</t>
  </si>
  <si>
    <t>SPOJOVACÍ MODUL 12 VLÁKEN - MONTÁŽ</t>
  </si>
  <si>
    <t>75IEJ1</t>
  </si>
  <si>
    <t>ZASLEPOVACÍ MODUL 12 VLÁKEN - DODÁVKA</t>
  </si>
  <si>
    <t>75IEJX</t>
  </si>
  <si>
    <t>ZASLEPOVACÍ MODUL 12 VLÁKEN - MONTÁŽ</t>
  </si>
  <si>
    <t>75IF31</t>
  </si>
  <si>
    <t>ZEMNÍCÍ SVORKOVNICE</t>
  </si>
  <si>
    <t>75IF3X</t>
  </si>
  <si>
    <t>ZEMNÍCÍ SVORKOVNICE - MONTÁŽ</t>
  </si>
  <si>
    <t>75IF51</t>
  </si>
  <si>
    <t>MONTÁŽNÍ RÁM 15+1</t>
  </si>
  <si>
    <t>75IF5X</t>
  </si>
  <si>
    <t>MONTÁŽNÍ RÁM 15+1 - MONTÁŽ</t>
  </si>
  <si>
    <t>75IF91</t>
  </si>
  <si>
    <t>KONSTRUKCE DO SKŘÍNĚ 19" PRO UPEVNĚNÍ ZAŘÍZENÍ</t>
  </si>
  <si>
    <t>75IF9X</t>
  </si>
  <si>
    <t>KONSTRUKCE DO SKŘÍNĚ 19" PRO UPEVNĚNÍ ZAŘÍZENÍ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</si>
  <si>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</si>
  <si>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</si>
  <si>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</si>
  <si>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75IH12</t>
  </si>
  <si>
    <t>UKONČENÍ KABELU CELOPLASTOVÉHO BEZ PANCÍŘE DO 100 ŽIL</t>
  </si>
  <si>
    <t>75IH1Y</t>
  </si>
  <si>
    <t>UKONČENÍ KABELU CELOPLASTOVÉHO BEZ PANCÍŘE - DEMONTÁŽ</t>
  </si>
  <si>
    <t>75IH31</t>
  </si>
  <si>
    <t>UKONČENÍ KABELU FORMA KABELOVÁ DÉLKY DO 0,5 M DO 5XN</t>
  </si>
  <si>
    <t>75IH32</t>
  </si>
  <si>
    <t>UKONČENÍ KABELU FORMA KABELOVÁ DÉLKY DO 0,5 M DO 25XN</t>
  </si>
  <si>
    <t>75IH62</t>
  </si>
  <si>
    <t>UKONČENÍ KABELU OPTICKÉHO DO 36 VLÁKEN</t>
  </si>
  <si>
    <t>75IH63</t>
  </si>
  <si>
    <t>UKONČENÍ KABELU OPTICKÉHO DO 72 VLÁKEN</t>
  </si>
  <si>
    <t>75IH71</t>
  </si>
  <si>
    <t>UKONČENÍ KABELU SMRŠŤOVACÍ KONCOVKA  DO 40 MM</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</si>
  <si>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</si>
  <si>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</si>
  <si>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</si>
  <si>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75IH81</t>
  </si>
  <si>
    <t>UKONČENÍ KABELU OBJÍMKA KABELOVÁ</t>
  </si>
  <si>
    <t>75IH8X</t>
  </si>
  <si>
    <t>UKONČENÍ KABELU OBJÍMKA KABELOVÁ - MONTÁŽ</t>
  </si>
  <si>
    <t>UKONČENÍ KABELU ŠTÍTEK KABELOVÝ</t>
  </si>
  <si>
    <t>75II11</t>
  </si>
  <si>
    <t>SPOJKA PRO CELOPLASTOVÉ KABELY BEZ PANCÍŘE DO 100 ŽIL</t>
  </si>
  <si>
    <t>75II1X</t>
  </si>
  <si>
    <t>SPOJKA PRO CELOPLASTOVÉ KABELY BEZ PANCÍŘE - MONTÁŽ</t>
  </si>
  <si>
    <t>75II62</t>
  </si>
  <si>
    <t>SPOJKA - ODBOČOVACÍ SOUPRAVA STŘEDNÍ</t>
  </si>
  <si>
    <t>75II6X</t>
  </si>
  <si>
    <t>SPOJKA - ODBOČOVACÍ SOUPRAVA - MONTÁŽ</t>
  </si>
  <si>
    <t>75II71</t>
  </si>
  <si>
    <t>SPOJKA OPTICKÁ DO 72 VLÁKEN</t>
  </si>
  <si>
    <t>75II7X</t>
  </si>
  <si>
    <t>SPOJKA OPTICKÁ - MONTÁŽ</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</si>
  <si>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</si>
  <si>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</si>
  <si>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</si>
  <si>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</si>
  <si>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</si>
  <si>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</si>
  <si>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75IJ16</t>
  </si>
  <si>
    <t>MĚŘENÍ A VYROVNÁNÍ KAPACITNÍCH NEROVNOVÁH NA MÍSTNÍM SDĚLOVACÍM KABELU, KABEL DO 8 KM DÉLKY, 1 ČTYŘKA</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</si>
  <si>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</si>
  <si>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</si>
  <si>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</si>
  <si>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</si>
  <si>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</si>
  <si>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</si>
  <si>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</si>
  <si>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</si>
  <si>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</si>
  <si>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</si>
  <si>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</si>
  <si>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t>
  </si>
  <si>
    <t>75J92X</t>
  </si>
  <si>
    <t>OPTICKÝ PATCHCORD SINGLEMODE - MONTÁŽ</t>
  </si>
  <si>
    <t>75K112</t>
  </si>
  <si>
    <t>TRANSFORMÁTOR ODDĚLOVACÍ (OCHRANNÝ) PŘES 1000 VA</t>
  </si>
  <si>
    <t>75K11X</t>
  </si>
  <si>
    <t>TRANSFORMÁTOR ODDĚLOVACÍ (OCHRANNÝ) - MONTÁŽ</t>
  </si>
  <si>
    <t>R702902</t>
  </si>
  <si>
    <t>PÍSKOVÉ LOŽE Z PŘESÁTÉHO PÍSKU SVĚTLÉ ŠÍŘKY PŘES 120 DO 250 MM</t>
  </si>
  <si>
    <t>1. Položka obsahuje:   
- kompletní provedení zemní konstrukce včetně nákupu a dopravy materiálu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</si>
  <si>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R702903</t>
  </si>
  <si>
    <t>PÍSKOVÉ LOŽE Z PŘESÁTÉHO PÍSKU SVĚTLÉ ŠÍŘKY PŘES 250 MM</t>
  </si>
  <si>
    <t>1. Položka obsahuje:   
- kompletní provedení zemní konstrukce včetně nákupu a dopravy materiálu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</si>
  <si>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R75IJ12</t>
  </si>
  <si>
    <t>VYHOTOVENÍ KABELOVÉ KNIHY</t>
  </si>
  <si>
    <t>1. Položka obsahuje:   
 – práce spojené s vyhotovením kabeové knihy v elektronické i papírové formě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Práce na kabelové knize se udává dle déky kabelové trasy. V jedné kabelové trase může být vedeno více kebelů. Položka zahrnuje vyhotovení kabelové knihy pro všechny sdělovací kabely a HDPE trubky uložené v kynetě.</t>
  </si>
  <si>
    <t>R75JA51</t>
  </si>
  <si>
    <t>VÝSUVNÁ POLICE DO SKŘÍNĚ 19"</t>
  </si>
  <si>
    <t>R75JA5X</t>
  </si>
  <si>
    <t>VÝSUVNÁ POLICE DO SKŘÍNĚ 19", MONTÁŽ</t>
  </si>
  <si>
    <t>75E41</t>
  </si>
  <si>
    <t>SLOUPKOVÝ ROZVADĚČ DO 100 PÁRŮ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</si>
  <si>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</si>
  <si>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75E4X</t>
  </si>
  <si>
    <t>SLOUPKOVÝ ROZVADĚČ DO 100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</si>
  <si>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</si>
  <si>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75IE41</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</si>
  <si>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</si>
  <si>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75IE4X</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</si>
  <si>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</si>
  <si>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Potrubí</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</si>
  <si>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</si>
  <si>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</si>
  <si>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</si>
  <si>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 xml:space="preserve">  PS 12-02-81</t>
  </si>
  <si>
    <t>Liberec - Chrastava, úprava TRS</t>
  </si>
  <si>
    <t>PS 12-02-81</t>
  </si>
  <si>
    <t>741332</t>
  </si>
  <si>
    <t>ZÁSUVKA INSTALAČNÍ DVOJNÁSOBNÁ, NÁSTĚNNÁ VE VYŠŠÍM KRYTÍ - MIN. IP 44</t>
  </si>
  <si>
    <t>75N11Y</t>
  </si>
  <si>
    <t>TRS, RADIOSTANICE ZÁKLADNOVÁ - DEMONTÁŽ</t>
  </si>
  <si>
    <t>75N17Y</t>
  </si>
  <si>
    <t>TRS, OVLÁDACÍ BLOK - DEMONTÁŽ</t>
  </si>
  <si>
    <t>75N18Y</t>
  </si>
  <si>
    <t>TRS, OVLÁDACÍ SKŘÍŇKA - DEMONTÁŽ</t>
  </si>
  <si>
    <t>75N1AY</t>
  </si>
  <si>
    <t>TRS, NAPÁJECÍ ZDROJ - DEMONTÁŽ</t>
  </si>
  <si>
    <t>75N1B3</t>
  </si>
  <si>
    <t>TRS, ANTÉNNÍ SOUSTAVA SLOŽENÁ ZE DVOU ANTÉN</t>
  </si>
  <si>
    <t>75N1B4</t>
  </si>
  <si>
    <t>TRS, ANTÉNNÍ SOUSTAVA DĚLÍCÍ ČLEN</t>
  </si>
  <si>
    <t>75N1BY</t>
  </si>
  <si>
    <t>TRS, ANTÉNNÍ SOUSTAVA - DEMONTÁŽ</t>
  </si>
  <si>
    <t>75N1CY</t>
  </si>
  <si>
    <t>TRS, KOAXIÁLNÍ KABEL VENKOVNÍ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</si>
  <si>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metrů kompletní konstrukce nebo práce.</t>
  </si>
  <si>
    <t>75N1DY</t>
  </si>
  <si>
    <t>TRS, KOAXIÁLNÍ KABEL VNITŘNÍ - DEMONTÁŽ</t>
  </si>
  <si>
    <t>75N1FY</t>
  </si>
  <si>
    <t>TRS, SYSTÉMOVÝ KABEL K OVLÁDACÍ SKŘÍŇCE - DEMONTÁŽ</t>
  </si>
  <si>
    <t>75N1G3</t>
  </si>
  <si>
    <t>TRS, BLOK VNPN</t>
  </si>
  <si>
    <t>75N414</t>
  </si>
  <si>
    <t>ANTÉNNÍ STOŽÁR TRUBKOVÝ DO 20 M</t>
  </si>
  <si>
    <t>1. Položka obsahuje:   
 – dodávku trubkového stožáru v přírubové nebo vetknuté variantě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</si>
  <si>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75N41X</t>
  </si>
  <si>
    <t>ANTÉNNÍ STOŽÁR TRUBKOVÝ - MONTÁŽ</t>
  </si>
  <si>
    <t>75N41Y</t>
  </si>
  <si>
    <t>ANTÉNNÍ STOŽÁR TRUBKOVÝ - DEMONTÁŽ</t>
  </si>
  <si>
    <t>75N64Y</t>
  </si>
  <si>
    <t>NAPĚŤOVÉ ODDĚLENÍ ANTÉNNÍ SOUSTAVY OD ZAŘÍZENÍ, DEMONTÁŽ</t>
  </si>
  <si>
    <t xml:space="preserve">  PS 12-02-91</t>
  </si>
  <si>
    <t>Liberec - Chrastava, přenosový systém</t>
  </si>
  <si>
    <t>PS 12-02-91</t>
  </si>
  <si>
    <t>74F332</t>
  </si>
  <si>
    <t>DOHLED ORGANIZAČNÍCH JEDNOTEK SPRÁVCE</t>
  </si>
  <si>
    <t>1. Položka obsahuje:   
 – zajištění pracoviště správcem vč. nájmu pracovníků a poUŽITÝch mechanismů nutných k výkonu   
2. Položka neobsahuje:   
 X   
3. Způsob měření:   
Udává se čas v hodinách.</t>
  </si>
  <si>
    <t>75K233</t>
  </si>
  <si>
    <t>NAPÁJECÍ ZDROJ 48 V DC PŘES 10 A</t>
  </si>
  <si>
    <t>75K23X</t>
  </si>
  <si>
    <t>NAPÁJECÍ ZDROJ 48 V DC - MONTÁŽ</t>
  </si>
  <si>
    <t>75K321</t>
  </si>
  <si>
    <t>ZÁLOŽNÍ ZDROJ UPS 230 V DO 1000 VA - DODÁVKA</t>
  </si>
  <si>
    <t>75K32X</t>
  </si>
  <si>
    <t>ZÁLOŽNÍ ZDROJ UPS 230 V DO 1000 VA - MONTÁŽ</t>
  </si>
  <si>
    <t>75K413</t>
  </si>
  <si>
    <t>MĚNIČ NAPĚTÍ (STŘÍDAČ) 48 V DC/230 V AC DO 1000 VA</t>
  </si>
  <si>
    <t>75K415</t>
  </si>
  <si>
    <t>MĚNIČ NAPĚTÍ (STŘÍDAČ) 48 V DC/230 V AC - DOPLNĚNÍ SNMP DOHLEDU</t>
  </si>
  <si>
    <t>75K416</t>
  </si>
  <si>
    <t>MĚNIČ NAPĚTÍ (STŘÍDAČ) 48 V DC/230 V AC - DOPLNĚNÍ BYPASSU</t>
  </si>
  <si>
    <t>75K41X</t>
  </si>
  <si>
    <t>MĚNIČ NAPĚTÍ (STŘÍDAČ) 48 V DC/230 V AC - MONTÁŽ</t>
  </si>
  <si>
    <t>75K422</t>
  </si>
  <si>
    <t>MĚNIČ NAPĚTÍ 48 V DC/12, 24, 60 V DC DO 500 VA</t>
  </si>
  <si>
    <t>75K425</t>
  </si>
  <si>
    <t>MĚNIČ NAPĚTÍ 48 V DC/12, 24, 60 V DC - DOPLNĚNÍ SNMP DOHLEDU</t>
  </si>
  <si>
    <t>75K426</t>
  </si>
  <si>
    <t>MĚNIČ NAPĚTÍ 48 V DC/12, 24, 60 V DC - DOPLNĚNÍ BYPASSU</t>
  </si>
  <si>
    <t>75K42X</t>
  </si>
  <si>
    <t>MĚNIČ NAPĚTÍ 48 V DC/12, 24, 60 V DC - MONTÁŽ</t>
  </si>
  <si>
    <t>75K521</t>
  </si>
  <si>
    <t>BATERIOVÉ VEDENÍ O PRŮŘEZU DO 35 MM2 - DODÁVKA</t>
  </si>
  <si>
    <t>1. Položka obsahuje:   
 – dodávku specifikované kabelizace včetně potřebného drobného montážního materiálu   
 – dopravu a skladování   
2. Položka neobsahuje:   
 X   
3. Způsob měření:   
Dodávka specifikované kabelizace se měří v délce udané v metrech.</t>
  </si>
  <si>
    <t>75K52X</t>
  </si>
  <si>
    <t>BATERIOVÉ VEDENÍ O PRŮŘEZU DO 35 MM2 - MONTÁŽ</t>
  </si>
  <si>
    <t>75K651</t>
  </si>
  <si>
    <t>AKUMULÁTOROVÁ BATERIE PŘES 2000 VAH - DODÁVKA</t>
  </si>
  <si>
    <t>75K65X</t>
  </si>
  <si>
    <t>AKUMULÁTOROVÁ BATERIE PŘES 2000 VAH - MONTÁŽ</t>
  </si>
  <si>
    <t>75M83C</t>
  </si>
  <si>
    <t>PŘENOSOVÝ SYSTÉM, MPLS - DOPLNĚNÍ 10GE SFP LH</t>
  </si>
  <si>
    <t>PŘENOSOVÝ SYSTÉM, L3, DOPLNĚNÍ 10Gb SFP</t>
  </si>
  <si>
    <t>75M83X</t>
  </si>
  <si>
    <t>PŘENOSOVÝ SYSTÉM, MPLS - MONTÁŽ</t>
  </si>
  <si>
    <t>75M83Y</t>
  </si>
  <si>
    <t>DEMONTÁŽ STÁVAJÍCÍHO PŘENOSOVÉHO ZAŘÍZENÍ</t>
  </si>
  <si>
    <t>75M911</t>
  </si>
  <si>
    <t>DATOVÁ INFRASTRUKTURA LAN, SWITCH ETHERNET L2 - 8X10/100 + 2XUPLINK</t>
  </si>
  <si>
    <t>75M912</t>
  </si>
  <si>
    <t>DATOVÁ INFRASTRUKTURA LAN, SWITCH ETHERNET L2 - 24X10/100 + 2XUPLINK</t>
  </si>
  <si>
    <t>75M917</t>
  </si>
  <si>
    <t>DATOVÁ INFRASTRUKTURA LAN, SWITCH ETHERNET L2 - DOPLNĚNÍ 1GE SFP LH</t>
  </si>
  <si>
    <t>75M91X</t>
  </si>
  <si>
    <t>DATOVÁ INFRASTRUKTURA LAN, SWITCH ETHERNET L2 - MONTÁŽ</t>
  </si>
  <si>
    <t>75M922</t>
  </si>
  <si>
    <t>DATOVÁ INFRASTRUKTURA LAN, PRŮMYSLOVÝ RINGSWITCH - L2 8X10/100 + 2XUPLINK</t>
  </si>
  <si>
    <t>75M923</t>
  </si>
  <si>
    <t>DATOVÁ INFRASTRUKTURA LAN, PRŮMYSLOVÝ RINGSWITCH - L2 8X10/100 POE + 2XUPLINK</t>
  </si>
  <si>
    <t>75M927</t>
  </si>
  <si>
    <t>DATOVÁ INFRASTRUKTURA LAN, PRŮMYSLOVÝ RINGSWITCH - DOPLNĚNÍ 1GE SFP ZODOLNĚNÉ</t>
  </si>
  <si>
    <t>75M92X</t>
  </si>
  <si>
    <t>DATOVÁ INFRASTRUKTURA LAN, PRŮMYSLOVÝ RINGSWITCH - MONTÁŽ</t>
  </si>
  <si>
    <t>75M931</t>
  </si>
  <si>
    <t>DATOVÁ INFRASTRUKTURA LAN, SWITCH ETHERNET L3 - 24X10/100/1000 + 4XUPLINK</t>
  </si>
  <si>
    <t>75M936</t>
  </si>
  <si>
    <t>DATOVÁ INFRASTRUKTURA LAN, SWITCH ETHERNET L3 - DOPLNĚNÍ 1GE SFP LH</t>
  </si>
  <si>
    <t>75M93X</t>
  </si>
  <si>
    <t>DATOVÁ INFRASTRUKTURA LAN, SWITCH ETHERNET L3 - MONTÁŽ</t>
  </si>
  <si>
    <t>75M941</t>
  </si>
  <si>
    <t>DATOVÁ INFRASTRUKTURA LAN, FIREWALL PRO KONCOVÉ LOKALITY - PROPUSTNOST 150MBPS, 8X10/100 + 25 IPSEC VPN + 3DES/AES LICENSE</t>
  </si>
  <si>
    <t>75M94X</t>
  </si>
  <si>
    <t>DATOVÁ INFRASTRUKTURA LAN, FIREWALL PRO KONCOVÉ LOKALITY - MONTÁŽ</t>
  </si>
  <si>
    <t xml:space="preserve">  PS 13-02-11</t>
  </si>
  <si>
    <t>ŽST Chrastava, místní kabelizace</t>
  </si>
  <si>
    <t>PS 13-02-11</t>
  </si>
  <si>
    <t>0,907=0.907 [A] 
Celkové množství 0.907000=0.907 [B]</t>
  </si>
  <si>
    <t>9,7=9.700 [A] 
Celkové množství 9.700000=9.700 [B]</t>
  </si>
  <si>
    <t>0,35*0,8*731+1*2,75*17+1*0,8*159=378.630 [A] 
Celkové množství 378.630000=378.630 [B]</t>
  </si>
  <si>
    <t>27231</t>
  </si>
  <si>
    <t>ZÁKLADY Z PROSTÉHO BETONU</t>
  </si>
  <si>
    <t>42,5=42.500 [A] 
Celkové množství 42.500000=42.500 [B]</t>
  </si>
  <si>
    <t>1. Položka obsahuje:    
 – pomocné mechanismy    
2. Položka neobsahuje:    
 X    
3. Způsob měření:    
Měří se plocha v metrech čtverečných.</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</si>
  <si>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</si>
  <si>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</si>
  <si>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</si>
  <si>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</si>
  <si>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</si>
  <si>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</si>
  <si>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</si>
  <si>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</si>
  <si>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</si>
  <si>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703611</t>
  </si>
  <si>
    <t>ELEKTROINSTALAČNÍ KANÁL ŠÍŘKY DO 100 MM</t>
  </si>
  <si>
    <t>1. Položka obsahuje:   
 – veškeré práce a materiál obsažený v názvu položky   
2. Položka neobsahuje:   
 X   
3. Způsob měření:   
Měří se vždy běžný metr za každý započatý měsíc pronájmu.</t>
  </si>
  <si>
    <t>703721</t>
  </si>
  <si>
    <t>KABELOVÁ PŘÍCHYTKA PRO ROZSAH UPNUTÍ DO 25 MM</t>
  </si>
  <si>
    <t>1. Položka obsahuje:    
 – přípravu podkladu pro osazení    
2. Položka neobsahuje:    
 X    
3. Způsob měření:    
Měří se metr délkový.</t>
  </si>
  <si>
    <t>1. Položka obsahuje:    
 – protažení tyčí, vyčištění otvoru čistící soupravou    
 – zatažení konopného lana (nebo ocelového)    
 – pomocné mechanismy    
2. Položka neobsahuje:    
 X    
3. Způsob měření:    
Měří se metr délkový.</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</si>
  <si>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</si>
  <si>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741C06</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</si>
  <si>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</si>
  <si>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744155</t>
  </si>
  <si>
    <t>ROZVODNICE NN PRÁZDNÁ OCELOPLECHOVÁ 510-800 X 910-1500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</si>
  <si>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</si>
  <si>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744Q21</t>
  </si>
  <si>
    <t>SVODIČ PŘEPĚTÍ TYP 1+2 (TŘÍDA B+C) 1-2 PÓLOVÝ</t>
  </si>
  <si>
    <t>744Q41</t>
  </si>
  <si>
    <t>SVODIČ PŘEPĚTÍ TYP 3 (TŘÍDA D) 1-2 PÓLOVÝ</t>
  </si>
  <si>
    <t>75I211</t>
  </si>
  <si>
    <t>KABEL ZEMNÍ DVOUPLÁŠŤOVÝ BEZ PANCÍŘE PRŮMĚRU ŽÍLY 0,6 MM DO 5XN</t>
  </si>
  <si>
    <t>75I21X</t>
  </si>
  <si>
    <t>KABEL ZEMNÍ DVOUPLÁŠŤOVÝ BEZ PANCÍŘE PRŮMĚRU ŽÍLY 0,6 MM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</si>
  <si>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</si>
  <si>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75I821</t>
  </si>
  <si>
    <t>KABEL OPTICKÝ MULTIMODE DO 12 VLÁKEN</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</si>
  <si>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</si>
  <si>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</si>
  <si>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</si>
  <si>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</si>
  <si>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</si>
  <si>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</si>
  <si>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75IA71</t>
  </si>
  <si>
    <t>OPTOTRUBKOVÁ PRŮCHODKA PRŮMĚRU DO 40 MM</t>
  </si>
  <si>
    <t>75IA7X</t>
  </si>
  <si>
    <t>OPTOTRUBKOVÁ PRŮCHODKA - MONTÁŽ</t>
  </si>
  <si>
    <t>75IEC1</t>
  </si>
  <si>
    <t>VENKOVNÍ TELEFONNÍ OBJEKT NA SLOUPKU</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</si>
  <si>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</si>
  <si>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</si>
  <si>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</si>
  <si>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75IG11</t>
  </si>
  <si>
    <t>TYČ UZEMŇOVACÍ</t>
  </si>
  <si>
    <t>75IG1X</t>
  </si>
  <si>
    <t>TYČ UZEMŇOVACÍ - MONTÁŽ</t>
  </si>
  <si>
    <t>75IG21</t>
  </si>
  <si>
    <t>SVORKA ROZPOJOVACÍ ZKUŠEBNÍ</t>
  </si>
  <si>
    <t>75IG2X</t>
  </si>
  <si>
    <t>SVORKA ROZPOJOVACÍ ZKUŠEBNÍ - MONTÁŽ</t>
  </si>
  <si>
    <t>75IH41</t>
  </si>
  <si>
    <t>UKONČENÍ KABELU FORMA KABELOVÁ DÉLKY PŘES 0,5 M DO 5XN</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</si>
  <si>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</si>
  <si>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</si>
  <si>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</si>
  <si>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75II61</t>
  </si>
  <si>
    <t>SPOJKA - ODBOČOVACÍ SOUPRAVA MALÁ</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</si>
  <si>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</si>
  <si>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75K111</t>
  </si>
  <si>
    <t>TRANSFORMÁTOR ODDĚLOVACÍ (OCHRANNÝ) DO 1000 VA</t>
  </si>
  <si>
    <t>ORGANIZÉR KABELŮ 19" -DODÁVKA</t>
  </si>
  <si>
    <t>ORGANIZÉR KABELŮ 19" -MONTÁŽ</t>
  </si>
  <si>
    <t>R75O5D1</t>
  </si>
  <si>
    <t>HLASOVÝ KOMUNIKÁTOR</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</si>
  <si>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</si>
  <si>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 xml:space="preserve">  PS 13-02-21</t>
  </si>
  <si>
    <t>ŽST Chrastava, rozhlasové zařízení</t>
  </si>
  <si>
    <t>PS 13-02-21</t>
  </si>
  <si>
    <t>75L183</t>
  </si>
  <si>
    <t>REPRODUKTOR VNITŘNÍ SKŘÍŇKOVÝ S REGULÁTOREM HLASITOSTI</t>
  </si>
  <si>
    <t>75L18X</t>
  </si>
  <si>
    <t>REPRODUKTOR VNITŘNÍ - MONTÁŽ</t>
  </si>
  <si>
    <t>75L1A1</t>
  </si>
  <si>
    <t>MĚŘENÍ AKUSTICKÉHO HLUKU NA HRANICI OCHRANNÉHO PÁSMA V ŽST</t>
  </si>
  <si>
    <t>1,121=1.121 [A] 
Celkové množství 1.121000=1.121 [B]</t>
  </si>
  <si>
    <t xml:space="preserve">  PS 13-02-31</t>
  </si>
  <si>
    <t>ŽST Chrastava, telefonní zapojovač a technologická datová síť</t>
  </si>
  <si>
    <t>PS 13-02-31</t>
  </si>
  <si>
    <t>75JA21</t>
  </si>
  <si>
    <t>ZÁSUVKA DATOVÁ RJ45 POD OMÍTKU</t>
  </si>
  <si>
    <t>75K212</t>
  </si>
  <si>
    <t>NAPÁJECÍ ZDROJ 12 V DC DO 10 A</t>
  </si>
  <si>
    <t>75K21X</t>
  </si>
  <si>
    <t>NAPÁJECÍ ZDROJ 12 V DC - MONTÁŽ</t>
  </si>
  <si>
    <t>75L211</t>
  </si>
  <si>
    <t>HLAVNÍ HODINY JEDNOLINKOVÉ</t>
  </si>
  <si>
    <t>75L21X</t>
  </si>
  <si>
    <t>HLAVNÍ HODINY - MONTÁŽ</t>
  </si>
  <si>
    <t>75L221</t>
  </si>
  <si>
    <t>PŘIJÍMAČ DCF</t>
  </si>
  <si>
    <t>75L225</t>
  </si>
  <si>
    <t>LINKOVÝ ROZVADĚČ SE SÍŤOVÝM ZDROJEM</t>
  </si>
  <si>
    <t>75L226</t>
  </si>
  <si>
    <t>PŘÍSLUŠENSTVÍ HLAVNÍCH HODIN - MONTÁŽ</t>
  </si>
  <si>
    <t>75L231</t>
  </si>
  <si>
    <t>HODINY PODRUŽNÉ NEBO AUTONOMNÍ VNITŘNÍ RUČIČKOVÉ JEDNOSTRANNÉ DO 50 CM</t>
  </si>
  <si>
    <t>75L23X</t>
  </si>
  <si>
    <t>HODINY PODRUŽNÉ NEBO AUTONOMNÍ VNITŘNÍ - MONTÁŽ</t>
  </si>
  <si>
    <t>75L243</t>
  </si>
  <si>
    <t>HODINY PODRUŽNÉ NEBO AUTONOMNÍ VENKOVNÍ RUČIČKOVÉ OBOUSTRANNÉ DO 50 CM</t>
  </si>
  <si>
    <t>75L24X</t>
  </si>
  <si>
    <t>HODINY PODRUŽNÉ NEBO AUTONOMNÍ VENKOVNÍ - MONTÁŽ</t>
  </si>
  <si>
    <t>75L251</t>
  </si>
  <si>
    <t>ZÁVĚS PRO PODRUŽNÉ HODINY RUČIČKOVÉ JEDNOSTRANNÉ DO 50 CM</t>
  </si>
  <si>
    <t>75L253</t>
  </si>
  <si>
    <t>ZÁVĚS PRO PODRUŽNÉ HODINY RUČIČKOVÉ OBOUSTRANNÉ DO 50 CM</t>
  </si>
  <si>
    <t>75L261</t>
  </si>
  <si>
    <t>OSVĚTLENÍ HODIN</t>
  </si>
  <si>
    <t>75L263</t>
  </si>
  <si>
    <t>TEPLOTNÍ ČIDLO HODIN</t>
  </si>
  <si>
    <t>75L267</t>
  </si>
  <si>
    <t>HODINOVÉ PŘÍSLUŠENSTVÍ - MONTÁŽ</t>
  </si>
  <si>
    <t>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</si>
  <si>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75L271</t>
  </si>
  <si>
    <t>PŘEZKOUŠENÍ, UVEDENÍ FUNKCÍ A NASTAVENÍ HODIN NA PŘESNÝ ČAS</t>
  </si>
  <si>
    <t>75L272</t>
  </si>
  <si>
    <t>PŘEZKOUŠENÍ, UVEDENÍ HODINOVÉHO ZAŘÍZENÍ DO PROVOZU</t>
  </si>
  <si>
    <t>75L281</t>
  </si>
  <si>
    <t>DEMONTÁŽ HODINOVÉHO ZAŘÍZENÍ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</si>
  <si>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</si>
  <si>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75M111</t>
  </si>
  <si>
    <t>TELEFONNÍ PŘÍSTROJ MB - DODÁVKA</t>
  </si>
  <si>
    <t>75M11X</t>
  </si>
  <si>
    <t>TELEFONNÍ PŘÍSTROJ MB - MONTÁŽ</t>
  </si>
  <si>
    <t>75M11Y</t>
  </si>
  <si>
    <t>TELEFONNÍ PŘÍSTROJ MB - DEMONTÁŽ</t>
  </si>
  <si>
    <t>75M12Y</t>
  </si>
  <si>
    <t>TELEFONNÍ PŘÍSTROJ AUT - DEMONTÁŽ</t>
  </si>
  <si>
    <t>75M262</t>
  </si>
  <si>
    <t>TELEFONNÍ ZAPOJOVAČ ANALOGOVÝ, NÁHRADNÍ ZAPOJOVAČ DO STOLU VÝPRAVČÍHO</t>
  </si>
  <si>
    <t>75M26X</t>
  </si>
  <si>
    <t>TELEFONNÍ ZAPOJOVAČ ANALOGOVÝ, NÁHRADNÍ ZAPOJOVAČ - MONTÁŽ</t>
  </si>
  <si>
    <t>75M331</t>
  </si>
  <si>
    <t>DIGITÁLNÍ TELEFONIE A VOIP, TELEFONNÍ PŘÍSTOJ VOIP ZÁKLADNÍ - DODÁVKA</t>
  </si>
  <si>
    <t>75M33X</t>
  </si>
  <si>
    <t>DIGITÁLNÍ TELEFONIE A VOIP, TELEFONNÍ PŘÍSTOJ VOIP ZÁKLADNÍ - MONTÁŽ</t>
  </si>
  <si>
    <t>75M431</t>
  </si>
  <si>
    <t>TELEFONNÍ ZAPOJOVAČ DIGITÁLNÍ, BRÁNA IP/MB</t>
  </si>
  <si>
    <t>75M434</t>
  </si>
  <si>
    <t>TELEFONNÍ ZAPOJOVAČ DIGITÁLNÍ, BRÁNA IP/MRS</t>
  </si>
  <si>
    <t>75M43X</t>
  </si>
  <si>
    <t>TELEFONNÍ ZAPOJOVAČ DIGITÁLNÍ, BRÁNA - MONTÁŽ</t>
  </si>
  <si>
    <t xml:space="preserve">  PS 13-02-41</t>
  </si>
  <si>
    <t>ŽST Chrastava, EZS</t>
  </si>
  <si>
    <t>PS 13-02-41</t>
  </si>
  <si>
    <t>75J412</t>
  </si>
  <si>
    <t>KABEL SDĚLOVACÍ SE ZVÝŠENOU ODOLNOSTÍ PROTI ŠÍŘENÍ PLAMENE A S FUN NÍ SCHOPNOSTÍ PŘI POŽÁRU DO 10 PÁRŮ PRŮMĚRU 0,5 MM</t>
  </si>
  <si>
    <t>75O5B1</t>
  </si>
  <si>
    <t>EZS, HLÁSIČ KOUŘE</t>
  </si>
  <si>
    <t>75O5BX</t>
  </si>
  <si>
    <t>EZS, HLÁSIČ KOUŘE - MONTÁŽ</t>
  </si>
  <si>
    <t>75O5E1</t>
  </si>
  <si>
    <t>EZS, ČIDLO SPECIÁLNÍ</t>
  </si>
  <si>
    <t>Tlačítkový hlásič WC imobilní</t>
  </si>
  <si>
    <t>75O5EX</t>
  </si>
  <si>
    <t>EZS, ČIDLO SPECIÁLNÍ - MONTÁŽ</t>
  </si>
  <si>
    <t>75O5F1</t>
  </si>
  <si>
    <t>EZS, DVEŘNÍ MODUL</t>
  </si>
  <si>
    <t>75O5FX</t>
  </si>
  <si>
    <t>EZS, DVEŘNÍ MODUL - MONTÁŽ</t>
  </si>
  <si>
    <t>EZS, Opticko - akustická signalizace</t>
  </si>
  <si>
    <t>Světelný majáček se sirénkou nad dveře pro WC imobilní.</t>
  </si>
  <si>
    <t>EZS, Opticko - akustická signalizace - MONTÁŽ</t>
  </si>
  <si>
    <t xml:space="preserve">  PS 13-02-71</t>
  </si>
  <si>
    <t>ŽST Chrastava, informační systém</t>
  </si>
  <si>
    <t>PS 13-02-71</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</si>
  <si>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</si>
  <si>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703431</t>
  </si>
  <si>
    <t>ELEKTROINSTALAČNÍ TRUBKA PRO ULOŽENÍ DO BETONU VČETNĚ UPEVNĚNÍ A PŘÍSLUŠENSTVÍ DN PRŮMĚRU DO 25 MM</t>
  </si>
  <si>
    <t>744613</t>
  </si>
  <si>
    <t>JISTIČ JEDNOPÓLOVÝ (10 KA) OD 13 DO 20 A</t>
  </si>
  <si>
    <t>75K311</t>
  </si>
  <si>
    <t>ZÁLOŽNÍ ZDROJ UPS 230 V DO 500 VA - DODÁVKA</t>
  </si>
  <si>
    <t>75K31X</t>
  </si>
  <si>
    <t>ZÁLOŽNÍ ZDROJ UPS 230 V DO 500 VA - MONTÁŽ</t>
  </si>
  <si>
    <t>75L311</t>
  </si>
  <si>
    <t>ODJEZDOVÁ NEBO PŘÍJEZDOVÁ TABULE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</si>
  <si>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</si>
  <si>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</si>
  <si>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</si>
  <si>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75L363</t>
  </si>
  <si>
    <t>NÁSTUPIŠTNÍ TABULE IS OBOUSTRANNÁ S ČÍSLEM KOLEJE</t>
  </si>
  <si>
    <t>75L364</t>
  </si>
  <si>
    <t>NÁSTUPIŠTNÍ TABULE IS OBOUSTRANNÁ S ČÍSLEM KOLEJE + HODINY</t>
  </si>
  <si>
    <t>75L36X</t>
  </si>
  <si>
    <t>NÁSTUPIŠTNÍ TABULE IS - MONTÁŽ</t>
  </si>
  <si>
    <t>75L3A1</t>
  </si>
  <si>
    <t>INFORMAČNÍ PRVEK, HLASOVÝ MODUL PRO NEVIDOMÉ</t>
  </si>
  <si>
    <t>75L3A4</t>
  </si>
  <si>
    <t>INFORMAČNÍ PRVEK, ZÁVĚS PRO INFORMAČNÍ TABULE</t>
  </si>
  <si>
    <t>75L3A5</t>
  </si>
  <si>
    <t>INFORMAČNÍ PRVEK, SAMOSTATNÁ KONSTRUKCE INFORMAČNÍ TABULE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</si>
  <si>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</si>
  <si>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</si>
  <si>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</si>
  <si>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</si>
  <si>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</si>
  <si>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</si>
  <si>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</si>
  <si>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</si>
  <si>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</si>
  <si>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</si>
  <si>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</si>
  <si>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</si>
  <si>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</si>
  <si>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75L3CX</t>
  </si>
  <si>
    <t>PŘEVODNÍK - MONTÁŽ</t>
  </si>
  <si>
    <t>75L3D1</t>
  </si>
  <si>
    <t>HW PRO ŘÍZENÍ SYSTÉMU ŘÍDÍCÍ SERVER PRO ŘÍZENÍ INFORMAČNÍHO ZAŘÍZENÍ</t>
  </si>
  <si>
    <t>75L3D3</t>
  </si>
  <si>
    <t>HW PRO ŘÍZENÍ SYSTÉMU OVLÁDACÍ PRACOVIŠTĚ PRO ŘÍZENÍ INFORMAČNÍHO ZAŘÍZENÍ</t>
  </si>
  <si>
    <t>75L3D5</t>
  </si>
  <si>
    <t>HW PRO ŘÍZENÍ SYSTÉMU EXTENDER PRO DÁLKOVÉ OVLÁDÁNÍ PC KVM (KLÁVESNICE, MYŠ, VIDEO)</t>
  </si>
  <si>
    <t>75L3DX</t>
  </si>
  <si>
    <t>HW PRO ŘÍZENÍ SYSTÉMU - MONTÁŽ</t>
  </si>
  <si>
    <t>75L3E5</t>
  </si>
  <si>
    <t>SW PRO ŘÍZENÍ SYSTÉMU (TRAŤOVÉ NASAZENÍ) - SW MODUL PRO ŘÍZENÍ RÚ</t>
  </si>
  <si>
    <t>75L3E8</t>
  </si>
  <si>
    <t>SW PRO ŘÍZENÍ SYSTÉMU (TRAŤOVÉ NASAZENÍ) - SW MODUL HLÁŠENÍ</t>
  </si>
  <si>
    <t>75L3E9</t>
  </si>
  <si>
    <t>SW PRO ŘÍZENÍ SYSTÉMU (TRAŤOVÉ NASAZENÍ) - SW MODUL PRO PODPORU HLÁSIČE PRO NEVIDOMÉ</t>
  </si>
  <si>
    <t>75L3EG</t>
  </si>
  <si>
    <t>SW MODUL PRO DÁLKOVÉ OVLÁDÁNÍ RÚ PŘI NASAZENÍ VÍCE MODULŮ NA ŘÍZENÉ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</si>
  <si>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</si>
  <si>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75L3H1</t>
  </si>
  <si>
    <t>SW PRO ŘÍZENÍ SYSTÉMU (OSTATNÍ SPOLEČNÉ POLOŽKY) - SW MODUL  - ODJEZDY/PŘÍJEZDY VLAKŮ NA INF.MONITORU</t>
  </si>
  <si>
    <t>75L3H7</t>
  </si>
  <si>
    <t>SW PRO ŘÍZENÍ SYSTÉMU (OSTATNÍ SPOLEČNÉ POLOŽKY) - SW DOPLNĚNÍ ŘÍDÍCÍHO SERVERU INFORMAČNÍHO SYSTÉMU</t>
  </si>
  <si>
    <t>75L3I2</t>
  </si>
  <si>
    <t>ZAŠKOLENÍ OBSLUHY NA MÍSTĚ, INSTALACE, DOPRAVA PŘES 200 KM</t>
  </si>
  <si>
    <t>75L3J2</t>
  </si>
  <si>
    <t>ŠÉFMONTÁŽE, ZKOUŠENÍ, OŽIVENÍ, REVIZE INFORMAČNÍHO SYSTÉMU DO 30 PRVKŮ</t>
  </si>
  <si>
    <t>75L3E6</t>
  </si>
  <si>
    <t>SW PRO ŘÍZENÍ SYSTÉMU (TRAŤOVÉ NASAZENÍ) - SW MODUL ŘÍZENÍ TABULÍ - DO 3 KS INF. TABULÍ / DISPLEJŮ VE STANICI</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</si>
  <si>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</si>
  <si>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75L3E2</t>
  </si>
  <si>
    <t>SW PRO ŘÍZENÍ SYSTÉMU (TRAŤOVÉ NASAZENÍ) - SW CŘP(KLIENT + SERVER) PRO 6-15 STANIC</t>
  </si>
  <si>
    <t>75L3EA</t>
  </si>
  <si>
    <t>SW PRO ŘÍZENÍ SYSTÉMU (TRAŤOVÉ NASAZENÍ) - PŘÍPRAVA DAT GVD, INSTALACE A KONFIGURACE</t>
  </si>
  <si>
    <t xml:space="preserve">  PS 13-02-81</t>
  </si>
  <si>
    <t>ŽST Chrastava, úprava MRS</t>
  </si>
  <si>
    <t>PS 13-02-81</t>
  </si>
  <si>
    <t>75N211</t>
  </si>
  <si>
    <t>MRS, RADIOSTANICE ZÁKLADNOVÁ</t>
  </si>
  <si>
    <t>75N21X</t>
  </si>
  <si>
    <t>MRS, RADIOSTANICE - MONTÁŽ</t>
  </si>
  <si>
    <t>75N21Y</t>
  </si>
  <si>
    <t>MRS, RADIOSTANICE - DEMONTÁŽ</t>
  </si>
  <si>
    <t>75N221</t>
  </si>
  <si>
    <t>MRS, BLOK ZÁKLADNOVÝCH RADIOSTANIC 1 RADIOSTANICE IP TECHNOLOGIE</t>
  </si>
  <si>
    <t>75N22X</t>
  </si>
  <si>
    <t>MRS, BLOK ZÁKLADNOVÝCH RADIOSTANIC - MONTÁŽ</t>
  </si>
  <si>
    <t>75N233</t>
  </si>
  <si>
    <t>MRS, OVLÁDACÍ PRACOVIŠTĚ S DOTYKOVOU OBRAZOVKOU</t>
  </si>
  <si>
    <t>75N23X</t>
  </si>
  <si>
    <t>MRS, OVLÁDACÍ PRACOVIŠTĚ - MONTÁŽ</t>
  </si>
  <si>
    <t>75N241</t>
  </si>
  <si>
    <t>MRS, NAPÁJECÍ ZDROJ RADIOSTANICE SAMOSTATNÝ</t>
  </si>
  <si>
    <t>75N242</t>
  </si>
  <si>
    <t>MRS, NAPÁJECÍ ZDROJ RADIOSTANICE BLOK 1 RADIOSTANICE</t>
  </si>
  <si>
    <t>75N24X</t>
  </si>
  <si>
    <t>MRS, NAPÁJECÍ ZDROJ RADIOSTANICE - MONTÁŽ</t>
  </si>
  <si>
    <t>75N252</t>
  </si>
  <si>
    <t>MRS, ANTÉNNNÍ SOUSTAVA VŠESMĚROVÁ</t>
  </si>
  <si>
    <t>75N255</t>
  </si>
  <si>
    <t>MRS, SMĚROVÁNÍ ANTÉN</t>
  </si>
  <si>
    <t>75N25X</t>
  </si>
  <si>
    <t>MRS, ANTÉNNNÍ SOUSTAVA - MONTÁŽ</t>
  </si>
  <si>
    <t>75N261</t>
  </si>
  <si>
    <t>MRS, KOAXIÁLNÍ KABEL VENKOVNÍ PRŮMĚRU DO 35 MM</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</si>
  <si>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</si>
  <si>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</si>
  <si>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</si>
  <si>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75N271</t>
  </si>
  <si>
    <t>MRS, KOAXIÁLNÍ KABEL VNITŘNÍ PRŮMĚRU DO 35 MM</t>
  </si>
  <si>
    <t>75N27X</t>
  </si>
  <si>
    <t>MRS, KOAXIÁLNÍ KABEL VNITŘNÍ - MONTÁŽ</t>
  </si>
  <si>
    <t>75N281</t>
  </si>
  <si>
    <t>MRS, RÁDIOVÝ SERVER - DODÁVKA</t>
  </si>
  <si>
    <t>75N28W</t>
  </si>
  <si>
    <t>MRS, RÁDIOVÝ SERVER - DOPLNĚNÍ HW, SW, LICENCE</t>
  </si>
  <si>
    <t>75N28X</t>
  </si>
  <si>
    <t>MRS, RÁDIOVÝ SERVER - MONTÁŽ</t>
  </si>
  <si>
    <t>75N291</t>
  </si>
  <si>
    <t>MRS, PROGRAMOVÉ VYBAVENÍ A GRAFICKÉ ZOBRAZENÍ INTEGRACE DO OVLÁDÁNÍ TELEFONNÍHO ZAPOJOVAČE</t>
  </si>
  <si>
    <t>75N412</t>
  </si>
  <si>
    <t>ANTÉNNÍ STOŽÁR TRUBKOVÝ DO 10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</si>
  <si>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</si>
  <si>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75N621</t>
  </si>
  <si>
    <t>KOMPLEXNÍ OCHRANA MRS PŘED BLESKEM A PŘEPĚTÍM</t>
  </si>
  <si>
    <t>75N62X</t>
  </si>
  <si>
    <t>KOMPLEXNÍ OCHRANA MRS PŘED BLESKEM A PŘEPĚTÍM - 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</si>
  <si>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</si>
  <si>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</si>
  <si>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</si>
  <si>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</si>
  <si>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</si>
  <si>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75N722</t>
  </si>
  <si>
    <t>PLÁNOVÁNÍ RÁDIOVÝCH SÍTÍ PROSTOROVÉ</t>
  </si>
  <si>
    <t xml:space="preserve">  PS 13-02-91</t>
  </si>
  <si>
    <t>ŽST Chrastava, kamerový systém</t>
  </si>
  <si>
    <t>PS 13-02-91</t>
  </si>
  <si>
    <t>13183A</t>
  </si>
  <si>
    <t>HLOUBENÍ JAM ZAPAŽ I NEPAŽ TŘ II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</si>
  <si>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</si>
  <si>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272315</t>
  </si>
  <si>
    <t>ZÁKLADY Z PROSTÉHO BETONU DO C30/37</t>
  </si>
  <si>
    <t>750=750.000 [A] 
Celkové množství 750.000000=750.000 [B]</t>
  </si>
  <si>
    <t>75IB11</t>
  </si>
  <si>
    <t>MIKROTRUBIČKA DO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</si>
  <si>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</si>
  <si>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75IB1X</t>
  </si>
  <si>
    <t>MIKROTRUBIČKA DO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</si>
  <si>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</si>
  <si>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75K331</t>
  </si>
  <si>
    <t>ZÁLOŽNÍ ZDROJ UPS 230 V DO 3000 VA - DODÁVKA</t>
  </si>
  <si>
    <t>75K33X</t>
  </si>
  <si>
    <t>ZÁLOŽNÍ ZDROJ UPS 230 V DO 3000 VA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</si>
  <si>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</si>
  <si>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</si>
  <si>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</si>
  <si>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</si>
  <si>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</si>
  <si>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</si>
  <si>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</si>
  <si>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</si>
  <si>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</si>
  <si>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</si>
  <si>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</si>
  <si>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</si>
  <si>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</si>
  <si>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75L451</t>
  </si>
  <si>
    <t>KAMEROVÝ SERVER - ZÁZNAMOVÉ ZAŘÍZENÍ, DO 8 KAMER (HW, SW, LICENCE)</t>
  </si>
  <si>
    <t>75L453</t>
  </si>
  <si>
    <t>KAMEROVÝ SERVER - ZÁZNAMOVÉ ZAŘÍZENÍ, DO 32 KAMER (HW, SW, LICENCE)</t>
  </si>
  <si>
    <t>75L456</t>
  </si>
  <si>
    <t>KAMEROVÝ SERVER - HDD DO 2 TB, PRO PROVOZ 24/7</t>
  </si>
  <si>
    <t>75L45X</t>
  </si>
  <si>
    <t>KAMEROVÝ SERVER - MONTÁŽ</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</si>
  <si>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</si>
  <si>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</si>
  <si>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</si>
  <si>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</si>
  <si>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</si>
  <si>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</si>
  <si>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</si>
  <si>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</si>
  <si>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</si>
  <si>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</si>
  <si>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</si>
  <si>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</si>
  <si>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</si>
  <si>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</si>
  <si>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</si>
  <si>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</si>
  <si>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</si>
  <si>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</si>
  <si>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</si>
  <si>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</si>
  <si>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</si>
  <si>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15=15.000 [A] 
Celkové množství 15.000000=15.000 [B]</t>
  </si>
  <si>
    <t>1. Položka obsahuje:   
 – dodávku specifikovaného bloku - SW licenci pro začlenění kamery do systému KAC   
 – dodávku souvisejícího příslušenství pro specifikovaný blok/zařízení   
 – dopravu a skladování   
2. Položka neobsahuje:   
 X   
3. Způsob měř</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</si>
  <si>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</si>
  <si>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</si>
  <si>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</si>
  <si>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75M852</t>
  </si>
  <si>
    <t>MEDIAKONVERTOR - MODUL (ŠASÍ) DO 6 SLOTŮ</t>
  </si>
  <si>
    <t>75M854</t>
  </si>
  <si>
    <t>MEDIAKONVERTOR - KARTA ETHERNET</t>
  </si>
  <si>
    <t>75M85X</t>
  </si>
  <si>
    <t>MEDIAKONVERTOR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</si>
  <si>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</si>
  <si>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 xml:space="preserve">  PS 13-02-92</t>
  </si>
  <si>
    <t>ŽST Chrastava, DDTS + integrační koncentrátor</t>
  </si>
  <si>
    <t>PS 13-02-92</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</si>
  <si>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</si>
  <si>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</si>
  <si>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</si>
  <si>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742M11</t>
  </si>
  <si>
    <t>UKONČENÍ 7-12ŽÍLOVÉHO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</si>
  <si>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</si>
  <si>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</si>
  <si>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</si>
  <si>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</si>
  <si>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</si>
  <si>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</si>
  <si>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</si>
  <si>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</si>
  <si>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</si>
  <si>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</si>
  <si>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</si>
  <si>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</si>
  <si>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</si>
  <si>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</si>
  <si>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</si>
  <si>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</si>
  <si>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PLC 13   
InK 3   
TH 3    
RDD 3  
Celkem 22=22.000 [B]</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</si>
  <si>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</si>
  <si>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75O926</t>
  </si>
  <si>
    <t>DDTS ŽDC, SW DOPLNĚNÍ TES</t>
  </si>
  <si>
    <t>1. Položka obsahuje:     
- kompletní doplnění SW TeS o jeden nový TLS    
- doplnění aplikačního a programového vybavení integračního serveru TeS    
- doplnění dispečerské klientské aplikaci pro dohled TLS    
- náklady na mzdy    
- programátorské práce    
2. Položka neobsahuje:    
 X    
3. Způsob měření:    
Udává se počet kusů integrovaných TLS .</t>
  </si>
  <si>
    <t>94=94.000 [A] 
Celkové množství 94.000000=94.000 [B]</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</si>
  <si>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</si>
  <si>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</si>
  <si>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</si>
  <si>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</si>
  <si>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</si>
  <si>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</si>
  <si>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75O935</t>
  </si>
  <si>
    <t>DDTS ŽDC, SW PRO KLIENTA V IPDT</t>
  </si>
  <si>
    <t>1. Položka obsahuje:    
- systémové a programové vybavení nové aplikace klientského pracoviště v dotykovém terminálu telefonního zapojovače (IPDT)   
- vizualizační SW   
- licence, protokoly ČSN EN 60870-5-104, XML   
- klientská aplikace pro dohled TLS dle specifikace, grafické rozhraní   
- náklady na mzdy a skladování   
- programátorské práce včetně potřebného vybavení   
2. Položka neobsahuje:   
 - úpravu dotikového terminálu IPDT   
3. Způsob měření:   
Udává se počet kusů kompletní konstrukce nebo práce.</t>
  </si>
  <si>
    <t>75O93A</t>
  </si>
  <si>
    <t>DDTS ŽDC, KLIENTSKÉ PRACOVIŠTĚ MOBILNÍ</t>
  </si>
  <si>
    <t>75O93B</t>
  </si>
  <si>
    <t>DDTS ŽDC, SW PRO MOBILNÍHO KLIENTA</t>
  </si>
  <si>
    <t>75O93C</t>
  </si>
  <si>
    <t>DDTS ŽDC, SW DOPLNĚNÍ MOBILNÍHO KLIENTA</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</si>
  <si>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</si>
  <si>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75O941</t>
  </si>
  <si>
    <t>DDTS ŽDC, INTEGRACE EOV</t>
  </si>
  <si>
    <t>1. 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</si>
  <si>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</si>
  <si>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</si>
  <si>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</si>
  <si>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</si>
  <si>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75O944</t>
  </si>
  <si>
    <t>DDTS ŽDC, INTEGRACE EPS</t>
  </si>
  <si>
    <t>1. Položka obsahuje:     
- SW integraci jedné ústředny EPS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</si>
  <si>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</si>
  <si>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</si>
  <si>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1. 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</si>
  <si>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</si>
  <si>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</si>
  <si>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</si>
  <si>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</si>
  <si>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</si>
  <si>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</si>
  <si>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</si>
  <si>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</si>
  <si>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</si>
  <si>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</si>
  <si>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</si>
  <si>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</si>
  <si>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</si>
  <si>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</si>
  <si>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</si>
  <si>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</si>
  <si>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</si>
  <si>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</si>
  <si>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</si>
  <si>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</si>
  <si>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</si>
  <si>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</si>
  <si>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</si>
  <si>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</si>
  <si>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</si>
  <si>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</si>
  <si>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</si>
  <si>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11x UPS  
Celkem 11=11.000 [B]</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</si>
  <si>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</si>
  <si>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</si>
  <si>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</si>
  <si>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</si>
  <si>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</si>
  <si>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</si>
  <si>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</si>
  <si>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</si>
  <si>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1. Položka obsahuje:     
- konfigurace přenosů dat ze systémů TLS do datových struktur    
- odladění a ověření    
- funkční zkoušky    
- náklady na mzdy    
- programátorské práce    
2. Položka neobsahuje:    
 X    
3. Způsob měření:    
Udává se počet kusů integrovaných TLS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</si>
  <si>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</si>
  <si>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1. Položka obsahuje:     
- závěrečná zkouška DDTS ŽDC    
- komplexní vyzkoušení zařízení DDTS ŽDC    
- náklady na mzdy    
2. Položka neobsahuje:    
 X    
3. Způsob měření:    
Udává se počet hodin po dobu provádění zkoušky.</t>
  </si>
  <si>
    <t>75O95A</t>
  </si>
  <si>
    <t>1. Položka obsahuje:     
- SW integraci jednoho prvku kamerového systému (kamera, datové úložiště...) do integračního koncentrátoru DDTS ŽDC ŽDC    
- licence s potřebnými protokoly MODBUS, DBNet, S-Net, IEC 60870-5-104 atd.     
- parametrizaci a naplnění</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</si>
  <si>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</si>
  <si>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1. Položka obsahuje:     
- přípravu podkladu pro osazení vč. upevňovacího materiálu, veškerý podružný materiál (např. zásuvkový panel, DIN Lišty, kabelové žlaby, svorkovnice, rozjištění, kabelové propoje, osvětlení...)     
- technický popispopis viz. projektov</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</si>
  <si>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</si>
  <si>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 xml:space="preserve">  PS 14-02-21</t>
  </si>
  <si>
    <t>Zastávka Bílý Kostel nad Nisou, rozhlasové zařízení</t>
  </si>
  <si>
    <t>PS 14-02-21</t>
  </si>
  <si>
    <t>0,66=0.660 [A] 
Celkové množství 0.660000=0.660 [B]</t>
  </si>
  <si>
    <t>460=460.000 [A] 
Celkové množství 460.000000=460.000 [B]</t>
  </si>
  <si>
    <t>1. Položka obsahuje:  
 – přípravu podkladu pro osazení  
2. Položka neobsahuje:  
 X  
3. Způsob měření:  
Měří se metr délkový.</t>
  </si>
  <si>
    <t xml:space="preserve">  PS 14-02-22</t>
  </si>
  <si>
    <t>Zastávka Chotyně, rozhlasové zařízení</t>
  </si>
  <si>
    <t>PS 14-02-22</t>
  </si>
  <si>
    <t>75IE1Y</t>
  </si>
  <si>
    <t>SKŘÍŇ ROZVODNÁ DO 20 PÁRŮ - DEMONTÁŽ</t>
  </si>
  <si>
    <t>SKŘÍŇ KLIMATIZOVANÁ DVOJITÁ PŘES 25U - MONTÁŽ</t>
  </si>
  <si>
    <t>0,405=0.405 [A] 
Celkové množství 0.405000=0.405 [B]</t>
  </si>
  <si>
    <t xml:space="preserve">  PS 14-02-51</t>
  </si>
  <si>
    <t>Chrastava - Hrádek nad Nisou, DOK a TK</t>
  </si>
  <si>
    <t>PS 14-02-51</t>
  </si>
  <si>
    <t>12,188=12.188 [A] 
Celkové množství 12.188000=12.188 [B]</t>
  </si>
  <si>
    <t>13283</t>
  </si>
  <si>
    <t>HLOUBENÍ RÝH ŠÍŘ DO 2M PAŽ I NEPAŽ TŘ. II</t>
  </si>
  <si>
    <t>14173</t>
  </si>
  <si>
    <t>PROTLAČOVÁNÍ POTRUBÍ Z PLAST HMOT DN DO 200MM</t>
  </si>
  <si>
    <t>položka zahrnuje dodávku protlačovaného potrubí a veškeré pomocné práce (startovací zařízení, startovací a cílová jáma, opěrné a vodící bloky a pod.)</t>
  </si>
  <si>
    <t>75I81Y</t>
  </si>
  <si>
    <t>KABEL OPTICKÝ SINGLEMODE - DEMONTÁŽ</t>
  </si>
  <si>
    <t>75I91Y</t>
  </si>
  <si>
    <t>OPTOTRUBKA HDPE - DEMONTÁŽ</t>
  </si>
  <si>
    <t>75IEEY</t>
  </si>
  <si>
    <t>OPTICKÝ ROZVADĚČ 19" PROVEDENÍ - DEMONTÁŽ</t>
  </si>
  <si>
    <t>75II72</t>
  </si>
  <si>
    <t>SPOJKA OPTICKÁ PŘES 72 VLÁKEN</t>
  </si>
  <si>
    <t xml:space="preserve">  PS 14-02-81</t>
  </si>
  <si>
    <t>Chrastava - Hrádek nad Nisou, úprava TRS</t>
  </si>
  <si>
    <t>PS 14-02-81</t>
  </si>
  <si>
    <t>75M716</t>
  </si>
  <si>
    <t>ZÁZNAMOVÉ ZAŘÍZENÍ - DEMONTÁŽ</t>
  </si>
  <si>
    <t>75N171</t>
  </si>
  <si>
    <t>TRS, OVLÁDACÍ BLOK</t>
  </si>
  <si>
    <t>75N181</t>
  </si>
  <si>
    <t>TRS, OVLÁDACÍ SKŘÍŇKA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</si>
  <si>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</si>
  <si>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14-02-91</t>
  </si>
  <si>
    <t>Chrastava - Hrádek nad Nisou, přenosový systém</t>
  </si>
  <si>
    <t>PS 14-02-91</t>
  </si>
  <si>
    <t>75M913</t>
  </si>
  <si>
    <t>DATOVÁ INFRASTRUKTURA LAN, SWITCH ETHERNET L2 - 24X10/100 (8XPOE) + 2XUPLINK</t>
  </si>
  <si>
    <t>75M934</t>
  </si>
  <si>
    <t>DATOVÁ INFRASTRUKTURA LAN, SWITCH ETHERNET L3 - 48X10/100/1000 POE + 4XUPLINK</t>
  </si>
  <si>
    <t>D.1.3</t>
  </si>
  <si>
    <t>Silnoproudá technologie včetně DŘT</t>
  </si>
  <si>
    <t xml:space="preserve">  PS 13-03-71</t>
  </si>
  <si>
    <t>ŽST Chrastava, Rozvodna nn</t>
  </si>
  <si>
    <t>PS 13-03-71</t>
  </si>
  <si>
    <t>R014102</t>
  </si>
  <si>
    <t>901</t>
  </si>
  <si>
    <t>POPLATKY ZA SKLÁDKU</t>
  </si>
  <si>
    <t>popis položky  
Evidenční položka. Neoceňovat !!! Položka se oceňuje pouze pod SO 90-90</t>
  </si>
  <si>
    <t>výkaz výměr   
Celkem 0,4 = 0,400000  
Celkem 0,4=0.400 [B]</t>
  </si>
  <si>
    <t>zahrnuje veškeré poplatky provozovateli skládky související s uložením odpadu na skládce.</t>
  </si>
  <si>
    <t>R015240</t>
  </si>
  <si>
    <t>907</t>
  </si>
  <si>
    <t>POPLATKY ZA LIKVIDACŮ ODPADŮ NEKONTAMINOVANÝCH - 20 03 99  ODPAD PODOBNÝ KOMUNÁLNÍMU ODPADU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</si>
  <si>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</si>
  <si>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R015420</t>
  </si>
  <si>
    <t>909</t>
  </si>
  <si>
    <t>POPLATKY ZA LIKVIDACŮ ODPADŮ NEKONTAMINOVANÝCH - 17 06 04  ZBYTKY IZOLAČNÍCH MATERIÁLŮ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</si>
  <si>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</si>
  <si>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Hloubené vykopávky</t>
  </si>
  <si>
    <t>0,35*0,8*70   
Celkem 19,6 = 19,600000  
Celkem 19,6=19.600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</si>
  <si>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</si>
  <si>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Konstrukce ze zemin</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</si>
  <si>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</si>
  <si>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práce pro silnoproud a slaboproud</t>
  </si>
  <si>
    <t>1. Položka obsahuje:  
 – pomocné mechanismy  
2. Položka neobsahuje:  
 X  
3. Způsob měření:  
Měří se plocha v metrech čtverečných.</t>
  </si>
  <si>
    <t>703732</t>
  </si>
  <si>
    <t>KABELOVÁ PŘÍCHYTKA S FUNKČNÍ ODOLNOSTÍ PŘI POŽÁRU PRO ROZSAH UPNUTÍ OD 26 DO 50 MM</t>
  </si>
  <si>
    <t>výkaz výměr   
Celkem 24 = 24,000000  
Celkem 24=24.000 [B]</t>
  </si>
  <si>
    <t>1. Položka obsahuje:  
 – veškeré zemní práce včetně dodání zásypového materiálu  
2. Položka neobsahuje:  
 X  
3. Způsob měření:  
Měří se metr délkový.</t>
  </si>
  <si>
    <t>703751</t>
  </si>
  <si>
    <t>PROTIPOŽÁRNÍ UCPÁVKA POD ROZVADĚČ DO EI 90 MIN.</t>
  </si>
  <si>
    <t>703752</t>
  </si>
  <si>
    <t>PROTIPOŽÁRNÍ UCPÁVKA STĚNOU/STROPEM, TL DO 50CM, DO EI 90 MIN.</t>
  </si>
  <si>
    <t>704120</t>
  </si>
  <si>
    <t>KABELOVÝ ROŠT/LÁVKA NOSNÝ PŘES EI 90</t>
  </si>
  <si>
    <t>704213</t>
  </si>
  <si>
    <t>KABELOVÝ ŽLAB NOSNÝ PRO OTVOR DN PŘES 110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</si>
  <si>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</si>
  <si>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</si>
  <si>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</si>
  <si>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</si>
  <si>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</si>
  <si>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</si>
  <si>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</si>
  <si>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</si>
  <si>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</si>
  <si>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</si>
  <si>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1. Položka obsahuje:  
 – veškeré příslušenství  
2. Položka neobsahuje:  
 X  
3. Způsob měření:  
Udává se počet kusů kompletní konstrukce nebo práce.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</si>
  <si>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</si>
  <si>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</si>
  <si>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</si>
  <si>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742I21</t>
  </si>
  <si>
    <t>KABEL NN CU OVLÁDACÍ 19-24ŽÍLOVÝ DO 2,5 MM2</t>
  </si>
  <si>
    <t>742K12</t>
  </si>
  <si>
    <t>UKONČENÍ JEDNOŽÍLOVÉHO KABELU V ROZVADĚČI NEBO NA PŘÍSTROJI OD 4 DO 16 MM2</t>
  </si>
  <si>
    <t>742N11</t>
  </si>
  <si>
    <t>UKONČENÍ 19-24ŽÍLOVÉHO KABELU V ROZVADĚČI NEBO NA PŘÍSTROJI DO 2,5 MM2</t>
  </si>
  <si>
    <t>744348</t>
  </si>
  <si>
    <t>ROZVADĚČ NN SKŘÍŇOVÝ OCELOPLECH.VYZBROJENÝ, DO IP 40, HLOUBKY DO 500MM, ŠÍŘKY OD 510 DO 800MM, VÝŠKY DO 2250MM-VÝVODNÍ POLE SE SLOŽITOU VÝZBROJÍ (RU).</t>
  </si>
  <si>
    <t>RU</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</si>
  <si>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  
2. Položka neobsahuje:  
3. Způsob měření:  
Udává se počet kusů kompletní konstrukce nebo práce.</t>
  </si>
  <si>
    <t>ROZVADĚČ NN SKŘÍŇOVÝ OCELOPLECH.VYZBROJENÝ, DO IP 40, HLOUBKY DO 500MM, ŠÍŘKY OD 510 DO 800MM, VÝŠKY DO 2250MM-VÝVODNÍ POLE SE SLOŽITOU VÝZBROJÍ (RH.1-3)</t>
  </si>
  <si>
    <t>RH.1-3</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</si>
  <si>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</si>
  <si>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747</t>
  </si>
  <si>
    <t>Zkoušky, revize a HZS</t>
  </si>
  <si>
    <t>029113</t>
  </si>
  <si>
    <t>OSTATNÍ POŽADAVKY - GEODETICKÉ ZAMĚŘENÍ - CELKY</t>
  </si>
  <si>
    <t>0,5% z ceny SO   
Celkem 1 = 1,000000  
Celkem 1=1.000 [B]</t>
  </si>
  <si>
    <t>02940</t>
  </si>
  <si>
    <t>OSTATNÍ POŽADAVKY - VYPRACOVÁNÍ DOKUMENTACE</t>
  </si>
  <si>
    <t>5% z ceny SO   
Celkem 1 = 1,000000  
Celkem 1=1.000 [B]</t>
  </si>
  <si>
    <t>03100</t>
  </si>
  <si>
    <t>ZAŘÍZENÍ STAVENIŠTĚ - ZŘÍZENÍ, PROVOZ, DEMONTÁŽ</t>
  </si>
  <si>
    <t>2% z ceny SO   
Celkem 1 = 1,000000  
Celkem 1=1.000 [B]</t>
  </si>
  <si>
    <t>zahrnuje objednatelem povolené náklady na pořízení (event. pronájem), provozování, udržování a likvidaci zhotovitelova zařízení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</si>
  <si>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</si>
  <si>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</si>
  <si>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</si>
  <si>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</si>
  <si>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</si>
  <si>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</si>
  <si>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</si>
  <si>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</si>
  <si>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</si>
  <si>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</si>
  <si>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</si>
  <si>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</si>
  <si>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</si>
  <si>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</si>
  <si>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D.1.4</t>
  </si>
  <si>
    <t>Ostatní technologická zařízení</t>
  </si>
  <si>
    <t xml:space="preserve">  PS 13-04-11</t>
  </si>
  <si>
    <t>ŽST Chrastava, výtahy k přístupu na nástupiště</t>
  </si>
  <si>
    <t>PS 13-04-11</t>
  </si>
  <si>
    <t>popis položky  
Evidenční položka. Neoceňovat !!! Položka se oceňuje pouze pod SO 90-90Evidenční položka. Neoceňovat !!! Položka se oceňuje pouze pod SO 90-90</t>
  </si>
  <si>
    <t>výkaz výměr   
Celkem 0,15 = 0,150000  
Celkem 0,15=0.150 [B]</t>
  </si>
  <si>
    <t>POPLATKY ZA LIKVIDACŮ ODPADŮ NEKONTAMINOVANÝCH - 17 06 04  ZBYTKY IZOLAČNÍCH VČETNĚ DOPRAVY</t>
  </si>
  <si>
    <t>741212</t>
  </si>
  <si>
    <t>SPÍNAČ INSTALAČNÍ JEDNODUCHÝ KOMPLETNÍ NÁSTĚNNÝ - KRYTÍ MIN. IP 44</t>
  </si>
  <si>
    <t>1. Položka obsahuje:  
 – kompletní přístroj vč. příslušenství  
2. Položka neobsahuje:  
 X  
3. Způsob měření:  
Udává se počet kusů kompletní konstrukce nebo práce.</t>
  </si>
  <si>
    <t>741512</t>
  </si>
  <si>
    <t>SVÍTIDLO INTERIÉROVÉ ŽÁROVKOVÉ (IP 20) VČETNĚ ZDROJE VE VYŠŠÍM KRYTÍ (MIN. IP 44) DO 200 W</t>
  </si>
  <si>
    <t>1. Položka obsahuje:  
 – kompletní svítidlo vč. zdroje a příslušenství  
2. Položka neobsahuje:  
 X  
3. Způsob měření:  
Udává se počet kusů kompletní konstrukce nebo práce.</t>
  </si>
  <si>
    <t>741612</t>
  </si>
  <si>
    <t>PŘÍMOTOP S TERMOSTATEM PŘES 1000 DO 2000 W</t>
  </si>
  <si>
    <t>1. Položka obsahuje:  
 – připojení k napájecí síti  
2. Položka neobsahuje:  
 X  
3. Způsob měření:  
Udává se počet kusů kompletní konstrukce nebo práce.  
1. Položka obsahuje:  
 – připojení k napájecí síti  
2. Položka neobsahuje:  
 X  
3. Způsob měření:  
Udává se počet kusů kompletní konstrukce nebo práce.</t>
  </si>
  <si>
    <t>744121</t>
  </si>
  <si>
    <t>ROZVODNICE NN MODULÁRNÍ, MIN. IP 55, TŘÍDA IZOLACE II, DO 24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</si>
  <si>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</si>
  <si>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</si>
  <si>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744911</t>
  </si>
  <si>
    <t>PROUDOVÝ CHRÁNIČ ČTYŘPÓLOVÝ (10 KA) DO 30 MA, DO 25 A</t>
  </si>
  <si>
    <t>R79711</t>
  </si>
  <si>
    <t>Výtah 1200x2100, průchozí, nosnost 15 osob, 3 stanice, dveře 900x2100, šachta 1650x2650</t>
  </si>
  <si>
    <t>Výtah 1200x2100, průchozí, nosnost 15 osob, 3 stanice, dveře 900x2100, šachta 1650x2650, provedení dveří - sklo, provedení kabiny - nerez brus, kamera, dorozumívací zařízení a další příslušenství viz. TZ, kap. 4. Dovoz, instalace, zkoušky, revize a zprovoznění.</t>
  </si>
  <si>
    <t>1. Položka obsahuje:  
 – kompletní technologii výtahu  
 – instalaci výtahové technologi do šachty  
 – provedení zkoušek, revizí a zprovoznění  
2. Položka neobsahuje:  
 – stavební část  
 – vnější kabeláž  
3. Způsob měření:  
Udává se počet kusů kompletní konstrukce nebo práce.</t>
  </si>
  <si>
    <t>R79712</t>
  </si>
  <si>
    <t>Výtah 1200x2100,neprůchozí, nosnost 15 osob, 3 stanice, dveře 900x2100, šachta 1650x2650</t>
  </si>
  <si>
    <t>Výtah 1200x2100,neprůchozí, nosnost 15 osob, 3 stanice, dveře 900x2100, šachta 1650x2650, provedení dveří - sklo, provedení kabiny - nerez brus, kamera, dorozumívací zařízení a další příslušenství viz. TZ, kap. 4. Dovoz, instalace, zkoušky, revize a zprovoznění.</t>
  </si>
  <si>
    <t xml:space="preserve">  PS 13-04-51</t>
  </si>
  <si>
    <t>ŽST Chrastava, NNZ (dieselagregát)</t>
  </si>
  <si>
    <t>PS 13-04-51</t>
  </si>
  <si>
    <t>výkaz výměr   
Celkem 8,15 = 8,150000  
Celkem 8,15=8.150 [B]</t>
  </si>
  <si>
    <t>R015111</t>
  </si>
  <si>
    <t>902</t>
  </si>
  <si>
    <t>POPLATKY ZA LIKVIDACŮ ODPADŮ NEKONTAMINOVANÝCH - 17 05 04  VYTĚŽENÉ ZEMINY A HORNINY -  I. TŘÍDA TĚŽITELNOSTI VČETNĚ DOPRAVY</t>
  </si>
  <si>
    <t>Odkopávky a prokopávky</t>
  </si>
  <si>
    <t>121108</t>
  </si>
  <si>
    <t>SEJMUTÍ ORNICE NEBO LESNÍ PŮDY S ODVOZEM DO 20KM</t>
  </si>
  <si>
    <t>4,5*3,2*0,2   
Celkem 2,88 = 2,880000  
Celkem 2,88=2.880 [B]</t>
  </si>
  <si>
    <t>položka zahrnuje sejmutí ornice bez ohledu na tloušťku vrstvy a její vodorovnou dopravu  
nezahrnuje uložení na trvalou skládku</t>
  </si>
  <si>
    <t>13193</t>
  </si>
  <si>
    <t>HLOUBENÍ JAM ZAPAŽ I NEPAŽ TŘ III</t>
  </si>
  <si>
    <t>4,5*3,2*0,8   
Celkem 11,52 = 11,520000  
Celkem 11,52=11.520 [B]</t>
  </si>
  <si>
    <t>0,35*0,8*(70+20)   
Celkem 25,2 = 25,200000  
Celkem 25,2=25.200 [B]</t>
  </si>
  <si>
    <t>0,35*0,8*70   
Celkem 25,2 = 25,200000  
Celkem 25,2=25.200 [B]</t>
  </si>
  <si>
    <t>17461</t>
  </si>
  <si>
    <t>ZÁSYP JAM A RÝH Z HORNIN KAMENITÝCH</t>
  </si>
  <si>
    <t>4,5*3,2*0,3   
Celkem 4,32 = 4,320000  
Celkem 4,32=4.320 [B]</t>
  </si>
  <si>
    <t>Povrchové úpravy terénu</t>
  </si>
  <si>
    <t>18010</t>
  </si>
  <si>
    <t>VŠEOBECNÉ ÚPRAVY ZASTAVĚNÉHO ÚZEMÍ</t>
  </si>
  <si>
    <t>5*4   
Celkem 20 = 20,000000  
Celkem 20=20.000 [B]</t>
  </si>
  <si>
    <t>Všeobecné úpravy musí zahrnovat úpravu území po uskutečnění stavby, tak jak je požadováno v zadávací dokumentaci s výjimkou těch prací, pro které jsou uvedeny samostatné položky.</t>
  </si>
  <si>
    <t>Vodorovné konstrukce</t>
  </si>
  <si>
    <t>46251</t>
  </si>
  <si>
    <t>ZÁHOZ Z LOMOVÉHO KAMENE</t>
  </si>
  <si>
    <t>položka zahrnuje:  
- dodávku a zához lomového kamene předepsané frakce včetně mimostaveništní a vnitrostaveništní dopravy  
není-li v zadávací dokumentaci uvedeno jinak, jedná se o nakupovaný materiál</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</si>
  <si>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</si>
  <si>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</si>
  <si>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742H13</t>
  </si>
  <si>
    <t>KABEL NN ČTYŘ- A PĚTIŽÍLOVÝ CU S PLASTOVOU IZOLACÍ OD 25 DO 50 MM2</t>
  </si>
  <si>
    <t>21+23   
Celkem 44 = 44,000000  
Celkem 44=44.000 [B]</t>
  </si>
  <si>
    <t>742L13</t>
  </si>
  <si>
    <t>UKONČENÍ DVOU AŽ PĚTIŽÍLOVÉHO KABELU V ROZVADĚČI NEBO NA PŘÍSTROJI OD 25 DO 50</t>
  </si>
  <si>
    <t>7495500170</t>
  </si>
  <si>
    <t>Prefabrikovaný betonový domek  - vnější rozměr (d x š x v  =  5380x2980x3560 mm)</t>
  </si>
  <si>
    <t>OUŽI</t>
  </si>
  <si>
    <t>Položka obsahuje dodávku prefabrikovaného betonového domku dle TOS na místo stavby, upevňovací materiál, veškerý podružný a pomocný materiál (včetně propojů-vodičů a pod ), kotevní a spojovací prvky, provedení zkoušek, dodání předepsaných zkoušek, revizí a atestů, uvedení do provozu</t>
  </si>
  <si>
    <t>7495800050</t>
  </si>
  <si>
    <t>Motorgenerátor do 100kVA, vč.automatického startu a kompletní výbavy, propojovacích vedení a příslušenství bez krytu dle TOS.</t>
  </si>
  <si>
    <t>Položka obsahuje dodávku ZZEE dle TOS na místo stavby, upevňovací materiál, veškerý podružný a pomocný materiál (včetně propojů-vodičů a pod ), kotevní a spojovací prvky, provedení zkoušek, dodání předepsaných zkoušek, revizí a atestů, uvedení do provozu</t>
  </si>
  <si>
    <t>7495800090</t>
  </si>
  <si>
    <t>Rozvaděč pro automatický start RATS 130</t>
  </si>
  <si>
    <t>Rozváděč RATS 130 je oceloplechová skříň SCHRACK, typ KS166040 o rozměrech 600 x 1600 x 400mm. Přívod sítě a generátoru, vývod pro napájení zálohovaných obvodů, signálové propojení s rozváděčem MG a informace o stavu MG do nadřazeného systému jsou vyvedeny spodem.</t>
  </si>
  <si>
    <t>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</si>
  <si>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7495800120</t>
  </si>
  <si>
    <t>Výfukové potrubí včetně kompenzátoru DN 100 nerez</t>
  </si>
  <si>
    <t>1. Položka obsahuje:  
 – přípravu podkladu pro osazení  
 – měření, dělení, spojování, tvarování  
2. Položka neobsahuje:  
 X  
3. Způsob měření:  
Měří se metr délkový.</t>
  </si>
  <si>
    <t>747214</t>
  </si>
  <si>
    <t>CELKOVÁ PROHLÍDKA, ZKOUŠENÍ, MĚŘENÍ A VYHOTOVENÍ VÝCHOZÍ REVIZNÍ ZPRÁVY, PRO OBJEM IN - PŘÍPLATEK ZA KAŽDÝCH DALŠÍCH I ZAPOČATÝCH 500 TIS. KČ</t>
  </si>
  <si>
    <t>D.2.1.1.0</t>
  </si>
  <si>
    <t>Kolejový svršek</t>
  </si>
  <si>
    <t xml:space="preserve">  SO 13-10-01</t>
  </si>
  <si>
    <t>ŽST Chrastava, kolejový svršek</t>
  </si>
  <si>
    <t>SO 13-10-01</t>
  </si>
  <si>
    <t>POPLATKY ZA LIKVIDACI ODPADŮ NEKONTAMINOVANÝCH - 17 01 01  BETON Z DEMOLIC OBJEKTŮ, ZÁKLADŮ TV Včetně dopravy</t>
  </si>
  <si>
    <t>OTSKP - 2023</t>
  </si>
  <si>
    <t>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</si>
  <si>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</si>
  <si>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R015150</t>
  </si>
  <si>
    <t>916</t>
  </si>
  <si>
    <t>POPLATKY ZA LIKVIDACI ODPADŮ NEKONTAMINOVANÝCH - 17 05 08  ŠTĚRK Z KOLEJIŠTĚ (ODPAD PO RECYKLACI) Včetně dopravy</t>
  </si>
  <si>
    <t>Evidenční položka. Neoceňovat !!! Položka se oceňuje pouze pod SO 90-90!    
odpad z KL (50%)</t>
  </si>
  <si>
    <t>R015170</t>
  </si>
  <si>
    <t>917</t>
  </si>
  <si>
    <t>POPLATKY ZA LIKVIDACI ODPADŮ NEKONTAMINOVANÝCH - 17 02 01  DŘEVO PO STAVEBNÍM POUŽITÍ, Z DEMOLIC Včetně dopravy</t>
  </si>
  <si>
    <t>R015210</t>
  </si>
  <si>
    <t>918</t>
  </si>
  <si>
    <t>POPLATKY ZA LIKVIDACI ODPADŮ NEKONTAMINOVANÝCH - 17 01 01  ŽELEZNIČNÍ PRAŽCE BETONOVÉ Včetně dopravy</t>
  </si>
  <si>
    <t>R015250</t>
  </si>
  <si>
    <t>919</t>
  </si>
  <si>
    <t>POPLATKY ZA LIKVIDACI ODPADŮ NEKONTAMINOVANÝCH - 17 02 03  POLYETYLÉNOVÉ  PODLOŽKY (ŽEL. SVRŠEK) Včetně dopravy</t>
  </si>
  <si>
    <t>R015260</t>
  </si>
  <si>
    <t>920</t>
  </si>
  <si>
    <t>POPLATKY ZA LIKVIDACI ODPADŮ NEKONTAMINOVANÝCH - 07 02 99  PRYŽOVÉ PODLOŽKY (ŽEL. SVRŠEK) Včetně dopravy</t>
  </si>
  <si>
    <t>POPLATKY ZA LIKVIDACI ODPADŮ NEBEZPEČNÝCH - 17 05 07*  LOKÁLNĚ ZNEČIŠTĚNÝ ŠTĚRK A ZEMINA Z KOLEJIŠTĚ (VÝHYBKY) Včetně dopravy</t>
  </si>
  <si>
    <t>R015520</t>
  </si>
  <si>
    <t>922</t>
  </si>
  <si>
    <t>POPLATKY ZA LIKVIDACI ODPADŮ NEBEZPEČNÝCH - 17 02 04*  ŽELEZNIČNÍ PRAŽCE DŘEVĚNÉ Včetně dopravy</t>
  </si>
  <si>
    <t>R015540</t>
  </si>
  <si>
    <t>923</t>
  </si>
  <si>
    <t>POPLATKY ZA LIKVIDACI ODPADŮ NEBEZPEČNÝCH - VÝHYBKY ZNEČIŠTĚNÉ MAZADLY Včetně dopravy</t>
  </si>
  <si>
    <t>Komunikace</t>
  </si>
  <si>
    <t>512550</t>
  </si>
  <si>
    <t>KOLEJOVÉ LOŽE - ZŘÍZENÍ Z KAMENIVA HRUBÉHO DRCENÉHO (ŠTĚRK)</t>
  </si>
  <si>
    <t>nový materiál včetně zbytku tělesa stezky, na který nestačí recyklovaný štěrk</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</si>
  <si>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</si>
  <si>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</si>
  <si>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</si>
  <si>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recyklace z KL (30%) do tělesa stezky</t>
  </si>
  <si>
    <t>528152</t>
  </si>
  <si>
    <t>KOLEJ 49 E1, ROZD. "C", BEZSTYKOVÁ, PR. BET. BEZPODKLADNICOVÝ, UP. PRUŽNÉ</t>
  </si>
  <si>
    <t>koleje č. 2 a 5</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</si>
  <si>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</si>
  <si>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528352</t>
  </si>
  <si>
    <t>KOLEJ 49 E1, ROZD. "U", BEZSTYKOVÁ, PR. BET. BEZPODKLADNICOVÝ, UP. PRUŽNÉ</t>
  </si>
  <si>
    <t>koleje č. 1 a 3</t>
  </si>
  <si>
    <t>528372</t>
  </si>
  <si>
    <t>KOLEJ 49 E1, ROZD. "U", BEZSTYKOVÁ, PR. BET. VÝHYBKOVÝ KRÁTKÝ, UP. PRUŽNÉ</t>
  </si>
  <si>
    <t>dle kolejového plánu</t>
  </si>
  <si>
    <t>89,4=89.400 [A] 
Celkové množství 89.400000=89.400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</si>
  <si>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</si>
  <si>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52A141</t>
  </si>
  <si>
    <t>KOLEJ 49 E1 REGENEROVANÁ, ROZD. "C", BEZSTYKOVÁ, PR. BET. PODKLADNICOVÝ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</si>
  <si>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</si>
  <si>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5332000</t>
  </si>
  <si>
    <t>J 49 1:14-760,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</si>
  <si>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</si>
  <si>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533233</t>
  </si>
  <si>
    <t>J 49 1:6,6-190, PR. BET., UP. PRUŽNÉ</t>
  </si>
  <si>
    <t>533273</t>
  </si>
  <si>
    <t>J 49 1:9-300, PR. BET., UP. PRUŽNÉ</t>
  </si>
  <si>
    <t>5332C3</t>
  </si>
  <si>
    <t>J 49 1:12-500, PR. BET., UP. PRUŽNÉ</t>
  </si>
  <si>
    <t>5332G3</t>
  </si>
  <si>
    <t>J 49 1:18,5-1200, PR. BET., UP. PRUŽNÉ</t>
  </si>
  <si>
    <t>539101</t>
  </si>
  <si>
    <t>ZVLÁŠTNÍ VYBAVENÍ VÝHYBEK, PRAŽCE ŽLABOVÉ, SESTAVA 1 KS</t>
  </si>
  <si>
    <t>J49 1-9-300</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</si>
  <si>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</si>
  <si>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</si>
  <si>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</si>
  <si>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J49 1:12-500 3ks  
J49 1:14-760 1ks</t>
  </si>
  <si>
    <t>539103</t>
  </si>
  <si>
    <t>ZVLÁŠTNÍ VYBAVENÍ VÝHYBEK, PRAŽCE ŽLABOVÉ, SESTAVA 3 KS</t>
  </si>
  <si>
    <t>J49 1:18,5-1200</t>
  </si>
  <si>
    <t>53932C</t>
  </si>
  <si>
    <t>ZVLÁŠTNÍ VYBAVENÍ VÝHYBEK, TEPELNĚ OPRACOVANÝ JAZYK S OPORNICÍ 49 E1 PRO TVAR 1:12-500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</si>
  <si>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</si>
  <si>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53932E</t>
  </si>
  <si>
    <t>ZVLÁŠTNÍ VYBAVENÍ VÝHYBEK, TEPELNĚ OPRACOVANÝ JAZYK S OPORNICÍ 49 E1 PRO TVAR 1:14-760</t>
  </si>
  <si>
    <t>53932G</t>
  </si>
  <si>
    <t>ZVLÁŠTNÍ VYBAVENÍ VÝHYBEK, TEPELNĚ OPRACOVANÝ JAZYK S OPORNICÍ 49 E1 PRO TVAR 1:18,5-1200</t>
  </si>
  <si>
    <t>539407</t>
  </si>
  <si>
    <t>ZVLÁŠTNÍ VYBAVENÍ VÝHYBEK, VÁLEČKOVÉ STOLIČKY NADZVEDÁVACÍ (BEZ ROZLIŠENÍ PROFILU KOLEJNIC) PRO TVAR 1:9-300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</si>
  <si>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</si>
  <si>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</si>
  <si>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</si>
  <si>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53940E</t>
  </si>
  <si>
    <t>ZVLÁŠTNÍ VYBAVENÍ VÝHYBEK, VÁLEČKOVÉ STOLIČKY NADZVEDÁVACÍ (BEZ ROZLIŠENÍ PROFILU KOLEJNIC) PRO TVAR 1:14-760</t>
  </si>
  <si>
    <t>53940G</t>
  </si>
  <si>
    <t>ZVLÁŠTNÍ VYBAVENÍ VÝHYBEK, VÁLEČKOVÉ STOLIČKY NADZVEDÁVACÍ (BEZ ROZLIŠENÍ PROFILU KOLEJNIC) PRO TVAR 1:18,5-1200</t>
  </si>
  <si>
    <t>539511</t>
  </si>
  <si>
    <t>ZVLÁŠTNÍ VYBAVENÍ VÝHYBEK, VÁLEČKOVÁ STOLIČKA DOTLAČOVACÍ</t>
  </si>
  <si>
    <t>1. Položka obsahuje:  
 – dodání a montáž válečkové dotlačovací stoličky  
2. Položka neobsahuje:  
 X  
3. Způsob měření:  
Udává se počet kusů kompletní konstrukce nebo práce.</t>
  </si>
  <si>
    <t>539710</t>
  </si>
  <si>
    <t>ZVLÁŠTNÍ VYBAVENÍ VÝHYBEK, PŘÍPLATEK ZA KONSTRUKCI A VÝROBU OBLOUKOVÉ VÝHYBKY</t>
  </si>
  <si>
    <t>1. Položka obsahuje:  
 – zpracování výrobní dokumentace transformované výhybky  
 – veškeré vícenáklady na výrobu obloukové výhybky oproti standardní  
2. Položka neobsahuje:  
 X  
3. Způsob měření:  
Udává se počet kusů kompletní konstrukce nebo práce.</t>
  </si>
  <si>
    <t>541321</t>
  </si>
  <si>
    <t>ZDVIH KOLEJE NA PRAŽCÍCH BETONOVÝCH OD 0 DO 200 MM</t>
  </si>
  <si>
    <t>1. Položka obsahuje:  
 – veškeré práce spojené s výškovým zdvihem kolejového roštu včetně doplnění a úpravy štěrkového lože  
 – příplatky za ztížené podmínky při práci v koleji, např. překážky po stranách koleje, práci v tunelu apod.  
2. Položka neobsahuje:  
 – zrušení a znovuzřízení bezstykové koleje  
3. Způsob měření:  
Měří se délka koleje ve smyslu ČSN 73 6360, tj. v ose koleje.</t>
  </si>
  <si>
    <t>542121</t>
  </si>
  <si>
    <t>SMĚROVÉ A VÝŠKOVÉ VYROVNÁNÍ KOLEJE NA PRAŽCÍCH BETONOVÝCH DO 0,05 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</si>
  <si>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</si>
  <si>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542312</t>
  </si>
  <si>
    <t>NÁSLEDNÁ ÚPRAVA SMĚROVÉHO A VÝŠKOVÉHO USPOŘÁDÁNÍ KOLEJE - PRAŽCE BETONOVÉ</t>
  </si>
  <si>
    <t>podbití po 1/2 roku provozu</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</si>
  <si>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</si>
  <si>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543231</t>
  </si>
  <si>
    <t>VÝMĚNA JEDNOTLIVÉHO PRAŽCE BETONOVÉHO PODKLADNICOVÉHO, UPEVNĚNÍ TUHÉ</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</si>
  <si>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</si>
  <si>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543412</t>
  </si>
  <si>
    <t>VÝMĚNA UPEVNĚNÍ (ŠROUBŮ, SPON, SVĚREK, KROUŽKŮ) PRUŽNÉHO</t>
  </si>
  <si>
    <t>PÁR</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</si>
  <si>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</si>
  <si>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545122</t>
  </si>
  <si>
    <t>SVAR KOLEJNIC (STEJNÉHO TVARU) 49 E1, T SPOJITĚ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</si>
  <si>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</si>
  <si>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</si>
  <si>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</si>
  <si>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</si>
  <si>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</si>
  <si>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</si>
  <si>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</si>
  <si>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528392</t>
  </si>
  <si>
    <t>KOLEJ 49 E1, ROZD. "U", BEZSTYKOVÁ, PR. BET. VÝHYBKOVÝ DLOUHÝ, UP. PRUŽNÉ</t>
  </si>
  <si>
    <t>65,359=65.359 [A] 
Celkové množství 65.359000=65.359 [B]</t>
  </si>
  <si>
    <t>75C111R</t>
  </si>
  <si>
    <t>Zařízení pro ruční stavění výhybky – dodávka/montáž</t>
  </si>
  <si>
    <t>1. Položka obsahuje:  
 – dodání zařízení podle typu výhybky včetně potřebného pomocného materiálu a jeho dopravy do staveništního skladu  
2. Položka neobsahuje:  
 X  
3. Způsob měření:  
Udává se počet kusů kompletní konstrukce nebo práce.</t>
  </si>
  <si>
    <t>Ostatní konstrukce a práce</t>
  </si>
  <si>
    <t>922501</t>
  </si>
  <si>
    <t>ZARÁŽEDLO DYNAMICKÉ</t>
  </si>
  <si>
    <t>1. Položka obsahuje:  
 – dodávku a montáž dynamického kolejnicového zarážedla  
 – veškeré pomocné práce a materiál  
 – speciální montážní nářadí, závěsné a seřizovací zařízení ap.,  
 – případné posunutí pražců přilehlé koleje ap.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</si>
  <si>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</si>
  <si>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</si>
  <si>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</si>
  <si>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925110</t>
  </si>
  <si>
    <t>DRÁŽNÍ STEZKY Z DRTI TL. DO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</si>
  <si>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</si>
  <si>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</si>
  <si>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</si>
  <si>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50% odpad/50% k recyklaci</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</si>
  <si>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</si>
  <si>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KL z výhybek</t>
  </si>
  <si>
    <t>965023</t>
  </si>
  <si>
    <t>ODSTRANĚNÍ KOLEJOVÉHO LOŽE A DRÁŽNÍCH STEZEK - ODVOZ NA RECYKLACI</t>
  </si>
  <si>
    <t>M3KM</t>
  </si>
  <si>
    <t>odvoz kolejového lože na recyklaci, recyklační základna ve vzdálenosti 0,5 km  
5291,5m3*0,5km</t>
  </si>
  <si>
    <t>5291,5*0,5=2 645.750 [A] 
Celkové množství 2645.750000=2 645.750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</si>
  <si>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</si>
  <si>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</si>
  <si>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</si>
  <si>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ODVOZ ROZEBRANÝCH SOUČÁSTÍ (Z MÍSTA DEMONTÁŽE NEBO Z MONTÁŽNÍ ZÁKLADNY) Odvoz  K LIKVIDACI nacěnit v položkách poplatky za skládku v SO 90-90  
skládka ve vzdálenosti 40 km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</si>
  <si>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</si>
  <si>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</si>
  <si>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</si>
  <si>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</si>
  <si>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</si>
  <si>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</si>
  <si>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ODVOZ ROZEBRANÝCH SOUČÁSTÍ (Z MÍSTA DEMONTÁŽE NEBO Z MONTÁŽNÍ ZÁKLADNY) Odvoz K LIKVIDACI nacěnit v položkách poplatky za skládku v SO 90-90  
skládka ve vzdálenosti 40 km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</si>
  <si>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</si>
  <si>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965233</t>
  </si>
  <si>
    <t>DEMONTÁŽ VÝHYBKOVÉ KONSTRUKCE NA OCELOVÝCH PRAŽCÍCH DO KOLEJOVÝCH POLÍ S ODVOZEM NA MONTÁŽNÍ ZÁKLADNU S NÁSLEDNÝM ROZEBRÁNÍM</t>
  </si>
  <si>
    <t>965441</t>
  </si>
  <si>
    <t>ODSTRANĚNÍ ZARÁŽEDLA KOLEJNICOVÉHO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</si>
  <si>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</si>
  <si>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965831</t>
  </si>
  <si>
    <t>DEMONTÁŽ NÁMEZNÍKU</t>
  </si>
  <si>
    <t xml:space="preserve">  SO 13-14-01</t>
  </si>
  <si>
    <t>ŽST Chrastava, výstroj trati</t>
  </si>
  <si>
    <t>SO 13-14-01</t>
  </si>
  <si>
    <t>914921</t>
  </si>
  <si>
    <t>SLOUPKY A STOJKY DOPRAVNÍCH ZNAČEK Z OCEL TRUBEK DO PATKY - DODÁVKA A MONTÁŽ</t>
  </si>
  <si>
    <t>položka zahrnuje:  
- sloupky a upevňovací zařízení včetně jejich osazení (betonová patka, zemní práce)</t>
  </si>
  <si>
    <t>923121</t>
  </si>
  <si>
    <t>HEKTOMETROVNÍK</t>
  </si>
  <si>
    <t>923311</t>
  </si>
  <si>
    <t>PŘEDVĚSTNÍK N - TROJÚHELNÍKOVÝ ŠTÍT</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</si>
  <si>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</si>
  <si>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923341</t>
  </si>
  <si>
    <t>RYCHLOSTNÍK N - TABULE</t>
  </si>
  <si>
    <t>923441</t>
  </si>
  <si>
    <t>NÁVĚST "POSUN ZAKÁZÁN"</t>
  </si>
  <si>
    <t>923471</t>
  </si>
  <si>
    <t>SKLONOVNÍK</t>
  </si>
  <si>
    <t>D.2.1.1.1</t>
  </si>
  <si>
    <t>Kolejový spodek</t>
  </si>
  <si>
    <t xml:space="preserve">  SO 13-11-01</t>
  </si>
  <si>
    <t>ŽST Chrastava, kolejový spodek</t>
  </si>
  <si>
    <t>SO 13-11-01</t>
  </si>
  <si>
    <t>POPLATKY ZA LIKVIDACI ODPADŮ NEKONTAMINOVANÝCH - 17 05 04  VYTĚŽENÉ ZEMINY A HORNINY -  I. TŘÍDA TĚŽITELNOSTI VČETNĚ DOPRAVY</t>
  </si>
  <si>
    <t>Viz příloha SO_131001-131101_1000_VV   
Celkem 10629,234 = 10629,234  
Celkem 10629,234=10 629.234 [B]</t>
  </si>
  <si>
    <t>R015112</t>
  </si>
  <si>
    <t>928</t>
  </si>
  <si>
    <t>POPLATKY ZA LIKVIDACI ODPADŮ NEKONTAMINOVANÝCH - 17 05 04  VYTĚŽENÉ ZEMINY A HORNINY -  II. TŘÍDA TĚŽITELNOSTI VČETNĚ DOPRAVY</t>
  </si>
  <si>
    <t>"Evidenční položka. Neoceňovat !!! Položka se oceňuje pouze pod SO 90-90!    
štět"</t>
  </si>
  <si>
    <t>Viz příloha SO_131001-131101_1000_VV   
Celkem 750 = 750,000  
Celkem 750=750.000 [B]</t>
  </si>
  <si>
    <t>921</t>
  </si>
  <si>
    <t>POPLATKY ZA LIKVIDACI ODPADŮ NEBEZPEČNÝCH - 17 05 07*  VYTĚŽENÉ ZEMINY A HORNINY -  I. TŘÍDA TĚŽITELNOSTI VČETNĚ DOPRAVY</t>
  </si>
  <si>
    <t>Viz příloha SO_131001-131101_1000_VV   
Celkem 117,99 = 117,990  
Celkem 117,99=117.990 [B]</t>
  </si>
  <si>
    <t>12373A</t>
  </si>
  <si>
    <t>ODKOP PRO SPOD STAVBU SILNIC A ŽELEZNIC TŘ. I - BEZ DOPRAVY</t>
  </si>
  <si>
    <t>Viz příloha SO_131001-131101_1000_VV   
Celkem 9621,7 = 9621,700  
Celkem 9621,7=9 621.700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</si>
  <si>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č.0151**</t>
  </si>
  <si>
    <t>12373B</t>
  </si>
  <si>
    <t>ODKOP PRO SPOD STAVBU SILNIC A ŽELEZNIC TŘ. I - DOPRAVA</t>
  </si>
  <si>
    <t>4495,3 odvoz na meziskádku pro zásyp</t>
  </si>
  <si>
    <t>Položka zahrnuje samostatnou dopravu zeminy. Množství se určí jako součin kubatutry [m3] a požadované vzdálenosti [km].</t>
  </si>
  <si>
    <t>12383A</t>
  </si>
  <si>
    <t>ODKOP PRO SPOD STAVBU SILNIC A ŽELEZNIC TŘ. II - BEZ DOPRAVY</t>
  </si>
  <si>
    <t>Viz příloha SO_131001-131101_1000_VV   
Celkem 300 = 300,000  
Celkem 300=300.000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</si>
  <si>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č.0151**</t>
  </si>
  <si>
    <t>129946</t>
  </si>
  <si>
    <t>ČIŠTĚNÍ POTRUBÍ DN DO 400MM</t>
  </si>
  <si>
    <t>pročištění stávajícího potrubí</t>
  </si>
  <si>
    <t>Viz příloha SO_131001-131101_1000_VV   
Celkem 200 = 200,000  
Celkem 200=200.000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</si>
  <si>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</si>
  <si>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Viz příloha SO_131001-131101_1000_VV   
Celkem 629,8 = 629,800  
Celkem 629,8=629.800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</si>
  <si>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č.0151**</t>
  </si>
  <si>
    <t>Viz příloha SO_131001-131101_1000_VV   
Celkem 118,4 = 118,400  
Celkem 118,4=118.400 [B]</t>
  </si>
  <si>
    <t>17170</t>
  </si>
  <si>
    <t>ULOŽENÍ SYPANINY DO NÁSYPŮ VRSTEVNATÝCH SE ZHUTNĚNÍM</t>
  </si>
  <si>
    <t>hutněný zásyp přisypávky z výkopu</t>
  </si>
  <si>
    <t>Viz příloha SO_131001-131101_1000_VV   
Celkem 4495,3 = 4495,300  
Celkem 4495,3=4 495.300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</si>
  <si>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</si>
  <si>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17451</t>
  </si>
  <si>
    <t>ZÁSYP JAM A RÝH ZE ZEMIN NEPROPUSTNÝCH</t>
  </si>
  <si>
    <t>zásyp vsakovacích jímek</t>
  </si>
  <si>
    <t>Viz příloha SO_131001-131101_1000_VV   
Celkem 142,9 = 142,900  
Celkem 142,9=142.900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</si>
  <si>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</si>
  <si>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drenážní zásyp vsakovacích jímek</t>
  </si>
  <si>
    <t>Viz příloha SO_131001-131101_1000_VV   
Celkem 46,9 = 46,900  
Celkem 46,9=46.900 [B]</t>
  </si>
  <si>
    <t>17481</t>
  </si>
  <si>
    <t>ZÁSYP JAM A RÝH Z NAKUPOVANÝCH MATERIÁLŮ</t>
  </si>
  <si>
    <t>Viz příloha SO_131001-131101_1000_VV   
Celkem 691,7 = 691,700  
Celkem 691,7=691.700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</si>
  <si>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</si>
  <si>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</si>
  <si>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</si>
  <si>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Viz příloha SO_131001-131101_1000_VV   
Celkem 1619,6 = 1619,600  
Celkem 1619,6=1 619.600 [B]</t>
  </si>
  <si>
    <t>položka zahrnuje úpravu pláně včetně vyrovnání výškových rozdílů. Míru zhutnění určuje    
projekt.</t>
  </si>
  <si>
    <t>18130</t>
  </si>
  <si>
    <t>ÚPRAVA PLÁNĚ BEZ ZHUTNĚNÍ</t>
  </si>
  <si>
    <t>Viz příloha SO_131001-131101_1000_VV   
Celkem 17711,5 = 17711,500  
Celkem 17711,5=17 711.500 [B]</t>
  </si>
  <si>
    <t>položka zahrnuje úpravu pláně včetně vyrovnání výškových rozdílů</t>
  </si>
  <si>
    <t>18222</t>
  </si>
  <si>
    <t>ROZPROSTŘENÍ ORNICE VE SVAHU V TL DO 0,15M</t>
  </si>
  <si>
    <t>Viz příloha SO_131001-131101_1000_VV   
Celkem 224,3 = 224,300  
Celkem 224,3=224.300 [B]</t>
  </si>
  <si>
    <t>položka zahrnuje:    
nutné přemístění ornice z dočasných skládek vzdálených do 50m    
rozprostření ornice v předepsané tloušťce ve svahu přes 1:5</t>
  </si>
  <si>
    <t>18245</t>
  </si>
  <si>
    <t>ZALOŽENÍ TRÁVNÍKU ZATRAVŇOVACÍ TEXTILIÍ (ROHOŽÍ)</t>
  </si>
  <si>
    <t>Viz příloha SO_131001-131101_1000_VV   
Celkem 220,3 = 220,300  
Celkem 220,3=220.300 [B]</t>
  </si>
  <si>
    <t>Zahrnuje dodání a položení předepsané zatravňovací textilie bez ohledu na sklon terénu,    
zalévání, první pokosení</t>
  </si>
  <si>
    <t>18247</t>
  </si>
  <si>
    <t>OŠETŘOVÁNÍ TRÁVNÍKU</t>
  </si>
  <si>
    <t>Viz příloha SO_131001-131101_1000_VV   
Celkem 444,6 = 444,600  
Celkem 444,6=444.600 [B]</t>
  </si>
  <si>
    <t>Zahrnuje pokosení se shrabáním, naložení shrabků na dopravní prostředek, s odvozem a se     
složením, to vše bez ohledu na sklon terénu    
zahrnuje nutné zalití a hnojení</t>
  </si>
  <si>
    <t>21152</t>
  </si>
  <si>
    <t>SANAČNÍ ŽEBRA Z KAMENIVA DRCENÉHO</t>
  </si>
  <si>
    <t>vsakovací žebro</t>
  </si>
  <si>
    <t>Viz příloha SO_131001-131101_1000_VV   
Celkem 46,08 = 46,080  
Celkem 46,08=46.080 [B]</t>
  </si>
  <si>
    <t>položka zahrnuje dodávku předepsaného kameniva, mimostaveništní a vnitrostaveništní     
dopravu a jeho uložení není-li v zadávací dokumentaci uvedeno jinak, jedná se o nakupovaný     
materiál</t>
  </si>
  <si>
    <t>272211</t>
  </si>
  <si>
    <t>ZÁKLADY Z LOMOVÉHO KAMENE ZDĚNÉ NA SUCHO</t>
  </si>
  <si>
    <t>pata z lomového kamene v místě rošíření stezky</t>
  </si>
  <si>
    <t>Viz příloha SO_131001-131101_1000_VV   
Celkem 89,25 = 89,250  
Celkem 89,25=89.250 [B]</t>
  </si>
  <si>
    <t>Položka zahrnuje veškerý materiál, výrobky a polotovary, včetně mimostaveništní a     
vnitrostaveništní dopravy (rovněž přesuny), včetně naložení a složení, případně s uložením.</t>
  </si>
  <si>
    <t>Svislé konstrukce</t>
  </si>
  <si>
    <t>327124</t>
  </si>
  <si>
    <t>ZDI OPĚR, ZÁRUB, NÁBŘEŽ Z DÍLCŮ ŽELEZOBETON DO C25/30</t>
  </si>
  <si>
    <t>Prefabrikáty U3</t>
  </si>
  <si>
    <t>Viz příloha SO_131001-131101_1000_VV   
Celkem 5,134 = 5,134  
Celkem 5,134=5.134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</si>
  <si>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</si>
  <si>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3272B5</t>
  </si>
  <si>
    <t>ZDI OPĚR, ZÁRUB, NÁBŘEŽ Z GABIONŮ SYPANÝCH, DRÁT O2,7MM, POVRCHOVÁ ÚPRAVA Zn + Al + PVC</t>
  </si>
  <si>
    <t>Viz příloha SO_131001-131101_1000_VV   
Celkem 191,12 = 191,120  
Celkem 191,12=191.120 [B]</t>
  </si>
  <si>
    <t>- položka zahrnuje dodávku a osazení drátěných košů s výplní lomovým kamenem.</t>
  </si>
  <si>
    <t>46321</t>
  </si>
  <si>
    <t>ROVNANINA Z LOMOVÉHO KAMENE</t>
  </si>
  <si>
    <t>ochrana násypového svahu v inundačním území</t>
  </si>
  <si>
    <t>Viz příloha SO_131001-131101_1000_VV   
Celkem 53,125 = 53,125  
Celkem 53,125=53.125 [B]</t>
  </si>
  <si>
    <t>položka zahrnuje:    
- dodávku a vyrovnání lomového kamene předepsané frakce do předepsaného tvaru včetně     
mimostaveništní a vnitrostaveništní dopravy    
není-li v zadávací dokumentaci uvedeno jinak, jedná se o nakupovaný materiál</t>
  </si>
  <si>
    <t>501101</t>
  </si>
  <si>
    <t>ZŘÍZENÍ KONSTRUKČNÍ VRSTVY TĚLESA ŽELEZNIČNÍHO SPODKU ZE ŠTĚRKODRTI NOVÉ</t>
  </si>
  <si>
    <t>Viz příloha SO_131001-131101_1000_VV   
Celkem 2925,9 = 2925,900  
Celkem 2925,9=2 925.900 [B]</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</si>
  <si>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</si>
  <si>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</si>
  <si>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</si>
  <si>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konterukční vrstva z recyklační základny</t>
  </si>
  <si>
    <t>Viz příloha SO_131001-131101_1000_VV   
Celkem 1058,3 = 1058,300  
Celkem 1058,3=1 058.300 [B]</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</si>
  <si>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</si>
  <si>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</si>
  <si>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</si>
  <si>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roznášecí vrstva přisypávky</t>
  </si>
  <si>
    <t>Viz příloha SO_131001-131101_1000_VV   
Celkem 73,8 = 73,800  
Celkem 73,8=73.800 [B]</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</si>
  <si>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</si>
  <si>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</si>
  <si>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</si>
  <si>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geotextilie v podkladních vrstvách</t>
  </si>
  <si>
    <t>Viz příloha SO_131001-131101_1000_VV   
Celkem 15345,8 = 15345,800  
Celkem 15345,8=15 345.800 [B]</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</si>
  <si>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</si>
  <si>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</si>
  <si>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</si>
  <si>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Viz příloha SO_131001-131101_1000_VV   
Celkem 173,6 = 173,600  
Celkem 173,6=173.600 [B]</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</si>
  <si>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</si>
  <si>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56140</t>
  </si>
  <si>
    <t>KAMENIVO ZPEVNĚNÉ CEMENTEM</t>
  </si>
  <si>
    <t>ZKPP</t>
  </si>
  <si>
    <t>Viz příloha SO_131001-131101_1000_VV   
Celkem 166,2 = 166,200  
Celkem 166,2=166.200 [B]</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</si>
  <si>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</si>
  <si>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56346</t>
  </si>
  <si>
    <t>VOZOVKOVÉ VRSTVY ZE ŠTĚRKOPÍSKU TL. DO 300MM</t>
  </si>
  <si>
    <t>podkladní vrstva pod gaiony + prefabrikáty U3 + svodné potrubí</t>
  </si>
  <si>
    <t>Viz příloha SO_131001-131101_1000_VV   
Celkem 887,2 = 887,200  
Celkem 887,2=887.200 [B]</t>
  </si>
  <si>
    <t>- dodání kameniva předepsané kvality a zrnitosti    
 - rozprostření a zhutnění vrstvy v předepsané tloušťce    
 - zřízení vrstvy bez rozlišení F120 pokládání vrstvy po etapách    
 - nezahrnuje postřiky, nátěry</t>
  </si>
  <si>
    <t>58301</t>
  </si>
  <si>
    <t>KRYT ZE SINIČNÍCH DÍLCŮ (PANELŮ) TL 150MM</t>
  </si>
  <si>
    <t>Viz příloha SO_131001-131101_1000_VV   
Celkem 470 = 470,000  
Celkem 470=470.000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</si>
  <si>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</si>
  <si>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58730</t>
  </si>
  <si>
    <t>PŘEDLÁŽDĚNÍ KRYTU ZE SILNIČNÍCH DÍLCŮ (PANELŮ)</t>
  </si>
  <si>
    <t>Viz příloha SO_131001-131101_1000_VV   
Celkem 1080 = 1080,000  
Celkem 1080=1 080.000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</si>
  <si>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t>
  </si>
  <si>
    <t>86644</t>
  </si>
  <si>
    <t>CHRÁNIČKY Z TRUB OCELOVÝCH DN DO 250MM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</si>
  <si>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</si>
  <si>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875332</t>
  </si>
  <si>
    <t>POTRUBÍ DREN Z TRUB PLAST DN DO 150MM DĚROVANÝCH</t>
  </si>
  <si>
    <t>Trativody</t>
  </si>
  <si>
    <t>Viz příloha SO_131001-131101_1000_VV   
Celkem 843 = 843,000  
Celkem 843=843.000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</si>
  <si>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</si>
  <si>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t>
  </si>
  <si>
    <t>POTRUBÍ DREN Z TRUB PLAST DN DO 200MM</t>
  </si>
  <si>
    <t>Svodné potrubí</t>
  </si>
  <si>
    <t>Viz příloha SO_131001-131101_1000_VV   
Celkem 53 = 53,000  
Celkem 53=53.000 [B]</t>
  </si>
  <si>
    <t>894846</t>
  </si>
  <si>
    <t>ŠACHTY KANALIZAČNÍ PLASTOVÉ D 400MM</t>
  </si>
  <si>
    <t>Šachty trativodu DN400 A a DN400 B</t>
  </si>
  <si>
    <t>Viz příloha SO_131001-131101_1000_VV   
Celkem 28 = 28,000  
Celkem 28=28.000 [B]</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</si>
  <si>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</si>
  <si>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89712</t>
  </si>
  <si>
    <t>VPUSŤ KANALIZAČNÍ ULIČNÍ KOMPLETNÍ Z BETONOVÝCH DÍLCŮ</t>
  </si>
  <si>
    <t>Viz příloha SO_131001-131101_1000_VV   
Celkem 1 = 1,000  
Celkem 1=1.000 [B]</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</si>
  <si>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</si>
  <si>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899524</t>
  </si>
  <si>
    <t>OBETONOVÁNÍ POTRUBÍ Z PROSTÉHO BETONU DO C25/30</t>
  </si>
  <si>
    <t>obetonování svodného potrubí</t>
  </si>
  <si>
    <t>Viz příloha SO_131001-131101_1000_VV   
Celkem 21,2 = 21,200  
Celkem 21,2=21.200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</si>
  <si>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</si>
  <si>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R89413</t>
  </si>
  <si>
    <t>ŠACHTY KANALIZAČNÍ Z BETON DÍLCŮ NA POTRUBÍ DN DO 200MM</t>
  </si>
  <si>
    <t>Šachty trativodu DN 800 - 4ks  
Šachty trativodu DN 1000-1ks  
Studniční šachta DN 1500 (Vsakovací jímka) VJ1, VJ2, VJ3</t>
  </si>
  <si>
    <t>Viz příloha SO_131001-131101_1000_VV   
Celkem 8 = 8,000  
Celkem 8=8.000 [B]</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</si>
  <si>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</si>
  <si>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Ostatní práce</t>
  </si>
  <si>
    <t>917224</t>
  </si>
  <si>
    <t>SILNIČNÍ A CHODNÍKOVÉ OBRUBY Z BETONOVÝCH OBRUBNÍKŮ ŠÍŘ 150MM</t>
  </si>
  <si>
    <t>Viz příloha SO_131001-131101_1000_VV   
Celkem 269 = 269,000  
Celkem 269=269.000 [B]</t>
  </si>
  <si>
    <t>Položka zahrnuje:    
dodání a pokládku betonových obrubníků o rozměrech předepsaných zadávací dokumentací    
betonové lože i boční betonovou opěrku.</t>
  </si>
  <si>
    <t>935232</t>
  </si>
  <si>
    <t>PŘÍKOPOVÉ ŽLABY Z BETON TVÁRNIC ŠÍŘ DO 1200MM DO BETONU TL 100MM</t>
  </si>
  <si>
    <t>příkopový rigol</t>
  </si>
  <si>
    <t>Viz příloha SO_131001-131101_1000_VV   
Celkem 72 = 72,000  
Celkem 72=72.000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</si>
  <si>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</si>
  <si>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D.2.1.2</t>
  </si>
  <si>
    <t>Nástupiště</t>
  </si>
  <si>
    <t xml:space="preserve">  SO 13-12-01</t>
  </si>
  <si>
    <t>Nástupiště ŽST Chrastava</t>
  </si>
  <si>
    <t>SO 13-12-01</t>
  </si>
  <si>
    <t>POPLATKY ZA LIKVIDACI ODPADŮ NEKONTAMINOVANÝCH - 17 05 04  VYTĚŽENÉ ZEMINY A HORNINY -  I. TŘÍDA TĚŽITELNOSTI</t>
  </si>
  <si>
    <t>viz. výkaz výměr  
Evidenční položka. Neoceňovat !!! Položka se oceňuje pouze pod SO 90-90</t>
  </si>
  <si>
    <t>POPLATKY ZA LIKVIDACI ODPADŮ NEKONTAMINOVANÝCH - 17 01 01  BETON Z DEMOLIC OBJEKTŮ, ZÁKLADŮ TV</t>
  </si>
  <si>
    <t>R015330</t>
  </si>
  <si>
    <t>908</t>
  </si>
  <si>
    <t>POPLATKY ZA LIKVIDACI ODPADŮ NEKONTAMINOVANÝCH - 17 05 04  KAMENNÁ SUŤ</t>
  </si>
  <si>
    <t>POPLATKY ZA LIKVIDACI ODPADŮ NEBEZPEČNÝCH - 17 02 04*  ŽELEZNIČNÍ PRAŽCE DŘEVĚNÉ</t>
  </si>
  <si>
    <t>11347</t>
  </si>
  <si>
    <t>ODSTRAN KRYTU ZPEVNĚNÝCH PLOCH Z DLAŽEB KOSTEK VČET PODKL</t>
  </si>
  <si>
    <t>viz. výkaz výměr</t>
  </si>
  <si>
    <t>1520*0,08 = 121,600 [A]  
Celkem 121,6=121.600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</si>
  <si>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</si>
  <si>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</si>
  <si>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</si>
  <si>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</si>
  <si>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výkaz výměr  
hutněný zásyp z propustného nenamrzavého materiálu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</si>
  <si>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</si>
  <si>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nutné přemístění ornice z dočasných skládek vzdálených do 50m  
rozprostření ornice v předepsané tloušťce ve svahu přes 1:5</t>
  </si>
  <si>
    <t>21197</t>
  </si>
  <si>
    <t>OPLÁŠTĚNÍ ODVODŇOVACÍCH ŽEBER Z GEOTEXTILIE</t>
  </si>
  <si>
    <t>položka zahrnuje dodávku předepsané geotextilie, mimostaveništní a vnitrostaveništní dopravu a její uložení včetně potřebných přesahů (nezapočítávají se do výměry)</t>
  </si>
  <si>
    <t>212035</t>
  </si>
  <si>
    <t>TRATIVODY KOMPLET Z TRUB NEKOV DN DO 150MM, RÝHA TŘ I</t>
  </si>
  <si>
    <t>pouze vsakovací žebro bez trub!  , viz. výkaz výměr</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</si>
  <si>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</si>
  <si>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viz. výkaz výměr  
XF2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</si>
  <si>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</si>
  <si>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</si>
  <si>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</si>
  <si>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</si>
  <si>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</si>
  <si>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</si>
  <si>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hmotnost (10,58*5,4)/1000 = 0,057 [A]  
Celkem 0,057=0.057 [B]</t>
  </si>
  <si>
    <t>348173</t>
  </si>
  <si>
    <t>ZÁBRADLÍ Z DÍLCŮ KOVOVÝCH ŽÁROVĚ ZINK PONOREM S NÁTĚREM</t>
  </si>
  <si>
    <t>KG</t>
  </si>
  <si>
    <t>ocelové zábradlí se svislou výplní v. 1,1 m 60*40 = 2400,000 [A]  
ocelové zábradlí vyrovnávacích schodišŤ 22*4,8 = 105,600 [B]  
zábradelní madlo 12,8*9,9 = 126,720 [C]  
Celkové množství = 2632,320  
Celkem 2632,32=2 632.320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</si>
  <si>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</si>
  <si>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451112</t>
  </si>
  <si>
    <t>PODKL A VÝPLŇ VRSTVY Z DÍLCŮ BETON DO C12/15</t>
  </si>
  <si>
    <t>viz. výkaz výměr  
XF0</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</si>
  <si>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</si>
  <si>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45145</t>
  </si>
  <si>
    <t>PODKL A VÝPLŇ VRSTVY Z MALTY CEMENTOVÉ</t>
  </si>
  <si>
    <t>1,2*0,01*(306,24+14) = 3,843 [A]  
Celkem 3,843=3.843 [B]</t>
  </si>
  <si>
    <t>457314</t>
  </si>
  <si>
    <t>VYROVNÁVACÍ A SPÁDOVÝ PROSTÝ BETON C25/30</t>
  </si>
  <si>
    <t>viz. výkaz výměr  
podkladní beton pod nástupištní prefabrikát  
XF3</t>
  </si>
  <si>
    <t>1,2*0,15*(306+24,14)=59.425 [A] 
Celkové množství 59.425000=59.425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</si>
  <si>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</si>
  <si>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56330</t>
  </si>
  <si>
    <t>VOZOVKOVÉ VRSTVY ZE ŠTĚRKODRTI</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</si>
  <si>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</si>
  <si>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</si>
  <si>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 - dlažba tl. 60 mm</t>
  </si>
  <si>
    <t>viz. výkaz výměr  
betonová dlažba tl. 60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</si>
  <si>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</si>
  <si>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 - dlažba tl. 80 mm</t>
  </si>
  <si>
    <t>viz. výkaz výměr  
betonová dlažba tl. 80 mm</t>
  </si>
  <si>
    <t>917223</t>
  </si>
  <si>
    <t>SILNIČNÍ A CHODNÍKOVÉ OBRUBY Z BETONOVÝCH OBRUBNÍKŮ ŠÍŘ 100MM</t>
  </si>
  <si>
    <t>Položka zahrnuje:  
dodání a pokládku betonových obrubníků o rozměrech předepsaných zadávací dokumentací  
betonové lože i boční betonovou opěrku.</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</si>
  <si>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</si>
  <si>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</si>
  <si>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</si>
  <si>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(H) BEZ KONZOLOVÝCH DESEK - snížené výšky 1,1 m</t>
  </si>
  <si>
    <t>viz. výkaz výměr  
nástupištní prefabrikáty na podchodem</t>
  </si>
  <si>
    <t>NÁSTUPIŠTĚ L (H) BEZ KONZOLOVÝCH DESEK - šikmý ukončující prefabrikát</t>
  </si>
  <si>
    <t>viz. výkaz výměr  
nástupištní svahový dílec</t>
  </si>
  <si>
    <t>924911</t>
  </si>
  <si>
    <t>NÁSTUPIŠTĚ - VODICÍ LINIE ŠÍŘKY 0,40 M Z DLAŽDIC S PODÉLNÝMI DRÁŽKAMI</t>
  </si>
  <si>
    <t>322,72=322.720 [A] 
Celkové množství 322.720000=322.720 [B]</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</si>
  <si>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</si>
  <si>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</si>
  <si>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</si>
  <si>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</si>
  <si>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93262</t>
  </si>
  <si>
    <t>POCHOZÍ ROŠT Z KOVU - PŘEKRYTÍ ZRCADLA MOSTU</t>
  </si>
  <si>
    <t>viz. výkaz výměr  
Pochozí pororošt před vstupem do výtahu.</t>
  </si>
  <si>
    <t>rozměry 1,5*0,6 = 0,900 [A]  
Celkem 0,9=0.900 [B]</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</si>
  <si>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</si>
  <si>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</si>
  <si>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</si>
  <si>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</si>
  <si>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D.2.1.4</t>
  </si>
  <si>
    <t>Mosty, propustky, zdi</t>
  </si>
  <si>
    <t xml:space="preserve">  SO 13-20-01</t>
  </si>
  <si>
    <t>Železniční most v ev. km 9,924 - demolice</t>
  </si>
  <si>
    <t>SO 13-20-01</t>
  </si>
  <si>
    <t>Poplatek za skládku: (70,4+70,84)*2,1 = 296,60 t  
Celkem 296,6=296.600 [B]</t>
  </si>
  <si>
    <t>Zahrnuje veškeré poplatky provozovateli skládky související s uložením odpadu na skládce.</t>
  </si>
  <si>
    <t>POPLATKY ZA LIKVIDACŮ ODPADŮ NEKONTAMINOVANÝCH - 17 01 01  BETON Z DEMOLIC OBJEKTŮ, ZÁKLADŮ TV</t>
  </si>
  <si>
    <t>viz položka 96616:   
24,45*2,2= 53,80 t  
56,00*2,4=134,40 t  
Spolu: 53,80+134,40= 188,20 t  
Celkem 188,2=188.200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</si>
  <si>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</si>
  <si>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05 04  KAMENNÁ SUŤ</t>
  </si>
  <si>
    <t>viz položka 96613:  
37,49*2,5=93,70 t  
Celkem 93,7=93.700 [B]</t>
  </si>
  <si>
    <t>12940</t>
  </si>
  <si>
    <t>ČIŠTĚNÍ RÁMOVÝCH A KLENBOVÝCH PROPUSTŮ OD NÁNOSŮ</t>
  </si>
  <si>
    <t>Odstranění nánosů</t>
  </si>
  <si>
    <t>Nánosy pod konstrukcí:   
8,2*3,75=30,75 m3  
Celkem 30,75=30.750 [B]</t>
  </si>
  <si>
    <t>13173</t>
  </si>
  <si>
    <t>HLOUBENÍ JAM ZAPAŽ I NEPAŽ TŘ. I</t>
  </si>
  <si>
    <t>Výkop kolem konstrukce:   
3,2*22,0=70,40 m3  
3,22*22,0=70,84 m3  
Spolu: 70,40+70,84=141,24 m3  
Celkem 141,24=141.240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</si>
  <si>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</si>
  <si>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</si>
  <si>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</si>
  <si>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Zásyp kolem konstrukce se zhutnením:   
15,95*23,01=367,0 m3  
9,60*5,85=56,16 m3  
Spolu: 367,0+56,16= 423,16 m3  
Celkem 423,16=423.160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</si>
  <si>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</si>
  <si>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451311</t>
  </si>
  <si>
    <t>PODKL A VÝPLŇ VRSTVY Z PROST BET DO C8/10</t>
  </si>
  <si>
    <t>Výplň objektu betonem C8/10</t>
  </si>
  <si>
    <t>Výplň objektu betonem:  
3,70*23,72= 87,76m3  
Celkem 87,76=87.760 [B]</t>
  </si>
  <si>
    <t>Technická specifikace položky odpovídá příslušné cenové soustavě</t>
  </si>
  <si>
    <t>96613</t>
  </si>
  <si>
    <t>BOURÁNÍ KONSTRUKCÍ Z KAMENE NA MC</t>
  </si>
  <si>
    <t>Odstranění klenby</t>
  </si>
  <si>
    <t>4,6*8,15= 37,49 m3  
Celkem 37,49=37.490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</si>
  <si>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</si>
  <si>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</si>
  <si>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</si>
  <si>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Demolice železobetónové konstrukce</t>
  </si>
  <si>
    <t>1,0*8,0,= 8,0 m3  
24,0*1,0= 24,0 m3  
24,0*1,0= 24,0 m3  
Spolu: 56,0 m3  
Celkem 56=56.000 [B]</t>
  </si>
  <si>
    <t>96618</t>
  </si>
  <si>
    <t>BOURÁNÍ KONSTRUKCÍ KOVOVÝCH</t>
  </si>
  <si>
    <t>Demolice zábradlí a lávky</t>
  </si>
  <si>
    <t>Zábradlí:  
7,6*50= 380 kg  
8,0*50= 400 kg  
Římsový plech:  
0,037*7850= 290,45 kg  
0,051*7850= 400,0 kg                                                                                                                                                                                                                                                                                 
Spolu: 380,0+400,0+290,45+400,0=790,45kg = 1470,45 kg = 1,47 t  
Celkem 1,47=1.470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</si>
  <si>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</si>
  <si>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13-20-02</t>
  </si>
  <si>
    <t>Železniční most v ev. km 10,152</t>
  </si>
  <si>
    <t>SO 13-20-02</t>
  </si>
  <si>
    <t>POPLATKY ZA LIKVIDACI ODPADŮ NEKONTAMINOVANÝCH - 17 05 04 VYTĚŽENÉ ZEMINY A HORNINY - I.TŘÍDY TĚŽITELNOSTI</t>
  </si>
  <si>
    <t>viz. položka 123738  
Evidenční položka. Neoceňovat !!! Položka se oceňuje pouze pod SO 90-90</t>
  </si>
  <si>
    <t>Objem výkopů pronásobený objemovou tíhou zeminy 2,1 t/m3  
Celkem 700=700.000 [B]</t>
  </si>
  <si>
    <t>POPLATKY ZA LIKVIDACI ODPADŮ NEKONTAMINOVANÝCH - 17 05 04 KAMENNÁ SUŤ</t>
  </si>
  <si>
    <t>viz. položka 966138  
Evidenční položka. Neoceňovat !!! Položka se oceňuje pouze pod SO 90-90</t>
  </si>
  <si>
    <t>Objem ubouraných kamenných částí pronásobený objemovou tíhou kamene 2,5 t/m3  
Celkem 145=145.000 [B]</t>
  </si>
  <si>
    <t>123738</t>
  </si>
  <si>
    <t>ODKOP PRO SPOD STAVBU SILNIC A ŽELEZNIC TŘ. I, ODVOZ DO 20KM</t>
  </si>
  <si>
    <t>`Výkopy mezi poprsními zídkami (odtěžení rubu kleneb):34,0 m2 x 7,48 m = 255,0 m3Výkopy před mostem včetně výkopu pro základy: 70,0 m2 x 0,486 m + 3,1 m2 x 0,850 m + 2,9 m2 x 0,850 m = 39,0 m3 Výkopy za mostem včetně výkopu pro základy: 10,0 m2 x 0,30 m + 7,30 m2 x 0,30 m + 1,0 m2 x 0,85 m + 1,0 m2 x 0,85 m = 7,0 m3 Výkopy pro drenáž před mostem: 0,65 m2 x 14,86 m + 0,09 m2 x 8,47 m = 11,0 m3    Výkopy pro drenáž za mostem: 0,66 m2 x 15,07 m + 0,09 m2 x 8,59 m = 11,0 m3 Výkopy spolu: 255,0 m3 + 39,0 m3 + 7,0 m3 + 11,0 m3 + 11,0 m3 = 325,0 m3 `  
Celkem 325=325.000 [B]</t>
  </si>
  <si>
    <t>12960</t>
  </si>
  <si>
    <t>ČIŠTĚNÍ VODOTEČÍ A MELIORAČ KANÁLŮ OD NÁNOSŮ</t>
  </si>
  <si>
    <t>Pročištení koryta vodoteči pod mostem</t>
  </si>
  <si>
    <t>165,0 m3  
Celkem 165=165.000 [B]</t>
  </si>
  <si>
    <t>17120</t>
  </si>
  <si>
    <t>ULOŽENÍ SYPANINY DO NÁSYPŮ A NA SKLÁDKY BEZ ZHUTNĚNÍ</t>
  </si>
  <si>
    <t>viz. položka 123738  
Celkem 325=325.000 [B]</t>
  </si>
  <si>
    <t>17180</t>
  </si>
  <si>
    <t>ULOŽENÍ SYPANINY DO NÁSYPŮ Z NAKUPOVANÝCH MATERIÁLŮ</t>
  </si>
  <si>
    <t>Zásypy pro drenáž před mostem:                                                                                                                                            0,65 m2 x 14,86 m + 0,09 m2 x 8,47 m = 11,0 m3                                                                                                                     Zásypy pro drenáž za mostem:                                                                                                                                            0,66 m2 x 15,07 m + 0,09 m2 x 8,59 m = 11,0 m3                                                                                                                 Zásypy spolu = 11,0 m3 + 11,0 m3 = 22,0 m3  
Celkem 22=22.000 [B]</t>
  </si>
  <si>
    <t>17581</t>
  </si>
  <si>
    <t>OBSYP POTRUBÍ A OBJEKTŮ Z NAKUPOVANÝCH MATERIÁLŮ</t>
  </si>
  <si>
    <t>Štěrkodrť pro obsyp drenážní trubky před a za mostem</t>
  </si>
  <si>
    <t>0,15 m2 x (17,9 m + 15,4 m) = 5,0 m3  
Celkem 5=5.000 [B]</t>
  </si>
  <si>
    <t>Ochranní geotextilie vodorovné části nasazené desky</t>
  </si>
  <si>
    <t>8,5 m x 64,55 m = 549,0 m2  
Celkem 549=549.000 [B]</t>
  </si>
  <si>
    <t>21461E</t>
  </si>
  <si>
    <t>SEPARAČNÍ GEOTEXTILIE DO 500G/M2</t>
  </si>
  <si>
    <t>Ochranní geotextilie drenáže před a za mostem a oddělení podkl. bet. od vrcholů kleneb</t>
  </si>
  <si>
    <t>9,20 m x 7,1 m + 3 ks x (6,8 m x 5,0 m) = 64,0 m2 + 102,0 m2 = 166 m2  
Celkem 166=166.000 [B]</t>
  </si>
  <si>
    <t>261613</t>
  </si>
  <si>
    <t>VRTY PRO KOTVENÍ A INJEKTÁŽ TŘ VI NA POVRCHU D DO 25MM</t>
  </si>
  <si>
    <t>Injektážní vrty ve spárách klenobvých oblouků (vrtá a injektuje se jen do 50% tloušťky klenby)</t>
  </si>
  <si>
    <t>878 ks vrtů x 3 ks kleneb x (1,05 m / 2) = 1383 m  
Celkem 1383=1 383.000 [B]</t>
  </si>
  <si>
    <t>261615</t>
  </si>
  <si>
    <t>VRTY PRO KOTVENÍ A INJEKTÁŽ NA POVRCHU TŘ. VI D DO 50MM</t>
  </si>
  <si>
    <t>Injektážní vrty v opěrách a podpěrách (hloubkové injektování zdiva)</t>
  </si>
  <si>
    <t>`Délka injektážních vrtů v opěre 1:234,960 m  Délka injektážních vrtů v podpěre 1:146,520 m Délka injektážních vrtů v podpěre 2: 144,300 m Délka injektážních vrtů v opěre 2: 234,960 m Délka injektážních vrtů spolu:  234,960 m + 146,520 m + 146,300 m + 234,960 m = 760,740 m `  
Celkem 761=761.000 [B]</t>
  </si>
  <si>
    <t>272324</t>
  </si>
  <si>
    <t>ZÁKLADY ZE ŽELEZOBETONU DO C25/30</t>
  </si>
  <si>
    <t>Základy pod nasazenou deskou a ukončovací prahy</t>
  </si>
  <si>
    <t>`Základy pod nasazenou deskou na začátku mostu:(3,11 m2 + 2,89 m2) x 1,0 m = 6,0 m3Základy pod nasazenou deskou na konci mostu:(0,92 m2 + 0,98 m2) x 1,0 m = 1,9 m3 Základy pod nasazenou deskou spolu: 6,0 m3 + 1,9 m3 = 7,9 m3 Ukončovací prahy:(5,64 m2 x 0,6 m) x 2 = 6,8 m3 Základy a ukončovací prahy spolu: 7,9 m3 + 6,8 m3 = 14,7 m3 `  
Celkem 14,7=14.700 [B]</t>
  </si>
  <si>
    <t>Výztuž základů pod nasazenou deskou a ukončovacích prahů</t>
  </si>
  <si>
    <t>`Kari síť základů: 216 kg         Kari síť ukončovacích prahů: 235 kg     Kari síť spolu: 216 kg + 235 kg = 451 kg = 0,451 t ` Celkem 0,451=0.451 [A]</t>
  </si>
  <si>
    <t>281451</t>
  </si>
  <si>
    <t>INJEKTOVÁNÍ NÍZKOTLAKÉ Z CEMENTOVÉ MALTY NA POVRCHU</t>
  </si>
  <si>
    <t>Injektování cementovou maltou</t>
  </si>
  <si>
    <t>`Injektování opěry 1:(32,20 m2 x 2,25 m) x 20% = 14,5 m3Injektování podpěry 1:(20,60 m2 x 1,72 m) x 20% = 7,1 m3 Injektování podpěry 2:(20,9 m2 x 1,72 m) x 20% = 7,2 m3 Injektování opěry 2: (31,5 m2 x 2,25 m) x 20% = 14,2 m3  Injektování spodní stavby spolu:14,5 m3 + 7,1 m3 + 7,2 m3 + 14,2 m3 = 43,0 m3 Přibližná hodnota mezerovistosti = 20%Injektování spar klenbových oblouků:310,57 m x 3 ks kleneb x (1,05 m /2) x 0,02 m = 9,9 m3Injektování spolu:43,0 m3 + 9,9 m3 = 52,9 m3 `  
Celkem 52,9=52.900 [B]</t>
  </si>
  <si>
    <t>R285391</t>
  </si>
  <si>
    <t>DODATEČNÉ KOTVENÍ VLEPENÍM NEREZOVÉ VÝZTUŽE D DO 10MM NA DÉLKU TRHLINY</t>
  </si>
  <si>
    <t>R-položka</t>
  </si>
  <si>
    <t>Sešití lokálních trhlin pomocí helikální výztuže na spodní stavbě a klenbových pásech</t>
  </si>
  <si>
    <t>Odhad délky na základě fotodokumentace  
Celkem 10=10.000 [B]</t>
  </si>
  <si>
    <t>Položka zahrnuje:                                                                                                                                                            Dodání komplet nerezové ocelové helikální výztuže předepsaného profilu a předepsané délky. Provedení, vyčištění vrtu nebo drážky předepsaného profilu a předepsané délky. Vsunutí výztuže do vyvrtaného, vysekaného, vyfrézovaného profilu a její zalepení předepsaným pojivem. Případně nutné lešení komplet včetně materiálu, montáže, demontáže, dopravy.</t>
  </si>
  <si>
    <t>317365</t>
  </si>
  <si>
    <t>VÝZTUŽ ŘÍMS Z OCELI 10505, B500B</t>
  </si>
  <si>
    <t>Součet betonářské oceli z říms na nasazené desce</t>
  </si>
  <si>
    <t>307, 308, 309, 310, 311 - Výkresové přílohy (použito 30% celkové tonáže výztuže nasazené desky)  
Celkem 8,721=8.721 [B]</t>
  </si>
  <si>
    <t>317326</t>
  </si>
  <si>
    <t>ŘÍMSY ZE ŽELEZOBETONU DO C40/50</t>
  </si>
  <si>
    <t>27=27.000 [A] 
Celkové množství 27.000000=27.000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</si>
  <si>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</si>
  <si>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421365</t>
  </si>
  <si>
    <t>VÝZTUŽ MOSTNÍ DESKOVÉ KONSTRUKCE Z OCELI 10505, B500B</t>
  </si>
  <si>
    <t>307, 308, 309, 310, 311 - Výkresové přílohy (použito 70% celkové tonáže výztuže nasazené desky)  
Celkem 20,35=20.350 [B]</t>
  </si>
  <si>
    <t>42417A</t>
  </si>
  <si>
    <t>MOSTNÍ NOSNÍKY Z OCELI S 235</t>
  </si>
  <si>
    <t>Všechny položky ocelové lávky na levé a pravé straně včetně zábradlí z oceli S 235</t>
  </si>
  <si>
    <t>7,313=7.313 [A] 
Celkové množství 7.313000=7.313 [B]</t>
  </si>
  <si>
    <t>42417B</t>
  </si>
  <si>
    <t>MOSTNÍ NOSNÍKY Z OCELI S 355</t>
  </si>
  <si>
    <t>Všechny položky ocelové lávky na levé a pravé straně včetně zábradlí z oceli S 355</t>
  </si>
  <si>
    <t>Odečteno z 404-Výkaz materiálu oceli  
Celkem 7,789=7.789 [B]</t>
  </si>
  <si>
    <t>451313</t>
  </si>
  <si>
    <t>PODKLADNÍ A VÝPLŇOVÉ VRSTVY Z PROSTÉHO BETONU C16/20</t>
  </si>
  <si>
    <t>Podkladní beton pod nasazenou deskou</t>
  </si>
  <si>
    <t>Podkladní beton pod nasazenou deskou:                                                                                                                     8,91 m2 x 6,80 m = 65,0 m3  
Celkem 65=65.000 [B]</t>
  </si>
  <si>
    <t>451314</t>
  </si>
  <si>
    <t>PODKLADNÍ A VÝPLŇOVÉ VRSTVY Z PROSTÉHO BETONU C25/30</t>
  </si>
  <si>
    <t>Podkladní beton pod dlažbu z lomového kamene</t>
  </si>
  <si>
    <t>`Podkladní beton pod dlažbami pod 2 klenbami:(25,0 m2 + 25,0 m2) x 0,15 m = 7,50 m3Podkladní beton v příkopu:0,258 m2 x 36,1 m = 9,50 m3Podkladní beton za římsami na šikmých křídlech:(4,85 m + 5,49 m + 4,65 m + 3,23 ) x 0,075 m2 = 1,50 m3Podkladní beton pod vyvedením drenáže na povrch svahu: 3,0 m2 x 0,15 m = 0,50 m3Podkladní beton spolu:7,50 m3 + 9,50 m3 + 1,50 m3 + 0,50 m3 = 19,0 m3 `  
Celkem 19=19.000 [B]</t>
  </si>
  <si>
    <t>457313</t>
  </si>
  <si>
    <t>VYROVNÁVACÍ A SPÁDOVÝ PROSTÝ BETON C16/20</t>
  </si>
  <si>
    <t>Suchý beton pod drenážní trubky</t>
  </si>
  <si>
    <t>0,40 m x 0,15 m x (17,90 m +15,40 m) + (0,165 m2 + 0,116 m2) x  (17,90 m +15,40 m) = 11,5 m3  
Celkem 11,5=11.500 [B]</t>
  </si>
  <si>
    <t>465512</t>
  </si>
  <si>
    <t>DLAŽBY Z LOMOVÉHO KAMENE NA MC</t>
  </si>
  <si>
    <t>`Dlažba pod 2 klenbami:(25,0 m2 + 25,0 m2) x 0,20 m = 10,0 m3Dlažba v příkopu:0,286 m2 x 36,1 m = 10,5 m3Dlažba za římsami na šikmých křídlech: (4,85 m + 5,49 m + 4,65 m + 3,23 m) x 0,10 m2 = 2,0 m3Dlažba pod vyvedením drenáže na povrch svahu:3,0 m2 x 0,20 m = 0,6 m3Dlažba spolu:10,0 m3 + 10,5 m3 + 2,0 m3 + 0,6 m3 = 23,5 m3 `  
Celkem 23,5=23.500 [B]</t>
  </si>
  <si>
    <t>421325</t>
  </si>
  <si>
    <t>MOSTNÍ NOSNÉ DESKOVÉ KONSTRUKCE ZE ŽELEZOBETONU C30/37</t>
  </si>
  <si>
    <t>210=210.000 [A] 
Celkové množství 210.000000=210.000 [B]</t>
  </si>
  <si>
    <t>Úpravy povrchů, podlahy, výplně otvorů</t>
  </si>
  <si>
    <t>62745</t>
  </si>
  <si>
    <t>SPÁROVÁNÍ STARÉHO ZDIVA CEMENTOVOU MALTOU</t>
  </si>
  <si>
    <t>Spárování zdiva na spodní stavbě</t>
  </si>
  <si>
    <t>`Spárování zdiva opěry 1 včetně šikmých křídel31,0 m2Spárování zdiva podpěry 1: 21,0 m2 x 2 ks + 8,0 m2 + 6,0 m2 = 56,0 m2Spárování zdiva podpěry 2:19,0 m2 x 2 ks + 8,0 m2 + 6,0 m2 = 52,0 m2Spárování zdiva opěry 2 včetně šikmých křídel: 32,0 m2Spárování zdiva spodní stavby spolu:31,0 m2 + 56,0 m2 + 52,0 m2 + 32,0 m2 = 171,0 m2 `  
Celkem 171=171.000 [B]</t>
  </si>
  <si>
    <t>63131A</t>
  </si>
  <si>
    <t>MAZANINA Z PROSTÉHO BETONU C20/25</t>
  </si>
  <si>
    <t>Betonová mazanina tl 50 mm na poprsních zídkach</t>
  </si>
  <si>
    <t>(36,1 m2 + 37,1 m2) x 0,03 m = 2,2 m3  
Celkem 2,2=2.200 [B]</t>
  </si>
  <si>
    <t>631385</t>
  </si>
  <si>
    <t>MAZANINA ZE ŽELEZOBETONU DO C25/30 VČET VÝZTUŽE</t>
  </si>
  <si>
    <t>Tvrdá ochrana nasazené desky</t>
  </si>
  <si>
    <t>3,30 m2 x 8,46 m = 28,0 m3  
Celkem 28=28.000 [B]</t>
  </si>
  <si>
    <t>711111</t>
  </si>
  <si>
    <t>IZOLACE BĚŽNÝCH KONSTRUKCÍ PROTI ZEMNÍ VLHKOSTI ASFALTOVÝMI NÁTĚRY</t>
  </si>
  <si>
    <t>Nátěr na částech dilatačních celků a říms na ukončovacích zídkach v styku se zeminou</t>
  </si>
  <si>
    <t>6,6 m2 + 1,7 m2 + 0,8 m2 + 4,5 m2 + 3,9 m2 + 1,1 m2 = 19,0 m3  
Celkem 19=19.000 [B]</t>
  </si>
  <si>
    <t>711412</t>
  </si>
  <si>
    <t>IZOLACE MOSTOVEK CELOPLOŠNÁ ASFALTOVÝMI PÁSY</t>
  </si>
  <si>
    <t>Izolace nasazené desky + zatažení izolace pod drenáž před a za mostem</t>
  </si>
  <si>
    <t>9,20 m x 64,55 m + 9,20 m x 7,10 m = 600,0 m2 + 66,0 m2 = 666 m2  
Celkem 666=666.000 [B]</t>
  </si>
  <si>
    <t>71150</t>
  </si>
  <si>
    <t>OCHRANA IZOLACE NA POVRCHU</t>
  </si>
  <si>
    <t>Měkká ochrana nasazené desky (na stěnách desky)</t>
  </si>
  <si>
    <t>Měkká ochrana na levé steně nasazené desky:                                                                                                              12,0 m3                                                                                                                                                                           Měkká ochrana na pravé steně nasazené desky:                                                                                                              20,0 m3                                                                                                                                                                            Měkká ochrana spolu:                                                                                                                                                       12,0 m3 + 20,0 m3 = 23,0 m3  
Celkem 23=23.000 [B]</t>
  </si>
  <si>
    <t>742171</t>
  </si>
  <si>
    <t>VEDENÍ SPOJOVACÍ, PRŮCHODKA - JEDEN PÓL</t>
  </si>
  <si>
    <t>Nerezové těsnící prvky pro přestup kabelvé chráničky přes římsu v dilat. celku 4</t>
  </si>
  <si>
    <t>2 kusy  
Celkem 2=2.000 [B]</t>
  </si>
  <si>
    <t>R703201</t>
  </si>
  <si>
    <t>KABELOVÝ ŽLAB S KRYTEM KOMPOZITNÍ VČETNĚ UPEVNĚNÍ A PŘÍSLUŠENSTVÍ SVĚTLÉ ŠÍŘKY PŘES 100 DO 250 MM</t>
  </si>
  <si>
    <t>Kompozitní kabelový žlab 200x100 mm</t>
  </si>
  <si>
    <t>58,40 m + 58,38 m + 58,35 m + 58,32 m + 7,92 m = 241,37 m  
Celkem 241,37=241.370 [B]</t>
  </si>
  <si>
    <t>1. Položka obsahuje:    
– kompletní montáž, rozměření, upevnění, sváření, řezání, spojování a pod.    
– veškerý spojovací a montážní materiál    
– pomocné mechanismy a nátěr    
2. Položka neobsahuje:    
X    
3. Způsob měření:    
Měří se metr délkový</t>
  </si>
  <si>
    <t>Délka drenážních trub před a za nasazenou deskou</t>
  </si>
  <si>
    <t>17,9 m + 15,4 m = 33,3 m  
Celkem 33,3=33.300 [B]</t>
  </si>
  <si>
    <t>87627</t>
  </si>
  <si>
    <t>CHRÁNIČKY Z TRUB PLASTOVÝCH DN DO 100MM</t>
  </si>
  <si>
    <t>Chráničky v římsach na kabelové trasy</t>
  </si>
  <si>
    <t>0,27 m x 16 ks = 4,5 m  
Celkem 4,5=4.500 [B]</t>
  </si>
  <si>
    <t>87634</t>
  </si>
  <si>
    <t>CHRÁNIČKY Z TRUB PLASTOVÝCH DN DO 200MM</t>
  </si>
  <si>
    <t>Chráničky na odvodnění umístěné v klebových pásech</t>
  </si>
  <si>
    <t>1,05 m x 3ks = 3,15 m  
Celkem 3,15=3.150 [B]</t>
  </si>
  <si>
    <t>91916</t>
  </si>
  <si>
    <t>ŘEZÁNÍ KAMENNÝCH KONSTRUKCÍ</t>
  </si>
  <si>
    <t>Řezání náhodných přečnívajících kamenů na vrchole klenbových oblouků</t>
  </si>
  <si>
    <t>Odhad 40,0 m2  
Celkem 40=40.000 [B]</t>
  </si>
  <si>
    <t>931182</t>
  </si>
  <si>
    <t>VÝPLŇ DILATAČNÍCH SPAR Z POLYSTYRENU TL 20MM</t>
  </si>
  <si>
    <t>Dilatační spáry z polystyrénu a polystyrenový podklad na betonové mazanině pod nasazenou deskou</t>
  </si>
  <si>
    <t>4,72 m2 + 4,64 m2 + 4,31 m2 + 3,23 m2 + 36,1 + 37,1= 90,0 m3  
Celkem 90=90.000 [B]</t>
  </si>
  <si>
    <t>93261</t>
  </si>
  <si>
    <t>POCHOZÍ ROŠT Z KOMPOZITU - PŘEKRYTÍ ZRCADLA MOSTU</t>
  </si>
  <si>
    <t>Pochozí FRP rošt na ocelových lávkach</t>
  </si>
  <si>
    <t>74,0 m2 + 74,0 m2 = 148,0 m2  
Celkem 148=148.000 [B]</t>
  </si>
  <si>
    <t>936533</t>
  </si>
  <si>
    <t>MOSTNÍ ODVODŇOVACÍ SOUPRAVA 500/500</t>
  </si>
  <si>
    <t>Odvodňovače ve vrcholu klenby 3 ks</t>
  </si>
  <si>
    <t>3 ks  
Celkem 3=3.000 [B]</t>
  </si>
  <si>
    <t>938544</t>
  </si>
  <si>
    <t>OČIŠTĚNÍ BETON KONSTR OTRYSKÁNÍM TLAK VODOU PŘES 1000 BARŮ</t>
  </si>
  <si>
    <t>Očištění ploch spodní stavby a ploch kleneb</t>
  </si>
  <si>
    <t>`Opěra 1:31,0 m2Podpěra 1:21,0 m2 x 2ks + 8,0 m2 + 6,0 m2 = 56,0 m2Podpěra 2:19,0 m2 x 2ks + 8,0 m2 + 6,0 m2 = 52,0 m2Opěra 2: 32,0 m2Klenby:(14,5 m x 8,0 m) x 3 ks + 29,0 m2 * 3ks = 435 m2Spolu:31,0 m2 + 56,0 m2 + 52,0 m2 + 32,0 m2 + 435,0 m2 = 610 m2 `  
Celkem 610=610.000 [B]</t>
  </si>
  <si>
    <t>94390</t>
  </si>
  <si>
    <t>PROSTOROVÉ PRACOVNÍ LEŠENÍ PŘES 3 KPA</t>
  </si>
  <si>
    <t>M3OP</t>
  </si>
  <si>
    <t>Lešení pro injektáž spár v klenbovém otvoru 3</t>
  </si>
  <si>
    <t>33,0 m2 x 10,0 m = 330 m3  
Celkem 330=330.000 [B]</t>
  </si>
  <si>
    <t>966138</t>
  </si>
  <si>
    <t>BOURÁNÍ KONSTRUKCÍ Z KAMENE NA MC S ODVOZEM DO 20KM</t>
  </si>
  <si>
    <t>Demolice říms na mostě = 5,30 m3                                                                                                                            Rozebrání části říms na šikmých křídlech = 1,0 m3                                                                                                                                             Demolice části poprsních zídek = 47,0 m3                                                                                                             Demolice části kamenných křídel při oporách = 1,0 m3                                                                                          Demolice části vyvěšených křídel pod římsami = 2,30 m3                                                                                                       Demolice spolu = 5,30 m3 + 1,0 m3 +47,0 m3 + 1,0 m3 + 2,30 m3 = 56,6 m3  
Celkem 56,6=56.600 [B]</t>
  </si>
  <si>
    <t>966188</t>
  </si>
  <si>
    <t>DEMONTÁŽ KONSTRUKCÍ KOVOVÝCH S ODVOZEM DO 20KM</t>
  </si>
  <si>
    <t>Odstranění původní ocelové lávky se zábradlím</t>
  </si>
  <si>
    <t>Odstranění lávek:                                                                                                                                                               (58,6 m + 59,0 m) x 150 kg/m = 17,64 t                                                                                                                        Odstranění zábradlí:                                                                                                                                                           (58,6 m +59,0 m) x 30 kg/m = 3,55 t                                                                                                                               Odstranění spolu:                                                                                                                                                             17,64 t + 3,55 t = 21,2 t  
Celkem 21,2=21.200 [B]</t>
  </si>
  <si>
    <t>R93631</t>
  </si>
  <si>
    <t>MATRICE DO BETONU - OBTISK LETGOPOČTU VÝSTAVBY</t>
  </si>
  <si>
    <t>2 kusy v dilat. celku 3  
Celkem 2=2.000 [B]</t>
  </si>
  <si>
    <t xml:space="preserve">  SO 13-20-03</t>
  </si>
  <si>
    <t>Železniční most v ev. km 10,216 - demolice</t>
  </si>
  <si>
    <t>SO 13-20-03</t>
  </si>
  <si>
    <t>Poplatek za skládku: 139,86*2,0=279,72 [A]  
Celkem 279,72=279.720 [B]</t>
  </si>
  <si>
    <t>viz položka 96616:   
86,64*2,4= 207,94 t  
12,43*2,2= 27,35 t  
19,55*2,4= 46,92 t  
Spolu: 207,94+27,35+46,92= 282,21 t [A]  
Celkem 282,21=282.210 [B]</t>
  </si>
  <si>
    <t>viz položka 96613:  
44,4*2,5=111 t  
12,8*2,5= 32 t  
Spolu: 111+32=143 t [A]  
Celkem 143=143.000 [B]</t>
  </si>
  <si>
    <t>Nánosy pod konstrukcí:   
13,0*4,85=63,05 m3  
Celkem 63,05=63.050 [B]</t>
  </si>
  <si>
    <t>Výkop kolem konstrukce:   
6,3*22,2=139,86 m3  
Celkem 139,86=139.860 [B]</t>
  </si>
  <si>
    <t>Zásyp kolem konstrukce se zhutnením:   
9,3*41,2+9,9*33+11,2*6,4= 781,54 m3  
Celkem 781,54=781.540 [B]</t>
  </si>
  <si>
    <t>Výplň objektu betonem:  
4,42*21,8= 96,36m3  
Celkem 96,36=96.360 [B]</t>
  </si>
  <si>
    <t>2,0*22,2 = 44,4 m3  
1,28*10 = 12,8 m3  
Spolu: 44,4+12,8= 57,2m3  
Celkem 57,2=57.200 [B]</t>
  </si>
  <si>
    <t>2,4*36,1 = 86,68 m3  
0,56*22,2 = 12,43 m3  
1,15*17 = 19,55 m3  
2,11*39 = 82,29 m3  
Spolu: 200,95 m3  
Celkem 200,95=200.950 [B]</t>
  </si>
  <si>
    <t>96617</t>
  </si>
  <si>
    <t>BOURÁNÍ KONSTRUKCÍ ZE DŘEVA</t>
  </si>
  <si>
    <t>Demolice podlahy lávky</t>
  </si>
  <si>
    <t>Zábradlí:  
10*0,05= 0,5 m3  
19*0,1= 1,9 m3                                                                                                                                                                                                                                                                                           
Spolu:                                                                                                                    
0,5 + 1,9= 2,4 m3  
Celkem 2,4=2.400 [B]</t>
  </si>
  <si>
    <t>Zábradlí:  
15,8*50= 790 kg  
16,2*50= 810 kg  
Lávka:  
U 200: 14*4,7*23= 1513,4 kg  
L40x40x3: 1*65*1,8= 117 kg                                                                                                                                                                                                                                                                                           
Spolu:                                                                                                                    
790 + 810 + 1513,4 + 117 = 3230,4 kg = 3,23 t  
Celkem 3,23=3.230 [B]</t>
  </si>
  <si>
    <t xml:space="preserve">  SO 13-20-04</t>
  </si>
  <si>
    <t>Železniční most v km 10,504 - podchod</t>
  </si>
  <si>
    <t>SO 13-20-04</t>
  </si>
  <si>
    <t>POPLATKY ZA LIKVIDACŮ ODPADŮ NEKONTAMINOVANÝCH - 17 05 04 VYTĚŽENÉ ZEMINY A HORNINY - I.TŘÍDY TĚŽITELNOSTI VČETNĚ DOPRAVY</t>
  </si>
  <si>
    <t>2950*2,1 viz. položka 13173  
Evidenční položka. Neoceňovat !!! Položka se oceňuje pouze pod SO 90-90</t>
  </si>
  <si>
    <t>položka obsahuje:  
- veškeré poplatky provozovateli skládky, reciklační linky nebo jiného zařízení na zpracování nebo likvidaci odpadů související s převzetím, uložením, zpracováním nebo likvidaci odpadu  
Celkem 6195=6 195.000 [B]</t>
  </si>
  <si>
    <t>11511</t>
  </si>
  <si>
    <t>ČERPÁNÍ VODY DO 500L/MIN</t>
  </si>
  <si>
    <t>1*30*8  
Celkem 240=240.000 [B]</t>
  </si>
  <si>
    <t>určeno elektronicky (975+270+396+175+276+208+96+554)  
Celkem 2950=2 950.000 [B]</t>
  </si>
  <si>
    <t>určeno elektronicky  
Celkem 2950=2 950.000 [B]</t>
  </si>
  <si>
    <t>určeno elektronicky  2950-1020  
Celkem 1930=1 930.000 [B]</t>
  </si>
  <si>
    <t>ZÁKLADY ZE ŽELEZOBETÓNU DO C25/30</t>
  </si>
  <si>
    <t>102-Výkres tvaru základové desky (D1+D2+D3)=41,5+4,4+4,9+10,8+5+1,6+1,1=69,3  
Celkem 69,3=69.300 [B]</t>
  </si>
  <si>
    <t>VÝSTUŽ ZÁKLADU Z OCELI 10505, B500B</t>
  </si>
  <si>
    <t>103-Výkres výztuže základové desky  
Celkem 1,23=1.230 [B]</t>
  </si>
  <si>
    <t>VÝSTUŽ ZÁKLADU Z KARI SÍTÍ</t>
  </si>
  <si>
    <t>103-Výkres výztuže základové desky  
Celkem 4,53=4.530 [B]</t>
  </si>
  <si>
    <t>SVISLÉ KONSTRUKCE (A KOMPLETNÍ)</t>
  </si>
  <si>
    <t>34894A</t>
  </si>
  <si>
    <t>ZÁBRADLÍ A ZÁBRADEL ZÍDKY Z OCELI S 235</t>
  </si>
  <si>
    <t>303-Výkres zábradlí se svislou výplní 1,1t + 304 - Výkres zábradlí s plnou- sklem:0,83t+ 302 Madla : 0,27t  
Celkem 2,2=2.200 [B]</t>
  </si>
  <si>
    <t>389325</t>
  </si>
  <si>
    <t>MOSTNÍ RÁMOVÉ KONSTRUKCE ZE ŽELEZOBETONU C30/37</t>
  </si>
  <si>
    <t>201-203 Výkres tvaru D1,D2,D3 (91+160,2+32,5)  
Celkem 283,7=283.700 [B]</t>
  </si>
  <si>
    <t>389365</t>
  </si>
  <si>
    <t>VÝZTUŽ MOSTNÍ RÁMOVÉ KONSTRUKCE Z OCELI 10505, B500B</t>
  </si>
  <si>
    <t>204-210 Výkres výztužeD1,D2,D3 (14,84+21,89+5,62) +5% pomocní v. 2,2t  
Celkem 44,55=44.550 [B]</t>
  </si>
  <si>
    <t>VODOROVNÉ KONSTRUKCE</t>
  </si>
  <si>
    <t>451312</t>
  </si>
  <si>
    <t>PODKLADNÍ A VÝPLŇOVÉ VRSTVY Z PROSTÉHO BETÓNU C12/15</t>
  </si>
  <si>
    <t>1: Podkladní beton - určeno elektronicky  
(8,7+4,8+2,9+15,6+9,9+6,3+2,5)  
Celkem 50,7=50.700 [B]</t>
  </si>
  <si>
    <t>PODKLADNÍ A VÝPLŇOVÉ VRSTVY Z PROSTÉHO BETÓNU C25/30</t>
  </si>
  <si>
    <t>1: ochrana zpetného spoje- určeno elektronicky 123*0,9+3,5*11,8  
Celkem 152=152.000 [B]</t>
  </si>
  <si>
    <t>457324</t>
  </si>
  <si>
    <t>VYROVNÁVACÍ A SPÁD ŽELEZOBETON DO C25/30</t>
  </si>
  <si>
    <t>1: Spádový beton vytah- určeno elektronicky: 2,2*1,65+2,1*1,65  
2: Schodiskové stupně+tubus - 6,1+6,5+1,4+8,4+4,5+1,3  
Celkem 35,3=35.300 [B]</t>
  </si>
  <si>
    <t>457366</t>
  </si>
  <si>
    <t>VÝZTUŽ VYROVNÁVACÍHO A SPÁDOVÉHO BETONU Z KARI SÍTÍ</t>
  </si>
  <si>
    <t>1: Spádový beton-šachty - určeno elektronicky 3,03kg/m2 (10m2)  
2: Schodiskové stupně +tubus - určeno elektronicky  3,03kg/m2 (22+28+83,5) +10% prekrytí  
Celkem 0,48=0.480 [B]</t>
  </si>
  <si>
    <t>1: drenážní vrstva tl.600 mm za rubem křídel a tubusu pod kolejí 5( 2*5,9*2,5+2*6,5*2,5)  
Celkem 29,8=29.800 [B]</t>
  </si>
  <si>
    <t>KOMUNIKACE</t>
  </si>
  <si>
    <t>58242</t>
  </si>
  <si>
    <t>DLÁŽDĚNÉ KRYTY Z KAMEN DESEK DO LOŽE Z MC</t>
  </si>
  <si>
    <t>1: Podlaha podchodu (včetne sokla)- (85)+52*0,1  
2: Podlaha schodišťových stupňů (včetně podstupnice a sokla)  (15,4*2+12,7*2)*0,1+(12,1*1,8+15,3*1,8)  
Celkem 145,2=145.200 [B]</t>
  </si>
  <si>
    <t>ÚPRAVA POVRCHŮ, PODLAHY, VÝPLNĚ OTVORŮ</t>
  </si>
  <si>
    <t>631384</t>
  </si>
  <si>
    <t>Betónová ochrana vodorovné izolace tl. 50mm,  
1: Výtahová šachta: (5,1*3,6+5,07*3,03)*0,05  
2: Tubus +kridla:(5,55*1773+4,8*4,8+)*0,05+(68,9+4,66*9,4)*0,05+(3,1*16,6)*0,05  
3: Schodiště (12,3*3,6+1*2,4+3,5*2,7+3*3,6)*0,05  
Celkem 19,4=19.400 [B]</t>
  </si>
  <si>
    <t>PŘIDRUŽENÁ STAVEBNÍ VÝROBA</t>
  </si>
  <si>
    <t>703432</t>
  </si>
  <si>
    <t>ELEKTROINSTALAČNÍ TRUBKA PRO ULOŽENÍ DO BETONU VČETNĚ UPEVNĚNÍ A PŘÍSLUŠENSTVÍ DN PRŮMĚRU PŘES 25 DO 40 MM</t>
  </si>
  <si>
    <t>0306-Schéma osazení chrániček  
Celkem 280=280.000 [B]</t>
  </si>
  <si>
    <t>703433</t>
  </si>
  <si>
    <t>ELEKTROINSTALAČNÍ TRUBKA PRO ULOŽENÍ DO BETONU VČETNĚ UPEVNĚNÍ A PŘÍSLUŠENSTVÍ DN PRŮMĚRU PŘES 40 MM</t>
  </si>
  <si>
    <t>0306-Schéma osazení chrániček  
Celkem 25=25.000 [B]</t>
  </si>
  <si>
    <t>711121</t>
  </si>
  <si>
    <t>IZOLACE BĚŽN KONSTR PROTI TLAK VODĚ ASFLAT NÁTĚRY</t>
  </si>
  <si>
    <t>1:líce křídel +základ  1xALP+2xALN - určeno elektronicky  
Celkem 51=51.000 [B]</t>
  </si>
  <si>
    <t>711122</t>
  </si>
  <si>
    <t>IZOLACE BÉŽNÝCH KONSTRUKCÍ PROTI TLAKOVÉ VODĚ ASFALTOVÝMI PÁSY</t>
  </si>
  <si>
    <t>1: Asfaltová modifikovaná izolace (457,6+460,8+192,3+14,3)  
Celkem 1125=1 125.000 [B]</t>
  </si>
  <si>
    <t>1:Tvrzený extrudovaný polystyrén tl. 50mm (59,9+62+72,2+48,5+94+121,4)  
Celkem 458=458.000 [B]</t>
  </si>
  <si>
    <t>711507</t>
  </si>
  <si>
    <t>OCHRANA IZOLACE NA POVRCHU Z PE FÓLIE</t>
  </si>
  <si>
    <t>1: Separační PE fólie tl. 0,3mm  388  
Celkem 388=388.000 [B]</t>
  </si>
  <si>
    <t>711509</t>
  </si>
  <si>
    <t>OCHRANA IZOLACE NA POVRCHU TEXTÍLII</t>
  </si>
  <si>
    <t>1: Geotextílie s ochrannou funkcí, min. 300g/m2 458+461  
Celkem 919=919.000 [B]</t>
  </si>
  <si>
    <t>711735</t>
  </si>
  <si>
    <t>IZOLACE ŠACHET DLE SD 37 PROTI VOL STÉK VODĚ POLYMERNÍ STŔIK</t>
  </si>
  <si>
    <t>1: Odvodňovací jímka - stěny a dno jímky (12+12)  
Celkem 24=24.000 [B]</t>
  </si>
  <si>
    <t>71512</t>
  </si>
  <si>
    <t>IZOL PROTI CHEM VLIV BĚŽ KONSTR NATĚRAD A TMELY ZA STUDENA</t>
  </si>
  <si>
    <t>1: výtahová šachta - stěny do výšky 0,5m nad dnem+ dno šachty  
Celkem 18=18.000 [B]</t>
  </si>
  <si>
    <t>741151</t>
  </si>
  <si>
    <t>KRABICE (ROZVODKA) INSTALAČNÍ PRO ULOŽENÍ DO BETONU VČETnÉ UPEVNĚNÍ A PŘÍSLUŠENSTVÍ PRÁZDNÁ</t>
  </si>
  <si>
    <t>0306-Schéma osazení chrániček  
Celkem 57=57.000 [B]</t>
  </si>
  <si>
    <t>1: Průchodka kabelů DN150, proti tlakové vodě  
Celkem 4=4.000 [B]</t>
  </si>
  <si>
    <t>76292</t>
  </si>
  <si>
    <t>DŘEVĚNÉ ZÁBRADLÍ Z ŘEZIVA</t>
  </si>
  <si>
    <t>1: Ochranné zábradlí podél výkopu - dočasné, 2*35+2*35  
Celkem 140=140.000 [B]</t>
  </si>
  <si>
    <t>78382</t>
  </si>
  <si>
    <t>NÁTĚRY BETON KONSTR TYP S2 (OS-B)</t>
  </si>
  <si>
    <t>1: sjezdnocujúci nátěr ploch tubusu a schodišť výtah. šachet , křídel-elektronicky  
Celkem 430=430.000 [B]</t>
  </si>
  <si>
    <t>7838A</t>
  </si>
  <si>
    <t>NÁTĚRY BETON KONSTR TYP S3</t>
  </si>
  <si>
    <t>viz. Položka 58242</t>
  </si>
  <si>
    <t>1: Ochranný nátěr/nástřik podlahy v podchodu  
Celkem 145,2=145.200 [B]</t>
  </si>
  <si>
    <t>7838H</t>
  </si>
  <si>
    <t>NÁTĚRY NA BETON KONSTR ANTIGRAFITI</t>
  </si>
  <si>
    <t>1: nátěr pohledových ploch tubusu a schodišť výtah. šachet , křídel-elektronicky  
Celkem 430=430.000 [B]</t>
  </si>
  <si>
    <t>POTRUBÍ</t>
  </si>
  <si>
    <t>87415</t>
  </si>
  <si>
    <t>POTRUBÍ Z TRUB PLAST ODPAD DN DO 50MM</t>
  </si>
  <si>
    <t>1: PVC trouba DN50 - propojení výtahové šachty s čerpací jímkou 2*0,5  
Celkem 1=1.000 [B]</t>
  </si>
  <si>
    <t>87433</t>
  </si>
  <si>
    <t>POTRUBÍ Z TRUB PLASTOVÝCH ODPADNÍCH DN DO 150MM</t>
  </si>
  <si>
    <t>1: PVC trouba DN110 - propojení zběrného žlabu s čerpací jímkou 3+3,6  
Celkem 6,6=6.600 [B]</t>
  </si>
  <si>
    <t>1: drenážni trubka za rubem mosta a křídel(7,3*2+5,1*2)  
Celkem 24,8=24.800 [B]</t>
  </si>
  <si>
    <t>1: prostup křídel (0,7*2)  
Celkem 1,4=1.400 [B]</t>
  </si>
  <si>
    <t>89911Q</t>
  </si>
  <si>
    <t>POKLOP PRO ZÁDLAŽBU B125</t>
  </si>
  <si>
    <t>1: Poklop čerpací jímky  
Celkem 2=2.000 [B]</t>
  </si>
  <si>
    <t>89915</t>
  </si>
  <si>
    <t>STUPADLA (A POD)</t>
  </si>
  <si>
    <t>1: Stupadla do čerpací jímky 6+6  
Celkem 12=12.000 [B]</t>
  </si>
  <si>
    <t>OSTATNÍ PRÁCE</t>
  </si>
  <si>
    <t>923890</t>
  </si>
  <si>
    <t>ŠIKMÝ ŽLUTOČERNÝ BEZPEČNOSTNÍ NÁTĚR</t>
  </si>
  <si>
    <t>1: Nátěr nástupního a výstupního stupně- 0305-detaily (1,8*2+1,8*2)*0,1  
Celkem 0,72=0.720 [B]</t>
  </si>
  <si>
    <t>924912</t>
  </si>
  <si>
    <t>NÁSTUPIŠTĚ-VAROVNÝ PÁS ŠÍŘKY 0,40 M Z DLAŽDIC S RELIEFNÍM POVRCHEM</t>
  </si>
  <si>
    <t>1: Reliefní pás před schodištem- 0305-detaily(1,8+1,8)  
Celkem 3,6=3.600 [B]</t>
  </si>
  <si>
    <t>1: Dilatační spára mezi dilatačními celky D1aD2, D2aD3(6+4,2)  
Celkem 10,2=10.200 [B]</t>
  </si>
  <si>
    <t>931244</t>
  </si>
  <si>
    <t>VLOŽ DIL SPAR Z PRYŽ PÁSŮ ŠÍŘ DO 400MM PROF TL DO 12MM</t>
  </si>
  <si>
    <t>1: Dilatační spára mezi dilatačními celky  D1aD2, D2aD3(14,5+11)  
Celkem 25,5=25.500 [B]</t>
  </si>
  <si>
    <t>93135</t>
  </si>
  <si>
    <t>TESNĚNÍ DILATAČNÍCH SPAR PRYŽ PÁSKOU NEBO KRUH PROFILEM</t>
  </si>
  <si>
    <t>1: Dilatační spára mezi dilatačními celky  D1aD2, D2aD3(16,2+12,3)  
Celkem 28,5=28.500 [B]</t>
  </si>
  <si>
    <t>931381</t>
  </si>
  <si>
    <t>TĚSNÉNÍ DILATAČNÍCH SPÁR SILIKONOVÝM TMELEM PRŮŘEZU DO 100MM2</t>
  </si>
  <si>
    <t>1: Vnitŕní povrch dilatační spáry mezi dilatačními celky D1aD2, D2aD3(13,1+9,2)  
Celkem 22,3=22.300 [B]</t>
  </si>
  <si>
    <t>93541</t>
  </si>
  <si>
    <t>ŽLABY Z DÍLCŮ Z POLYMERBETONU SVĚTLÉ ŠÍŘKY DO 100MM VČETNĚ MŘÍŽÍ</t>
  </si>
  <si>
    <t>0301-odvodnění( 2,84+20,7+3,6)  
Celkem 27,2=27.200 [B]</t>
  </si>
  <si>
    <t>936501</t>
  </si>
  <si>
    <t>DROBNÉ DOPLŇK KONSTR KOVOVÉ NEREZ</t>
  </si>
  <si>
    <t>1: Nerezové destičky pro měření bludných proudů 5ks; 6*10  
2: Nerezový plech dilatace  
3:Protipovodňová zábrana- stěnový profil ,,U80,,7,8kg/m -2ks -2*2,65*7,8=41,3kg   
hrázní blok 80/200 24,8kg/ks - 9x24,8=223,2kg  
Celkem 325=325.000 [B]</t>
  </si>
  <si>
    <t>MATRICE DO BETONU - OBTISK LETOPOČTU VÝSTAVBY</t>
  </si>
  <si>
    <t xml:space="preserve">  SO 13-20-05</t>
  </si>
  <si>
    <t>Železniční most v ev. km 10,543 - demolice podchodu</t>
  </si>
  <si>
    <t>SO 13-20-05</t>
  </si>
  <si>
    <t>Poplatek za skládku; 80,529*2,0161.058=161,058 [A]  
Celkem 161,058=161.058 [B]</t>
  </si>
  <si>
    <t>viz položka 96616; 76,245*2,5190.613=190,613 [A]  
Celkem 190,613=190.613 [B]</t>
  </si>
  <si>
    <t>viz položka 96613; 23,142*2,557.855=57,855 [A]  
Celkem 57,855=57.855 [B]</t>
  </si>
  <si>
    <t>Výkop kolem konstrukce podchodu; 2*0,6*(19,2*2+14+6,5+6)77.88=77,880 [A]  
Celkem 77,88=77.880 [B]</t>
  </si>
  <si>
    <t>Uložení sypanin do násypů a na skládku bez zhutnění, Výkop kolem konstrukce podchodu a zemina z vrtů DN 500; 2*0,6*(19,2*2+14+6,5+6)+3,14*0,25*0,25*13,580.529=80,529 [A]  
Celkem 80,529=80.529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</si>
  <si>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</si>
  <si>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Separačně filtrační geotextilie; 20*480=80,000 [A]  
Celkem 80=80.000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</si>
  <si>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</si>
  <si>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SVI 1 - Geotextílie s ochrannou funkcí, min. 500g/m2; 5*525=25,000 [A]  
Celkem 25=25.000 [B]</t>
  </si>
  <si>
    <t>264127</t>
  </si>
  <si>
    <t>VRTY PRO PILOTY TŘ. I D DO 500MM</t>
  </si>
  <si>
    <t>Vrty DN 500 pro odvodnění; 9*1,513.5=13,500 [A]  
Celkem 13,5=13.500 [B]</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</si>
  <si>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</si>
  <si>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342114</t>
  </si>
  <si>
    <t>STĚNY A PŘÍČKY VÝPLŇ A ODDĚL Z DÍLCŮ BETON DO C25/30</t>
  </si>
  <si>
    <t>Vyzdívka z betonového ztraceného bednění  tl. 0,3 m, výplň C25/30; 2,5*3*0,32.25=2,250 [A]  
Celkem 2,25=2.250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</si>
  <si>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</si>
  <si>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Výplň podchodu betonem C8/10; (11,6*22,4+0,5*5,37*2,4*2,415+0,5*8*3,4*3)*1,1347.822=347,822 [A]  
Celkem 347,822=347.822 [B]</t>
  </si>
  <si>
    <t>45152</t>
  </si>
  <si>
    <t>PODKLADNÍ A VÝPLŇOVÉ VRSTVY Z KAMENIVA DRCENÉHO</t>
  </si>
  <si>
    <t>Vyplnění vrtů štěrkem fr. 32/64 mm; 0,25*0,25*3,14*1,5*9+0,53.149=3,149 [A]  
Celkem 3,149=3.149 [B]</t>
  </si>
  <si>
    <t>položka zahrnuje dodávku předepsaného kameniva, mimostaveništní a vnitrostaveništní dopravu a jeho uložení   
není-li v zadávací dokumentaci uvedeno jinak, jedná se o nakupovaný materiál</t>
  </si>
  <si>
    <t>45852</t>
  </si>
  <si>
    <t>VÝPLŇ ZA OPĚRAMI A ZDMI Z KAMENIVA DRCENÉHO</t>
  </si>
  <si>
    <t>Zásyp štěrkem fr. 0/32, hutněný na požadované Id, zásyp podchodu; 132=132,000 [A]  
Celkem 132=132.000 [B]</t>
  </si>
  <si>
    <t>Izolace proti vodě</t>
  </si>
  <si>
    <t>711132</t>
  </si>
  <si>
    <t>IZOLACE BĚŽNÝCH KONSTRUKCÍ PROTI VOLNĚ STÉKAJÍCÍ VODĚ ASFALTOVÝMI PÁSY</t>
  </si>
  <si>
    <t>SVI 1 - Izolace z modifikovaných natavovaných pásů + 10% na přesahy a s penetrační vrstvou; 5*525=25,000 [A]  
Celkem 25=25.000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</si>
  <si>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</si>
  <si>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SVi 1 - Extrudovaný polystyren tl. 50 mm; 5*525=25,000 [A]  
Celkem 25=25.000 [B]</t>
  </si>
  <si>
    <t>položka zahrnuje:   
- dodání  předepsaného ochranného materiálu   
- zřízení ochrany izolace</t>
  </si>
  <si>
    <t>SVI 1 - Separační fólie PE tl. 0,3 mm; 5*525=25,000 [A]  
Celkem 25=25.000 [B]</t>
  </si>
  <si>
    <t>Odstranění podlahy (dlažby) v podchodu; 18*3*0,210.8=10,800 [A]   
Odstranění stávajících kamenných schodů; 8*2,9*0,3+1,9*3*0,3+5,1*2,4*0,312.342=12,342 [B]   
Celkem: A+B=23,142 [C]  
Celkem 23,142=23.142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</si>
  <si>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</si>
  <si>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Demolice železobetonové konstrukce podchodu; (5,495*(2,01+0,22+1,32+1,77)+0,2*1,25*19,2*2+1,2*(11,1+3,2+11,1))*1,176.245=76,245 [A]  
Celkem 76,245=76.245 [B]</t>
  </si>
  <si>
    <t>Odstranění ocelové mříže; 0,20.2=0,200 [A]  
Celkem 0,2=0.200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</si>
  <si>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</si>
  <si>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13-20-06</t>
  </si>
  <si>
    <t>Železniční most v ev km 10,650</t>
  </si>
  <si>
    <t>SO 13-20-06</t>
  </si>
  <si>
    <t>1=1,000 [A]    před výstavbou   
1=1,000 [B]    v průbehů výstavby   
1=1,000 [C]    zaměření skutečného stavu po výstavbě   
Celkem: A+B+C=3,000 [D]  
Celkem 3=3.000 [B]</t>
  </si>
  <si>
    <t>předpoklad cca 70% vytěžené zeminy  
Evidenční položka. Neoceňovat !!! Položka se oceňuje pouze pod SO 90-90</t>
  </si>
  <si>
    <t>viz. 2_0101  
5880 * 0,7 = 4116  
Celkem 4116=4 116.000 [B]</t>
  </si>
  <si>
    <t>POPLATKY ZA LIKVIDACŮ ODPADŮ NEKONTAMINOVANÝCH - 17 01 01  BETON Z DEMOLIC OBJEKTŮ, ZÁKLADŮ TV VČETNĚ DOPRAVY</t>
  </si>
  <si>
    <t>265,16 * 2,4 = 636  
Celkem 636=636.000 [B]</t>
  </si>
  <si>
    <t>POPLATKY ZA LIKVIDACŮ ODPADŮ NEBEZPEČNÝCH - 17 05 07*  LOKÁLNĚ ZNEČIŠTĚNÝ ŠTĚRK A ZEMINA Z KOLEJIŠTĚ (VÝHYBKY) VČETNĚ DOPRAVY</t>
  </si>
  <si>
    <t>předpoklad cca 30% vytěžené zeminy  
Evidenční položka. Neoceňovat !!! Položka se oceňuje pouze pod SO 90-90</t>
  </si>
  <si>
    <t>viz. 2_0101  
5880 * 0,73= 1764  
Celkem 1764=1 764.000 [B]</t>
  </si>
  <si>
    <t>R015760</t>
  </si>
  <si>
    <t>911</t>
  </si>
  <si>
    <t>POPLATKY ZA LIKVIDACŮ ODPADŮ NEBEZPEČNÝCH - 17 06 03*  IZOLAČNÍ MATERIÁLY OBSAHUJÍCÍ NEBEZPEČNÉ LÁTKY VČETNĚ DOPRAVY</t>
  </si>
  <si>
    <t>134,52 * 0,0043 = 0,578  
Celkem 0,578=0.578 [B]</t>
  </si>
  <si>
    <t>11352</t>
  </si>
  <si>
    <t>ODSTRANĚNÍ CHODNÍKOVÝCH A SILNIČNÍCH OBRUBNÍKŮ BETONOVÝCH</t>
  </si>
  <si>
    <t>A =  78,32 m viz. pr. 2-004  
Celkem 78,32=78.320 [B]</t>
  </si>
  <si>
    <t>12110</t>
  </si>
  <si>
    <t>SEJMUTÍ ORNICE NEBO LESNÍ PŮDY</t>
  </si>
  <si>
    <t>odhumusování kuželů v tl. 150 mm vč. uložení na hromady v blízkosti objektu</t>
  </si>
  <si>
    <t>(63,36+60,17+101,24+71,79)*0,15*1,2 = 53,376  
Celkem 53,376=53.376 [B]</t>
  </si>
  <si>
    <t>12190</t>
  </si>
  <si>
    <t>PŘEVRSTVENÍ ORNICE</t>
  </si>
  <si>
    <t>položka zahrnuje převrstvení ornice na skládce</t>
  </si>
  <si>
    <t>viz. 0101  
1190+170+3290 = 4650  
Celkem 4650=4 650.000 [B]</t>
  </si>
  <si>
    <t>viz. 0101  
4650 = 4650    zemina z výkopů dle pol. 123738  
Celkem 4650=4 650.000 [B]</t>
  </si>
  <si>
    <t>viz. 0101  
476.8 + 2014 = 2490.8  
Celkem 2490,8=2 490.800 [B]</t>
  </si>
  <si>
    <t>viz. 0201, 0202  
0,06 * 14,5 + 0,06 * 11,1 = 1,6  
Celkem 1,6=1.600 [B]</t>
  </si>
  <si>
    <t>(63,36+60,17+101,24+71,79)*1,2  
Celkem 355,872=355.872 [B]</t>
  </si>
  <si>
    <t>18241</t>
  </si>
  <si>
    <t>ZALOŽENÍ TRÁVNÍKU RUČNÍM VÝSEVEM</t>
  </si>
  <si>
    <t>SVI - typ 3 izolace na betonovem podkladu za opěrou</t>
  </si>
  <si>
    <t>viz. 0201, 0202  
49.5*2+35+35+57.5+33.4 + (10.9*11.4)+(15*11.5)  = 556.66  
Celkem 556,66=556.660 [B]</t>
  </si>
  <si>
    <t>21461H</t>
  </si>
  <si>
    <t>SEPARAČNÍ GEOTEXTILIE DO 1000G/M2</t>
  </si>
  <si>
    <t>SVI - typ 1 - ochrana izolace ocelové NK (vodorovné plochy) geotextilií 1200 g/m2,</t>
  </si>
  <si>
    <t>3.69*13.05*2 = 96.31  
Celkem 96,31=96.310 [B]</t>
  </si>
  <si>
    <t>227831</t>
  </si>
  <si>
    <t>MIKROPILOTY KOMPLET D DO 150MM NA POVRCHU</t>
  </si>
  <si>
    <t>mikropiloty z trubek 108/16 mm dl. 10,0 - 11,5 m s cementovou zálivkou   
kořen piloty DN 300 mm, dl. 5,5 - 8,0 m</t>
  </si>
  <si>
    <t>viz. 0102  
34 * 11,5 + 40 * 11,0 + 31 * 10,0 = 1141,0  
Celkem 1141=1 141.000 [B]</t>
  </si>
  <si>
    <t>26125</t>
  </si>
  <si>
    <t>VRTY PRO KOTVENÍ, INJEKTÁŽ A MIKROPILOTY NA POVRCHU TŘ. II D DO 300MM</t>
  </si>
  <si>
    <t>viz. 0102  
34 * 11,5 + 40 * 11,0 + 31 * 10,0 = 1141,0</t>
  </si>
  <si>
    <t>vrty DN 220 mm dl. 10,0 - 11,5 m pro mikropiloty  
Celkem 1141=1 141.000 [B]</t>
  </si>
  <si>
    <t>317325</t>
  </si>
  <si>
    <t>ŘÍMSY ZE ŽELEZOBETONU DO C30/37</t>
  </si>
  <si>
    <t>římsy z betonu C 30/37 - XC4, XF2, XD3, XA1   
vč. výplně a těsnění pracovních, dilatačních a smršťovacích spár</t>
  </si>
  <si>
    <t>viz. 0201, 0202  
0,2 * 5,2 * 2 + 0,2 * (4,6 + 9) = 4,8  
Celkem 4,8=4.800 [B]</t>
  </si>
  <si>
    <t>0,15 + 0,15 + 0,3 + 0,12 = 0,72  
Celkem 0,72=0.720 [B]</t>
  </si>
  <si>
    <t>3272A7</t>
  </si>
  <si>
    <t>ZDI OPĚR, ZÁRUB, NÁBŘEŽ Z GABIONŮ RUČNĚ ROVNANÝCH, DRÁT O4,0MM, POVRCHOVÁ ÚPRAVA Zn + Al</t>
  </si>
  <si>
    <t>1,5*4*1 = 6  
Celkem 6=6.000 [B]</t>
  </si>
  <si>
    <t>333325</t>
  </si>
  <si>
    <t>MOSTNÍ OPĚRY A KŘÍDLA ZE ŽELEZOVÉHO BETONU DO C30/37</t>
  </si>
  <si>
    <t>viz. 0201, 0202  
9 * 3,82 + 9 * 3,82 + 10,3 * (1,3 + 1,54 + 1,3) = 111,4  
7,3 * 5,2 * 2 = 76,0  
10,3 * 3,82 * 2 + 10,7 * (1,3 + 1,54 + 1,3) = 123,0   
7,4 * (4,6 +9) = 100,6   
0,7 * 0,6 * 0,39 * 4 + 0,7 * 0,6 * 0,35 * 4 = 1,3  
Celkem 412=412.000 [B]</t>
  </si>
  <si>
    <t>333365</t>
  </si>
  <si>
    <t>VÝZTUŽ MOSTNÍCH OPĚR A KŘÍDEL Z OCELI 10505, B500B</t>
  </si>
  <si>
    <t>7,269 + 7,527 + 7,425 + 7,421 + 4,247 + 4,253 + 7,137 + 3,933 = 49,212  
Celkem 49,212=49.212 [B]</t>
  </si>
  <si>
    <t>348175</t>
  </si>
  <si>
    <t>ZÁBRADLÍ Z DÍLCŮ KOVOVÝCH ŽÁROVĚ STŘÍKANÉ KOVEM S NÁTĚREM</t>
  </si>
  <si>
    <t>zábradlí na křídlech a opěrné stěně vč. ukotvení do říms chemickými kotvami přes patní plechy, vč. vrtů a podlití patních plechů polymermaltou</t>
  </si>
  <si>
    <t>viz. 2_0007   
273+100+128+172+88+163+42+28=994  
Celkem 994=994.000 [B]</t>
  </si>
  <si>
    <t>42194B</t>
  </si>
  <si>
    <t>MOSTNÍ NOSNÉ DESKOVÉ KONSTR Z OCELI S 355</t>
  </si>
  <si>
    <t>ocelová nosná svařovaná konstrukce NK, spojovacího materiálu, tabulky s vyznačením výrobce ocel. NK a kompletní PKO (protikorozní nátěr včetně úpravy povrchu na syntetické bázi dle schváleného systému), vč. dopravy konstrukce na místo vcelku a uložení na ložiska</t>
  </si>
  <si>
    <t>viz 2_0007  
94,452 + 44,973  + 4,185 = 143.61 [A]  
0,337 + 1,077 + 0,002  + 0,018 + 0,015 + 0,082  = 1,531 [B]  
A + B = 145.141  
Celkem 145,141=145.141 [B]</t>
  </si>
  <si>
    <t>ocelové zábradlí, podélniky, kulatina</t>
  </si>
  <si>
    <t>viz 2_0007  
0,077 + 0,838+0,887 = 1,802  
Celkem 1,802=1.802 [B]</t>
  </si>
  <si>
    <t>42852</t>
  </si>
  <si>
    <t>MOSTNÍ LOŽISKA HRNCOVÁ PRO ZATÍŽ DO 2,5MN</t>
  </si>
  <si>
    <t>všesměrně pohyblivé vč. plastbetonové izolační vrstvy tl. min. 20 mm (polymermalta bude vykazovat izolační schopnosti podle ČD SR 5/7 (S))</t>
  </si>
  <si>
    <t>všesměrně pevné vč. plastbetonové izolační vrstvy tl. min. 20 mm (polymermalta bude vykazovat izolační schopnosti podle ČD SR 5/7 (S))</t>
  </si>
  <si>
    <t>příčně pevné vč. plastbetonové izolační vrstvy tl. min. 20 mm (polymermalta bude vykazovat izolační schopnosti podle ČD SR 5/7 (S))</t>
  </si>
  <si>
    <t>podélně pevné vč. plastbetonové izolační vrstvy tl. min. 20 mm (polymermalta bude vykazovat izolační schopnosti podle ČD SR 5/7 (S))</t>
  </si>
  <si>
    <t>PODKLADNÍ A VÝPLŇOVÉ VRSTVY Z PROSTÉHO BETONU C12/15</t>
  </si>
  <si>
    <t>podkladní beton pod těsnící  vrstvou a drenážní potrubí (zásyp základů opěr)</t>
  </si>
  <si>
    <t>viz. 0201, 0202  
219.06+272.3 = 491.36  
Celkem 491,36=491.360 [B]</t>
  </si>
  <si>
    <t>drenážní vrstva za opěrami t. 600 mm (rovnanina z lomového kamene min. 125 mm)</t>
  </si>
  <si>
    <t>viz. 0201, 0202  
drenážní vrstva za opěrami t. 600 mm (rovnanina z lomového kamene min. 125 mm)  
Celkem 57=57.000 [B]</t>
  </si>
  <si>
    <t>odláždění pri vyúsťění drenáže</t>
  </si>
  <si>
    <t>1*1*0,2*2 = 0.4  
Celkem 0,4=0.400 [B]</t>
  </si>
  <si>
    <t>711332</t>
  </si>
  <si>
    <t>IZOLACE PODZEM OBJ PROTI VOL STÉK VODĚ ASFALT PÁSY</t>
  </si>
  <si>
    <t>SVI - typ 3 - izolace rubů opěr a křídel, těsnící vrstva za opěrou - celoplošně natavované dvouvrstvé asfaltové pásy z modifikovaného asfaltu (NAIP minimálně 2x 5 mm)</t>
  </si>
  <si>
    <t>viz. 0201, 0202  
(10.9*11.4)+(15*11.5) + 49.5*2+35+35+57.5+33.4  = 556.66  
Celkem 556,66=556.660 [B]</t>
  </si>
  <si>
    <t>kompozitní kabelový žlab 200x100 mm</t>
  </si>
  <si>
    <t>11,95 * 4 = 47,8  
Celkem 47,8=47.800 [B]</t>
  </si>
  <si>
    <t>1. Položka obsahuje:    
– kompletní montáž, rozměření, upevnění, sváření, řezání, spojování a pod.    
– veškerý spojovací a montážní materiál    
– pomocné mechanismy a nátěr    
2. Položka neobsahuje:    
X    
3. Způsob měření:    
Měří se metr délkový.</t>
  </si>
  <si>
    <t>R783122</t>
  </si>
  <si>
    <t>PROTIKOROZ OCHR OK - STŘÍKANÁ BEZEŠVÁ IZOLACE</t>
  </si>
  <si>
    <t>SVI - typ 1 - izolace nosné OK proti stékající vodě (vodorovné plochy) stříkanou bezešvou izolací</t>
  </si>
  <si>
    <t>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</si>
  <si>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R783123</t>
  </si>
  <si>
    <t>SVI - typ 2 - izolace nosné OK proti stékající vodě (svislé plochy) stříkanou bezešvou izolací</t>
  </si>
  <si>
    <t>(9.533+10.46)*2 = 39.99  
Celkem 39,99=39.990 [B]</t>
  </si>
  <si>
    <t>86634</t>
  </si>
  <si>
    <t>CHRÁNIČKY Z TRUB OCELOVÝCH DN DO 200MM</t>
  </si>
  <si>
    <t>chránička DN 200 pro vyvedení drenáže za opěrami skrz křídla vč. Těsnění</t>
  </si>
  <si>
    <t>4 * 0,9 = 3,6  
Celkem 3,6=3.600 [B]</t>
  </si>
  <si>
    <t>87533</t>
  </si>
  <si>
    <t>POTRUBÍ DREN Z TRUB PLAST DN DO 150MM</t>
  </si>
  <si>
    <t>vyústění drenáže za opěrami násypem kuželů do skluzů vč. ukončení tzv. kapličkou</t>
  </si>
  <si>
    <t>viz. 0201, 0202  
3,5 + 3 = 6,5  
Celkem 6,5=6.500 [B]</t>
  </si>
  <si>
    <t>drenáž za rubem opěr - potrubí plast DN 150 mm</t>
  </si>
  <si>
    <t>viz. 0201, 0202  
14,5 + 11,1 = 25,6  
Celkem 25,6=25.600 [B]</t>
  </si>
  <si>
    <t>chránička DN 160 pro kabelové vedení</t>
  </si>
  <si>
    <t>viz. 0201, 0202  
8 * 0,4 = 3,2  
Celkem 3,2=3.200 [B]</t>
  </si>
  <si>
    <t>931185</t>
  </si>
  <si>
    <t>VÝPLŇ DILATAČNÍCH SPAR Z POLYSTYRENU TL 50MM</t>
  </si>
  <si>
    <t>ochrana izolace opěr a křídel</t>
  </si>
  <si>
    <t>viz. 0201, 0202  
23,2 * 4,3 + 26,4 * 4,5 = 219,00  
Celkem 219=219.000 [B]</t>
  </si>
  <si>
    <t>TĚSNĚNÍ DILATAČ SPAR PRYŽ PÁSKOU NEBO KRUH PROFILEM</t>
  </si>
  <si>
    <t>6,273 * 2 = 12,546  
Celkem 12,546=12.546 [B]</t>
  </si>
  <si>
    <t>konzolové lávky - kompozitní GFRP rošt vč. rámů a ukotvrní k NK</t>
  </si>
  <si>
    <t>viz. 2_0007   
21,6 + 7, 9 = 29,5  
Celkem 29,5=29.500 [B]</t>
  </si>
  <si>
    <t>966168</t>
  </si>
  <si>
    <t>BOURÁNÍ KONSTRUKCÍ ZE ŽELEZOBETONU S ODVOZEM DO 20KM</t>
  </si>
  <si>
    <t>967864</t>
  </si>
  <si>
    <t>VYBOURÁNÍ MOST LOŽISEK Z OCELI (OCELOLITINY)</t>
  </si>
  <si>
    <t>97817</t>
  </si>
  <si>
    <t>ODSTRANĚNÍ MOSTNÍ IZOLACE</t>
  </si>
  <si>
    <t>R918201</t>
  </si>
  <si>
    <t>VSAKOVACÍ JÍMKY Z BET SKRUŽÍ DN 1000 MM VČET VÝPLNĚ ZE ŠD</t>
  </si>
  <si>
    <t>vsakovací jímky pro vyústění drenáže za opěrami</t>
  </si>
  <si>
    <t>Položka zahrnuje:   
- dodání beton skruží  požadované  kvality,  uložení  do požadovaného tvaru,   
- výplň jímky ze štěrkodrti,   
- úpravy povrchu pro položení požadované izolace, povlaků a nátěrů, případně vyspravení,   
- výplň, těsnění  a tmelení spar a spojů,   
- opatření  povrchů  betonu  izolací  proti zemní vlhkosti v částech, kde přijdou do styku se   
zeminou nebo kamenivem,   
- veškeré zemní práce spojené se zřízením jímky vč. odklizení odpadu</t>
  </si>
  <si>
    <t>R936504</t>
  </si>
  <si>
    <t>lišty pro kotvení izolace</t>
  </si>
  <si>
    <t>viz. 0201, 0202  
23,2 + 26,4 = 49,6  
Celkem 49,6=49.600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</si>
  <si>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</si>
  <si>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13-20-07</t>
  </si>
  <si>
    <t>Železniční most v ev. km 11,026</t>
  </si>
  <si>
    <t>SO 13-20-07</t>
  </si>
  <si>
    <t>0101-Výkres výkopů   
výkopy fáze 1: 0,36*9,6+5,76*7+0,36*9,37=47,15 m3  
výkopy fáze 2: 2,18*9,6+18,4*7+2,12*9,37=169,59 m3  
výkopy fáze 3: 0,097*10+1,09*12+1,14*12,5+0,097*9,64=29,24 m3  
spolu: 245,98 m3, pronásobený objemovou tíhou zeminy 2,1 t/m3  
Celkem 516,56=516.560 [B]</t>
  </si>
  <si>
    <t>11526</t>
  </si>
  <si>
    <t>PŘEVEDENÍ VODY POTRUBÍM DN 800 NEBO ŽLABY R.O. DO 2,8M</t>
  </si>
  <si>
    <t>Zatrubnění vodoteče</t>
  </si>
  <si>
    <t>(8,52 m + 2,0 m + 2,0 m) x 5ks = 62,6 m  
Celkem 62,6=62.600 [B]</t>
  </si>
  <si>
    <t>0101-Výkres výkopů   
výkopy fáze 1: 0,36*9,6+5,76*7+0,36*9,37=47,15 m3  
výkopy fáze 2: 2,18*9,6+18,4*7+2,12*9,37=169,59 m3  
výkopy fáze 3: 0,097*10+1,09*12+1,14*12,5+0,097*9,64=29,24 m3  
spolu: 245,98 m3, pronásobený objemovou tíhou zeminy 2,1 t/m3  
Celkem 245,88=245.880 [B]</t>
  </si>
  <si>
    <t>186,4+162,4=348,8 m3  
Celkem 348,8=348.800 [B]</t>
  </si>
  <si>
    <t>0101-Výkres výkopů  
zásyp pro drenáž: 0,097*10+1,09*12+1,14*12,5+0,097*9,64= 29,24 m3  
Celkem 29,24=29.240 [B]</t>
  </si>
  <si>
    <t>Ochranný obsyp drenážních trubek štěrkodrť před a za mostem</t>
  </si>
  <si>
    <t>0,15 m2 x (13,6 m + 14,6 m) = 4,23 m3  
Celkem 4,23=4.230 [B]</t>
  </si>
  <si>
    <t>17780</t>
  </si>
  <si>
    <t>ZEMNÍ HRÁZKY Z NAKUPOVANÝCH MATERIÁLŮ</t>
  </si>
  <si>
    <t>Pracovní plošina v poli 1</t>
  </si>
  <si>
    <t>10,0 m2 x (8,52 m + 2,0 m + 2,0 m) = 125,2 m3  
Celkem 125,2=125.200 [B]</t>
  </si>
  <si>
    <t>Ochranní geotextilie cementové stabilizace</t>
  </si>
  <si>
    <t>7,30 m x 58,4 m = 426,32m2  
Celkem 426,32=426.320 [B]</t>
  </si>
  <si>
    <t>9,10 m x 58,4 m = 531,4m2  
Celkem 234=234.000 [B]</t>
  </si>
  <si>
    <t>1012 ks vrtů x 2 ks kleneb x (0,85 m / 2) = 860,0 m  
Celkem 860=860.000 [B]</t>
  </si>
  <si>
    <t>Injektážní vrty v opěrách a podpěrách (hloukové injektování zdiva)</t>
  </si>
  <si>
    <t>0201-Výkres injektáže spodní stavby  
O1: 3,60*21+3,5*21+3,60*21=224,7 m  
P1: 2,9*108=313,2 m  
O2: 3,60*21+3,5*21+3,60*21=224,7 m  
spolu: 762,6 m  
Celkem 762,6=762.600 [B]</t>
  </si>
  <si>
    <t>0201-Výkres injektáže spodní stavby  
O1: 18,5 m3  
P1: 13,6 m3  
O2: 22,0 m3  
spolu: 54,1 m3  
Přibližná hodnota mezerovistosti = 20%                                                                                                                    Injektování spar klenbových oblouků:                                                                                                                        363,4 m x 2 ks kleneb x (0,85 m / 2) x 0,02 m = 6,2 m3                                                                                                      Injektáž spodní stavby a klenbových oblouků spolu:                                                                                                                       54,1 m3 + 6,2 m3 = 60,3 m3  
Celkem 60,3=60.300 [B]</t>
  </si>
  <si>
    <t>Položka zahrnuje:                                                                                                                    
Dodání komplet nerezové ocelové helikální výztuže předepsaného profilu a předepsané délky. Provedení, vyčištění vrtu nebo drážky předepsaného profilu a předepsané délky. Vsunutí výztuže do vyvrtaného, vysekaného, vyfrézovaného profilu a její zalepení předepsaným pojivem. Případně nutné lešení komplet včetně materiálu, montáže, demontáže, dopravy.</t>
  </si>
  <si>
    <t>31717R</t>
  </si>
  <si>
    <t>KOVOVÉ KONSTRUKCE PRO KOTVENÍ ŘÍMSY</t>
  </si>
  <si>
    <t>Vlepovaný trn O 20</t>
  </si>
  <si>
    <t>2,47 kg/m x 108,0 m = 266,8 kg  
Celkem 266,8=266.800 [B]</t>
  </si>
  <si>
    <t>Položka zahrnuje dodávku (výrobu) kotevního prvku předepsaného tvaru a jeho osazení do předepsané polohy včetně nezbytných prací (vrty, zálivky a pod.)</t>
  </si>
  <si>
    <t>31722</t>
  </si>
  <si>
    <t>ŘÍMSY Z KAMENIC VÝROBKŮ</t>
  </si>
  <si>
    <t>Nahrazení poškozených kamenných říms 30%</t>
  </si>
  <si>
    <t>0401 - Výkres tvaru říms  
LR: 0,31*0,8*58,33+0,31*0,62*3,7+0,31*0,76*3,67=16,04m3  
PR: 0,31*0,8*58,62+0,31*0,82*3,64+0,31*0,885*3,705=16,48m3  
spolu sanované 30%: 0,3*(16,04+16,48)=9,76m3  
Celkem 9,76=9.760 [B]</t>
  </si>
  <si>
    <t>31722R</t>
  </si>
  <si>
    <t>ŘÍMSY Z KAMENIC VÝROBKŮ SANACE</t>
  </si>
  <si>
    <t>Rozebrání, sanace a zpětné osazení stávajících kamenných říms 70%</t>
  </si>
  <si>
    <t>0401 - Výkres tvaru říms  
LR: 0,31*0,8*58,33+0,31*0,62*3,7+0,31*0,76*3,67=16,04m3  
PR: 0,31*0,8*58,62+0,31*0,82*3,64+0,31*0,885*3,705=16,48m3  
spolu sanované 70%: 0,7*(16,04+16,48)=22,76m3  
Celkem 22,76=22.760 [B]</t>
  </si>
  <si>
    <t>Zábradlí na římsových kamenech</t>
  </si>
  <si>
    <t>0403 -Výkres zábradlí  
Zábradlí: 2730,51+385,85+116,55+117,74+165,00+132,57+233,89+158,77+134,48=4175,36 kg  
Celkem 4175,36=4 175.360 [B]</t>
  </si>
  <si>
    <t>Podkladní beton pod vyvedením drenáže na povrch svahu:                                                                                 2,0 m2 x 0,15 m = 0,30 m3  
Celkem 0,3=0.300 [B]</t>
  </si>
  <si>
    <t>Suchy beton pod drenážní trubky</t>
  </si>
  <si>
    <t>05*15+0,5*14=14,5 m3  
Celkem 14,5=14.500 [B]</t>
  </si>
  <si>
    <t>457325</t>
  </si>
  <si>
    <t>VYROVNÁVACÍ A SPÁDOVÝ ŽELEZOBETON C30/37</t>
  </si>
  <si>
    <t>Betonová deska z betonu C30/37</t>
  </si>
  <si>
    <t>0301 - Výkres tvaru desky  
PC 1: (1,8+1,7)/2*9,65=16,9m3  
PC 2, PC 3: 1,65*36,15=59,65 m3  
PC 4: (1,61+1,7)/2*12,47=20,64 m3  
spolu: 16,9+59,65+20,64=97,19m3  
Celkem 97,19=97.190 [B]</t>
  </si>
  <si>
    <t>Výztuž betonove desky z kari sítí 100x100  průměr 10/10</t>
  </si>
  <si>
    <t>`0301 - Výkres tvaru desky 430*12,35*2 /1000=10.621 [A] 
Celkové množství 10.621000=10.621 [B]</t>
  </si>
  <si>
    <t>Kamenná rovnanina z kamenů &gt;150kg</t>
  </si>
  <si>
    <t>0501 - Výkres úprav terénu kolem mostu  
O1: 1,65*15,5=25,58 m2  
P1: (58,102-38,475)*1,57+(114,964-58,102)*0,8=76,30 m3  
spolu: 25,58+76,30=101,88 m3  
Celkem 101,88=101.880 [B]</t>
  </si>
  <si>
    <t>465513</t>
  </si>
  <si>
    <t>PŘEDLÁŽDĚNÍ DLAŽBY Z LOMOVÉHO KAMENE</t>
  </si>
  <si>
    <t>Úprava existujícího kamenného opevnění</t>
  </si>
  <si>
    <t>0501 - Výkres úprav terénu kolem mostu  
O2: 55,48*0,3=16,65 m2  
spolu: 16,65 m3  
Celkem 16,65=16.650 [B]</t>
  </si>
  <si>
    <t>62662</t>
  </si>
  <si>
    <t>INJEKTÁŽ TRHLIN TĚSNÍCÍ</t>
  </si>
  <si>
    <t>Injektáž lokálních trhlin na spodní stavbě a na klenbách</t>
  </si>
  <si>
    <t>Opěra O1 1,6*1,3+1,6*9,3+1,6*1,3=19.040 [A] 
Pilíř P1 2*(2,5*2,5+2,5*9,3+2,5*3,5)=76.500 [B] 
Opěra O2 1,7*1,3+1,7*9,3+1,7*1,3=20.230 [C] 
Poprsní zdi 106,2*2=212.400 [D] 
Celkové množství 328.170000=328.170 [E]</t>
  </si>
  <si>
    <t>Tvrdá ochrana cementové stabilizace</t>
  </si>
  <si>
    <t>0402 - Výkres izolace a odvodnění mostu  
PC 1: (0,45+0,42)/2*9,65=4,19m3  
PC 2, PC 3: 0,41*36,15=14,82 m3  
PC 4: (0,4+0,42)/2*12,47=5,11 m3  
spolu: 4,19+14,82+5,11=24,12m3  
Celkem 24,12=24.120 [B]</t>
  </si>
  <si>
    <t>Izolace cementové stabilizace</t>
  </si>
  <si>
    <t>8,40 m x 58,23 m = 489,1 m2  
Celkem 489,1=489.100 [B]</t>
  </si>
  <si>
    <t>Měkká ochrana poprsních zídek</t>
  </si>
  <si>
    <t>Měkká ochrana poprsních zídek:  
2x42=84,0 m3  
Celkem 84=84.000 [B]</t>
  </si>
  <si>
    <t>Délka drenážniho potrubí před a za nasazenou deskou</t>
  </si>
  <si>
    <t>13,7+14,1= 27,8 m  
Celkem 27,8=27.800 [B]</t>
  </si>
  <si>
    <t>Odhad 30,0 m2  
Celkem 30=30.000 [B]</t>
  </si>
  <si>
    <t>Odvodňovače ve vrcholech kleneb 2 ks</t>
  </si>
  <si>
    <t>2 ks  
Celkem 2=2.000 [B]</t>
  </si>
  <si>
    <t>Lešení pro injektáž spár v klenbovém otvoru a pro sanaci římsy mostu.</t>
  </si>
  <si>
    <t>360=360.000 [A] 
Celkové množství 360.000000=360.000 [B]</t>
  </si>
  <si>
    <t>Odstranění původního zábradlí</t>
  </si>
  <si>
    <t>Odstranění zábradlí:   
(6,4+49,7+60,8)x30kg/m = 3,55 t  
Celkem 3,55=3.550 [B]</t>
  </si>
  <si>
    <t>D.2.1.5</t>
  </si>
  <si>
    <t>Ostatní inženýrské objekty</t>
  </si>
  <si>
    <t xml:space="preserve">  SO 13-30-01</t>
  </si>
  <si>
    <t>ŽST CHRASTAVA, PŘELOŽKA KABELŮ VO</t>
  </si>
  <si>
    <t>SO 13-30-01</t>
  </si>
  <si>
    <t>R00001</t>
  </si>
  <si>
    <t>OSTATNÍ NÁKLADY</t>
  </si>
  <si>
    <t>- zahrnuje objednatelem povolené náklady</t>
  </si>
  <si>
    <t>74 Silnoproud</t>
  </si>
  <si>
    <t>1,65=1.650 [A] 
Celkové množství 1.650000=1.650 [B]</t>
  </si>
  <si>
    <t>13,5=13.500 [A] 
Celkové množství 13.500000=13.500 [B]</t>
  </si>
  <si>
    <t>0,75=0.750 [A] 
Celkové množství 0.750000=0.750 [B]</t>
  </si>
  <si>
    <t>77=77.000 [A] 
Celkové množství 77.000000=77.000 [B]</t>
  </si>
  <si>
    <t>1. Položka obsahuje:  
 – dodávku a montáž fólie  
 – přípravu podkladu pro osazení  
2. Položka neobsahuje:  
 X  
3. Způsob měření:  
Měří se metr délkový.</t>
  </si>
  <si>
    <t>741573</t>
  </si>
  <si>
    <t>SVÍTIDLO LED ANTIVANDAL (IP 44) TŘÍDA II, OD 26 DO 45 W</t>
  </si>
  <si>
    <t>40=40.000 [A] 
Celkové množství 40.000000=40.000 [B]</t>
  </si>
  <si>
    <t>1. Položka obsahuje:  
 – vodivé připojení vodiče na konstrukci  
 – dělení, tvarování, spojování  
 – ochranný i barevný nátěr spoje dle příslušných norem  
2. Položka neobsahuje:  
 X  
3. Způsob měření:  
Udává se počet kusů kompletní konstrukce nebo práce.</t>
  </si>
  <si>
    <t>85=85.000 [A] 
Celkové množství 85.000000=85.000 [B]</t>
  </si>
  <si>
    <t>742P13</t>
  </si>
  <si>
    <t>ZATAŽENÍ KABELU DO CHRÁNIČKY - KABEL DO 4 KG/M</t>
  </si>
  <si>
    <t>1. Položka obsahuje:  
 – montáž kabelu o váze do 4 kg/m do chráničky/ kolektoru  
2. Položka neobsahuje:  
 X  
3. Způsob měření:  
Měří se metr délkový.</t>
  </si>
  <si>
    <t>742Z23</t>
  </si>
  <si>
    <t>DEMONTÁŽ KABELOVÉHO VEDENÍ NN</t>
  </si>
  <si>
    <t>82=82.000 [A] 
Celkové množství 82.000000=82.000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</si>
  <si>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</si>
  <si>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743121</t>
  </si>
  <si>
    <t>OSVĚTLOVACÍ STOŽÁR  PEVNÝ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</si>
  <si>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</si>
  <si>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743123</t>
  </si>
  <si>
    <t>OSVĚTLOVACÍ STOŽÁR  PEVNÝ ŽÁROVĚ ZINKOVANÝ DÉLKY PŘES 12,5 DO 15 M</t>
  </si>
  <si>
    <t>743511</t>
  </si>
  <si>
    <t>SVÍTIDLO VENKOVNÍ VŠEOBECNÉ VÝBOJKOVÉ ULIČNÍ, MIN. IP 44, DO 150 W</t>
  </si>
  <si>
    <t>1. Položka obsahuje:  
 – zdroj a veškeré příslušenství  
 – technický popis viz. projektová dokumentace  
2. Položka neobsahuje:  
 X  
3. Způsob měření:  
Udává se počet kusů kompletní konstrukce nebo práce.</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</si>
  <si>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</si>
  <si>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</si>
  <si>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</si>
  <si>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743Z31</t>
  </si>
  <si>
    <t>DEMONTÁŽ ELEKTROVÝZBROJE OSVĚTLOVACÍHO STOŽÁRU VÝŠKY DO 15 M</t>
  </si>
  <si>
    <t>743Z35</t>
  </si>
  <si>
    <t>DEMONTÁŽ SVÍTIDLA Z OSVĚTLOVACÍHO STOŽÁRU VÝŠKY DO 15 M</t>
  </si>
  <si>
    <t>D.2.1.6</t>
  </si>
  <si>
    <t>Potrubní vedení</t>
  </si>
  <si>
    <t xml:space="preserve">  SO 13-31-01</t>
  </si>
  <si>
    <t>ŽST Chrastava, dešťová kanalizace</t>
  </si>
  <si>
    <t>SO 13-31-01</t>
  </si>
  <si>
    <t>11372</t>
  </si>
  <si>
    <t>FRÉZOVÁNÍ ZPEVNĚNÝCH PLOCH ASFALTOVÝCH</t>
  </si>
  <si>
    <t>`část kanalizace v ul. U Nisy - stoka D1: 0,2*2,0*4,5`  
Celkem 1,8=1.800 [B]</t>
  </si>
  <si>
    <t>`vsak VRN1: 8,7*2,2*1,8`  
Celkem 34,45=34.450 [B]</t>
  </si>
  <si>
    <t>`stoka D1: (3,15*1,1*18,3) + (2,685*1,1*89,5) = 327,75 m3`  
 `stoka D1-1: 2,42*1,1*29,3 = 78,00 m3`  
 `stoka D1-2: 2,35*1,1*54,2 = 140,11 m3`  
 `přípojky: 2,0*1,1*75,0 = 165,00 m3`  
 `výtlak: 2,0*1,1*(11,0+7,0) = 39,60 m3`  
Celkem 750,46=750.460 [B]</t>
  </si>
  <si>
    <t>13373</t>
  </si>
  <si>
    <t>HLOUBENÍ ŠACHET ZAPAŽ I NEPAŽ TŘ. I</t>
  </si>
  <si>
    <t>`šachty: 7x(1,4*2,5)*2,685 + 2*(1,4*2,5)*2,345 + 2*(1,4*2,5)*2,285`  
Celkem 98,19=98.190 [B]</t>
  </si>
  <si>
    <t>`stoky: pol.1 - pol.4 - pol.9 = 402,76 m3`  
 `přípojky: pol.1 - pol.4 - pol.9 = 117,97 m3`  
 `výtlaky: pol.1 - pol.4 - pol.9 = 30,69 m3`  
 `šachty: pol.2 - (7*2,685*0,622*3,14) - (2*2,345*0,622*3,14) - (2*2,285*0,622*3,14) = 64,32 m3`  
 `vsak VRN1: pol.3 - pol.4 - (5,5*2,0*0,4) = 27,26 m3`  
Celkem 643,27=643.270 [B]</t>
  </si>
  <si>
    <t>Hutnit dle předpisů v D.2.1.8</t>
  </si>
  <si>
    <t>`stoky: (0,25+0,3)*1,1*(107,8+29,3+54,2) = 115,74 m3`  
 `přípojky: (0,15+0,3)*1,1*75,0 = 37,13 m3`  
 `výtlaky: (0,05+0,3)*1,1*(11,0+7,0) = 6,93 m3`  
 `VRN1: (5,5*2,0*0,2*2)+(5,5*0,8*0,2*2)+(2,4*0,8*0,2*2) = 6,93 m3`  
Celkem 166,73=166.730 [B]</t>
  </si>
  <si>
    <t>Specifikace materiálu dle výkresu uložení potrubí a výkresu VRN1</t>
  </si>
  <si>
    <t>POPLATKY ZA LIKVIDACI ODPADŮ NEKONTAMINOVANÝCH - 17 05 04 VYTĚŽENÉ ZEMINY A HORNINY - I. TŘÍDA TĚŽITELNOSTI</t>
  </si>
  <si>
    <t>Poplatky za likvidaci odpadů nekontaminovaných - 17 05 04 vytěžené zeminy a horniny - I. Třída těžitelnosti  
Evidenční položka. Neoceňovat !!! Položka se oceňuje pouze pod SO 90-90</t>
  </si>
  <si>
    <t>`pol 1 + pol. 2 + pol 3`  
Celkem 883,1=883.100 [B]</t>
  </si>
  <si>
    <t>R015130</t>
  </si>
  <si>
    <t>904</t>
  </si>
  <si>
    <t>POPLATKY ZA LIKVIDACŮ ODPADŮ NEKONTAMINOVANÝCH - 17 03 02 VYBOURANÝ ASFALTOVÝ BETON BEZ DEHTU</t>
  </si>
  <si>
    <t>Poplatky za likvidaci odpadů nekontaminovaných- 17 03 02 vybouraný asfaltový beton bez dehtu  
Evidenční položka. Neoceňovat !!! Položka se oceňuje pouze pod SO 90-90</t>
  </si>
  <si>
    <t>`pol. 6`  
Celkem 1,8=1.800 [B]</t>
  </si>
  <si>
    <t>45157</t>
  </si>
  <si>
    <t>PODKLADNÍ A VÝPLŇOVÉ VRSTVY Z KAMENIVA TĚŽENÉHO</t>
  </si>
  <si>
    <t>`stoky: 0,13*1,1*(107,8+29,3+54,2) = 27,36 m3`  
 `přípojky: 0,12*1,1*75,0 = 9,90 m3`  
 `výtlaky:0,1*1,1*(11,0+7,0) = 1,98 m3`  
Celkem 39,24=39.240 [B]</t>
  </si>
  <si>
    <t>Lože pod potrubí fr. 0-8 mm, hutněno na 95%</t>
  </si>
  <si>
    <t>87315</t>
  </si>
  <si>
    <t>POTRUBÍ Z TRUB PLASTOVÝCH TLAKOVÝCH SVAŘOVANÝCH DN DO 50MM</t>
  </si>
  <si>
    <t>`výtlaky: ((11,00+6,00)+(7,0+6,0))*1,015 = 30,45 m`  
Celkem 30,45=30.450 [B]</t>
  </si>
  <si>
    <t>potrubí PE100 d50x4,6 mm SDR11</t>
  </si>
  <si>
    <t>`Přípojky: 75,00*1,015 = 76,13 m`  
Celkem 76,13=76.130 [B]</t>
  </si>
  <si>
    <t>plastové potrubí DN100-150 SN12</t>
  </si>
  <si>
    <t>87444</t>
  </si>
  <si>
    <t>POTRUBÍ Z TRUB PLASTOVÝCH ODPADNÍCH DN DO 250MM</t>
  </si>
  <si>
    <t>`Stoky D1,D1-1,D1-2: (107,8+29,3+54,2) * 1,015 = 194,17 m`  
Celkem 194,17=194.170 [B]</t>
  </si>
  <si>
    <t>plastové potrubí DN250 SN16</t>
  </si>
  <si>
    <t>87646</t>
  </si>
  <si>
    <t>CHRÁNIČKY Z TRUB PLASTOVÝCH DN DO 400MM</t>
  </si>
  <si>
    <t>`chránička na stoce D1`  
Celkem 15=15.000 [B]</t>
  </si>
  <si>
    <t>chránička PE100 D355x21,1 mm, vč. distančních objímek a montáže potrubí do chráničky</t>
  </si>
  <si>
    <t>894145</t>
  </si>
  <si>
    <t>ŠACHTY KANALIZAČNÍ Z BETON DÍLCŮ NA POTRUBÍ DN DO 300MM</t>
  </si>
  <si>
    <t>`Stoky D: 8ks`  
Celkem 8=8.000 [B]</t>
  </si>
  <si>
    <t>Prefabrikovaná betonová šachta DN1000 na kanalizaci DN250, vč. dna, poklopů tř D400, stupadel, vložek, podkladních vrstev z ŠP tl. 150 mm a betonu C12/15 XF3 tl. 100 mm.</t>
  </si>
  <si>
    <t>894858</t>
  </si>
  <si>
    <t>ŠACHTY KANALIZAČNÍ PLASTOVÉ D 600MM</t>
  </si>
  <si>
    <t>`Stoky D: 3ks`  
 `Vsak VRN1: 1ks`  
Celkem 4=4.000 [B]</t>
  </si>
  <si>
    <t>`UV1`  
Celkem 1=1.000 [B]</t>
  </si>
  <si>
    <t>Prefabrikovaná betonová uliční vpust DN450 s odtokem DN150, vč. dna, mříže 500x500 mm tř D400, kalového koše, podkladních vrstev, tesnění</t>
  </si>
  <si>
    <t>899611</t>
  </si>
  <si>
    <t>TLAKOVÉ ZKOUŠKY POTRUBÍ DN DO 80MM</t>
  </si>
  <si>
    <t>`výtlaky: pol.12`  
Celkem 30,45=30.450 [B]</t>
  </si>
  <si>
    <t>899632</t>
  </si>
  <si>
    <t>ZKOUŠKA VODOTĚSNOSTI POTRUBÍ DN DO 150MM</t>
  </si>
  <si>
    <t>`pol.10`  
Celkem 76,13=76.130 [B]</t>
  </si>
  <si>
    <t>899652</t>
  </si>
  <si>
    <t>ZKOUŠKA VODOTĚSNOSTI POTRUBÍ DN DO 300MM</t>
  </si>
  <si>
    <t>`pol. 11`  
Celkem 194,17=194.170 [B]</t>
  </si>
  <si>
    <t>89980</t>
  </si>
  <si>
    <t>TELEVIZNÍ PROHLÍDKA POTRUBÍ</t>
  </si>
  <si>
    <t>`pol.10 + pol.11`  
Celkem 270,3=270.300 [B]</t>
  </si>
  <si>
    <t>Prohlídka bude provedena dle technických standardů a požadavek provozovatele</t>
  </si>
  <si>
    <t>72124</t>
  </si>
  <si>
    <t>LAPAČE STŘEŠNÍCH SPLAVENIN</t>
  </si>
  <si>
    <t>`zastřešení - 4 ks, výpravní budova - 9 ks`  
Celkem 13=13.000 [B]</t>
  </si>
  <si>
    <t>Technická specifikace je uvedena v příloze 13-31-01 2. 010</t>
  </si>
  <si>
    <t>93542</t>
  </si>
  <si>
    <t>ŽLABY Z DÍLCŮ Z POLYMERBETONU SVĚTLÉ ŠÍŘKY DO 150MM VČETNĚ MŘÍŽÍ</t>
  </si>
  <si>
    <t>`OŽ1 = 3 m, OŽ2 = 8 m, OŽ3 = 3 m, OŽ4 = 2 m, OŽ5 = 3 m`  
Celkem 19=19.000 [B]</t>
  </si>
  <si>
    <t>Technická specifikace žlabů je uvedena v příloze 13-31-01 2. 011, vč. mříže a odtoku</t>
  </si>
  <si>
    <t>936312</t>
  </si>
  <si>
    <t>DROBNÉ DOPLŇK KONSTR BETON MONOLIT DO C12/15</t>
  </si>
  <si>
    <t>`uložení odovodňovacíh žlabů - 0,35*0,2*19,00`  
Celkem 1,33=1.330 [B]</t>
  </si>
  <si>
    <t>96687</t>
  </si>
  <si>
    <t>VYBOURÁNÍ ULIČNÍCH VPUSTÍ KOMPLETNÍCH</t>
  </si>
  <si>
    <t>2.000000 = 2,000 [A]  
Celkem 2=2.000 [B]</t>
  </si>
  <si>
    <t>96688</t>
  </si>
  <si>
    <t>VYBOURÁNÍ KANALIZAČ ŠACHET KOMPLETNÍCH</t>
  </si>
  <si>
    <t>3.000000 = 3,000 [A]  
Celkem 3=3.000 [B]</t>
  </si>
  <si>
    <t>96814</t>
  </si>
  <si>
    <t>VYSEKÁNÍ OTVORŮ, KAPES, RÝH V BETONOVÉ KONSTRUKCI</t>
  </si>
  <si>
    <t>`Napojení stoky D1 do stáv. šachty - 0,3*0,3*3,14*0,2`  
Celkem 0,06=0.060 [B]</t>
  </si>
  <si>
    <t>969245</t>
  </si>
  <si>
    <t>VYBOURÁNÍ POTRUBÍ DN DO 300MM KANALIZAČ</t>
  </si>
  <si>
    <t>147.000000 = 147,000 [A]  
Celkem 147=147.000 [B]</t>
  </si>
  <si>
    <t>R1</t>
  </si>
  <si>
    <t>VSAKOVACÍ OBJEKT</t>
  </si>
  <si>
    <t>`VRN1`  
Celkem 1=1.000 [B]</t>
  </si>
  <si>
    <t>Podzemní plastové vsakovací boxy s min. retenčním objemem 3,0 m3 a s min. rozměry 7,5x1,0x0,4 m vč. revizní šachty DN600 s poklopem tř. B125, s napojením potrubí DN150,s geotextilí, jako komplet funčkní vsakovací objekt dle předpisů výrobce</t>
  </si>
  <si>
    <t>R2</t>
  </si>
  <si>
    <t>ČERPACÍ STANICE V PODCHODU</t>
  </si>
  <si>
    <t>`ČS1 + ČS2`  
Celkem 2=2.000 [B]</t>
  </si>
  <si>
    <t>Komplet vystrojení čerpací jímky v podchodu vč. ponorného čerpadla (Q= 2,0 l/s, H= 8,7 m, P1= 1,1 kW), měření hladiny, řídící jednotky, armatur (kompenzátor, zpětná klapka, uzávěr), uchycení potrubí, montážního materiálu,dodávka funknčího kompletu dle PD vč. montáže</t>
  </si>
  <si>
    <t xml:space="preserve">  SO 13-33-01</t>
  </si>
  <si>
    <t>Přeložka plynového vedení STL (most v ev. km 10,216)</t>
  </si>
  <si>
    <t>SO 13-33-01</t>
  </si>
  <si>
    <t>113107163</t>
  </si>
  <si>
    <t>Odstranění podkladu z kameniva drceného tl přes 200 do 300 mm strojně pl přes 50 do 200 m2</t>
  </si>
  <si>
    <t>CS ÚRS 2023 02</t>
  </si>
  <si>
    <t>100.000000=100.000 [A]</t>
  </si>
  <si>
    <t>113107182</t>
  </si>
  <si>
    <t>Odstranění podkladu živičného tl přes 50 do 100 mm strojně pl přes 50 do 200 m2</t>
  </si>
  <si>
    <t>113154113</t>
  </si>
  <si>
    <t>Frézování živičného krytu tl 50 mm pruh š 0,5 m pl do 500 m2 bez překážek v trase</t>
  </si>
  <si>
    <t>119001421</t>
  </si>
  <si>
    <t>Dočasné zajištění kabelů a kabelových tratí ze 3 volně ložených kabelů</t>
  </si>
  <si>
    <t>8.000000=8.000 [A]</t>
  </si>
  <si>
    <t>119003227</t>
  </si>
  <si>
    <t>Mobilní plotová zábrana vyplněná dráty výšky přes 1,5 do 2,2 m pro zabezpečení výkopu zřízení</t>
  </si>
  <si>
    <t>(7+3)*2+(11+4)*2+(4+4)*2+(6+3)*2(45+40)*2Součet 254 254.000000=254.000 [A]</t>
  </si>
  <si>
    <t>119003228</t>
  </si>
  <si>
    <t>Mobilní plotová zábrana vyplněná dráty výšky přes 1,5 do 2,2 m pro zabezpečení výkopu odstranění</t>
  </si>
  <si>
    <t>254.000000=254.000 [A]</t>
  </si>
  <si>
    <t>119004111</t>
  </si>
  <si>
    <t>Bezpečný vstup nebo výstup z výkopu pomocí žebříku zřízení</t>
  </si>
  <si>
    <t>9.500000=9.500 [A]</t>
  </si>
  <si>
    <t>119004112</t>
  </si>
  <si>
    <t>Bezpečný vstup nebo výstup z výkopu pomocí žebříku odstranění</t>
  </si>
  <si>
    <t>130001101</t>
  </si>
  <si>
    <t>Příplatek za ztížení vykopávky v blízkosti podzemního vedení</t>
  </si>
  <si>
    <t>9.600000=9.600 [A]</t>
  </si>
  <si>
    <t>131213701</t>
  </si>
  <si>
    <t>Hloubení nezapažených jam v soudržných horninách třídy těžitelnosti I skupiny 3 ručně</t>
  </si>
  <si>
    <t>6*2*1+10*3*1,1+3*3*4,5+5*2*1=95,5 z toho 20%ručně  95,5*0,2=19,1 19.100000=19.100 [A]</t>
  </si>
  <si>
    <t>131251203</t>
  </si>
  <si>
    <t>Hloubení jam zapažených v hornině třídy těžitelnosti I skupiny 3 objem do 100 m3 strojně</t>
  </si>
  <si>
    <t>95,5*0,8=76,4 76.400000=76.400 [A]</t>
  </si>
  <si>
    <t>132212131</t>
  </si>
  <si>
    <t>Hloubení nezapažených rýh šířky do 800 mm v soudržných horninách třídy těžitelnosti I skupiny 3 ručně</t>
  </si>
  <si>
    <t>13.440000=13.440 [A]</t>
  </si>
  <si>
    <t>132251253</t>
  </si>
  <si>
    <t>Hloubení rýh nezapažených š do 2000 mm v hornině třídy těžitelnosti I skupiny 3 objem do 100 m3 strojně</t>
  </si>
  <si>
    <t>53.760000=53.760 [A]</t>
  </si>
  <si>
    <t>141721215</t>
  </si>
  <si>
    <t>Řízený zemní protlak délky do 50 m hl do 6 m se zatažením potrubí průměru vrtu přes 180 do 225 mm v hornině třídy těžitelnosti I a II skupiny 1 až 4</t>
  </si>
  <si>
    <t>27.000000=27.000 [A]</t>
  </si>
  <si>
    <t>151101101</t>
  </si>
  <si>
    <t>Zřízení příložného pažení a rozepření stěn rýh hl do 2 m</t>
  </si>
  <si>
    <t>117.280000=117.280 [A]</t>
  </si>
  <si>
    <t>151101102</t>
  </si>
  <si>
    <t>Zřízení příložného pažení a rozepření stěn rýh hl přes 2 do 4 m</t>
  </si>
  <si>
    <t>29.320000=29.320 [A]</t>
  </si>
  <si>
    <t>151101111</t>
  </si>
  <si>
    <t>Odstranění příložného pažení a rozepření stěn rýh hl do 2 m</t>
  </si>
  <si>
    <t>151101112</t>
  </si>
  <si>
    <t>Odstranění příložného pažení a rozepření stěn rýh hl přes 2 do 4 m</t>
  </si>
  <si>
    <t>162351103</t>
  </si>
  <si>
    <t>Vodorovné přemístění přes 50 do 500 m výkopku/sypaniny z horniny třídy těžitelnosti I skupiny 1 až 3</t>
  </si>
  <si>
    <t>162.700000=162.700 [A]</t>
  </si>
  <si>
    <t>162751117</t>
  </si>
  <si>
    <t>Vodorovné přemístění přes 9 000 do 10000 m výkopku/sypaniny z horniny třídy těžitelnosti I skupiny 1 až 3</t>
  </si>
  <si>
    <t>174101101</t>
  </si>
  <si>
    <t>Zásyp jam, šachet rýh nebo kolem objektů sypaninou se zhutněním</t>
  </si>
  <si>
    <t>101.450000=101.450 [A]</t>
  </si>
  <si>
    <t>175111101</t>
  </si>
  <si>
    <t>Obsypání potrubí ručně sypaninou bez prohození, uloženou do 3 m</t>
  </si>
  <si>
    <t>30.625000=30.625 [A]</t>
  </si>
  <si>
    <t>175151101</t>
  </si>
  <si>
    <t>Obsypání potrubí strojně sypaninou bez prohození, uloženou do 3 m</t>
  </si>
  <si>
    <t>58337303</t>
  </si>
  <si>
    <t>štěrkopísek frakce 0/8</t>
  </si>
  <si>
    <t>105.166000=105.166 [A]</t>
  </si>
  <si>
    <t>58343959</t>
  </si>
  <si>
    <t>kamenivo drcené hrubé frakce 32/63</t>
  </si>
  <si>
    <t>91.305000=91.305 [A]</t>
  </si>
  <si>
    <t>58344155</t>
  </si>
  <si>
    <t>štěrkodrť frakce 0/22</t>
  </si>
  <si>
    <t>R997221655</t>
  </si>
  <si>
    <t>924</t>
  </si>
  <si>
    <t>Poplatek za uložení na skládce (skládkovné) zeminy a kamení kód odpadu 17 05 04</t>
  </si>
  <si>
    <t>VÝKOPEKSKLÁDKA:  VÝKOPJÁMA+VÝKOPRÝHA-ZÁSYPVÝKOPKEMSoučet: 162,70  VÝKOPEKSKLÁDKA*1,7276.590000 276.590000=276.590 [A]</t>
  </si>
  <si>
    <t>Zakládání</t>
  </si>
  <si>
    <t>291211111</t>
  </si>
  <si>
    <t>Zřízení plochy ze silničních panelů do lože tl 50 mm z kameniva</t>
  </si>
  <si>
    <t>zpevněné dno protlakové jámy 30.000000=30.000 [A]</t>
  </si>
  <si>
    <t>59381008</t>
  </si>
  <si>
    <t>panel silniční 3,00x1,00x0,18m</t>
  </si>
  <si>
    <t>10.000000=10.000 [A]</t>
  </si>
  <si>
    <t>21-M</t>
  </si>
  <si>
    <t>Elektromontáže</t>
  </si>
  <si>
    <t>210800R-526</t>
  </si>
  <si>
    <t>Propojení signalizačního vodiče na stávající vodič</t>
  </si>
  <si>
    <t>2.000000=2.000 [A]</t>
  </si>
  <si>
    <t>210801311</t>
  </si>
  <si>
    <t>Montáž vodiče Cu izolovaného plného nebo laněného s PVC pláštěm do 1 kV žíla 1,5 až 16 mm2 uloženého volně (např. CY, CHAH-V)</t>
  </si>
  <si>
    <t>89.000000=89.000 [A]</t>
  </si>
  <si>
    <t>34141042</t>
  </si>
  <si>
    <t>vodič propojovací jádro Cu plné dvojitá izolace PVC 450/750V (CYY) 1x2,5mm2</t>
  </si>
  <si>
    <t>89 * 1,05 ` Přepočtené koeficientem množstvi 93.450000=93.450 [A]</t>
  </si>
  <si>
    <t>23-M</t>
  </si>
  <si>
    <t>Montáže potrubí</t>
  </si>
  <si>
    <t>230170003</t>
  </si>
  <si>
    <t>Tlakové zkoušky těsnosti potrubí - příprava DN přes 80 do 125</t>
  </si>
  <si>
    <t>SADA</t>
  </si>
  <si>
    <t>1.000000=1.000 [A]</t>
  </si>
  <si>
    <t>230200283</t>
  </si>
  <si>
    <t>Jednostranné přerušení průtoku plynu stlačením plastového potrubí dn do 160 mm - dvěmi stlačovadly</t>
  </si>
  <si>
    <t>4.000000=4.000 [A]</t>
  </si>
  <si>
    <t>230202033</t>
  </si>
  <si>
    <t>Montáž chráničky plastové průměru přes 110 do 160 mm</t>
  </si>
  <si>
    <t>230202035</t>
  </si>
  <si>
    <t>Montáž chráničky plastové průměru přes 200 do 250 mm</t>
  </si>
  <si>
    <t>230202072</t>
  </si>
  <si>
    <t>Nasunutí potrubní sekce plastové průměru přes 63 do 110 mm do chráničky</t>
  </si>
  <si>
    <t>27,000+8 =35.000000 35.000000=35.000 [A]</t>
  </si>
  <si>
    <t>230202123</t>
  </si>
  <si>
    <t>Montáž kluzných objímek výšky 19 mm vnějšího průměru potrubí přes 101 mm do 112 mm</t>
  </si>
  <si>
    <t>30.000000=30.000 [A]</t>
  </si>
  <si>
    <t>230202226</t>
  </si>
  <si>
    <t>Montáž manžety na chráničku potrubí plastové průměru přes 110 do 160 mm</t>
  </si>
  <si>
    <t>230205042</t>
  </si>
  <si>
    <t>Montáž potrubí plastového svařované na tupo nebo elektrospojkou dn 63 mm en 5,8 mm</t>
  </si>
  <si>
    <t>6.000000 6.000000=6.000 [A]</t>
  </si>
  <si>
    <t>230205055</t>
  </si>
  <si>
    <t>Montáž potrubí plastového svařované na tupo nebo elektrospojkou dn 110 mm en 6,3 mm</t>
  </si>
  <si>
    <t>provizorní přeložka50 přeložka124 odpočet v chráničce a ochranném potrubí -35 Součet 139 139.000000=139.000 [A]</t>
  </si>
  <si>
    <t>230205242</t>
  </si>
  <si>
    <t>Montáž trubního dílu PE elektrotvarovky nebo svařovaného na tupo dn 63 mm en 5,7 mm</t>
  </si>
  <si>
    <t>230205255</t>
  </si>
  <si>
    <t>Montáž trubního dílu PE elektrotvarovky nebo svařovaného na tupo dn 110 mm en 6,2 mm</t>
  </si>
  <si>
    <t>21.000000=21.000 [A]</t>
  </si>
  <si>
    <t>230220011</t>
  </si>
  <si>
    <t>Montáž orientačního sloupku ON 13 2970</t>
  </si>
  <si>
    <t>3.000000=3.000 [A]</t>
  </si>
  <si>
    <t>2302200312</t>
  </si>
  <si>
    <t>Montáž a dodávka PE čichačky na chráničku z PE nad dn 160 do 315</t>
  </si>
  <si>
    <t>2302200312.1</t>
  </si>
  <si>
    <t>Nadzemní čichačka TPG 700 21  a ochranné betonové sktuže vysypané šterkem D+M</t>
  </si>
  <si>
    <t>230230018</t>
  </si>
  <si>
    <t>Hlavní tlaková zkouška vzduchem 0,6 MPa DN 100</t>
  </si>
  <si>
    <t>230230076</t>
  </si>
  <si>
    <t>Čištění potrubí PN 38 6416 DN 200</t>
  </si>
  <si>
    <t>89 89.000000=89.000 [A]</t>
  </si>
  <si>
    <t>230230R-076</t>
  </si>
  <si>
    <t>Odvzdušnění nových úseků plynovodu dle ZOV</t>
  </si>
  <si>
    <t>230R-101</t>
  </si>
  <si>
    <t>Výchozí revize  plynovodu</t>
  </si>
  <si>
    <t>230R-102</t>
  </si>
  <si>
    <t>Zřízení provizorní přeložky v rámci propojů včetně její demontáže po propoji plynovodu.</t>
  </si>
  <si>
    <t>230R-201</t>
  </si>
  <si>
    <t>Propojení plynovodů PE dn 110 / PE dn 110 - admin.zajištění - spoluúčast GasNetSlužby s.r.o.</t>
  </si>
  <si>
    <t>230R-301</t>
  </si>
  <si>
    <t>Demontáž nadzemního nefunkčního plynovodu DN100 vč. konstrukce potrubního mostu</t>
  </si>
  <si>
    <t>60.000000=60.000 [A]</t>
  </si>
  <si>
    <t>230R-302</t>
  </si>
  <si>
    <t>Demontáž podzemního nefunkčního plynovodu DN100 resp. dn110 vč. konstrukce potrubního mostu</t>
  </si>
  <si>
    <t>40.000000=40.000 [A]</t>
  </si>
  <si>
    <t>28613902</t>
  </si>
  <si>
    <t>potrubí plynovodní PE 100RC SDR 17,6 PN 0,1MPa tyče 12m 110x6,3mm</t>
  </si>
  <si>
    <t>35.000000=35.000 [A]</t>
  </si>
  <si>
    <t>28613914</t>
  </si>
  <si>
    <t>potrubí plynovodní PE 100RC SDR 11 PN 0,4MPa D 63x5,8mm</t>
  </si>
  <si>
    <t>6.000000=6.000 [A]</t>
  </si>
  <si>
    <t>286316R-0535</t>
  </si>
  <si>
    <t>SLOUPEK ORIENTAČNÍ s 200cm + patka zvlášť (sada)</t>
  </si>
  <si>
    <t>28655115</t>
  </si>
  <si>
    <t>manžeta chráničky vč. upínací pásky 110x160mm DN 100x150</t>
  </si>
  <si>
    <t>28655116</t>
  </si>
  <si>
    <t>manžeta chráničky vč. upínací pásky 110x220mm DN 100x200</t>
  </si>
  <si>
    <t>28655130</t>
  </si>
  <si>
    <t>objímka kluzná typ A segment v 19mm</t>
  </si>
  <si>
    <t>30 * 3 ` Přepočtené koeficientem množství 90.000000=90.000 [A]</t>
  </si>
  <si>
    <t>GRX.133471</t>
  </si>
  <si>
    <t>egeplast SLM 3.0 - plyn - roura PE100 RC+ d110x6,6mm SDR17, tyč 12m</t>
  </si>
  <si>
    <t>50.000000=50.000 [A]</t>
  </si>
  <si>
    <t>GRX.133480</t>
  </si>
  <si>
    <t>egeplast SLM 3.0 - plyn - roura PE100 RC+ d160x9,5mm SDR17, tyč 12m</t>
  </si>
  <si>
    <t>GRX.133484</t>
  </si>
  <si>
    <t>egeplast SLM 3.0 - plyn - roura PE100 RC+ d225x13,4mm SDR17, tyč 12m</t>
  </si>
  <si>
    <t>NCL.612027</t>
  </si>
  <si>
    <t>FRIALEN - MV d 32, PE100, SDR11, záslepka, elektro</t>
  </si>
  <si>
    <t>NCL.612030</t>
  </si>
  <si>
    <t>FRIALEN - MV d 63, PE100, SDR11, záslepka, elektro</t>
  </si>
  <si>
    <t>NCL.612033</t>
  </si>
  <si>
    <t>FRIALEN - MV d110, PE100, SDR11, záslepka, elektro</t>
  </si>
  <si>
    <t>NCL.612104</t>
  </si>
  <si>
    <t>FRIALEN - W45 d110, PE100, SDR11, koleno 45°, elektro</t>
  </si>
  <si>
    <t>NCL.612105</t>
  </si>
  <si>
    <t>FRIALEN - W90 d110, PE100, SDR11, koleno 90°, elektro</t>
  </si>
  <si>
    <t>NCL.612167</t>
  </si>
  <si>
    <t>FRIALEN - T d110, PE100, SDR11, T-kus, elektro</t>
  </si>
  <si>
    <t>NCL.612624</t>
  </si>
  <si>
    <t>FRIALEN - DAA d110 / d63, PE100, SDR11, navrtávací odbočkový T-kus, bez spojky, elektro</t>
  </si>
  <si>
    <t>NCL.612637</t>
  </si>
  <si>
    <t>FRIALEN - DAA d110 / d32, PE100, SDR11, navrtávací odbočkový T-kus, bez spojky, elektro (615661)</t>
  </si>
  <si>
    <t>NCL.612688</t>
  </si>
  <si>
    <t>FRIALEN - MB d110,PE100, SDR11, spojka s lehce vyrazitelným dorazem, elektro</t>
  </si>
  <si>
    <t>NCL.615165</t>
  </si>
  <si>
    <t>FRIALEN - VVS d110, PE100, SDR11, opravárenská tvarovka dělená, elektro</t>
  </si>
  <si>
    <t>NCL.615273</t>
  </si>
  <si>
    <t>FRIALEN - W30 d110, PE100, SDR11, koleno 30°, elektro</t>
  </si>
  <si>
    <t>NCL.615393</t>
  </si>
  <si>
    <t>FRIALEN - MR d110/63, PE100, SDR11, redukovaná spojka, elektro</t>
  </si>
  <si>
    <t>46-M</t>
  </si>
  <si>
    <t>Zemní práce při extr.mont.pracích</t>
  </si>
  <si>
    <t>460751113</t>
  </si>
  <si>
    <t>Osazení kabelových kanálů do rýhy z prefabrikovaných betonových žlabů vnější šířky přes 25 do 35 cm</t>
  </si>
  <si>
    <t>59213006</t>
  </si>
  <si>
    <t>deska krycí betonová 500x310/210x55mm</t>
  </si>
  <si>
    <t>16.000000=16.000 [A]</t>
  </si>
  <si>
    <t>59213010</t>
  </si>
  <si>
    <t>žlab kabelový betonový k ochraně zemního drátovodného vedení 100x31x26cm</t>
  </si>
  <si>
    <t>Komunikace pozemní</t>
  </si>
  <si>
    <t>564871116</t>
  </si>
  <si>
    <t>Podklad ze štěrkodrtě ŠD plochy přes 100 m2 tl. 300 mm</t>
  </si>
  <si>
    <t>565175101</t>
  </si>
  <si>
    <t>Asfaltový beton vrstva podkladní ACP 16 (obalované kamenivo OKS) tl 100 mm š do 1,5 m</t>
  </si>
  <si>
    <t>573211109</t>
  </si>
  <si>
    <t>Postřik živičný spojovací z asfaltu v množství 0,50 kg/m2</t>
  </si>
  <si>
    <t>577144111</t>
  </si>
  <si>
    <t>Asfaltový beton vrstva obrusná ACO 11 (ABS) tř. I tl 50 mm š do 3 m z nemodifikovaného asfaltu</t>
  </si>
  <si>
    <t>Trubní vedení</t>
  </si>
  <si>
    <t>899722114</t>
  </si>
  <si>
    <t>Krytí potrubí z plastů výstražnou fólií z PVC 40 cm</t>
  </si>
  <si>
    <t>Ostatní konstrukce a práce, bourání</t>
  </si>
  <si>
    <t>919735113</t>
  </si>
  <si>
    <t>Řezání stávajícího živičného krytu hl přes 100 do 150 mm</t>
  </si>
  <si>
    <t>148.000000=148.000 [A]</t>
  </si>
  <si>
    <t>997</t>
  </si>
  <si>
    <t>Přesun sutě</t>
  </si>
  <si>
    <t>997221561</t>
  </si>
  <si>
    <t>Vodorovná doprava suti z kusových materiálů do 1 km</t>
  </si>
  <si>
    <t>77.500000=77.500 [A]</t>
  </si>
  <si>
    <t>997221569</t>
  </si>
  <si>
    <t>Příplatek ZKD 1 km u vodorovné dopravy suti z kusových materiálů</t>
  </si>
  <si>
    <t>77,5 * 9 ` Přepočtené koeficientem množství 697.500000=697.500 [A]</t>
  </si>
  <si>
    <t>R99722165</t>
  </si>
  <si>
    <t>44.000000=44.000 [A]</t>
  </si>
  <si>
    <t>R997221875</t>
  </si>
  <si>
    <t>Poplatek za uložení na recyklační skládce (skládkovné) stavebního odpadu asfaltového bez obsahu dehtu zatříděného do Katalogu odpadů pod kódem 17 03 02</t>
  </si>
  <si>
    <t>33.500000=33.500 [A]</t>
  </si>
  <si>
    <t>998</t>
  </si>
  <si>
    <t>Přesun hmot</t>
  </si>
  <si>
    <t>998225111</t>
  </si>
  <si>
    <t>Přesun hmot pro pozemní komunikace s krytem z kamene, monolitickým betonovým nebo živičným</t>
  </si>
  <si>
    <t>127.521000=127.521 [A]</t>
  </si>
  <si>
    <t>OST</t>
  </si>
  <si>
    <t>Ostatní</t>
  </si>
  <si>
    <t>R-002</t>
  </si>
  <si>
    <t>Poplatek za zábor pozemku</t>
  </si>
  <si>
    <t>R-003</t>
  </si>
  <si>
    <t>Poplatek za dopravní značení - návrh, odsouhlasení, osazení</t>
  </si>
  <si>
    <t>R-005</t>
  </si>
  <si>
    <t>Poplatek za vytýčení sítí</t>
  </si>
  <si>
    <t>SOUB</t>
  </si>
  <si>
    <t>R-006</t>
  </si>
  <si>
    <t>Hutnící zkoušky</t>
  </si>
  <si>
    <t>VRN1</t>
  </si>
  <si>
    <t>Průzkumné, geodetické a projektové práce</t>
  </si>
  <si>
    <t>012203000</t>
  </si>
  <si>
    <t>Geodetické práce při provádění stavby</t>
  </si>
  <si>
    <t>geodetické zaměření skutečného provedení bez polohopisu a  geodetické zaměření polohopisu 124.000000=124.000 [A]</t>
  </si>
  <si>
    <t>012303000</t>
  </si>
  <si>
    <t>Geodetické práce po výstavbě</t>
  </si>
  <si>
    <t>geometrické plány pro smlouvu o věcné břemeno 1.000000=1.000 [A]</t>
  </si>
  <si>
    <t>013244000</t>
  </si>
  <si>
    <t>Dokumentace pro provádění stavby</t>
  </si>
  <si>
    <t>013254000</t>
  </si>
  <si>
    <t>Dokumentace skutečného provedení stavby</t>
  </si>
  <si>
    <t>předávací dokumentace pro GasNet, s.r.o. dle smlouvy o přeložce PZ 1.000000=1.000 [A]</t>
  </si>
  <si>
    <t>VRN3</t>
  </si>
  <si>
    <t>Zařízení staveniště</t>
  </si>
  <si>
    <t>030001000</t>
  </si>
  <si>
    <t>kpl…</t>
  </si>
  <si>
    <t>VRN4</t>
  </si>
  <si>
    <t>Inženýrská činnost</t>
  </si>
  <si>
    <t>045002000</t>
  </si>
  <si>
    <t>Kompletační a koordinační činnost</t>
  </si>
  <si>
    <t>D.2.1.8</t>
  </si>
  <si>
    <t>Pozemní komunikace</t>
  </si>
  <si>
    <t xml:space="preserve">  SO 13-50-01</t>
  </si>
  <si>
    <t>Úpravy stávajících komunikací (před a po stavbě)</t>
  </si>
  <si>
    <t>SO 13-50-01</t>
  </si>
  <si>
    <t>POPLATKY ZA LIKVIDACŮ ODPADŮ NEKONTAMINOVANÝCH - 17 05 04 VYTĚŽENÉ ZEMINY A HORNINY - I. TŘÍDA TĚŽITELNOSTI - včetně dopravy</t>
  </si>
  <si>
    <t>12926 1500*1,808=2 712,000 [A]    
12933 2000*0,5*1,808=1808,000 [B]    
Celkem: A+B= 4 520,000 [C]   
Celkem 4520 = 4520,000   
Celkem 4520 = 4520,000  
Celkem 4520=4 520.000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</si>
  <si>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185/2001 Sb., o nakládání s odpady, v platném znění.</t>
  </si>
  <si>
    <t>POPLATKY ZA LIKVIDACŮ ODPADŮ NEKONTAMINOVANÝCH - 17 03 02 VYBOURANÝ ASFALTOVÝ BETON BEZ DEHTU - včetně dopravy</t>
  </si>
  <si>
    <t>11372 700*2,4=1680,000 [A]   
Celkem 1680 = 1680,000   
Celkem 1680 = 1680,000  
Celkem 1680=1 680.000 [B]</t>
  </si>
  <si>
    <t>skládkovné 015130</t>
  </si>
  <si>
    <t>1000*7*0,1=700,000 [A]   
Celkem 700 = 700,000   
Celkem 700 = 700,000  
Celkem 700=700.000 [B]</t>
  </si>
  <si>
    <t>12926</t>
  </si>
  <si>
    <t>ČIŠTĚNÍ KRAJNIC OD NÁNOSU TL. DO 300MM</t>
  </si>
  <si>
    <t>odstranění krajnic     
skládkovné 015111</t>
  </si>
  <si>
    <t>1000*2*0.75=1 500,000 [A]   
Celkem 1500 = 1500,000   
Celkem 1500 = 1500,000  
Celkem 1500=1 500.000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</si>
  <si>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</si>
  <si>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12933</t>
  </si>
  <si>
    <t>ČIŠTĚNÍ PŘÍKOPŮ OD NÁNOSU PŘES 0,50M3/M</t>
  </si>
  <si>
    <t>skládkovné 015111</t>
  </si>
  <si>
    <t>1000*2=2000,000 [A]   
Celkem 2000 = 2000,000   
Celkem 2000 = 2000,000  
Celkem 2000=2 000.000 [B]</t>
  </si>
  <si>
    <t>572213</t>
  </si>
  <si>
    <t>SPOJOVACÍ POSTŘIK Z EMULZE DO 0,5KG/M2</t>
  </si>
  <si>
    <t>0,4 kg/m2</t>
  </si>
  <si>
    <t>2100*2=4200,000 [A]   
Celkem 4200 = 4200,000   
Celkem 4200 = 4200,000  
Celkem 4200=4 200.000 [B]</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</si>
  <si>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</si>
  <si>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</si>
  <si>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</si>
  <si>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11+ 50/70</t>
  </si>
  <si>
    <t>1000*7*0,3=2100,000 [A]   
Celkem 2100 = 2100,000   
Celkem 2100 = 2100,000  
Celkem 2100=2 100.000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</si>
  <si>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</si>
  <si>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</si>
  <si>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</si>
  <si>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t>
  </si>
  <si>
    <t xml:space="preserve">  SO 13-50-02</t>
  </si>
  <si>
    <t>Přístupové komunikace (SŽ,s.o.)</t>
  </si>
  <si>
    <t>SO 13-50-02</t>
  </si>
  <si>
    <t>POPLATKY ZA LIKVIDACI ODPADŮ NEKONTAMINOVANÝCH - 17 05 04  VYTĚŽENÉ ZEMINY A HORNINY -  I. TŘÍDA TĚŽITELNOSTI - včetně dopravy</t>
  </si>
  <si>
    <t>12373 14,0*1,808=25,312 [A]   
25,312=25.312 [A]   
Celkem 25,312 = 25,312   
Celkem 25,312 = 25,312  
Celkem 25,312=25.312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</si>
  <si>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541/2020 Sb., o nakládání s odpady, v platném znění.</t>
  </si>
  <si>
    <t>POPLATKY ZA LIKVIDACI ODPADŮ NEKONTAMINOVANÝCH - 17 01 01  BETON Z DEMOLIC OBJEKTŮ, ZÁKLADŮ TV VČETNĚ DOPRAVY</t>
  </si>
  <si>
    <t>`11318 9,69*2,3=22,287 [A]    
11352 61,5*0,1*0,3*2,3=4,243 [B]    
Celkem: A+B=26,53 [C]`   
26,53=26.530 [A]   
Celkem 26,53 = 26,530   
Celkem 26,53 = 26,530  
Celkem 26,53=26.530 [B]</t>
  </si>
  <si>
    <t>POPLATKY ZA LIKVIDACI ODPADŮ NEKONTAMINOVANÝCH - 17 05 04  KAMENNÁ SUŤ VČETNĚ DOPRAVY</t>
  </si>
  <si>
    <t>11332 29,07*1,9=55,233 [A]55,233=55.233 [A]   
Celkem 55,233 = 55,233   
Celkem 55,233 = 55,233  
Celkem 55,233=55.233 [B]</t>
  </si>
  <si>
    <t>1. Položka obsahuje:    
 – veškeré poplatky provozovateli skládky, recyklační linky nebo jiného zařízení na zpracování nebo likvidaci odpadů související s převzetím, uložením, zpracováním nebo likvidací odpadu    
2. Položka neobsahuje:    
X    
3. Způsob měření:    
Tunou se rozumí hmotnost odpadu vytříděného v souladu se zákonem č. 541/2020 Sb., o nakládání s odpady, v platném znění.</t>
  </si>
  <si>
    <t>11318</t>
  </si>
  <si>
    <t>ODSTRANĚNÍ KRYTU ZPEVNĚNÝCH PLOCH Z DLAŽDIC</t>
  </si>
  <si>
    <t>Odstranění chodníku tl. 60 mm     
skládkovné 015140</t>
  </si>
  <si>
    <t>`Odstranění chodníku tl. 60 mm  135*0,06=8,1 [B]    
odstr okap chodníku 26,5*0,06=1,59 [A]    
Celkem: B+A=9,69 [C]`   
9,69=9.690 [A]   
Celkem 9,69 = 9,690   
Celkem 9,69 = 9,690  
Celkem 9,69=9.690 [B]</t>
  </si>
  <si>
    <t>11332</t>
  </si>
  <si>
    <t>ODSTRANĚNÍ PODKLADŮ ZPEVNĚNÝCH PLOCH Z KAMENIVA NESTMELENÉHO</t>
  </si>
  <si>
    <t>skládkovné 015330</t>
  </si>
  <si>
    <t>tl.180 mm  (135+26,5)*0,18=29,07 [A]29,07=29.070 [A]   
Celkem 29,07 = 29,070   
Celkem 29,07 = 29,070  
Celkem 29,07=29.070 [B]</t>
  </si>
  <si>
    <t>skládkovné 015140</t>
  </si>
  <si>
    <t>61,5=61.500 [A]   
Celkem 61,5 = 61,500   
Celkem 61,5 = 61,500  
Celkem 61,5=61.500 [B]</t>
  </si>
  <si>
    <t>tl. 150 mm</t>
  </si>
  <si>
    <t>140*0,15=21.000 [A]   
Celkem 21 = 21,000   
Celkem 21 = 21,000  
Celkem 21=21.000 [B]</t>
  </si>
  <si>
    <t>položka zahrnuje sejmutí ornice bez ohledu na tloušťku vrstvy a její vodorovnou dopravu    
nezahrnuje uložení na trvalou skládku</t>
  </si>
  <si>
    <t>12373</t>
  </si>
  <si>
    <t>ODKOP PRO SPOD STAVBU SILNIC A ŽELEZNIC TŘ. I</t>
  </si>
  <si>
    <t>včetně odvozu na skládku</t>
  </si>
  <si>
    <t>tl. 100 mm 140*0,1=14,0 [A]14=14.000 [A]   
Celkem 14 = 14,000   
Celkem 14 = 14,000  
Celkem 14=14.000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</si>
  <si>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</si>
  <si>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</si>
  <si>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</si>
  <si>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včetně dopravy na místo uloužení</t>
  </si>
  <si>
    <t>ornice  20,0*0,15=3.000 [A]   
Celkem 3 = 3,000   
Celkem 3 = 3,000  
Celkem 3=3.000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</si>
  <si>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</si>
  <si>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12110 21=21 [A]    
12373.1 14=14 [B]   
21+14=35.000 [A]   
Celkem 35 = 35,000   
Celkem 35 = 35,000  
Celkem 35=35.000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</si>
  <si>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</si>
  <si>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18232</t>
  </si>
  <si>
    <t>ROZPROSTŘENÍ ORNICE V ROVINĚ V TL DO 0,15M</t>
  </si>
  <si>
    <t>20=20.000 [A]   
Celkem 20 = 20,000   
Celkem 20 = 20,000  
Celkem 20=20.000 [B]</t>
  </si>
  <si>
    <t>položka zahrnuje:    
nutné přemístění ornice z dočasných skládek vzdálených do 50m    
rozprostření ornice v předepsané tloušťce v rovině a ve svahu do 1:5</t>
  </si>
  <si>
    <t>Zahrnuje dodání předepsané travní směsi, její výsev na ornici, zalévání, první pokosení, to vše bez ohledu na sklon terénu</t>
  </si>
  <si>
    <t>4*20=80.000 [A]   
Celkem 80 = 80,000   
Celkem 80 = 80,000  
Celkem 80=80.000 [B]</t>
  </si>
  <si>
    <t>Zahrnuje pokosení se shrabáním, naložení shrabků na dopravní prostředek, s odvozem a se složením, to vše bez ohledu na sklon terénu    
zahrnuje nutné zalití a hnojení</t>
  </si>
  <si>
    <t>183511</t>
  </si>
  <si>
    <t>CHEMICKÉ ODPLEVELENÍ CELOPLOŠNÉ</t>
  </si>
  <si>
    <t>položka zahrnuje celoplošný postřik a chemickou likvidace nežádoucích rostlin nebo jejích částí a zabránění jejich dalšímu růstu na urovnaném volném terénu</t>
  </si>
  <si>
    <t>ŠDA 0/32</t>
  </si>
  <si>
    <t>chodník tl. 150 mm55=55 [A] 55=55.000 [A]   
Podklad okapového chodníku ŠDb TL. 150 MM = 0.09M3 0,09=0.090 [B]   
Celkem: A+B=55.090 [C]   
Celkem 55,09 = 55,090   
Celkem 55,09 = 55,090  
Celkem 55,09=55.090 [B]</t>
  </si>
  <si>
    <t>- dodání kameniva předepsané kvality a zrnitosti    
- rozprostření a zhutnění vrstvy v předepsané tloušťce    
- zřízení vrstvy bez rozlišení šířky, pokládání vrstvy po etapách    
- nezahrnuje postřiky, nátěry</t>
  </si>
  <si>
    <t>DLÁŽDĚNÉ KRYTY Z BETONOVÝCH DLAŽDIC DO LOŽE Z KAMENIVA</t>
  </si>
  <si>
    <t>Lemování reliéfní dlažby a dlažba kontrastní  tl. 60 mm *)     
okapový chodník tl. 50 mm**)</t>
  </si>
  <si>
    <t>12=12.000 [A]   
Okapový chodník dlaždice 0.5 x 0.5 x 0.06 = 0.6 m3   
plocha 0,6/0,06=10 m2 10=10.000 [B]   
Celkem: A+B=22.000 [C]   
Celkem 22 = 22,000   
Celkem 22 = 22,000  
Celkem 22=22.000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</si>
  <si>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</si>
  <si>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</si>
  <si>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</si>
  <si>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318=318.000 [A]   
Celkem 318 = 318,000   
Celkem 318 = 318,000  
Celkem 318=318.000 [B]</t>
  </si>
  <si>
    <t>58261A</t>
  </si>
  <si>
    <t>KRYTY Z BETON DLAŽDIC SE ZÁMKEM BAREV RELIÉF TL 60MM DO LOŽE Z KAM</t>
  </si>
  <si>
    <t>13,5=13.500 [A]   
Celkem 13,5 = 13,500   
Celkem 13,5 = 13,500  
Celkem 13,5=13.500 [B]</t>
  </si>
  <si>
    <t>do lože C 20/25nXF</t>
  </si>
  <si>
    <t>98=98.000 [A]   
Celkem 98 = 98,000   
Celkem 98 = 98,000  
Celkem 98=98.000 [B]</t>
  </si>
  <si>
    <t xml:space="preserve">  SO 13-50-03.1</t>
  </si>
  <si>
    <t>Přístupové komunikace (město)</t>
  </si>
  <si>
    <t>SO 13-50-03.1</t>
  </si>
  <si>
    <t>R014211</t>
  </si>
  <si>
    <t>POPLATKY ZA ZEMNÍK - ORNICE</t>
  </si>
  <si>
    <t>112,729-43,44=69.289 [B]   
Celkem 69,289 = 69,289   
Celkem 69,289 = 69,289  
Celkem 69,289=69.289 [B]</t>
  </si>
  <si>
    <t>zahrnuje veškeré poplatky majiteli zemníku související s nákupem zeminy (nikoliv s otvírkou zemníku)</t>
  </si>
  <si>
    <t>12373.1 319,845*1,808=578.280 [A]   
12373.2 443,08*1,808=801.089 [B]    
Celkem: A+B=1 379.369 [C]   
Celkem 1379,369 = 1379,369   
Celkem 1379,369 = 1379,369  
Celkem 1379,369=1 379.369 [B]</t>
  </si>
  <si>
    <t>POPLATKY ZA LIKVIDACI ODPADŮ NEKONTAMINOVANÝCH - 17 03 02  VYBOURANÝ ASFALTOVÝ BETON BEZ DEHTU - včetně dopravy</t>
  </si>
  <si>
    <t>11372 145,08*2,4=348.192 [A]   
Celkem 348,192 = 348,192   
Celkem 348,192 = 348,192  
Celkem 348,192=348.192 [B]</t>
  </si>
  <si>
    <t>`11318 11,37*2,3=26.151 [A]     =26,151 [A]    
11316 8,64*2,3=19.872 [B]          =19,872 [B]    
75D258 2*0,6*0,6*0,6*2,3=0.994 [C]     =0,994 [C]    
11352 252,2*0,15*0,3*2,3=26.103 [D]     =26,103 [D]    
96687 2*0,75*2,3=3.450 [E]     =3,450 [E]    
11328R 2,3*0,08=0.184 [F]     =0,184 [F]    
Celkem: A+B+C+D+E+F=76.754 [G]     =76,754 [G]`   
Celkem 76,754 = 76,754   
Celkem 76,754 = 76,754  
Celkem 76,754=76.754 [B]</t>
  </si>
  <si>
    <t>11332 370,023*1,9=703.044 [A]     =703,043 [A]   
Celkem 703,044 = 703,044   
Celkem 703,044 = 703,044  
Celkem 703,044=703.044 [B]</t>
  </si>
  <si>
    <t>11316</t>
  </si>
  <si>
    <t>ODSTRANĚNÍ KRYTU ZPEVNĚNÝCH PLOCH ZE SILNIČNÍCH DÍLCŮ</t>
  </si>
  <si>
    <t>provizorium tl. 180 mm 12*4*0,18=8.640 [A]   =8,640 [A]   
Celkem 8,64 = 8,640   
Celkem 8,64 = 8,640  
Celkem 8,64=8.640 [B]</t>
  </si>
  <si>
    <t>chodník tl. 60 mm 67,5*0,06=4.050 [A]   =4,05 [A]    
podjezd tl. 60 mm 122*0,06=7.320 [B]     =7,320 [B]    
Celkem: A+B=11.370 [C]   
Celkem 11,37 = 11,370   
Celkem 11,37 = 11,370  
Celkem 11,37=11.370 [B]</t>
  </si>
  <si>
    <t>11328R</t>
  </si>
  <si>
    <t>ODSTRANĚNÍ  ŽLABŮ</t>
  </si>
  <si>
    <t>včetně mříže</t>
  </si>
  <si>
    <t>2,26=2.260 [A]   
Celkem 2,26 = 2,260   
Celkem 2,26 = 2,260  
Celkem 2,26=2.260 [B]</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</si>
  <si>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</si>
  <si>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`chodník tl. 180 mm 67,5*0,18=12.150 [A]   =12,15 [A]    
provizorium tl. 150 mm 444,31*1,025*0,15=68.313 [B]   =68,313 [B]    
vozovka podjezd tl. 300 mm 892*0,3=267.600 [C]   =267,600 [C]    
chodník podjezd tl. 180 mm 122*0,18=21.960 [D]   =21,960 [D]    
  Celkem: A+B+C+D=370.023 [E]  =370,023 [E]`   
Celkem 370,023 = 370,023   
Celkem 370,023 = 370,023  
Celkem 370,023=370.023 [B]</t>
  </si>
  <si>
    <t>`chodník 24,5=24,5 [A] 24,5=24.500 [A]   
podjezd 231=231,000 [B] 231=231.000 [B]   
Celkem: A+B=255.500 [C]   
Celkem 255,5 = 255,500   
Celkem 255,5 = 255,500  
Celkem 255,5=255.500 [B]</t>
  </si>
  <si>
    <t>`proviz tl 40 mm 444,31*0,04=17.772 [A]  =17,772 [A]    
proviz tl 50 mm 444,31*1,025*0,05=22.771 [B]  =22,771 [B] ,    
podjezd tl. 115 mm 892*0,115=102.580 [C]  =102,580 [C] + chodník tl. 100 mm 18,5*0,1=1.850 [D]  =1,85   
Celkem: A+B+C+D=144.973 [E]     =143,123 [D]`   
Celkem 144,973 = 144,973   
Celkem 144,973 = 144,973  
Celkem 144,973=144.973 [B]</t>
  </si>
  <si>
    <t>provizorium 161,6*0,15=24.240 [A]  =24,240 [A]    
podjezd 128*0,15=19.200 [B]  =19,200 [B]    
Celkem: A+B=43.440 [C]=43,440 [C]   
Celkem 43,44 = 43,440   
Celkem 43,44 = 43,440  
Celkem 43,44=43.440 [B]</t>
  </si>
  <si>
    <t>provizorium 41*0,67+40*1,47=86.270 [A]   =86,270 [A]    
podjezd 232,65=232.650 [B]   =232,650 [B]    
 chodník tl. 50 mm 18,5*0,05=0.925 [C]   =0,925   
Celkem: A+B+C=319.845 [D]   
Celkem 319,845 = 319,845   
Celkem 319,845 = 319,845  
Celkem 319,845=319.845 [B]</t>
  </si>
  <si>
    <t>odkop pro aktivní zónu     
položka na přímý pokyn TDI</t>
  </si>
  <si>
    <t>443,080=443.080 [A]   
Celkem 443,08 = 443,080   
Celkem 443,08 = 443,080  
Celkem 443,08=443.080 [B]</t>
  </si>
  <si>
    <t>včetně dopravy na místo uložení</t>
  </si>
  <si>
    <t>`17110 29,48=29.480 [A]  =29,480 [F]    
17131 zemina dle ČSN 736133 710,258=710.258 [B]  =710,258 [D]    
18222 253,425*0,15=38.014 [C]  =38,014 [A]    
18232 498,1*0,15=74.715 [D]  =74,715 [B]    
   Celkem: A+B+C+D=852.467 [E] =852,467 [G]`   
Celkem 852,467 = 852,467   
Celkem 852,467 = 852,467  
Celkem 852,467=852.467 [B]</t>
  </si>
  <si>
    <t>podjezd 8,13=8.130 [A]   =8,130 [A]    
21,35=21.350 [B]=21,350 [B]    
Celkem: A+B=29.480 [C]=29,480 [C]   
Celkem 29,48 = 29,480   
Celkem 29,48 = 29,480  
Celkem 29,48=29.480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</si>
  <si>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</si>
  <si>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`12373.1 318,92=318.920 [A]=318,920 [B]    
12373.2 443,08=443.080 [B]=443,080 [D]    
12110 43,44=43.440 [C]=43,440 [A]    
Celkem: A+B+C=805.440 [D]   
Celkem 805,44 = 805,440   
Celkem 805,44 = 805,440  
Celkem 805,44=805.440 [B]</t>
  </si>
  <si>
    <t>17131</t>
  </si>
  <si>
    <t>ULOŽENÍ SYPANINY DO NÁSYPŮ V AKTIVNÍ ZÓNĚ SE ZHUT SE ZLEPŠENÍM ZEMINY</t>
  </si>
  <si>
    <t>provizorium 444,31*1,15*0,5=255.478 [A]=255,478 [A]    
podjezd 454,78=454.780 [B]=454,780 [B]    
Celkem: A+B=710.258 [C]   
Celkem 710,258 = 710,258   
Celkem 710,258 = 710,258  
Celkem 710,258=710.258 [B]</t>
  </si>
  <si>
    <t>provizorko 193,14*1,25=241.425 [A]=241,425 [A]    
podjezd 12=12.000 [B]=12,000 [B]    
Celkem: A+B=253.425 [C]   
Celkem 253,425 = 253,425   
Celkem 253,425 = 253,425  
Celkem 253,425=253.425 [B]</t>
  </si>
  <si>
    <t>provizorko 92,1=92,100 [A] 92,1=92.100 [A]   
podjezd 406=406,000 [B] 406=406.000 [B]   
Celkem: A+B=498,100 [C] + chodník 10,5 m2 10,5=10.500 [C]   
Celkem: A+B+C=508.600 [D]   
Celkem 508,6 = 508,600   
Celkem 508,6 = 508,600  
Celkem 508,6=508.600 [B]</t>
  </si>
  <si>
    <t>253,425+498,1+10,5=762,025 [A]762,025=762.025 [A]   
Celkem 762,025 = 762,025   
Celkem 762,025 = 762,025  
Celkem 762,025=762.025 [B]</t>
  </si>
  <si>
    <t>762,025*4=3 048.100 [A]   
Celkem 3048,1 = 3048,100   
Celkem 3048,1 = 3048,100  
Celkem 3048,1=3 048.100 [B]</t>
  </si>
  <si>
    <t>762,025=762.025 [A]   
Celkem 762,025 = 762,025   
Celkem 762,025 = 762,025  
Celkem 762,025=762.025 [B]</t>
  </si>
  <si>
    <t>212045</t>
  </si>
  <si>
    <t>TRATIVODY KOMPLET Z TRUB NEKOV DN DO 200MM, RÝHA TŘ I</t>
  </si>
  <si>
    <t>podjezd 99=99,000 [A]99=99.000 [A]   
Celkem 99 = 99,000   
Celkem 99 = 99,000  
Celkem 99=99.000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</si>
  <si>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</si>
  <si>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27211</t>
  </si>
  <si>
    <t>ZÁKLADY Z DÍLCŮ BETONOVÝCH</t>
  </si>
  <si>
    <t>podezdívka oplocení</t>
  </si>
  <si>
    <t>0,3*0,6*12=2,160 [A]2,16=2.160 [A]   
Celkem 2,16 = 2,160   
Celkem 2,16 = 2,160  
Celkem 2,16=2.160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</si>
  <si>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</si>
  <si>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289971</t>
  </si>
  <si>
    <t>OPLÁŠTĚNÍ (ZPEVNĚNÍ) Z GEOTEXTILIE</t>
  </si>
  <si>
    <t>444,31*1,25=555,388 [A]555,388=555.388 [A]   
Celkem 555,388 = 555,388   
Celkem 555,388 = 555,388  
Celkem 555,388=555.388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</si>
  <si>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</si>
  <si>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33817C</t>
  </si>
  <si>
    <t>SLOUPKY PLOTOVÉ Z DÍLCŮ KOVOVÝCH  DO BETONOVÝCH PATEK</t>
  </si>
  <si>
    <t>obnova oplocení</t>
  </si>
  <si>
    <t>6=6.000 [A]   
Celkem 6 = 6,000   
Celkem 6 = 6,000  
Celkem 6=6.000 [B]</t>
  </si>
  <si>
    <t>- dodání a osazení předepsaného sloupku včetně PKO    
- případnou betonovou patku z předepsané třídy betonu    
- nutné zemní práce</t>
  </si>
  <si>
    <t>33817D</t>
  </si>
  <si>
    <t>VZPĚRY PLOTOVÉ Z DÍLCŮ KOVOVÝCH  DO BETONOVÝCH PATEK</t>
  </si>
  <si>
    <t>4=4.000 [A]   
Celkem 4 = 4,000   
Celkem 4 = 4,000  
Celkem 4=4.000 [B]</t>
  </si>
  <si>
    <t>- dodání a osazení předepsané vzpěry včetně PKO    
- případnou betonovou patku z předepsané třídy betonu    
- nutné zemní práce</t>
  </si>
  <si>
    <t>56313</t>
  </si>
  <si>
    <t>VOZOVKOVÉ VRSTVY Z MECHANICKY ZPEVNĚNÉHO KAMENIVA TL. DO 150MM</t>
  </si>
  <si>
    <t>444,31*1,075=477,633 [A]477,633=477.633 [A]   
Celkem 477,633 = 477,633   
Celkem 477,633 = 477,633  
Celkem 477,633=477.633 [B]</t>
  </si>
  <si>
    <t>`chodník tl. 160 mm 60*0,16=9,6 [A]    
provizorium tl. 150 mm 466,5*0,15=69,975 [B]    
podjezd  tl. 150 mm 951*1,025*0,15 + 951*1,025*1,15*0,15=314,365 [C]    
chodník podjezd tl. 150 mm (152+5,6+2,7)*0,15=24,045 [D]    
sjezd panely 48*1,1*0,15=7,920 [E]    
zpevněná plocha dlažba pod mostem 14*0,15=2,100 [F]    
Celkem: A+B+C+D+E+F=428,005 [G]`428,05=428.050 [A]   
Celkem 428,05 = 428,050   
Celkem 428,05 = 428,050  
Celkem 428,05=428.050 [B]</t>
  </si>
  <si>
    <t>56363</t>
  </si>
  <si>
    <t>VOZOVKOVÉ VRSTVY Z RECYKLOVANÉHO MATERIÁLU TL DO 150MM</t>
  </si>
  <si>
    <t>sjezd 20,02=20.020 [A]   
Celkem 20,02 = 20,020   
Celkem 20,02 = 20,020  
Celkem 20,02=20.020 [B]</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</si>
  <si>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</si>
  <si>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56963</t>
  </si>
  <si>
    <t>ZPEVNĚNÍ KRAJNIC Z RECYKLOVANÉHO MATERIÁLU TL DO 150MM</t>
  </si>
  <si>
    <t>67,66=67.660 [A]   
Celkem 67,66 = 67,660   
Celkem 67,66 = 67,660  
Celkem 67,66=67.660 [B]</t>
  </si>
  <si>
    <t>572123</t>
  </si>
  <si>
    <t>INFILTRAČNÍ POSTŘIK Z EMULZE DO 1,0KG/M2</t>
  </si>
  <si>
    <t>0,8 kg/m2</t>
  </si>
  <si>
    <t>`provizorium 444,31*1,05=466,526 [A]    
podjezd 951=951,000 [B]    
Celkem: A+B=1 417,526 [C]`   
1417,526=1 417.526 [A]   
Celkem 1417,526 = 1417,526   
Celkem 1417,526 = 1417,526  
Celkem 1417,526=1 417.526 [B]</t>
  </si>
  <si>
    <t>- dodání všech předepsaných materiálů pro postřiky v předepsaném množství    
- provedení dle předepsaného technologického předpisu    
- zřízení vrstvy bez rozlišení šířky, pokládání vrstvy po etapách    
- úpravu napojení, ukončení</t>
  </si>
  <si>
    <t>0,4 kg /m2</t>
  </si>
  <si>
    <t>`provizorium 444,31*1,025=455,418 [A]    
podjezd obrus   951+      ložná vrstva 951=1 902,000 [B]    
Celkem: A+B=2 357,418 [C]`   
2357,418=2 357.418 [A]   
Celkem 2357,418 = 2357,418   
Celkem 2357,418 = 2357,418  
Celkem 2357,418=2 357.418 [B]</t>
  </si>
  <si>
    <t>ACO 11+  50/70</t>
  </si>
  <si>
    <t>`provizorium 444,31=444,310 [A]    
podjezd 951=951,000 [B]    
Celkem: A+B=1 395,310 [C]`   
1395,310=1 395.310 [A]   
Celkem 1395,31 = 1395,310   
Celkem 1395,31 = 1395,310  
Celkem 1395,31=1 395.310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</si>
  <si>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</si>
  <si>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ACL 16+  50/70</t>
  </si>
  <si>
    <t>podjezd 951=951,000 [A]   
951=951.000 [A]   
Celkem 951 = 951,000   
Celkem 951 = 951,000  
Celkem 951=951.000 [B]</t>
  </si>
  <si>
    <t>574E07</t>
  </si>
  <si>
    <t>ASFALTOVÝ BETON PRO PODKLADNÍ VRSTVY ACP 22+, 22S</t>
  </si>
  <si>
    <t>ACP 22+ 50/70  tl. 50 mm</t>
  </si>
  <si>
    <t>podjezd 951*0,05=47,550 [A]   
47,55=47.550 [A]   
Celkem 47,55 = 47,550   
Celkem 47,55 = 47,550  
Celkem 47,55=47.550 [B]</t>
  </si>
  <si>
    <t>574E46</t>
  </si>
  <si>
    <t>ASFALTOVÝ BETON PRO PODKLADNÍ VRSTVY ACP 16+, 16S TL. 50MM</t>
  </si>
  <si>
    <t>ACP 16+  50/70</t>
  </si>
  <si>
    <t>provizorium 444,31*1,025=455,418 [A] 455,418=455.418 [A]   
Celkem 455,418 = 455,418   
Celkem 455,418 = 455,418  
Celkem 455,418=455.418 [B]</t>
  </si>
  <si>
    <t>Lemování reliéfní dlažby a dlažba kontrastní  tl. 60 mm</t>
  </si>
  <si>
    <t>30=30 [A]    
podjezd 2,71=2,710 [B]   
30+2,71=32.710 [A]   
Celkem 32,71 = 32,710   
Celkem 32,71 = 32,710  
Celkem 32,71=32.710 [B]</t>
  </si>
  <si>
    <t>`60=60 [A]    
podjezd 152=152,000 [B]    
dlažba pod mostem 14=14,000 [C]    
Celkem: A+B+C=210,010 [D]`   
210,010=210.010 [A]   
Celkem 210,01 = 210,010   
Celkem 210,01 = 210,010  
Celkem 210,01=210.010 [B]</t>
  </si>
  <si>
    <t>582614</t>
  </si>
  <si>
    <t>KRYTY Z BETON DLAŽDIC SE ZÁMKEM BAREV TL 60MM DO LOŽE Z KAM</t>
  </si>
  <si>
    <t>betonová zámková dlažba tl. 60 mm - kontrastní červená = 6.6 m26,6=6.600 [A]   
Celkem 6,6 = 6,600   
Celkem 6,6 = 6,600  
Celkem 6,6=6.600 [B]</t>
  </si>
  <si>
    <t>`31,46=31,460 [A]    
podjezd 5,6=5,600 [B]    
Celkem: A+B=37,060 [C]`   
37,06=37.060 [A]   
Celkem 37,06 = 37,060   
Celkem 37,06 = 37,060  
Celkem 37,06=37.060 [B]</t>
  </si>
  <si>
    <t>58302</t>
  </si>
  <si>
    <t>KRYT ZE SINIČNÍCH DÍLCŮ (PANELŮ) TL 180MM</t>
  </si>
  <si>
    <t>Betonové panely 3000 x 2000 tl. 180mm do lože ŠD 0/4</t>
  </si>
  <si>
    <t>8*6=48.000 [A]   
Celkem 48 = 48,000   
Celkem 48 = 48,000  
Celkem 48=48.000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</si>
  <si>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</si>
  <si>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587201</t>
  </si>
  <si>
    <t>PŘEDLÁŽDĚNÍ KRYTU Z VELKÝCH KOSTEK</t>
  </si>
  <si>
    <t>velká kostka 100x100 do lože ŠD 0/4</t>
  </si>
  <si>
    <t>2,5=2.500 [A]   
Celkem 2,5 = 2,500   
Celkem 2,5 = 2,500  
Celkem 2,5=2.500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</si>
  <si>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</si>
  <si>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587206</t>
  </si>
  <si>
    <t>PŘEDLÁŽDĚNÍ KRYTU Z BETONOVÝCH DLAŽDIC SE ZÁMKEM</t>
  </si>
  <si>
    <t>405=405.000 [A]   
Celkem 405 = 405,000   
Celkem 405 = 405,000  
Celkem 405=405.000 [B]</t>
  </si>
  <si>
    <t>podjezd 1=1,000 [A]1=1.000 [A]   
Celkem 1 = 1,000   
Celkem 1 = 1,000  
Celkem 1=1.000 [B]</t>
  </si>
  <si>
    <t>1. Položka obsahuje:    
 – dodávka mechanické závory podle jeho typu a potřebného pomocného materiálu a dopravy do staveništního skladu    
 – dodávku mechanické závory včetně pomocného materiálu, dopravu do místa určení    
2. Položka neobsahuje:    
 X    
3. Způsob měření:    
Udává se počet kusů kompletní konstrukce nebo práce.</t>
  </si>
  <si>
    <t>provizorium 1=1,000 [A]1=1.000 [A]   
Celkem 1 = 1,000   
Celkem 1 = 1,000  
Celkem 1=1.000 [B]</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</si>
  <si>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</si>
  <si>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76793</t>
  </si>
  <si>
    <t>OPLOCENÍ Z RÁMEČKOVÉHO PLETIVA</t>
  </si>
  <si>
    <t>12*1,8=21.600 [A]   
Celkem 21,6 = 21,600   
Celkem 21,6 = 21,600  
Celkem 21,6=21.600 [B]</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</si>
  <si>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</si>
  <si>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89921</t>
  </si>
  <si>
    <t>VÝŠKOVÁ ÚPRAVA POKLOPŮ</t>
  </si>
  <si>
    <t>výšková úprava stávajících znaků IS = 12 ks12=12.000 [A]   
Celkem 12 = 12,000   
Celkem 12 = 12,000  
Celkem 12=12.000 [B]</t>
  </si>
  <si>
    <t>- položka výškové úpravy zahrnuje všechny nutné práce a materiály pro zvýšení nebo snížení zařízení (včetně nutné úpravy stávajícího povrchu vozovky nebo chodníku).</t>
  </si>
  <si>
    <t>9111A3</t>
  </si>
  <si>
    <t>ZÁBRADLÍ SILNIČNÍ S VODOR MADLY - DEMONTÁŽ S PŘESUNEM</t>
  </si>
  <si>
    <t>podjezd 8=8,000 [A]8=8.000 [A]   
Celkem 8 = 8,000   
Celkem 8 = 8,000  
Celkem 8=8.000 [B]</t>
  </si>
  <si>
    <t>položka zahrnuje:    
- demontáž a odstranění zařízení    
- jeho odvoz na předepsané místo</t>
  </si>
  <si>
    <t>914121</t>
  </si>
  <si>
    <t>DOPRAVNÍ ZNAČKY ZÁKLADNÍ VELIKOSTI OCELOVÉ FÓLIE TŘ 1 - DODÁVKA A MONTÁŽ</t>
  </si>
  <si>
    <t>chodník 2 ks   
podjezd 5=5,000 [A]2+5=7.000 [A]   
Celkem 7 = 7,000   
Celkem 7 = 7,000  
Celkem 7=7.000 [B]</t>
  </si>
  <si>
    <t>položka zahrnuje:    
- dodávku a montáž značek v požadovaném provedení</t>
  </si>
  <si>
    <t>914122</t>
  </si>
  <si>
    <t>DOPRAVNÍ ZNAČKY ZÁKLADNÍ VELIKOSTI OCELOVÉ FÓLIE TŘ 1 - MONTÁŽ S PŘEMÍSTĚNÍM</t>
  </si>
  <si>
    <t>1=1.000 [A]podjezd1=1,000 [A]   
Celkem 1 = 1,000   
Celkem 1 = 1,000  
Celkem 1=1.000 [B]</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</si>
  <si>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</si>
  <si>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</si>
  <si>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</si>
  <si>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chodník 1 ks   
podjezd 1+12=13,000 [A]   
1+1+12=14.000 [A]   
Celkem 14 = 14,000   
Celkem 14 = 14,000  
Celkem 14=14.000 [B]</t>
  </si>
  <si>
    <t>Položka zahrnuje odstranění, demontáž a odklizení materiálu s odvozem na předepsané místo</t>
  </si>
  <si>
    <t>914913</t>
  </si>
  <si>
    <t>SLOUPKY A STOJKY DZ Z OCEL TRUBEK ZABETON DEMONTÁŽ</t>
  </si>
  <si>
    <t>chodník 1 ks   
podjezd 1+5=6,000 [A]   
7=7.000 [A]   
Celkem 7 = 7,000   
Celkem 7 = 7,000  
Celkem 7=7.000 [B]</t>
  </si>
  <si>
    <t>chodník 2 ks   
podjezd 1=1,000 [A]   
3=3.000 [A]   
Celkem 3 = 3,000   
Celkem 3 = 3,000  
Celkem 3=3.000 [B]</t>
  </si>
  <si>
    <t>položka zahrnuje:    
- sloupky a upevňovací zařízení včetně jejich osazení (betonová patka, zemní práce)</t>
  </si>
  <si>
    <t>915111</t>
  </si>
  <si>
    <t>VODOROVNÉ DOPRAVNÍ ZNAČENÍ BARVOU HLADKÉ - DODÁVKA A POKLÁDKA</t>
  </si>
  <si>
    <t>`provizotium    
V5 bílá 9*0,5=4,500 [A]    
V1a(0,125) bílá  60*0,125=7,500 [B]    
V 12b žlutá 69,34*0,125=8,668 [C]    
Celkem: A+B+C=20,668 [D]`   
20,668=20.668 [A]   
Celkem 20,668 = 20,668   
Celkem 20,668 = 20,668  
Celkem 20,668=20.668 [B]</t>
  </si>
  <si>
    <t>položka zahrnuje:    
- dodání a pokládku nátěrového materiálu (měří se pouze natíraná plocha)    
- předznačení a reflexní úpravu</t>
  </si>
  <si>
    <t>`podjezd    
V4 (0,25)  36,56*0,25=9,140 [A]    
V1a (0,125)  174*0,125=21,750 [B]    
V 13 2,3=2,300 [C]    
Celkem: A+B+C=33,190 [D]`   
33,190=33.190 [A]   
Celkem 33,19 = 33,190   
Celkem 33,19 = 33,190  
Celkem 33,19=33.190 [B]</t>
  </si>
  <si>
    <t>915221</t>
  </si>
  <si>
    <t>VODOR DOPRAV ZNAČ PLASTEM STRUKTURÁLNÍ NEHLUČNÉ - DOD A POKLÁDKA</t>
  </si>
  <si>
    <t>916112</t>
  </si>
  <si>
    <t>DOPRAV SVĚTLO VÝSTRAŽ SAMOSTATNÉ - MONTÁŽ S PŘESUNEM</t>
  </si>
  <si>
    <t>2=2.000 [A]   
Celkem 2 = 2,000   
Celkem 2 = 2,000  
Celkem 2=2.000 [B]</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</si>
  <si>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</si>
  <si>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</si>
  <si>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</si>
  <si>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Položka zahrnuje odstranění, demontáž a odklizení zařízení s odvozem na předepsané místo</t>
  </si>
  <si>
    <t>916119</t>
  </si>
  <si>
    <t>DOPRAV SVĚTLO VÝSTRAŽ SAMOSTATNÉ - NÁJEMNÉ</t>
  </si>
  <si>
    <t>KSDEN</t>
  </si>
  <si>
    <t>2*30=60.000 [A]   
Celkem 60 = 60,000   
Celkem 60 = 60,000  
Celkem 60=60.000 [B]</t>
  </si>
  <si>
    <t>položka zahrnuje sazbu za pronájem zařízení. Počet měrných jednotek se určí jako součin počtu zařízení a počtu dní použití.</t>
  </si>
  <si>
    <t>916122</t>
  </si>
  <si>
    <t>DOPRAV SVĚTLO VÝSTRAŽ SOUPRAVA 3KS - MONTÁŽ S PŘESUNEM</t>
  </si>
  <si>
    <t>916123</t>
  </si>
  <si>
    <t>DOPRAV SVĚTLO VÝSTRAŽ SOUPRAVA 3KS - DEMONTÁŽ</t>
  </si>
  <si>
    <t>916129</t>
  </si>
  <si>
    <t>DOPRAV SVĚTLO VÝSTRAŽ SOUPRAVA 3KS - NÁJEMNÉ</t>
  </si>
  <si>
    <t>916152</t>
  </si>
  <si>
    <t>SEMAFOROVÁ PŘENOSNÁ SOUPRAVA - MONTÁŽ S PŘESUNEM</t>
  </si>
  <si>
    <t>916153</t>
  </si>
  <si>
    <t>SEMAFOROVÁ PŘENOSNÁ SOUPRAVA - DEMONTÁŽ</t>
  </si>
  <si>
    <t>916159</t>
  </si>
  <si>
    <t>SEMAFOROVÁ PŘENOSNÁ SOUPRAVA - NÁJEMNÉ</t>
  </si>
  <si>
    <t>916312</t>
  </si>
  <si>
    <t>DOPRAVNÍ ZÁBRANY Z2 S FÓLIÍ TŘ 1 -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</si>
  <si>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</si>
  <si>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916313</t>
  </si>
  <si>
    <t>DOPRAVNÍ ZÁBRANY Z2 S FÓLIÍ TŘ 1 - DEMONTÁŽ</t>
  </si>
  <si>
    <t>916319</t>
  </si>
  <si>
    <t>DOPRAVNÍ ZÁBRANY Z2 - NÁJEMNÉ</t>
  </si>
  <si>
    <t>6*30=180.000 [A]   
Celkem 180 = 180,000   
Celkem 180 = 180,000  
Celkem 180=180.000 [B]</t>
  </si>
  <si>
    <t>916352</t>
  </si>
  <si>
    <t>SMĚROVACÍ DESKY Z4 OBOUSTR S FÓLIÍ TŘ 1 - MONTÁŽ S PŘESUNEM</t>
  </si>
  <si>
    <t>7=7.000 [A]   
Celkem 7 = 7,000   
Celkem 7 = 7,000  
Celkem 7=7.000 [B]</t>
  </si>
  <si>
    <t>916353</t>
  </si>
  <si>
    <t>SMĚROVACÍ DESKY Z4 OBOUSTR S FÓLIÍ TŘ 1 - DEMONTÁŽ</t>
  </si>
  <si>
    <t>916359</t>
  </si>
  <si>
    <t>SMĚROVACÍ DESKY Z4 OBOUSTR S FÓLIÍ TŘ 1 - NÁJEMNÉ</t>
  </si>
  <si>
    <t>7*30=210.000 [A]   
Celkem 210 = 210,000   
Celkem 210 = 210,000  
Celkem 210=210.000 [B]</t>
  </si>
  <si>
    <t>916A1</t>
  </si>
  <si>
    <t>PARKOVACÍ SLOUPKY A ZÁBRANY KOVOVÉ</t>
  </si>
  <si>
    <t>8=8.000 [A]   
Celkem 8 = 8,000   
Celkem 8 = 8,000  
Celkem 8=8.000 [B]</t>
  </si>
  <si>
    <t>položka zahrnuje dodání zařízení v předepsaném provedení včetně jeho osazení</t>
  </si>
  <si>
    <t>917212</t>
  </si>
  <si>
    <t>ZÁHONOVÉ OBRUBY Z BETONOVÝCH OBRUBNÍKŮ ŠÍŘ 80MM</t>
  </si>
  <si>
    <t>podjezd 72,5=72,500 [A]72,5=72.500 [A]   
Celkem 72,5 = 72,500   
Celkem 72,5 = 72,500  
Celkem 72,5=72.500 [B]</t>
  </si>
  <si>
    <t>3,6=3.600 [A]   
Celkem 3,6 = 3,600   
Celkem 3,6 = 3,600  
Celkem 3,6=3.600 [B]</t>
  </si>
  <si>
    <t>150/250 podjezd 184=184,000 [B]    
184=184.000 [A]   
Celkem 184 = 184,000   
Celkem 184 = 184,000  
Celkem 184=184.000 [B]</t>
  </si>
  <si>
    <t>nájezdový přechodový 150/150 - podjezd 4,0=4,000 [A]    
nájezdový 150/150 - podjezd 11,2=11,200 [B]    
Celkem: A+B=15,200 [C]   
15,2=15.200 [A]   
Celkem 15,2 = 15,200   
Celkem 15,2 = 15,200  
Celkem 15,2=15.200 [B]</t>
  </si>
  <si>
    <t>91725</t>
  </si>
  <si>
    <t>NÁSTUPIŠTNÍ OBRUBNÍKY BETONOVÉ</t>
  </si>
  <si>
    <t>zastávkový kasselský obrubník 22,5= 22.5 m   
22,5=22.500 [A]   
Celkem 22,5 = 22,500   
Celkem 22,5 = 22,500  
Celkem 22,5=22.500 [B]</t>
  </si>
  <si>
    <t>919111</t>
  </si>
  <si>
    <t>ŘEZÁNÍ ASFALTOVÉHO KRYTU VOZOVEK TL DO 50MM</t>
  </si>
  <si>
    <t>podjezd 289,2=289,200 [A]   
289,2=289.200 [A]   
Celkem 289,2 = 289,200   
Celkem 289,2 = 289,200  
Celkem 289,2=289.200 [B]</t>
  </si>
  <si>
    <t>položka zahrnuje řezání vozovkové vrstvy v předepsané tloušťce, včetně spotřeby vody</t>
  </si>
  <si>
    <t>umělá vodící linie = 8.1 m2/0,4=20,25m</t>
  </si>
  <si>
    <t>20,25=20.250 [A]   
Celkem 20,25 = 20,250   
Celkem 20,25 = 20,250  
Celkem 20,25=20.250 [B]</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</si>
  <si>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</si>
  <si>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931314</t>
  </si>
  <si>
    <t>TĚSNĚNÍ DILATAČ SPAR ASF ZÁLIVKOU PRŮŘ DO 400MM2</t>
  </si>
  <si>
    <t>chodník 22,5=22,5   
podjezd 289,2=289,200 [A]   
22,5+289,2=311.700 [A]   
Celkem 311,7 = 311,700   
Celkem 311,7 = 311,700  
Celkem 311,7=311.700 [B]</t>
  </si>
  <si>
    <t>položka zahrnuje dodávku a osazení předepsaného materiálu, očištění ploch spáry před úpravou, očištění okolí spáry po úpravě    
nezahrnuje těsnící profil</t>
  </si>
  <si>
    <t>935212</t>
  </si>
  <si>
    <t>PŘÍKOPOVÉ ŽLABY Z BETON TVÁRNIC ŠÍŘ DO 600MM DO BETONU TL 100MM</t>
  </si>
  <si>
    <t>do lože C 20/25nXF3</t>
  </si>
  <si>
    <t>50,82=50.820 [A]   
Celkem 50,82 = 50,820   
Celkem 50,82 = 50,820  
Celkem 50,82=50.820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</si>
  <si>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</si>
  <si>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966844</t>
  </si>
  <si>
    <t>ODSTRANĚNÍ OPLOCENÍ PLECHOVÉHO</t>
  </si>
  <si>
    <t>Odstranění plotu     
povinný odkup železného šrotu ze strany zhotovitele</t>
  </si>
  <si>
    <t>12=12.000 [A]   
Celkem 12 = 12,000   
Celkem 12 = 12,000  
Celkem 12=12.000 [B]</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</si>
  <si>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</si>
  <si>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</si>
  <si>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 xml:space="preserve">  SO 13-50-03.2</t>
  </si>
  <si>
    <t>Odvodnění komunikací (město)</t>
  </si>
  <si>
    <t>SO 13-50-03.2</t>
  </si>
  <si>
    <t>pol 1 + pol. 2  58,85*1,808=106.401 [A]   
Celkem 106,401 = 106,401   
Celkem 106,401 = 106,401  
Celkem 106,401=106.401 [B]</t>
  </si>
  <si>
    <t>32,67=32.670 [A]   
Celkem 32,67 = 32,670   
Celkem 32,67 = 32,670  
Celkem 32,67=32.670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</si>
  <si>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</si>
  <si>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šachty: 1x(2,5*2,5)*1,00 =6.250 [A]   
vsak. šachta: 2,5*2,5*2,0=12.500 [B]        
UV od štěrb.žlabů: 2*0,65*1,6*1,6 =3.328 [C]       
UV: 2*0,8*1,6*1,6=4.096 [D]          
Celkem: A+B+C+D=26.174 [E]   
Celkem 26,174 = 26,174   
Celkem 26,174 = 26,174  
Celkem 26,174=26.174 [B]</t>
  </si>
  <si>
    <t>příp. UV1+UV2:: pol.1 - pol.3 - pol.6    5,64=5.640 [A]     
příp. OŽ1: pol.1 - pol.3 - pol.6    5,52=5.520 [B]      
příp. OŽ2: pol.1 - pol.3 - pol.6     1,25=1.250 [C]    
šachta: pol.2 - (1*1,00*0,62?*3,14)   5,04=5.040 [D]        
Celkem: A+B+C+D=17.450 [E]   
Celkem 17,45 = 17,450   
Celkem 17,45 = 17,450  
Celkem 17,45=17.450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</si>
  <si>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</si>
  <si>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příp. UV1+UV2: (0,2+0,3)*1,1*(10,5+3,0) =7.425 [A]= 7,43 m3   
příp. OŽ1: (0,2+0,3)*1,1*13,2 =7.260 [B] = 7,26 m3   
příp. OŽ2: (0,2+0,3)*1,1*3,0 =1.650 [C]= 1,65 m3   
UV: pol.2 - (2*0,65*0,275?*3,14) - (2*0,80*0,275?*3,14) = 6,74 m3 6,74=6.740 [D]   
vsak. šachta: pol.2 - (1*2,00*0,62?*3,14) = 10,09 m3 10,09=10.090 [F]   
Celkem: A+B+C+D+F=33.165 [G]   
Celkem 33,165 = 33,165   
Celkem 33,165 = 33,165  
Celkem 33,165=33.165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</si>
  <si>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</si>
  <si>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příp. UV1+UV2: 0,12*1,1*(10,5+3,0)=1.782 [A] = 1,78 m3   
příp. OŽ1: 0,12*1,1*13,2=1.742 [B] = 1,74 m3   
příp. OŽ2: 0,12*1,1*3,0 =0.396 [C]= 0,40 m3   
Celkem: A+B+C=3.920 [D]   
Celkem 3,92 = 3,920   
Celkem 3,92 = 3,920  
Celkem 3,92=3.920 [B]</t>
  </si>
  <si>
    <t>položka zahrnuje dodávku předepsaného kameniva, mimostaveništní a vnitrostaveništní dopravu a jeho uložení    
není-li v zadávací dokumentaci uvedeno jinak, jedná se o nakupovaný materiál</t>
  </si>
  <si>
    <t>87434</t>
  </si>
  <si>
    <t>POTRUBÍ Z TRUB PLASTOVÝCH ODPADNÍCH DN DO 200MM</t>
  </si>
  <si>
    <t>plastové potrubí DN200 SN16</t>
  </si>
  <si>
    <t>Přípojky: (10,5+3,0+13,2+3,0)*1,015 =30.146 [A]= 30,15 m   
Celkem 30,146 = 30,146   
Celkem 30,146 = 30,146  
Celkem 30,146=30.146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</si>
  <si>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</si>
  <si>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1 ks revizní šachty + 1 ks vsakovací šachty2=2.000 [A]   
Celkem 2 = 2,000   
Celkem 2 = 2,000  
Celkem 2=2.000 [B]</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</si>
  <si>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</si>
  <si>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Prefabrikovaná betonová uliční vpust DN450 s odtokem DN200 pod beton. štěrbinový žlab, vč. dna, přechodového kusu, kalového koše, podkladních vrstev, tesnění</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</si>
  <si>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</si>
  <si>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897626</t>
  </si>
  <si>
    <t>VPUSŤ ŠTĚRBINOVÝCH ŽLABŮ Z BETON DÍLCŮ SV. ŠÍŘKY DO 400MM</t>
  </si>
  <si>
    <t>OŽ1 - 1ks, OŽ2 - 1ks   2=2.000 [A]   
Celkem 2 = 2,000   
Celkem 2 = 2,000  
Celkem 2=2.000 [B]</t>
  </si>
  <si>
    <t>položka zahrnuje dodávku a osazení předepsaného dílce včetně mříže    
nezahrnuje předepsané podkladní konstrukce</t>
  </si>
  <si>
    <t>897726</t>
  </si>
  <si>
    <t>ČISTÍCÍ KUSY ŠTĚRBIN ŽLABŮ Z BETON DÍLCŮ SV. ŠÍŘKY DO 400MM</t>
  </si>
  <si>
    <t>OŽ1 - 1ks1=1.000 [A]   
Celkem 1 = 1,000   
Celkem 1 = 1,000  
Celkem 1=1.000 [B]</t>
  </si>
  <si>
    <t>položka zahrnuje dodávku a osazení předepsaného dílce    
nezahrnuje předepsané podkladní konstrukce</t>
  </si>
  <si>
    <t>899642</t>
  </si>
  <si>
    <t>ZKOUŠKA VODOTĚSNOSTI POTRUBÍ DN DO 200MM</t>
  </si>
  <si>
    <t>30,150=30.150 [A]   
Celkem 30,15 = 30,150   
Celkem 30,15 = 30,150  
Celkem 30,15=30.150 [B]</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</si>
  <si>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</si>
  <si>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položka zahrnuje prohlídku potrubí televizní kamerou, záznam prohlídky na nosičích DVD a vyhotovení závěrečného písemného protokolu</t>
  </si>
  <si>
    <t>935111</t>
  </si>
  <si>
    <t>ŠTĚRBINOVÉ ŽLABY Z BETONOVÝCH DÍLCŮ ŠÍŘ DO 400MM VÝŠ DO 500MM BEZ OBRUBY</t>
  </si>
  <si>
    <t>OŽ1: 9,54-1,0-1,0-2*0,12 m=7.300 [A] = 7,30 m   
OŽ2 = 5,24-1,0-2*0,12 m=4.000 [B] = 4,0 m   
Celkem: A+B=11.300 [C]   
Celkem 11,3 = 11,300   
Celkem 11,3 = 11,300  
Celkem 11,3=11.300 [B]</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</si>
  <si>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</si>
  <si>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1=1.000 [A]   
Celkem 1 = 1,000   
Celkem 1 = 1,000  
Celkem 1=1.000 [B]</t>
  </si>
  <si>
    <t xml:space="preserve">  SO 13-50-03.3</t>
  </si>
  <si>
    <t>Parkoviště</t>
  </si>
  <si>
    <t>SO 13-50-03.3</t>
  </si>
  <si>
    <t>R01410201</t>
  </si>
  <si>
    <t>POPLATKY ZA SKLÁDKU včetně dopravy</t>
  </si>
  <si>
    <t>267,436*2=534.872 [A]   
Celkem 534,872 = 534,872   
Celkem 534,872 = 534,872  
Celkem 534,872=534.872 [B]</t>
  </si>
  <si>
    <t>R01410202</t>
  </si>
  <si>
    <t>4,635*2,4=11.124 [A]   
Celkem 11,124 = 11,124   
Celkem 11,124 = 11,124  
Celkem 11,124=11.124 [B]</t>
  </si>
  <si>
    <t>R01410203</t>
  </si>
  <si>
    <t>1,545*1,9=2.936 [A]   
Celkem 2,936 = 2,936   
Celkem 2,936 = 2,936  
Celkem 2,936=2.936 [B]</t>
  </si>
  <si>
    <t>11120</t>
  </si>
  <si>
    <t>ODSTRANENÍ KROVIN</t>
  </si>
  <si>
    <t>odstranení krovin a stromu do prumeru 100 mm    
doprava drevin bez ohledu na vzdálenost    
spálení na hromadách nebo štepkování</t>
  </si>
  <si>
    <t>11130</t>
  </si>
  <si>
    <t>SEJMUTÍ DRNU</t>
  </si>
  <si>
    <t>774,3-51,5=722.800 [A]   
Celkem 722,8 = 722,800   
Celkem 722,8 = 722,800  
Celkem 722,8=722.800 [B]</t>
  </si>
  <si>
    <t>vcetne vodorovné dopravy  a uložení na skládku</t>
  </si>
  <si>
    <t>11201</t>
  </si>
  <si>
    <t>KÁCENÍ STROMU D KMENE DO 0,5M S ODSTRANENÍM PAREZU</t>
  </si>
  <si>
    <t>Kácení stromu se merí v [ks] poražených stromu (prumer stromu se merí ve výšce 1,3m nad terénem) a zahrnuje zejména:    
- poražení stromu a osekání vetví    
- spálení vetví na hromadách nebo štepkování    
- dopravu a uložení kmenu, prípadné další práce s nimi dle pokynu zadávací dokumentace    
Odstranení parezu se merí v [ks] vytrhaných nebo vykopaných parezu a zahrnuje zejména:    
- vytrhání nebo vykopání parezu    
- veškeré zemní práce spojené s odstranením parezu    
- dopravu a uložení parezu, prípadne další práce s nimi dle pokynu zadávací dokumentace    
- zásyp jam po parezech</t>
  </si>
  <si>
    <t>ODSTRANENÍ PODKLADU ZPEVNENÝCH PLOCH Z KAMENIVA NESTMELENÉHO</t>
  </si>
  <si>
    <t>51,5*0,03=1.545 [A]   
Celkem 1,545 = 1,545   
Celkem 1,545 = 1,545  
Celkem 1,545=1.545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</si>
  <si>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</si>
  <si>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FRÉZOVÁNÍ ZPEVNENÝCH PLOCH ASFALTOVÝCH</t>
  </si>
  <si>
    <t>51,5*0,09=4.635 [A]   
Celkem 4,635 = 4,635   
Celkem 4,635 = 4,635  
Celkem 4,635=4.635 [B]</t>
  </si>
  <si>
    <t>113763</t>
  </si>
  <si>
    <t>FRÉZOVÁNÍ DRÁŽKY PRUREZU DO 300MM2 V ASFALTOVÉ VOZOVCE</t>
  </si>
  <si>
    <t>Položka zahrnuje veškerou manipulaci s vybouranou sutí a s vybouranými hmotami vc. uložení na skládku.</t>
  </si>
  <si>
    <t>ODKOP PRO SPOD STAVBU SILNIC A ŽELEZNIC TR. I</t>
  </si>
  <si>
    <t>722,8*0,22=159.016 [A]   
Celkem 159,016 = 159,016   
Celkem 159,016 = 159,016  
Celkem 159,016=159.016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</si>
  <si>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</si>
  <si>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ULOŽENÍ SYPANINY DO NÁSYPU A NA SKLÁDKY BEZ ZHUTNENÍ</t>
  </si>
  <si>
    <t>159,016+722,8*0,15=267.436 [A]   
Celkem 267,436 = 267,436   
Celkem 267,436 = 267,436  
Celkem 267,436=267.436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</si>
  <si>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</si>
  <si>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ÚPRAVA PLÁNE SE ZHUTNENÍM V HORNINE TR. I</t>
  </si>
  <si>
    <t>774,3=774.300 [A]   
Celkem 774,3 = 774,300   
Celkem 774,3 = 774,300  
Celkem 774,3=774.300 [B]</t>
  </si>
  <si>
    <t>položka zahrnuje úpravu pláne vcetne vyrovnání výškových rozdílu. Míru zhutnení urcuje projekt.</t>
  </si>
  <si>
    <t>212635</t>
  </si>
  <si>
    <t>TRATIVODY KOMPL Z TRUB Z PLAST HM DN DO 150MM, RÝHA TR I</t>
  </si>
  <si>
    <t>135=135.000 [A]   
Celkem 135 = 135,000   
Celkem 135 = 135,000  
Celkem 135=135.000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</si>
  <si>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</si>
  <si>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28997C</t>
  </si>
  <si>
    <t>OPLÁŠTENÍ (ZPEVNENÍ) Z GEOTEXTILIE DO 300G/M2</t>
  </si>
  <si>
    <t>1,33*135=179.550 [A]   
Celkem 179,55 = 179,550   
Celkem 179,55 = 179,550  
Celkem 179,55=179.550 [B]</t>
  </si>
  <si>
    <t>Položka zahrnuje:    
- dodávku predepsané geotextilie    
- úpravu, ocištení a ochranu podkladu    
- prichycení k podkladu, prípadne zatížení    
- úpravy spoju a zajištení okraju    
- úpravy pro odvodnení    
- nutné presahy    
- mimostaveništní a vnitrostaveništní dopravu</t>
  </si>
  <si>
    <t>VOZOVKOVÉ VRSTVY ZE ŠTERKODRTI</t>
  </si>
  <si>
    <t>774,3*0,25=193.575 [A]   
Celkem 193,575 = 193,575   
Celkem 193,575 = 193,575  
Celkem 193,575=193.575 [B]</t>
  </si>
  <si>
    <t>- dodání kameniva predepsané kvality a zrnitosti    
- rozprostrení a zhutnení vrstvy v predepsané tlouštce    
- zrízení vrstvy bez rozlišení šírky, pokládání vrstvy po etapách    
- nezahrnuje postriky, nátery</t>
  </si>
  <si>
    <t>58401</t>
  </si>
  <si>
    <t>VOZOVKOVÉ KRYTY Z VEGETACNÍCH DÍLCU DO LOŽE Z KAM TL DO 100MM</t>
  </si>
  <si>
    <t>- dodání dílcu v požadované kvalite, dodání materiálu pro predepsané  lože v tlouštce predepsané dokumentací a pro predepsanou výpln spar    
- ocištení podkladu    
- uložení dílcu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</si>
  <si>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895811</t>
  </si>
  <si>
    <t>DRENÁŽNÍ ŠACHTICE NORMÁLNÍ Z PLAST DÍLCU ŠN 60</t>
  </si>
  <si>
    <t>položka zahrnuje:    
- poklopy s rámem z predepsaného materiálu a tvaru    
- predepsané plastové skruže, dno a není-li uvedeno jinak i podkladní vrstvu (z kameniva nebo betonu).    
- výpln, tesnení a tmelení spár a spoju,    
- ocištení a ošetrení úložných ploch,    
- predepsané podkladní konstrukce</t>
  </si>
  <si>
    <t>SILNICNÍ A CHODNÍKOVÉ OBRUBY Z BETONOVÝCH OBRUBNÍKU ŠÍR 150MM</t>
  </si>
  <si>
    <t>Položka zahrnuje:    
dodání a pokládku betonových obrubníku o rozmerech predepsaných zadávací dokumentací    
betonové lože i bocní betonovou operku.</t>
  </si>
  <si>
    <t>919112</t>
  </si>
  <si>
    <t>REZÁNÍ ASFALTOVÉHO KRYTU VOZOVEK TL DO 100MM</t>
  </si>
  <si>
    <t>položka zahrnuje rezání vozovkové vrstvy v predepsané tlouštce, vcetne spotreby vody</t>
  </si>
  <si>
    <t>931313</t>
  </si>
  <si>
    <t>TESNENÍ DILATAC SPAR ASF ZÁLIVKOU PRUR DO 300MM2</t>
  </si>
  <si>
    <t>položka zahrnuje dodávku a osazení predepsaného materiálu, ocištení ploch spáry pred úpravou, ocištení okolí spáry po úprave    
nezahrnuje tesnící profil</t>
  </si>
  <si>
    <t>D.2.1.9</t>
  </si>
  <si>
    <t>Kabelovody, kolektory</t>
  </si>
  <si>
    <t xml:space="preserve">  SO 10-60-01</t>
  </si>
  <si>
    <t>Liberec - Hrádek nad Nisou, přechody kabelů přes mostní objekty</t>
  </si>
  <si>
    <t>SO 10-60-01</t>
  </si>
  <si>
    <t>viz. položka 13173  
most v ev. km 160,779: 9*2,1=18,9 t  
most v ev. km 162,051: 9*2,1= 18,9 t  
spolu: 18,9*2=37,8 t  
Evidenční položka. Neoceňovat !!! Položka se oceňuje pouze pod SO 90-90</t>
  </si>
  <si>
    <t>Objem výkopů pronásobený objemovou tíhou zeminy 2,1 t/m3  
Celkem 37,8=37.800 [B]</t>
  </si>
  <si>
    <t>viz položka 96616:   
most v ev. km 160,779: 1,84*2,4= 4,42 t  
most v ev. km 162,051: 1,64*2,4=3,936 t  
spolu: 4,42+3,936=8,356 t  
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</si>
  <si>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Celkem 8,356=8.356 [B]</t>
  </si>
  <si>
    <t>Výkop kolem konstrukce:   
most v ev. km 160,779: 9 m3  
most v ev. km 162,051: 9 m3  
spolu: 2*9=18 m3  
Celkem 18=18.000 [B]</t>
  </si>
  <si>
    <t>Zásyp kolem konstrukce se zhutnením:   
most v ev. km 160,779: 8 m3  
most v ev. km 162,051: 8 m3  
spolu: 2*8=16 m3  
Celkem 16=16.000 [B]</t>
  </si>
  <si>
    <t>Injektážní vrty mezi stávající a novou římsou  
most v ev. km 160,779: 98ks*0,2=19,6 m  
most v ev. km 162,051: 46ks*0,2=9,2 m  
spolu: 19,6+9,2=28,8 m  
Celkem 28,8=28.800 [B]</t>
  </si>
  <si>
    <t>Základy patky na zajištění kabelové trasy</t>
  </si>
  <si>
    <t>most v ev. km 160,779: 1 m3  
most v ev. km 162,051: 1 m3  
spolu: 2*1=2 m3  
Celkem 2=2.000 [B]</t>
  </si>
  <si>
    <t>most v ev. km 160,779: 0,3*0,33*19,5=1,93 m3  
most v ev. km 162,051: 0,6*0,3*9,1=1,64 m3  
spolu:1,93+1,64=3,57 m3  
Celkem 3,57=3.570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</si>
  <si>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</si>
  <si>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most v ev. km 160,779: 0,24 t  
most v ev. km 162,051: 0,205 t  
spolu:0,24+0,205=0,45 t  
Celkem 0,45=0.450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</si>
  <si>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</si>
  <si>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Zábradlí na římsach</t>
  </si>
  <si>
    <t>Dle přílohy 2.002, 2.003  
Most v ev. km 160,779: 980,36+30,87=1011,23  
Most v ev. km 162,051: 531,04+20,58=551,62  
Spolu: 1011,23+551,62=1562,85kg  
Celkem 1562,85=1 562.850 [B]</t>
  </si>
  <si>
    <t>kabelový žlab 250x200 mm</t>
  </si>
  <si>
    <t>most v ev. km 160,779: 21,45 m  
most v ev. km 162,051: 11,05 m  
spolu: 21,45+11,05=32,5 m  
Celkem 32,5=32.500 [B]</t>
  </si>
  <si>
    <t>Dilatační spáry z polystyrénu</t>
  </si>
  <si>
    <t>Most v ev km 160,779: 0,094*4=0,376 m2  
Most v ev. km 162,051: 0,18*3=0,54m2  
Spolu: 0,376+0,54=0,916m2  
Celkem 0,916=0.916 [B]</t>
  </si>
  <si>
    <t>938542</t>
  </si>
  <si>
    <t>OČIŠTĚNÍ BETON KONSTR OTRYSKÁNÍM TLAK VODOU DO 500 BARŮ</t>
  </si>
  <si>
    <t>Očištění říms tlakovou vodou 300-500 barů;   
most v ev. km 160,779:0.23*19,5=4,485 m2  
most v ev. km 162,051: (0,3+0,6)*9,1=8,19 m2  
Spolu: 4,49+8,19=12,68 m2  
Celkem 12,68=12.680 [B]</t>
  </si>
  <si>
    <t>položka zahrnuje očištění předepsaným způsobem včetně odklizení vzniklého odpadu</t>
  </si>
  <si>
    <t>Demolice železobetónové konstrukce římsy</t>
  </si>
  <si>
    <t>most v ev. km 160,779: 0,094*19,5=1,84 m3  
most v ev. km 162,051: 0,3*0,6*9,1=1,64 m3  
spolu: 1,84+1,64=3,48 m3  
Celkem 3,48=3.480 [B]</t>
  </si>
  <si>
    <t>Demolice zábradlí</t>
  </si>
  <si>
    <t>Zábradlí:  
most v ev. km 160,779: 19,5*50= 975 kg  
most v ev. km 162,051: 9,1*50=455 kg  
spolu: 0,975+0,455=1,43 t  
Celkem 1,43=1.430 [B]</t>
  </si>
  <si>
    <t>D.2.2</t>
  </si>
  <si>
    <t>Pozemní stavební objekty budov</t>
  </si>
  <si>
    <t xml:space="preserve">  SO 11-71-01</t>
  </si>
  <si>
    <t>ŽST Liberec, společenský sál ´Ostrov´ - adaptace</t>
  </si>
  <si>
    <t>SO 11-71-01</t>
  </si>
  <si>
    <t>139751101</t>
  </si>
  <si>
    <t>Vykopávka v uzavřených prostorech ručně v hornině třídy těžitelnosti I skupiny 1 až 3</t>
  </si>
  <si>
    <t>Půdory 1NP Bourací práce škvárový násyp `1.20` (3,00*5,95)*0,15 `1.21` (2,32*5,95)*0,15 `1.23` (5,4*4,45-1,35*2,35-1,25*0,1)*0,15  `1.24` (1,25*2,25+1,75*0,33)*0,15     `1.25` (7,08*9,62+0,2*1,75+0,2*1,58)*0,15+(7,08+0,25+9,62+0,25)*0,15*0,5/2  Součet 19,328 19.329000=19.329 [A]</t>
  </si>
  <si>
    <t>162211311</t>
  </si>
  <si>
    <t>Vodorovné přemístění výkopku nebo sypaniny stavebním kolečkem s vyprázdněním kolečka na hromady nebo do dopravního prostředku na vzdálenost do 10 m z horniny třídy těžitelnosti I, skupiny 1 až 3</t>
  </si>
  <si>
    <t>19.329000=19.329 [A]</t>
  </si>
  <si>
    <t>162211319</t>
  </si>
  <si>
    <t>Vodorovné přemístění výkopku nebo sypaniny stavebním kolečkem s vyprázdněním kolečka na hromady nebo do dopravního prostředku na vzdálenost do 10 m Příplatek za každých dalších 10 m k ceně -1311</t>
  </si>
  <si>
    <t>19,329 * 9 ` Přepočtené koeficientem množství 173.961000 173.961000=173.961 [A]</t>
  </si>
  <si>
    <t>Vodorovné přemístění výkopku nebo sypaniny po suchu na obvyklém dopravním prostředku, bez naložení výkopku</t>
  </si>
  <si>
    <t>Vodorovné přemístění výkopku nebo sypaniny po suchu na obvyklém dopravním prostředku, bez naložení výkopku, avšak se složením bez rozhrnutí z horniny třídy těžitelnosti I skupiny 1 až 3 na vzdálenost přes 50 do 500 m</t>
  </si>
  <si>
    <t>Svislé a kompletní konstrukce</t>
  </si>
  <si>
    <t>13010726</t>
  </si>
  <si>
    <t>ocel profilová jakost S235JR (11 375) průřez I (IPN) 240</t>
  </si>
  <si>
    <t>1.110000=1.110 [A]</t>
  </si>
  <si>
    <t>Hmotnost: 36,20 kg/m</t>
  </si>
  <si>
    <t>310239211</t>
  </si>
  <si>
    <t>Zazdívka otvorů ve zdivu nadzákladovém cihlami pálenými plochy přes 1 m2 do 4 m2 na maltu vápenocementovou</t>
  </si>
  <si>
    <t>Půdorys 1.NP Navrhovaný stav `zazdění otvoru v m.č. L.106` 0,95*2,1*0,28 Součet 0,559 0.559000=0.559 [A]</t>
  </si>
  <si>
    <t>310321111</t>
  </si>
  <si>
    <t>Zabetonování otvorů ve zdivu nadzákladovém včetně bednění, odbednění a výztuže (materiál v ceně) plochy do 1 m2</t>
  </si>
  <si>
    <t>Půdory 1PP Bourací práce a navrhovaný stav `zazdění okenního otvoru v m.č. 0.45` 1,00*1,5*0,3 Součet 0,45 0.450000=0.450 [A]</t>
  </si>
  <si>
    <t>311101214</t>
  </si>
  <si>
    <t>Vytvoření prostupů nebo suchých kanálků v betonových zdech nosných z monolitického betonu a železobetonu</t>
  </si>
  <si>
    <t>Vytvoření prostupů nebo suchých kanálků v betonových zdech nosných z monolitického betonu a železobetonu vodorovných, šikmých, obloukových, zalomených, svislých vložkami z trub, prefabrikovaných dílců, dutinových tvarovek, apod., bez jejich dodání trvale osazenými na sraz, včetně polohového zajištění v bednění při betonáži, vnější průřezové plochy přes 0,10 do 0,20 m2</t>
  </si>
  <si>
    <t>Půdory 1PP Bourací práce a navrhovaný stav  Řez 1-1 `osazení multikanálu` 1,6 Součet 1,6 1.600000=1.600 [A]</t>
  </si>
  <si>
    <t>311236121</t>
  </si>
  <si>
    <t>Zdivo jednovrstvé zvukově izolační z cihel děrovaných spojených na pero a drážku na maltu cementovou M10, pevnost cihel do P15, tl. zdiva 250 mm</t>
  </si>
  <si>
    <t>Půdorys 1.NP Navrhovaný stav  (6,83+9,445)*(0,5+3,5+0,24) Součet 69,006 69.006000=69.006 [A]</t>
  </si>
  <si>
    <t>317941125</t>
  </si>
  <si>
    <t>Osazování ocelových válcovaných nosníků na zdivu I nebo IE nebo U nebo UE nebo L č. 24 a výše nebo výšky přes 220 mm</t>
  </si>
  <si>
    <t>výkres statiky - 1.NP - Půdorys `nosník IPE 240` 5*7,23*30,7/1000 Součet 1,11 1.110000=1.110 [A]</t>
  </si>
  <si>
    <t>317944323</t>
  </si>
  <si>
    <t>Válcované nosníky dodatečně osazované do připravených otvorů bez zazdění hlav č. 14 až 22</t>
  </si>
  <si>
    <t>výkres statiky - 1.NP - Půdorys `překlad rozšiřovaných dveří v L.101; 3x IPE180` 3*2,1*21,9/1000  Součet 0,138 0.138000=0.138 [A]</t>
  </si>
  <si>
    <t>342291143</t>
  </si>
  <si>
    <t>Ukotvení příček expanzní maltou, tl. příčky přes 100 mm</t>
  </si>
  <si>
    <t>Půdorys 1.NP Navrhovaný stav 2*(0,5+3,5+0,24) Součet 8,48 8.480000=8.480 [A]</t>
  </si>
  <si>
    <t>342321410</t>
  </si>
  <si>
    <t>Stěny a příčky z betonu železového (bez výztuže) výplňové a oddělovací pevné, ochranné přizdívky tř. C 25/30</t>
  </si>
  <si>
    <t>Půdorys 1.NP Navrhovaný stav skladba P04 -sdělovací místnost (kabelový žlab) (0,5+2*3,005)*0,25*0,1+2*1,39*0,25*0,05 Součet 0,198 0.198000=0.198 [A]</t>
  </si>
  <si>
    <t>342351311</t>
  </si>
  <si>
    <t>Bednění stěn a příček výplňových a oddělovacích pevných rovné jednostranné zřízení</t>
  </si>
  <si>
    <t>Půdorys 1.NP Navrhovaný stav  skladba P04 -sdělovací místnost (kabelový žlab)  (2*(4,395+4,295+2*0,05)+0,5)*0,25 Součet 4,52 4.520000=4.520 [A]</t>
  </si>
  <si>
    <t>342351312</t>
  </si>
  <si>
    <t>Bednění stěn a příček výplňových a oddělovacích pevných rovné jednostranné odstranění</t>
  </si>
  <si>
    <t>4.520000=4.520 [A]</t>
  </si>
  <si>
    <t>342362021</t>
  </si>
  <si>
    <t>Výztuž stěn a příček výplňových a oddělovacích pevných svislých nebo šikmých, rovných nebo oblých ze svařovaných sítí z drátů typu KARI</t>
  </si>
  <si>
    <t>Půdorys 1.NP Navrhovaný stav  kladba P04 -sdělovací místnost (kabelový žlab)  (0,5+2*4,395)*0,25*2*4,44/1000  Součet 0,021 0.021000=0.021 [A]</t>
  </si>
  <si>
    <t>346244351</t>
  </si>
  <si>
    <t>Obezdívka koupelnových van ploch rovných z pálených cihel dl. 290 mm, na maltu M 5, tl. 65 mm</t>
  </si>
  <si>
    <t>Půdorys 1.NP Navrhovaný stav  `podezdívka sprchové vaničky v L.105` 1,1*0,15 Součet 0,165 0.165000=0.165 [A]</t>
  </si>
  <si>
    <t>346244381</t>
  </si>
  <si>
    <t>Plentování ocelových válcovaných nosníků jednostranné cihlami na maltu, výška stojiny do 200 mm</t>
  </si>
  <si>
    <t>výkres statiky - 1.NP - Půdorys  `překlad rozšiřovaných dveří v L.101; 3x IPE180` 2*2,1*0,18 Součet 0,756 0.756000=0.756 [A]</t>
  </si>
  <si>
    <t>346481111</t>
  </si>
  <si>
    <t>Zaplentování rýh, potrubí, válcovaných nosníků, výklenků nebo nik jakéhokoliv tvaru, na maltu ve stěnách nebo před stěnami rabicovým pletivem</t>
  </si>
  <si>
    <t>výkres statiky - 1.NP - Půdorys `překlad rozšiřovaných dveří v L.101; 3x IPE180` 2*2,1*0,18+1,8*0,28 Součet 1,26 1.260000=1.260 [A]</t>
  </si>
  <si>
    <t>953962112</t>
  </si>
  <si>
    <t>Kotvy chemické s vyvrtáním otvoru do zdiva z plných cihel tmel, hloubka 80 mm, velikost M 10</t>
  </si>
  <si>
    <t>Půdory 1PP Bourací práce a navrhovaný stav `zazdění okenního otvoru v m.č. 0.45` 16 Součet 16 16.000000=16.000 [A]</t>
  </si>
  <si>
    <t>R_MULTI.01</t>
  </si>
  <si>
    <t>Multikanál se sníženou hořlavostí 385/385 mm, počet otvorů dle PD</t>
  </si>
  <si>
    <t>1.600000=1.600 [A]</t>
  </si>
  <si>
    <t>342272205</t>
  </si>
  <si>
    <t>Příčky z pórobetonových tvárnic hladkých na tenké maltové lože objemová hmotnost do 500 kg/m3, tloušťka příčky 50 mm</t>
  </si>
  <si>
    <t>výkres Řez A (6,83+9,445)*0,125 Součet 2,034 2.034000=2.034 [A]</t>
  </si>
  <si>
    <t>411354249</t>
  </si>
  <si>
    <t>Bednění stropů ztracené ocelové žebrované ze širokých tenkostěnných ohýbaných profilů (hraněných trapézových vln)</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</si>
  <si>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60 mm, tl. plechu 1,00 mm</t>
  </si>
  <si>
    <t>výkres statiky - 1.NP - Půdorys `trapézový plech` 6,83*9,22+1,5*0,2 Součet 63,273 63.273000=63.273 [A]</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</si>
  <si>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</si>
  <si>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</si>
  <si>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</si>
  <si>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</si>
  <si>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63.273000=63.273 [A]</t>
  </si>
  <si>
    <t>413232211</t>
  </si>
  <si>
    <t>Zazdívka zhlaví stropních trámů nebo válcovaných nosníků pálenými cihlami válcovaných nosníků, výšky do 150 mm</t>
  </si>
  <si>
    <t>výkres statiky - 1.NP - Půdorys `zazdívka úhelníku L50x50x5` 1.000000=1.000 [A]</t>
  </si>
  <si>
    <t>413232221</t>
  </si>
  <si>
    <t>Zazdívka zhlaví stropních trámů nebo válcovaných nosníků pálenými cihlami válcovaných nosníků, výšky přes 150 do 300 mm</t>
  </si>
  <si>
    <t>výkres statiky - 1.NP - Půdorys `zazdívka nosníků IPE 240` 5  Součet 5 5.000000=5.000 [A]</t>
  </si>
  <si>
    <t>417321515</t>
  </si>
  <si>
    <t>Ztužující pásy a věnce z betonu železového (bez výztuže) tř. C 25/30</t>
  </si>
  <si>
    <t>výkres statiky - 1.NP - Půdorys a řez  (6,83+9,445)*0,25*0,14 Součet 0,57 0.570000=0.570 [A]</t>
  </si>
  <si>
    <t>417351115</t>
  </si>
  <si>
    <t>Bednění bočnic ztužujících pásů a věnců včetně vzpěr zřízení</t>
  </si>
  <si>
    <t>výkres statiky - 1.NP - Půdorys a řez 2*(6,83+9,445)*0,25 Součet 8,138 8.138000=8.138 [A]</t>
  </si>
  <si>
    <t>417351116</t>
  </si>
  <si>
    <t>Bednění bočnic ztužujících pásů a věnců včetně vzpěr odstranění</t>
  </si>
  <si>
    <t>8.138000=8.138 [A]</t>
  </si>
  <si>
    <t>417361821</t>
  </si>
  <si>
    <t>Výztuž ztužujících pásů a věnců z betonářské oceli 10 505 (R) nebo BSt 500</t>
  </si>
  <si>
    <t>0.100000=0.100 [A]</t>
  </si>
  <si>
    <t>Úpravy povrchů, podlahy a osazování výplní</t>
  </si>
  <si>
    <t>611131101</t>
  </si>
  <si>
    <t>Podkladní a spojovací vrstva vnitřních omítaných ploch cementový postřik nanášený ručně celoplošně stropů</t>
  </si>
  <si>
    <t>Půdory 1PP Bourací práce a navrhovaný stav `0.11` 2,76*5,78 Součet 15,953 15.953000=15.953 [A]</t>
  </si>
  <si>
    <t>611326123</t>
  </si>
  <si>
    <t>Omítka sanační vnitřních ploch jednovrstvá jednovrstvá, tloušťky do 20 mm nanášená ručně vodorovných konstrukcí kleneb nebo skořepin</t>
  </si>
  <si>
    <t>611328133</t>
  </si>
  <si>
    <t>Potažení vnitřních ploch sanačním štukem tloušťky do 3 mm vodorovných konstrukcí kleneb nebo skořepin</t>
  </si>
  <si>
    <t>612131101</t>
  </si>
  <si>
    <t>Podkladní a spojovací vrstva vnitřních omítaných ploch cementový postřik nanášený ručně celoplošně stěn</t>
  </si>
  <si>
    <t>Půdory 1PP Bourací práce a navrhovaný stav `0.11` 2*(2,76+5,78+0,2+2*0,12)*3,66-1,00*2,02-1,00*1,58+(2*1,00+2*1,58)*1,03 Součet 67,448 67.448000=67.448 [A]</t>
  </si>
  <si>
    <t>612131300</t>
  </si>
  <si>
    <t>Podkladní a spojovací vrstva vnitřních omítaných ploch vápenný postřik nanášený strojně celoplošně stěn</t>
  </si>
  <si>
    <t>Půdorys 1.NP Navrhovaný stav  skladba OM/01 `L.101` (1,45+2,5)*4,4-1,8*2,1+(2*2,1+1,8)*0,1 `L.102` (1,45+4,45+5,4+7,1)*4,4-2*1,8*2,72+2*(2*2,72+1,8)*0,1-1,76*2,2+(2*2,2+1,76)*0,42 `L.105` 2,89*3,00 `L.106` (3,3+2,36)*3,00 `L.107` (6,83+2*4,72)*3,67-2*1,8*2,72+2*(2*2,72+1,8)*0,25-1,76*2,2+(2*2,2+1,76)*0,1 `L.108` (6,83+2*4,395+2*0,2)*3,67 `L.109` (7,08+9,465)*4,00 `zazděné původní dveře` 0,95*2,1 `vybourané dveře` (2*2,1+1,8)*0,27 Součet 290,053 290.052000=290.052 [A]</t>
  </si>
  <si>
    <t>612321321</t>
  </si>
  <si>
    <t>Omítka vápenocementová vnitřních ploch nanášená strojně jednovrstvá, tloušťky do 10 mm hladká svislých konstrukcí stěn</t>
  </si>
  <si>
    <t>Půdorys 1.NP Navrhovaný stav skladba OM/01 `L.105, pod obklad` 2,89*1,8 Součet 5,202 5.202000=5.202 [A]</t>
  </si>
  <si>
    <t>612321341</t>
  </si>
  <si>
    <t>Omítka vápenocementová vnitřních ploch nanášená strojně dvouvrstvá, tloušťky jádrové omítky do 10 mm a tloušťky štuku do 3 mm štuková svislých konstrukcí stěn</t>
  </si>
  <si>
    <t>Půdorys 1.NP Navrhovaný stav skladba OM/01 `L.101` (1,45+2,5)*4,4-1,8*2,1+(2*2,1+1,8)*0,1 `L.102` (1,45+4,45+5,4+7,1)*4,4-2*1,8*2,72+2*(2*2,72+1,8)*0,1-1,76*2,2+(2*2,2+1,76)*0,42 `L.105` 2,89*3,00-2,89*1,8 `L.106` (3,3+2,36)*3,00 `L.107` (6,83+2*4,72)*3,67-2*1,8*2,72+2*(2*2,72+1,8)*0,25-1,76*2,2+(2*2,2+1,76)*0,1 `L.108` (6,83+2*4,395+2*0,2)*3,67 `L.109` (7,08+9,465)*4,00 `zazděné původní dveře` 0,95*2,1 `vybourané dveře` (2*2,1+1,8)*0,27 Součet 284,851 284.850000=284.850 [A]</t>
  </si>
  <si>
    <t>612321391</t>
  </si>
  <si>
    <t>Omítka vápenocementová vnitřních ploch nanášená strojně Příplatek k cenám za každých dalších i započatých 5 mm tloušťky omítky přes 10 mm stěn</t>
  </si>
  <si>
    <t>284.850000=284.850 [A]</t>
  </si>
  <si>
    <t>612326121</t>
  </si>
  <si>
    <t>Omítka sanační vnitřních ploch jednovrstvá jednovrstvá, tloušťky do 20 mm nanášená ručně svislých konstrukcí stěn</t>
  </si>
  <si>
    <t>612328131</t>
  </si>
  <si>
    <t>Potažení vnitřních ploch sanačním štukem tloušťky do 3 mm svislých konstrukcí stěn</t>
  </si>
  <si>
    <t>619996117</t>
  </si>
  <si>
    <t>Ochrana stavebních konstrukcí a samostatných prvků včetně pozdějšího odstranění obedněním z OSB desek podlahy</t>
  </si>
  <si>
    <t>Půdory 1PP Bourací práce a navrhovaný stav `0.11` 2,76*5,78 `0.45` 34,85 Půdorys 1.NP Navrhovaný stav `L.101` (2,36*2,5+1,8*0,1+0,8*0,15) `L.102` (5,4*7,1-2,51*2,65+1,76*0,4+1,55*0,15) `L.103` (2,89*1,00+1,00*1,1+2*0,7*0,15+2*0,7*0,1) `L.104` (1,79*1,00) `L.105` (2,89*1,1) `L.106` (2,36*3,3)  `L.107` 6,83*4,72+1,76*0,1 `L.108` (6,83*4,395-0,7*4,395+1,58*0,2) `L.109` 244,47/2 `místnosti přilehlé k dotčené části` 20 Součet 308,631 308.631000=308.631 [A]</t>
  </si>
  <si>
    <t>619996137</t>
  </si>
  <si>
    <t>Ochrana stavebních konstrukcí a samostatných prvků včetně pozdějšího odstranění obedněním z OSB desek samostatných konstrukcí a prvků</t>
  </si>
  <si>
    <t>Tabulka vnějších výplní otvorů `OW/01` 1*1,8*2,72 `OW/02` 1*1,8*2,72`OW/03` 1*1,8*2,72 `OW/04` 1*1,8*2,72 Součet 19,584 19.584000=19.584 [A]</t>
  </si>
  <si>
    <t>622325501</t>
  </si>
  <si>
    <t>Oprava vápenné omítky vnějších ploch stupně členitosti 4 štukové, v rozsahu opravované plochy do 10%</t>
  </si>
  <si>
    <t>výkres pohledů 9,69*4,23-6*1,8*2,72+6*(2*2,72+1,8)*0,15  Součet 18,129 18.129000=18.129 [A]</t>
  </si>
  <si>
    <t>631311116</t>
  </si>
  <si>
    <t>Mazanina z betonu prostého bez zvýšených nároků na prostředí tl. přes 50 do 80 mm tř. C 25/30</t>
  </si>
  <si>
    <t>Půdorys 1.NP Navrhovaný stav  skladba P01  `L.101` (2,36*2,5+1,8*0,1+0,8*0,15)*0,05  `L.102` (5,4*7,1-2,51*2,65+1,76*0,4+1,55*0,15)*0,05 `L.103` (2,89*1,00+1,00*1,1+2*0,7*0,15+2*0,7*0,1)*0,05  `L.104` (1,79*1,00)*0,05  `L.105` (2,89*1,1)*0,05  `L.106` (2,36*3,3)*0,05  skladba P02   `L.108` (6,83*4,395-0,7*4,395+1,58*0,2)*0,05  `L.109` (7,58+9,465)*0,5*0,05 Součet 4,585 4.585000=4.585 [A]</t>
  </si>
  <si>
    <t>631311126</t>
  </si>
  <si>
    <t>Mazanina z betonu prostého bez zvýšených nároků na prostředí tl. přes 80 do 120 mm tř. C 25/30</t>
  </si>
  <si>
    <t>Půdorys 1.NP Navrhovaný stav  skladba P04 -sdělovací místnost (kabelový žlab) (0,7*4,395)*0,1  Součet 0,308 0.308000=0.308 [A]</t>
  </si>
  <si>
    <t>631319012</t>
  </si>
  <si>
    <t>Příplatek k cenám mazanin za úpravu povrchu mazaniny přehlazením, mazanina tl. přes 80 do 120 mm</t>
  </si>
  <si>
    <t>Půdorys 1.NP Navrhovaný stav skladba P04 -sdělovací místnost (kabelový žlab) (0,7*4,395)*0,1 Součet 0,308 0.308000=0.308 [A]</t>
  </si>
  <si>
    <t>631319173</t>
  </si>
  <si>
    <t>Příplatek k cenám mazanin za stržení povrchu spodní vrstvy mazaniny latí před vložením výztuže nebo pletiva pro tl. obou vrstev mazaniny přes 80 do 120 mm</t>
  </si>
  <si>
    <t>Součet 0,308 0.308000=0.308 [A]</t>
  </si>
  <si>
    <t>631319196</t>
  </si>
  <si>
    <t>Příplatek k cenám mazanin za malou plochu do 5 m2 jednotlivě mazanina tl. přes 80 do 120 mm</t>
  </si>
  <si>
    <t>631319203</t>
  </si>
  <si>
    <t>Příplatek k cenám betonových mazanin za vyztužení ocelovými vlákny (drátkobeton) objemové vyztužení 25 kg/m3</t>
  </si>
  <si>
    <t>4.858000=4.858 [A]</t>
  </si>
  <si>
    <t>631341115</t>
  </si>
  <si>
    <t>Mazanina z lehkého keramického betonu tl. přes 50 do 80 mm tř. LC 25/28</t>
  </si>
  <si>
    <t>výkres statiky - 1.NP - Půdorys `nadbetonávka trapézového plecuh` (6,83*9,22+1,5*0,2)*0,125 Součet 7,909 7.909000=7.909 [A]</t>
  </si>
  <si>
    <t>631341131</t>
  </si>
  <si>
    <t>Mazanina z lehkého keramického betonu tl. přes 120 do 240 mm tř. LC 8/9</t>
  </si>
  <si>
    <t>Půdorys 1.NP Navrhovaný stav  skladba P01 -zázemí dopravní kanceláře, dopravní kancelář, vč. plochy po SDK příčkami (5,4*10,5-1,45*0,15+1,8*0,1+1,76*0,5)*0,175 skladba P02 -sdělovací místnost (6,83*4,395-0,7*4,395+1,5*0,2)*0,365 `L.109` (7,58+9,465)*0,5*0,365 skladba P03 - technologie - dopravní kancelář (6,83*4,82+1,76*0,1)*0,25 skladba P04 -sdělovací místnost (kabelový žlab) (0,7*4,395)*0,15 Součet 31,859 31.859000=31.859 [A]</t>
  </si>
  <si>
    <t>631351101</t>
  </si>
  <si>
    <t>Bednění v podlahách rýh a hran zřízení</t>
  </si>
  <si>
    <t>Součet 0,879 0.879000=0.879 [A]</t>
  </si>
  <si>
    <t>631351102</t>
  </si>
  <si>
    <t>Bednění v podlahách rýh a hran odstranění</t>
  </si>
  <si>
    <t>0.879000=0.879 [A]</t>
  </si>
  <si>
    <t>631362021</t>
  </si>
  <si>
    <t>Výztuž mazanin ze svařovaných sítí z drátů typu KARI</t>
  </si>
  <si>
    <t>Součet 0,027 0.027000=0.027 [A]</t>
  </si>
  <si>
    <t>632481213</t>
  </si>
  <si>
    <t>Separační vrstva k oddělení podlahových vrstev z polyetylénové fólie</t>
  </si>
  <si>
    <t>Součet 91,702 91.702000=91.702 [A]</t>
  </si>
  <si>
    <t>634112123</t>
  </si>
  <si>
    <t>Obvodová dilatace mezi stěnou a mazaninou nebo potěrem podlahovým páskem z pěnového PE s fólií tl. do 10 mm, výšky 80 mm</t>
  </si>
  <si>
    <t>111.475000=111.475 [A]</t>
  </si>
  <si>
    <t>642942611</t>
  </si>
  <si>
    <t>Osazování zárubní nebo rámů kovových dveřních lisovaných nebo z úhelníků bez dveřních křídel na montážní pěnu, plochy otvoru do 2,5 m2</t>
  </si>
  <si>
    <t>R55331484</t>
  </si>
  <si>
    <t>zárubeň jednokřídlá ocelová pro zdění tl stěny 100mm rozměru 1160/2100mm, vč. povrchové úpravy RAL 9010</t>
  </si>
  <si>
    <t>viz Tabulka dveří</t>
  </si>
  <si>
    <t>711</t>
  </si>
  <si>
    <t>Izolace proti vodě, vlhkosti a plynům</t>
  </si>
  <si>
    <t>11163150</t>
  </si>
  <si>
    <t>lak penetrační asfaltový</t>
  </si>
  <si>
    <t>4,069 * 0,00033 ` Přepočtené koeficientem množství 0.001000 0.001000=0.001 [A]</t>
  </si>
  <si>
    <t>Spotřeba 0,3-0,4kg/m2</t>
  </si>
  <si>
    <t>24551050</t>
  </si>
  <si>
    <t>stěrka hydroizolační cementová kapilárně aktivní s dodatečnou krystalizací do spodní stavby</t>
  </si>
  <si>
    <t>3,077 * 1,5 ` Přepočtené koeficientem množství 4.616000 4.616000=4.616 [A]</t>
  </si>
  <si>
    <t>Spotřeba: na dvě vrstvy 1,5 kg/m2</t>
  </si>
  <si>
    <t>2,398 * 1,5 ` Přepočtené koeficientem množství 3.597000 3.597000=3.597 [A]</t>
  </si>
  <si>
    <t>62832001</t>
  </si>
  <si>
    <t>pás asfaltový natavitelný oxidovaný s vložkou ze skleněné rohože typu V60 s jemnozrnným minerálním posypem tl 3,5mm</t>
  </si>
  <si>
    <t>4,069 * 1,1655 ` Přepočtené koeficientem množství 4.742000 4.742000=4.742 [A]</t>
  </si>
  <si>
    <t>711111001</t>
  </si>
  <si>
    <t>Provedení izolace proti zemní vlhkosti natěradly a tmely za studena na ploše vodorovné V nátěrem penetračním</t>
  </si>
  <si>
    <t>Půdorys 1.NP Navrhovaný stav `dilatace nově zděné stěny v L.107 a L.108` (6,83+9,445)*0,25 Součet 4,069 4.069000=4.069 [A]</t>
  </si>
  <si>
    <t>711141559</t>
  </si>
  <si>
    <t>Provedení izolace proti zemní vlhkosti pásy přitavením NAIP na ploše vodorovné V</t>
  </si>
  <si>
    <t>711191101</t>
  </si>
  <si>
    <t>Provedení izolace proti zemní vlhkosti hydroizolační stěrkou na ploše vodorovné V jednovrstvá na betonu</t>
  </si>
  <si>
    <t>Půdorys 1.NP Navrhovaný stav skladba P04 -sdělovací místnost (kabelový žlab) (0,7*4,395) Součet 3,077 3.077000=3.077 [A]</t>
  </si>
  <si>
    <t>711192101</t>
  </si>
  <si>
    <t>Provedení izolace proti zemní vlhkosti hydroizolační stěrkou na ploše svislé S jednovrstvá na betonu</t>
  </si>
  <si>
    <t>Půdorys 1.NP Navrhovaný stav skladba P04 -sdělovací místnost (kabelový žlab) 2*(0,5+4,295)*0,25 Součet 2,398 2.398000=2.398 [A]</t>
  </si>
  <si>
    <t>711413121</t>
  </si>
  <si>
    <t>Izolace proti povrchové a podpovrchové vodě natěradly a tmely za studena na ploše svislé S těsnicí hmotou dvousložkovou bitumenovou</t>
  </si>
  <si>
    <t>Půdory 1PP Bourací práce a navrhovaný stav Řez 1-1 `interiér` (0,32+0,2)*(0,385+0,385) `exteriér` (2,515+0,2)*1,7-0,385*0,385+2*(0,385+0,385)*0,2 Součet 5,176 5.175000=5.175 [A]</t>
  </si>
  <si>
    <t>998711101</t>
  </si>
  <si>
    <t>Přesun hmot pro izolace proti vodě, vlhkosti a plynům stanovený z hmotnosti přesunovaného materiálu vodorovná dopravní vzdálenost do 50 m v objektech výšky do 6 m</t>
  </si>
  <si>
    <t>0.065000=0.065 [A]</t>
  </si>
  <si>
    <t>998711192</t>
  </si>
  <si>
    <t>Přesun hmot pro izolace proti vodě, vlhkosti a plynům stanovený z hmotnosti přesunovaného materiálu Příplatek k cenám za zvětšený přesun přes vymezenou největší dopravní vzdálenost do 100 m</t>
  </si>
  <si>
    <t>713</t>
  </si>
  <si>
    <t>Izolace tepelné</t>
  </si>
  <si>
    <t>28375907</t>
  </si>
  <si>
    <t>deska EPS 150 pro konstrukce s vysokým zatížením ?=0,035 tl 30mm</t>
  </si>
  <si>
    <t>129,481 * 1,02 ` Přepočtené koeficientem množství 132.071000=132.071 [A]</t>
  </si>
  <si>
    <t>28375912</t>
  </si>
  <si>
    <t>deska EPS 150 pro konstrukce s vysokým zatížením ?=0,035 tl 80mm</t>
  </si>
  <si>
    <t>83,179 * 1,02 ` Přepočtené koeficientem množství 84.843000=84.843 [A]</t>
  </si>
  <si>
    <t>713121111</t>
  </si>
  <si>
    <t>Montáž tepelné izolace podlah rohožemi, pásy, deskami, dílci, bloky (izolační materiál ve specifikaci) kladenými volně jednovrstvá</t>
  </si>
  <si>
    <t>Součet 212,659 212.660000=212.660 [A]</t>
  </si>
  <si>
    <t>998713101</t>
  </si>
  <si>
    <t>Přesun hmot pro izolace tepelné stanovený z hmotnosti přesunovaného materiálu vodorovná dopravní vzdálenost do 50 m v objektech výšky do 6 m</t>
  </si>
  <si>
    <t>0.322000=0.322 [A]</t>
  </si>
  <si>
    <t>998713192</t>
  </si>
  <si>
    <t>Přesun hmot pro izolace tepelné stanovený z hmotnosti přesunovaného materiálu Příplatek k cenám za zvětšený přesun přes vymezenou největší dopravní vzdálenost do 100 m</t>
  </si>
  <si>
    <t>725</t>
  </si>
  <si>
    <t>Zdravotechnika - zařizovací předměty</t>
  </si>
  <si>
    <t>725210821</t>
  </si>
  <si>
    <t>Demontáž umyvadel bez výtokových armatur umyvadel</t>
  </si>
  <si>
    <t>SOUBOR</t>
  </si>
  <si>
    <t>Součet 2 2.000000=2.000 [A]</t>
  </si>
  <si>
    <t>761</t>
  </si>
  <si>
    <t>Konstrukce prosvětlovací</t>
  </si>
  <si>
    <t>761661805</t>
  </si>
  <si>
    <t>Demontáž sklepních světlíků (anglických dvorků) hloubky přes 1,00 m</t>
  </si>
  <si>
    <t>Půdory 1PP Bourací práce a navrhovaný stav Součet 1 1.000000=1.000 [A]</t>
  </si>
  <si>
    <t>762</t>
  </si>
  <si>
    <t>Konstrukce tesařské</t>
  </si>
  <si>
    <t>762522811</t>
  </si>
  <si>
    <t>Demontáž podlah s polštáři z prken tl. do 32 mm</t>
  </si>
  <si>
    <t>Půdory 1NP Bourací práce Součet 133,152 133.153000=133.153 [A]</t>
  </si>
  <si>
    <t>763</t>
  </si>
  <si>
    <t>Konstrukce suché výstavby</t>
  </si>
  <si>
    <t>63152097</t>
  </si>
  <si>
    <t>pás tepelně izolační univerzální ?=0,032-0,033 tl 60mm</t>
  </si>
  <si>
    <t>17,097 * 1,02 ` Přepočtené koeficientem množství 17.439000=17.439 [A]</t>
  </si>
  <si>
    <t>763111338</t>
  </si>
  <si>
    <t>Příčka ze sádrokartonových desek s nosnou konstrukcí z jednoduchých ocelových profilů UW, CW</t>
  </si>
  <si>
    <t>Příčka ze sádrokartonových desek s nosnou konstrukcí z jednoduchých ocelových profilů UW, CW jednoduše opláštěná deskou vysokopevnostní protipožární impregnovanou s vysokou mechanickou odolností DFRIH2 tl. 12,5 mm s izolací, EI 45, příčka tl. 100 mm, profil 75, Rw do 51 dB</t>
  </si>
  <si>
    <t>Půdorys 1.NP Navrhovaný stav skladba W06  6,83*4,4Součet 30,052 30.052000=30.052 [A]</t>
  </si>
  <si>
    <t>763111417</t>
  </si>
  <si>
    <t>Příčka ze sádrokartonových desek s nosnou konstrukcí z jednoduchých ocelových profilů UW, CW dvojitě opláštěná deskami standardními A tl. 2 x 12,5 mm s izolací, EI 60, příčka tl. 150 mm, profil 100, Rw do 56 dB</t>
  </si>
  <si>
    <t>Půdorys 1.NP Navrhovaný stav skladba W02 (1,06+2,5)*4,4-1,55*2,1  Součet 12,409 12.409000=12.409 [A]</t>
  </si>
  <si>
    <t>763111431</t>
  </si>
  <si>
    <t>Příčka ze sádrokartonových desek s nosnou konstrukcí z jednoduchých ocelových profilů UW, CW dvojitě opláštěná deskami impregnovanými H2 tl. 2 x 12,5 mm EI 60, příčka tl. 100 mm, profil 50, s izolací, Rw do 51 dB</t>
  </si>
  <si>
    <t>Půdorys 1.NP Navrhovaný stav  skladba W05 (1,89+1,00+2,89)*4,4 Součet 25,432 25.432000=25.432 [A]</t>
  </si>
  <si>
    <t>763111437</t>
  </si>
  <si>
    <t>Příčka ze sádrokartonových desek s nosnou konstrukcí z jednoduchých ocelových profilů UW, CW dvojitě opláštěná deskami impregnovanými H2 tl. 2 x 12,5 mm EI 60, příčka tl. 150 mm, profil 100, s izolací, Rw do 56 dB</t>
  </si>
  <si>
    <t>Půdorys 1.NP Navrhovaný stav  skladba W01  (3,3+2,36+0,15+2,89)*4,4  Součet 38,28 38.280000=38.280 [A]</t>
  </si>
  <si>
    <t>763111711</t>
  </si>
  <si>
    <t>Příčka ze sádrokartonových desek ostatní konstrukce a práce na příčkách ze sádrokartonových desek dilatace</t>
  </si>
  <si>
    <t>Půdorys 1.NP Navrhovaný stav `skladba W02` 2*4,4  Součet 8,8 8.800000=8.800 [A]</t>
  </si>
  <si>
    <t>763111712</t>
  </si>
  <si>
    <t>Příčka ze sádrokartonových desek ostatní konstrukce a práce na příčkách ze sádrokartonových desek kluzné napojení příčky ke stropu</t>
  </si>
  <si>
    <t>Půdorys 1.NP Navrhovaný stav skladba W01 (3,3+2,36+0,15+2,89) skladba W02 (1,06+2,5) skladba W05 (1,89+1,00+2,89) skladba W06 6,83 Součet 24,87 24.870000=24.870 [A]</t>
  </si>
  <si>
    <t>763111714</t>
  </si>
  <si>
    <t>Příčka ze sádrokartonových desek ostatní konstrukce a práce na příčkách ze sádrokartonových desek zalomení příčky</t>
  </si>
  <si>
    <t>Půdorys 1.NP Navrhovaný stav Součet 8,8 8.800000=8.800 [A]</t>
  </si>
  <si>
    <t>763111717</t>
  </si>
  <si>
    <t>Příčka ze sádrokartonových desek ostatní konstrukce a práce na příčkách ze sádrokartonových desek základní penetrační nátěr (oboustranný)</t>
  </si>
  <si>
    <t>Půdorys 1.NP Navrhovaný stav Součet 106,173 106.173000=106.173 [A]</t>
  </si>
  <si>
    <t>763121590</t>
  </si>
  <si>
    <t>Stěna předsazená ze sádrokartonových desek pro osazení závěsného WC s nosnou konstrukcí z ocelových profilů CW, UW</t>
  </si>
  <si>
    <t>Stěna předsazená ze sádrokartonových desek pro osazení závěsného WC s nosnou konstrukcí z ocelových profilů CW, UW dvojitě opláštěná deskami impregnovanými H2 tl. 2x12,5 mm bez izolace, stěna tl. 150 - 250 mm, profil 50</t>
  </si>
  <si>
    <t>Půdorys 1.NP Navrhovaný stav skladba W03 2*1,00*4,2 skladba W04 1,00*4,2 Součet 12,6 12.600000=12.600 [A]</t>
  </si>
  <si>
    <t>763121714</t>
  </si>
  <si>
    <t>Stěna předsazená ze sádrokartonových desek ostatní konstrukce a práce na předsazených stěnách ze sádrokartonových desek základní penetrační nátěr</t>
  </si>
  <si>
    <t>Půdorys 1.NP Navrhovaný stav 12.600000=12.600 [A]</t>
  </si>
  <si>
    <t>763121751</t>
  </si>
  <si>
    <t>Stěna předsazená ze sádrokartonových desek Příplatek k cenám za plochu do 6 m2 jednotlivě</t>
  </si>
  <si>
    <t>Součet 12,6 12.600000=12.600 [A]</t>
  </si>
  <si>
    <t>763131411</t>
  </si>
  <si>
    <t>Podhled ze sádrokartonových desek dvouvrstvá zavěšená spodní konstrukce z ocelových profilů CD, UD jednoduše opláštěná deskou standardní A, tl. 12,5 mm, bez izolace</t>
  </si>
  <si>
    <t>Tabulka ostatních výrobků 3.273000=3.273 [A]</t>
  </si>
  <si>
    <t>763131443</t>
  </si>
  <si>
    <t>Podhled ze sádrokartonových desek dvouvrstvá zavěšená spodní konstrukce z ocelových profilů CD, UD dvojitě opláštěná deskami protipožárními DF, tl. 2 x 15 mm, bez izolace, REI do 60</t>
  </si>
  <si>
    <t>Půdorys 1.NP Navrhovaný stav skladba C02  `L.107` 6,83*4,72 `L.108` (6,83*4,395+1,58*0,2) Součet 62,571 62.572000=62.572 [A]</t>
  </si>
  <si>
    <t>763131451</t>
  </si>
  <si>
    <t>Podhled ze sádrokartonových desek dvouvrstvá zavěšená spodní konstrukce z ocelových profilů CD, UD jednoduše opláštěná deskou impregnovanou H2, tl. 12,5 mm, bez izolace</t>
  </si>
  <si>
    <t>Půdorys 1.NP Navrhovaný stavSoučet 17,097 17.097000=17.097 [A]</t>
  </si>
  <si>
    <t>763131714</t>
  </si>
  <si>
    <t>Podhled ze sádrokartonových desek ostatní práce a konstrukce na podhledech ze sádrokartonových desek základní penetrační nátěr</t>
  </si>
  <si>
    <t>Půdorys 1.NP Navrhovaný stav Součet 87,473 87.473000=87.473 [A]</t>
  </si>
  <si>
    <t>763131731</t>
  </si>
  <si>
    <t>Podhled ze sádrokartonových desek ostatní práce a konstrukce na podhledech ze sádrokartonových desek čelo pro kazetové pohledy (F lišta) tl. 12,5 mm</t>
  </si>
  <si>
    <t>Tabulka ostatních výrobků: Součet 10,07 10.070000=10.070 [A]</t>
  </si>
  <si>
    <t>763131752</t>
  </si>
  <si>
    <t>Podhled ze sádrokartonových desek ostatní práce a konstrukce na podhledech ze sádrokartonových desek montáž jedné vrstvy tepelné izolace</t>
  </si>
  <si>
    <t>Půdorys 1.NP Navrhovaný stav skladba C01Součet 17,097 17.097000=17.097 [A]</t>
  </si>
  <si>
    <t>763131761</t>
  </si>
  <si>
    <t>Podhled ze sádrokartonových desek Příplatek k cenám za plochu do 3 m2 jednotlivě</t>
  </si>
  <si>
    <t>Půdorys 1.NP Navrhovaný stav Součet 1,79 1.790000=1.790 [A]</t>
  </si>
  <si>
    <t>763131766</t>
  </si>
  <si>
    <t>Podhled ze sádrokartonových desek Příplatek k cenám za výšku zavěšení přes 1,0 do 1,5 m</t>
  </si>
  <si>
    <t>Půdorys 1.NP Navrhovaný stav Součet 17,097 17.097000=17.097 [A]</t>
  </si>
  <si>
    <t>763131771</t>
  </si>
  <si>
    <t>Podhled ze sádrokartonových desek Příplatek k cenám za rovinnost kvality speciální tmelení kvality Q3</t>
  </si>
  <si>
    <t>Půdorys 1.NP Navrhovaný stav Součet 79,668 79.669000=79.669 [A]</t>
  </si>
  <si>
    <t>763181311</t>
  </si>
  <si>
    <t>Výplně otvorů konstrukcí ze sádrokartonových desek montáž zárubně kovové s konstrukcí jednokřídlové</t>
  </si>
  <si>
    <t>763181312</t>
  </si>
  <si>
    <t>Výplně otvorů konstrukcí ze sádrokartonových desek montáž zárubně kovové s konstrukcí dvoukřídlové</t>
  </si>
  <si>
    <t>763181411</t>
  </si>
  <si>
    <t>Výplně otvorů konstrukcí ze sádrokartonových desek ztužující výplň otvoru pro dveře s CW a UW profilem, výšky příčky do 2,60 m</t>
  </si>
  <si>
    <t>9.000000=9.000 [A]</t>
  </si>
  <si>
    <t>998763301</t>
  </si>
  <si>
    <t>Přesun hmot pro konstrukce montované z desek sádrokartonových, sádrovláknitých, cementovláknitých nebo cementových</t>
  </si>
  <si>
    <t>Přesun hmot pro konstrukce montované z desek sádrokartonových, sádrovláknitých, cementovláknitých nebo cementových stanovený z hmotnosti přesunovaného materiálu vodorovná dopravní vzdálenost do 50 m v objektech výšky do 6 m</t>
  </si>
  <si>
    <t>7.293000=7.293 [A]</t>
  </si>
  <si>
    <t>998763391</t>
  </si>
  <si>
    <t>Příplatek k cenám za zvětšený přesun přes vymezenou dopravní vzdálenost do 100 m</t>
  </si>
  <si>
    <t>R55331558</t>
  </si>
  <si>
    <t>zárubeň jednokřídlá ocelová pro sádrokartonové příčky s protipožární úpravou tl stěny 100mm rozměru 900/2100mm, bezpečnostní odolnost RC3, vč. povrchové úpravy RAL 9010</t>
  </si>
  <si>
    <t>Tabulka dveří `D.04` 1 Součet 1 1.000000=1.000 [A]</t>
  </si>
  <si>
    <t>R55331589</t>
  </si>
  <si>
    <t>zárubeň jednokřídlá ocelová pro sádrokartonové příčky tl stěny 100mm rozměru 700/2100mm, vč. povrchové úpravy RAL 9010</t>
  </si>
  <si>
    <t>Tabulka dveří `D.08` 1 `D.09` 1 Součet 2 2.000000=2.000 [A]</t>
  </si>
  <si>
    <t>R55331594</t>
  </si>
  <si>
    <t>zárubeň jednokřídlá ocelová pro sádrokartonové příčky tl stěny 150mm rozměru 700/2100mm, vč. povrchové úpravy RAL 9010</t>
  </si>
  <si>
    <t>Tabulka dveří`D.05` 1´`D.07` 1 Součet 2 2.000000=2.000 [A]</t>
  </si>
  <si>
    <t>R55331595</t>
  </si>
  <si>
    <t>zárubeň jednokřídlá ocelová pro sádrokartonové příčky tl stěny 150mm rozměru 800/2100mm, vč. povrchové úpravy RAL 9010</t>
  </si>
  <si>
    <t>Součet 1 1.000000=1.000 [A]</t>
  </si>
  <si>
    <t>R55331757</t>
  </si>
  <si>
    <t>zárubeň dvoukřídlá ocelová pro sádrokartonové příčky tl stěny 100mm rozměru 1550/2100mm, bezpečnostní odolnost RC3 vč. povrchové úpravy RAL 9010</t>
  </si>
  <si>
    <t>R55331775</t>
  </si>
  <si>
    <t>zárubeň dvoukřídlá ocelová pro sádrokartonové příčky s protipožární úpravou tl stěny 100mm rozměru 1600/2100mm, vč. povrchové úpravy RAL9010</t>
  </si>
  <si>
    <t>R55331778</t>
  </si>
  <si>
    <t>zárubeň dvoukřídlá ocelová pro sádrokartonové příčky tl stěny 150mm rozměru 1550/2100mm, vč. povrchové úpravy RAL 9010</t>
  </si>
  <si>
    <t>766</t>
  </si>
  <si>
    <t>Konstrukce truhlářské</t>
  </si>
  <si>
    <t>54914610</t>
  </si>
  <si>
    <t>kování rozetové spodní pro dozický klíč</t>
  </si>
  <si>
    <t>54924001</t>
  </si>
  <si>
    <t>zámek zadlabací vložkový pravolevý rozteč 90x50,5mm</t>
  </si>
  <si>
    <t>54924003</t>
  </si>
  <si>
    <t>zámek zadlabací mezipokojový pravý pro WC kování 72x55mm</t>
  </si>
  <si>
    <t>54924004</t>
  </si>
  <si>
    <t>zámek zadlabací mezipokojový levý pro cylindrickou vložku rozteč 72x55mm</t>
  </si>
  <si>
    <t>Součet 3 3.000000=3.000 [A]</t>
  </si>
  <si>
    <t>54924010</t>
  </si>
  <si>
    <t>zámek zadlabací protipožární rozteč 90x55,5mm</t>
  </si>
  <si>
    <t>766660728</t>
  </si>
  <si>
    <t>Montáž dveřních doplňků dveřního kování interiérového zámku</t>
  </si>
  <si>
    <t>Součet 6 6.000000=6.000 [A]</t>
  </si>
  <si>
    <t>766660729</t>
  </si>
  <si>
    <t>Montáž dveřních doplňků dveřního kování interiérového štítku s klikou</t>
  </si>
  <si>
    <t>Součet 9 9.000000=9.000 [A]</t>
  </si>
  <si>
    <t>766660731</t>
  </si>
  <si>
    <t>Montáž dveřních doplňků dveřního kování bezpečnostního zámku</t>
  </si>
  <si>
    <t>766660734</t>
  </si>
  <si>
    <t>Montáž dveřních doplňků dveřního kování bezpečnostního panikového kování</t>
  </si>
  <si>
    <t>766694116</t>
  </si>
  <si>
    <t>Montáž ostatních truhlářských konstrukcí parapetních desek dřevěných nebo plastových šířky do 300 mm</t>
  </si>
  <si>
    <t>7.200000=7.200 [A]</t>
  </si>
  <si>
    <t>998766101</t>
  </si>
  <si>
    <t>Přesun hmot pro konstrukce truhlářské stanovený z hmotnosti přesunovaného materiálu vodorovná dopravní vzdálenost do 50 m v objektech výšky do 6 m</t>
  </si>
  <si>
    <t>0.087000=0.087 [A]</t>
  </si>
  <si>
    <t>998766192</t>
  </si>
  <si>
    <t>Přesun hmot pro konstrukce truhlářské stanovený z hmotnosti přesunovaného materiálu Příplatek k ceně za zvětšený přesun přes vymezenou největší dopravní vzdálenost do 100 m</t>
  </si>
  <si>
    <t>R_OW</t>
  </si>
  <si>
    <t>Okenní sestava - repase - rozměry okna: 1800x2720 mm, dřevěný rám, okno členěné, obloukové</t>
  </si>
  <si>
    <t>Tabulka vnějších výplní otvorů Součet 4 4.000000=4.000 [A]</t>
  </si>
  <si>
    <t>Postup v rámci repase:  
1) šetrná demontáž okenních křídel  
2) šetrná demontáž okenního rámu  
3) přesun všech částí do dílny restaurátora  
4) broušení dřevěných částí křídel a rámů  
5) odstranění tmelu u skleněných tabulí  
6) nové vytmelení skleněných tabulí a zatmelení nerovností v dřevěných částech  
7) přebroušení a odstranění nečistot z veškerých částí + omytí skleněných tabulí  
8) nátěrový systém dle předpisu projektanta (minimálně 1x podkladní nátěr + 2x vrchní nátěr)  
9) přesun oken na stavbu  
10) zpětná montáž</t>
  </si>
  <si>
    <t>R_PA</t>
  </si>
  <si>
    <t>Panikové kování, povrch broušený nerez</t>
  </si>
  <si>
    <t>R60794100</t>
  </si>
  <si>
    <t>parapet dřevotřískový vnitřní povrch laminátový š 100mm</t>
  </si>
  <si>
    <t>Tabulka ostatních výrobků: 3,6 * 2,6 ` Přepočtené koeficientem množství 9.360000 9.360000=9.360 [A]</t>
  </si>
  <si>
    <t>R60794102</t>
  </si>
  <si>
    <t>parapet dřevotřískový vnitřní povrch laminátový š 250mm</t>
  </si>
  <si>
    <t>3,6 * 2,6 ` Přepočtené koeficientem množství 9.360000 9.360000=9.360 [A]</t>
  </si>
  <si>
    <t>767</t>
  </si>
  <si>
    <t>Konstrukce zámečnické</t>
  </si>
  <si>
    <t>13010420</t>
  </si>
  <si>
    <t>úhelník ocelový rovnostranný jakost S235JR (11 375) 50x50x5mm</t>
  </si>
  <si>
    <t>27,836 * 0,001 ` Přepočtené koeficientem množství 0.028000 0.028000=0.028 [A]</t>
  </si>
  <si>
    <t>Hmotnost: 4,03 kg/m</t>
  </si>
  <si>
    <t>60721000</t>
  </si>
  <si>
    <t>deska kovová s perforací pro zdvojené podlahy horní vrstva z PVC 600x600mm</t>
  </si>
  <si>
    <t>32,414 * 1,05 ` Přepočtené koeficientem množství 34.035000 34.035000=34.035 [A]</t>
  </si>
  <si>
    <t>767541216</t>
  </si>
  <si>
    <t>Nosná konstrukce pro zdvojené podlahy (včetně dodávky materiálu) pro prostory s těžkým provozem z kovových rektifikačních stojek a rastrových C profilů modulu 600 x 600 mm výšky přes 200 do 300 mm</t>
  </si>
  <si>
    <t>Půdorys 1.NP Navrhovaný stav skladba P03 `L.107` 6,83*4,72+1,76*0,1 Součet 32,414 32.414000=32.414 [A]</t>
  </si>
  <si>
    <t>767541411</t>
  </si>
  <si>
    <t>Montáž podlahových desek pro zdvojené podlahy rozměru 600 x 600 mm</t>
  </si>
  <si>
    <t>Půdorys 1.NP Navrhovaný stav skladba P03 `L.107` 6,83*4,72+1,76*0,1Součet 32,414 32.414000=32.414 [A]</t>
  </si>
  <si>
    <t>767640112</t>
  </si>
  <si>
    <t>Montáž dveří ocelových nebo hliníkových vchodových jednokřídlových s nadsvětlíkem</t>
  </si>
  <si>
    <t>767640311</t>
  </si>
  <si>
    <t>Montáž dveří ocelových nebo hliníkových vnitřních jednokřídlových</t>
  </si>
  <si>
    <t>Součet 5 5.000000=5.000 [A]</t>
  </si>
  <si>
    <t>767640322</t>
  </si>
  <si>
    <t>Montáž dveří ocelových nebo hliníkových vnitřních dvoukřídlových</t>
  </si>
  <si>
    <t>767646510</t>
  </si>
  <si>
    <t>Montáž dveří ocelových nebo hliníkových protipožárních uzávěrů jednokřídlových</t>
  </si>
  <si>
    <t>767646522</t>
  </si>
  <si>
    <t>Montáž dveří ocelových nebo hliníkových protipožárních uzávěrů dvoukřídlových, výšky přes 1970 do 2200 mm</t>
  </si>
  <si>
    <t>767648511</t>
  </si>
  <si>
    <t>Montáž dveří ocelových nebo hliníkových prahu dveří jednokřídlových</t>
  </si>
  <si>
    <t>Tabulka dveří Součet 5 5.000000=5.000 [A]</t>
  </si>
  <si>
    <t>767649191</t>
  </si>
  <si>
    <t>Montáž dveří ocelových nebo hliníkových doplňků dveří samozavírače hydraulického</t>
  </si>
  <si>
    <t>767661811</t>
  </si>
  <si>
    <t>Demontáž mříží pevných nebo otevíravých</t>
  </si>
  <si>
    <t>Půdory 1PP Bourací práce a navrhovaný stav  0,76*1,00 0.760000=0.760 [A]</t>
  </si>
  <si>
    <t>767995111</t>
  </si>
  <si>
    <t>Montáž ostatních atypických zámečnických konstrukcí hmotnosti do 5 kg</t>
  </si>
  <si>
    <t>Tabulka zámečnických výrobků Součet 3,28 3.280000=3.280 [A]</t>
  </si>
  <si>
    <t>767995112</t>
  </si>
  <si>
    <t>Montáž ostatních atypických zámečnických konstrukcí hmotnosti přes 5 do 10 kg</t>
  </si>
  <si>
    <t>6.160000=6.160 [A]</t>
  </si>
  <si>
    <t>767995114</t>
  </si>
  <si>
    <t>Montáž ostatních atypických zámečnických konstrukcí hmotnosti přes 20 do 50 kg</t>
  </si>
  <si>
    <t>118.586000=118.586 [A]</t>
  </si>
  <si>
    <t>998767101</t>
  </si>
  <si>
    <t>Přesun hmot pro zámečnické konstrukce stanovený z hmotnosti přesunovaného materiálu vodorovná dopravní vzdálenost do 50 m v objektech výšky do 6 m</t>
  </si>
  <si>
    <t>1.565000=1.565 [A]</t>
  </si>
  <si>
    <t>998767192</t>
  </si>
  <si>
    <t>Přesun hmot pro zámečnické konstrukce stanovený z hmotnosti přesunovaného materiálu Příplatek k cenám za zvětšený přesun přes vymezenou největší dopravní vzdálenost do 100 m</t>
  </si>
  <si>
    <t>R_Z/01</t>
  </si>
  <si>
    <t>Lemující profil "L" podlahy, úhelník L 50/50/6 mm, ocel žárově pozinkovaná, vč. povrchové úpravy</t>
  </si>
  <si>
    <t>9.290000=9.290 [A]</t>
  </si>
  <si>
    <t>podobný popis viz. Tabulka zámečnických výrobků  
povrchová úprava viz. Technická zpráva kapitola 4.17. - Nátěry</t>
  </si>
  <si>
    <t>R_Z/02</t>
  </si>
  <si>
    <t>Ocelový žebrovaný plech válcovaný za tepla, tl. 6 mm, 600x1390 mm, ocel žárově pozinkovaná, vč. povrchové úpravy</t>
  </si>
  <si>
    <t>R_Z/03</t>
  </si>
  <si>
    <t>Lemovací pásky, 10x6 mm, ocel žárově pozinkovaná, vč. povrchové úpravy</t>
  </si>
  <si>
    <t>2.780000=2.780 [A]</t>
  </si>
  <si>
    <t>R_Z/04</t>
  </si>
  <si>
    <t>Pracny 30x3-150 mm, ocel žárově pozinkovaná, vč. povrchové úpravy</t>
  </si>
  <si>
    <t>149</t>
  </si>
  <si>
    <t>R55331010</t>
  </si>
  <si>
    <t>práh dveřní hliníkový, bezbariérový 100-150mm</t>
  </si>
  <si>
    <t>5.000000=5.000 [A]</t>
  </si>
  <si>
    <t>R55341177</t>
  </si>
  <si>
    <t>dveře dvoukřídlé ocelové interierové protipožární EW30 DP3, 1600x2100mm, vč. povrchové úpravy RAL 9010</t>
  </si>
  <si>
    <t>R55341183</t>
  </si>
  <si>
    <t>dveře jednokřídlé ocelové interierové protipožární EW 30 DP3, 900x2100mm, bezpečnostní odolnost RC3, vč. povrchové úpravy RAL 9010</t>
  </si>
  <si>
    <t>Tabulka dveří 1.000000=1.000 [A]</t>
  </si>
  <si>
    <t>viz Tabulka dveří  
včetně magnetického kontaktu</t>
  </si>
  <si>
    <t>R55341183-1</t>
  </si>
  <si>
    <t>dveře dvoukřídlé ocelové interierové, 1550x2100mm, bezpečnostní odolnost RC3, vč. povrchové úpravy RAL 9010</t>
  </si>
  <si>
    <t>vč. magnetického kontaktu  
viz Tabulka dveří</t>
  </si>
  <si>
    <t>R55341321</t>
  </si>
  <si>
    <t>dveře jednokřídlé ocelové interierové plné 700x1970mm, vč. povrchové úpravy RAL 9010</t>
  </si>
  <si>
    <t>Tabulka dveří 4.000000=4.000 [A]</t>
  </si>
  <si>
    <t>R55341322</t>
  </si>
  <si>
    <t>dveře jednokřídlé ocelové interierové plné 800x1970mm, vč. povrchové úpravy RAL 9010</t>
  </si>
  <si>
    <t>R55341324</t>
  </si>
  <si>
    <t>dveře dvoukřídlé ocelové interierové plné 1100x1970mm, vč. povrchové úpravy RAL 9010</t>
  </si>
  <si>
    <t>R55341327</t>
  </si>
  <si>
    <t>dveře dvoukřídlé ocelové interierové plné 1550x1970mm, vč. povrchové úpravy RAL 9010</t>
  </si>
  <si>
    <t>R55341336</t>
  </si>
  <si>
    <t>dveře jednokřídlé ocelové plné s nadsvětlíkem max rozměru otvoru 3,3m2, zárubeň š.300 mm, vč. povrchové úpravy RAL 9010</t>
  </si>
  <si>
    <t>Tabulka dveří 2.160000=2.160 [A]</t>
  </si>
  <si>
    <t>RS1001</t>
  </si>
  <si>
    <t>skrytý samozavírač s kluznou vodicí lidštou pro jednokřídlé dveře</t>
  </si>
  <si>
    <t>771</t>
  </si>
  <si>
    <t>Podlahy z dlaždic</t>
  </si>
  <si>
    <t>59761116</t>
  </si>
  <si>
    <t>dlažba keramická slinutá mrazuvzdorná do interiéru i exteriéru R9 povrch hladký/matný tl do 10mm přes 2 do 4ks/m2</t>
  </si>
  <si>
    <t>55,922 * 1,1 ` Přepočtené koeficientem množství 61.514000 61.514000=61.514 [A]</t>
  </si>
  <si>
    <t>59761191</t>
  </si>
  <si>
    <t>sokl keramický mrazuvzdorný s požlábkem povrch reliéfní/matný tl do 10mm výšky přes 200 do 250mm</t>
  </si>
  <si>
    <t>Půdorys 1.NP Navrhovaný stav Součet 36,78     36,78 * 1,05 ` Přepočtené koeficientem množství 38.619000=38.619 [A]</t>
  </si>
  <si>
    <t>771111011</t>
  </si>
  <si>
    <t>Příprava podkladu před provedením dlažby vysátí podlah</t>
  </si>
  <si>
    <t>55.922000=55.922 [A]</t>
  </si>
  <si>
    <t>771121011</t>
  </si>
  <si>
    <t>Příprava podkladu před provedením dlažby nátěr penetrační na podlahu</t>
  </si>
  <si>
    <t>771151022</t>
  </si>
  <si>
    <t>Příprava podkladu před provedením dlažby samonivelační stěrka min.pevnosti 30 MPa, tloušťky přes 3 do 5 mm</t>
  </si>
  <si>
    <t>771474115</t>
  </si>
  <si>
    <t>Montáž soklů z dlaždic keramických lepených cementovým flexibilním lepidlem rovných, výšky přes 150 do 200 mm</t>
  </si>
  <si>
    <t>Součet 36,78 36.780000=36.780 [A]</t>
  </si>
  <si>
    <t>771574473</t>
  </si>
  <si>
    <t>Montáž podlah z dlaždic keramických lepených cementovým flexibilním lepidlem pro vysoké mechanické zatížení, tloušťky přes 10 mm přes 2 do 4 ks/m2</t>
  </si>
  <si>
    <t>Půdorys 1.NP Navrhovaný stav  skladba P01 Součet 55,922 55.922000=55.922 [A]</t>
  </si>
  <si>
    <t>771591112</t>
  </si>
  <si>
    <t>Izolace podlahy pod dlažbu nátěrem nebo stěrkou ve dvou vrstvách</t>
  </si>
  <si>
    <t>9.309000=9.309 [A]</t>
  </si>
  <si>
    <t>167</t>
  </si>
  <si>
    <t>998771101</t>
  </si>
  <si>
    <t>Přesun hmot pro podlahy z dlaždic stanovený z hmotnosti přesunovaného materiálu vodorovná dopravní vzdálenost do 50 m v objektech výšky do 6 m</t>
  </si>
  <si>
    <t>2.562000=2.562 [A]</t>
  </si>
  <si>
    <t>168</t>
  </si>
  <si>
    <t>998771192</t>
  </si>
  <si>
    <t>Přesun hmot pro podlahy z dlaždic stanovený z hmotnosti přesunovaného materiálu Příplatek k ceně za zvětšený přesun přes vymezenou největší dopravní vzdálenost do 100 m</t>
  </si>
  <si>
    <t>775</t>
  </si>
  <si>
    <t>Podlahy skládané</t>
  </si>
  <si>
    <t>169</t>
  </si>
  <si>
    <t>775511810</t>
  </si>
  <si>
    <t>Demontáž podlah vlysových do suti s lištami přibíjených</t>
  </si>
  <si>
    <t>133.153000=133.153 [A]</t>
  </si>
  <si>
    <t>776</t>
  </si>
  <si>
    <t>Podlahy povlakové</t>
  </si>
  <si>
    <t>170</t>
  </si>
  <si>
    <t>776141121</t>
  </si>
  <si>
    <t>Příprava podkladu vyrovnání samonivelační stěrkou podlah min.pevnosti 30 MPa, tloušťky do 3 mm</t>
  </si>
  <si>
    <t>35.780000=35.780 [A]</t>
  </si>
  <si>
    <t>171</t>
  </si>
  <si>
    <t>776421311</t>
  </si>
  <si>
    <t>Montáž lišt přechodových samolepících</t>
  </si>
  <si>
    <t>5.210000=5.210 [A]</t>
  </si>
  <si>
    <t>172</t>
  </si>
  <si>
    <t>998776101</t>
  </si>
  <si>
    <t>Přesun hmot pro podlahy povlakové stanovený z hmotnosti přesunovaného materiálu vodorovná dopravní vzdálenost do 50 m v objektech výšky do 6 m</t>
  </si>
  <si>
    <t>0.163000=0.163 [A]</t>
  </si>
  <si>
    <t>173</t>
  </si>
  <si>
    <t>998776192</t>
  </si>
  <si>
    <t>Přesun hmot pro podlahy povlakové stanovený z hmotnosti přesunovaného materiálu Příplatek k cenám za zvětšený přesun přes vymezenou největší dopravní vzdálenost do 100 m</t>
  </si>
  <si>
    <t>174</t>
  </si>
  <si>
    <t>R59054130</t>
  </si>
  <si>
    <t>profil přechodový ALU samolepící 35mm</t>
  </si>
  <si>
    <t>5,21 * 1,1 ` Přepočtené koeficientem množství 5.731000=5.731 [A]</t>
  </si>
  <si>
    <t>777</t>
  </si>
  <si>
    <t>Podlahy lité</t>
  </si>
  <si>
    <t>175</t>
  </si>
  <si>
    <t>777111111</t>
  </si>
  <si>
    <t>Příprava podkladu před provedením litých podlah vysátí</t>
  </si>
  <si>
    <t>Půdorys 1.NP Navrhovaný stav Součet 39,769 39.770000=39.770 [A]</t>
  </si>
  <si>
    <t>176</t>
  </si>
  <si>
    <t>777111123</t>
  </si>
  <si>
    <t>Příprava podkladu před provedením litých podlah obroušení strojní</t>
  </si>
  <si>
    <t>Půdorys 1.NP Navrhovaný stav  Součet 39,769 39.770000=39.770 [A]</t>
  </si>
  <si>
    <t>177</t>
  </si>
  <si>
    <t>777131103</t>
  </si>
  <si>
    <t>Penetrační nátěr podlahy epoxidový na podklad vlhký nebo s nízkou nasákavostí</t>
  </si>
  <si>
    <t>178</t>
  </si>
  <si>
    <t>777131151</t>
  </si>
  <si>
    <t>Penetrační nátěr Příplatek k cenám za zvýšenou pracnost provádění soklíků na svislé ploše podlahových</t>
  </si>
  <si>
    <t>3.990000=3.990 [A]</t>
  </si>
  <si>
    <t>179</t>
  </si>
  <si>
    <t>777511131</t>
  </si>
  <si>
    <t>Krycí stěrka antistatická epoxidová mechanicky a chemicky odolná</t>
  </si>
  <si>
    <t>39.770000=39.770 [A]</t>
  </si>
  <si>
    <t>180</t>
  </si>
  <si>
    <t>777511181</t>
  </si>
  <si>
    <t>Krycí stěrka Příplatek k cenám za zvýšenou pracnost provádění soklíků na svislé ploše podlahových</t>
  </si>
  <si>
    <t>181</t>
  </si>
  <si>
    <t>777991903</t>
  </si>
  <si>
    <t>Údržba lité podlahy stávající hloubkové čištění</t>
  </si>
  <si>
    <t>182</t>
  </si>
  <si>
    <t>777991905</t>
  </si>
  <si>
    <t>Údržba lité podlahy stávající ošetření ochrannou emulzí včetně přeleštění</t>
  </si>
  <si>
    <t>183</t>
  </si>
  <si>
    <t>998777101</t>
  </si>
  <si>
    <t>Přesun hmot pro podlahy lité stanovený z hmotnosti přesunovaného materiálu vodorovná dopravní vzdálenost do 50 m v objektech výšky do 6 m</t>
  </si>
  <si>
    <t>0.141000=0.141 [A]</t>
  </si>
  <si>
    <t>184</t>
  </si>
  <si>
    <t>998777192</t>
  </si>
  <si>
    <t>Přesun hmot pro podlahy lité stanovený z hmotnosti přesunovaného materiálu Příplatek k cenám za zvětšený přesun přes vymezenou největší dopravní vzdálenost do 100 m</t>
  </si>
  <si>
    <t>781</t>
  </si>
  <si>
    <t>Dokončovací práce - obklady</t>
  </si>
  <si>
    <t>185</t>
  </si>
  <si>
    <t>59054133</t>
  </si>
  <si>
    <t>profil ukončovací pro vnější hrany obkladů hliník leskle eloxovaný chromem 10x2500mm</t>
  </si>
  <si>
    <t>41,74 * 1,1 ` Přepočtené koeficientem množství 45.914000=45.914 [A]</t>
  </si>
  <si>
    <t>186</t>
  </si>
  <si>
    <t>59761026</t>
  </si>
  <si>
    <t>obklad keramický hladký do 12ks/m2</t>
  </si>
  <si>
    <t>35,127 * 1,1 ` Přepočtené koeficientem množství 38.640000=38.640 [A]</t>
  </si>
  <si>
    <t>187</t>
  </si>
  <si>
    <t>781111011</t>
  </si>
  <si>
    <t>Příprava podkladu před provedením obkladu oprášení (ometení) stěny</t>
  </si>
  <si>
    <t>35.127000=35.127 [A]</t>
  </si>
  <si>
    <t>188</t>
  </si>
  <si>
    <t>781121011</t>
  </si>
  <si>
    <t>Příprava podkladu před provedením obkladu nátěr penetrační na stěnu</t>
  </si>
  <si>
    <t>189</t>
  </si>
  <si>
    <t>781131112</t>
  </si>
  <si>
    <t>Izolace stěny pod obklad izolace nátěrem nebo stěrkou ve dvou vrstvách</t>
  </si>
  <si>
    <t>33.177000=33.177 [A]</t>
  </si>
  <si>
    <t>190</t>
  </si>
  <si>
    <t>781161021</t>
  </si>
  <si>
    <t>Příprava podkladu před provedením obkladu montáž profilu ukončujícího profilu rohového, vanového</t>
  </si>
  <si>
    <t>41.740000=41.740 [A]</t>
  </si>
  <si>
    <t>191</t>
  </si>
  <si>
    <t>781474112</t>
  </si>
  <si>
    <t>Montáž obkladů vnitřních stěn z dlaždic keramických lepených flexibilním lepidlem maloformátových hladkých přes 9 do 12 ks/m2</t>
  </si>
  <si>
    <t>192</t>
  </si>
  <si>
    <t>781477111</t>
  </si>
  <si>
    <t>Montáž obkladů vnitřních stěn z dlaždic keramických Příplatek k cenám za plochu do 10 m2 jednotlivě</t>
  </si>
  <si>
    <t>Půdorys 1.NP Navrhovaný stav 10.554000=10.554 [A]</t>
  </si>
  <si>
    <t>193</t>
  </si>
  <si>
    <t>781495115</t>
  </si>
  <si>
    <t>Obklad - dokončující práce ostatní práce spárování silikonem</t>
  </si>
  <si>
    <t>39.940000=39.940 [A]</t>
  </si>
  <si>
    <t>194</t>
  </si>
  <si>
    <t>998781101</t>
  </si>
  <si>
    <t>Přesun hmot pro obklady keramické stanovený z hmotnosti přesunovaného materiálu vodorovná dopravní vzdálenost do 50 m v objektech výšky do 6 m</t>
  </si>
  <si>
    <t>0.737000=0.737 [A]</t>
  </si>
  <si>
    <t>195</t>
  </si>
  <si>
    <t>998781192</t>
  </si>
  <si>
    <t>Přesun hmot pro obklady keramické stanovený z hmotnosti přesunovaného materiálu Příplatek k cenám za zvětšený přesun přes vymezenou největší dopravní vzdálenost do 100 m</t>
  </si>
  <si>
    <t>783</t>
  </si>
  <si>
    <t>Dokončovací práce - nátěry</t>
  </si>
  <si>
    <t>196</t>
  </si>
  <si>
    <t>783301303</t>
  </si>
  <si>
    <t>Příprava podkladu zámečnických konstrukcí před provedením nátěru odrezivění odrezovačem bezoplachovým</t>
  </si>
  <si>
    <t>99.123000=99.123 [A]</t>
  </si>
  <si>
    <t>197</t>
  </si>
  <si>
    <t>783301311</t>
  </si>
  <si>
    <t>Příprava podkladu zámečnických konstrukcí před provedením nátěru odmaštění odmašťovačem vodou ředitelným</t>
  </si>
  <si>
    <t>198</t>
  </si>
  <si>
    <t>783301401</t>
  </si>
  <si>
    <t>Příprava podkladu zámečnických konstrukcí před provedením nátěru ometení</t>
  </si>
  <si>
    <t>199</t>
  </si>
  <si>
    <t>783314101</t>
  </si>
  <si>
    <t>Základní nátěr zámečnických konstrukcí jednonásobný syntetický</t>
  </si>
  <si>
    <t>200</t>
  </si>
  <si>
    <t>783314201</t>
  </si>
  <si>
    <t>Základní antikorozní nátěr zámečnických konstrukcí jednonásobný syntetický standardní</t>
  </si>
  <si>
    <t>201</t>
  </si>
  <si>
    <t>783801503</t>
  </si>
  <si>
    <t>Příprava podkladu omítek před provedením nátěru omytí tlakovou vodou</t>
  </si>
  <si>
    <t>18.129000=18.129 [A]</t>
  </si>
  <si>
    <t>202</t>
  </si>
  <si>
    <t>783823173</t>
  </si>
  <si>
    <t>Penetrační nátěr omítek hladkých omítek hladkých, zrnitých tenkovrstvých nebo štukových stupně členitosti 4 silikátový</t>
  </si>
  <si>
    <t>203</t>
  </si>
  <si>
    <t>783827463</t>
  </si>
  <si>
    <t>Krycí (ochranný ) nátěr omítek dvojnásobný hladkých omítek hladkých, zrnitých tenkovrstvých nebo štukových stupně členitosti 4 silikátový</t>
  </si>
  <si>
    <t>784</t>
  </si>
  <si>
    <t>Dokončovací práce - malby a tapety</t>
  </si>
  <si>
    <t>204</t>
  </si>
  <si>
    <t>784111003</t>
  </si>
  <si>
    <t>Oprášení (ometení) podkladu v místnostech výšky přes 3,80 do 5,00 m</t>
  </si>
  <si>
    <t>529.291000=529.291 [A]</t>
  </si>
  <si>
    <t>205</t>
  </si>
  <si>
    <t>784111013</t>
  </si>
  <si>
    <t>Obroušení podkladu omítky v místnostech výšky přes 3,80 do 5,00 m</t>
  </si>
  <si>
    <t>206</t>
  </si>
  <si>
    <t>784181103</t>
  </si>
  <si>
    <t>Penetrace podkladu jednonásobná základní akrylátová bezbarvá v místnostech výšky přes 3,80 do 5,00 m</t>
  </si>
  <si>
    <t>207</t>
  </si>
  <si>
    <t>784221103</t>
  </si>
  <si>
    <t>Malby z malířských směsí otěruvzdorných za sucha dvojnásobné, bílé za sucha otěruvzdorné dobře v místnostech výšky přes 3,80 do 5,00 m</t>
  </si>
  <si>
    <t>787</t>
  </si>
  <si>
    <t>Dokončovací práce - zasklívání</t>
  </si>
  <si>
    <t>208</t>
  </si>
  <si>
    <t>63479019</t>
  </si>
  <si>
    <t>fólie na sklo ochranné a bezpečnostní čirá 82%</t>
  </si>
  <si>
    <t>5,84 * 1,03 ` Přepočtené koeficientem množství 16.315000=16.315 [A]</t>
  </si>
  <si>
    <t>209</t>
  </si>
  <si>
    <t>787911111</t>
  </si>
  <si>
    <t>Zasklívání – ostatní práce montáž fólie na sklo bezpečnostní</t>
  </si>
  <si>
    <t>Součet 15,84 15.840000=15.840 [A]</t>
  </si>
  <si>
    <t>210</t>
  </si>
  <si>
    <t>998787101</t>
  </si>
  <si>
    <t>Přesun hmot pro zasklívání stanovený z hmotnosti přesunovaného materiálu vodorovná dopravní vzdálenost do 50 m v objektech výšky do 6 m</t>
  </si>
  <si>
    <t>0.010000=0.010 [A]</t>
  </si>
  <si>
    <t>211</t>
  </si>
  <si>
    <t>998787192</t>
  </si>
  <si>
    <t>Přesun hmot pro zasklívání stanovený z hmotnosti přesunovaného materiálu Příplatek k cenám za zvětšený přesun přes vymezenou největší dopravní vzdálenost do 100 m</t>
  </si>
  <si>
    <t>789</t>
  </si>
  <si>
    <t>Povrchové úpravy ocelových konstrukcí a technologických zařízení</t>
  </si>
  <si>
    <t>212</t>
  </si>
  <si>
    <t>789326131</t>
  </si>
  <si>
    <t>Protipožární zpěňující nátěr ocelových konstrukcí třídy II jednosložkový rozpouštědlový, funkční tloušťky do 200 µm</t>
  </si>
  <si>
    <t>výkres statiky - 1.NP - Půdorys  `nosník IPE 240` 5*7,23*(4*0,12+2*0,24) `úhelník L50x50x5` (6,83+2*0,2)*4*0,05 `trapézový plech` 6,83*9,22 Součet 99,123 99.123000=99.123 [A]</t>
  </si>
  <si>
    <t>213</t>
  </si>
  <si>
    <t>44932114</t>
  </si>
  <si>
    <t>přístroj hasicí ruční práškový PG 6 LE</t>
  </si>
  <si>
    <t>214</t>
  </si>
  <si>
    <t>946111114</t>
  </si>
  <si>
    <t>Věže pojízdné trubkové nebo dílcové s maximálním zatížením podlahy do 200 kg/m2 šířky od 0,6 do 0,9 m, délky do 3,2 m výšky přes 3,5 m do 4,5 m montáž</t>
  </si>
  <si>
    <t>215</t>
  </si>
  <si>
    <t>946111214</t>
  </si>
  <si>
    <t>Věže pojízdné trubkové nebo dílcové s maximálním zatížením podlahy do 200 kg/m2 šířky od 0,6 do 0,9 m, délky do 3,2 m výšky přes 3,5 m do 4,5 m příplatek k ceně za každý den použití</t>
  </si>
  <si>
    <t>1 * 15 ` Přepočtené koeficientem množství 15.000000=15.000 [A]</t>
  </si>
  <si>
    <t>216</t>
  </si>
  <si>
    <t>946111814</t>
  </si>
  <si>
    <t>Věže pojízdné trubkové nebo dílcové s maximálním zatížením podlahy do 200 kg/m2 šířky od 0,6 do 0,9 m, délky do 3,2 m výšky přes 3,5 m do 4,5 m demontáž</t>
  </si>
  <si>
    <t>217</t>
  </si>
  <si>
    <t>949101112</t>
  </si>
  <si>
    <t>Lešení pomocné pracovní pro objekty pozemních staveb pro zatížení do 150 kg/m2, o výšce lešeňové podlahy přes 1,9 do 3,5 m</t>
  </si>
  <si>
    <t>174.919000=174.919 [A]</t>
  </si>
  <si>
    <t>218</t>
  </si>
  <si>
    <t>952901114</t>
  </si>
  <si>
    <t>Vyčištění budov nebo objektů před předáním do užívání budov bytové nebo občanské výstavby, světlé výšky podlaží přes 4 m</t>
  </si>
  <si>
    <t>Půdory 1PP Bourací práce a navrhovaný stav `0.11` 2,76*5,78 `0.45` 34,85 Půdorys 1.NP Navrhovaný stav `L.101` (2,36*2,5+1,8*0,1+0,8*0,15) `L.102` (5,4*7,1-2,51*2,65+1,76*0,4+1,55*0,15) `L.103` (2,89*1,00+1,00*1,1+2*0,7*0,15+2*0,7*0,1) `L.104` (1,79*1,00) `L.105` (2,89*1,1) `L.106` (2,36*3,3) `L.107` 6,83*4,72+1,76*0,1 `L.108` (6,83*4,395-0,7*4,395+1,58*0,2) `L.109` 244,47/2 `místnosti přilehlé k dotčené části` 20  Součet 308,631 308.631000=308.631 [A]</t>
  </si>
  <si>
    <t>219</t>
  </si>
  <si>
    <t>953943211</t>
  </si>
  <si>
    <t>Osazování drobných kovových předmětů kotvených do stěny hasicího přístroje</t>
  </si>
  <si>
    <t>Tabulka ostatních výrobků 2.000000=2.000 [A]</t>
  </si>
  <si>
    <t>220</t>
  </si>
  <si>
    <t>953993311</t>
  </si>
  <si>
    <t>Osazení bezpečnostní, orientační nebo informační tabulky samolepicí</t>
  </si>
  <si>
    <t>Tabulka dveří 5.000000=5.000 [A]</t>
  </si>
  <si>
    <t>221</t>
  </si>
  <si>
    <t>953993326</t>
  </si>
  <si>
    <t>Osazení bezpečnostní, orientační nebo informační tabulky plastové nebo smaltované přivrtáním na zdivo</t>
  </si>
  <si>
    <t>222</t>
  </si>
  <si>
    <t>962031132</t>
  </si>
  <si>
    <t>Bourání příček z cihel, tvárnic nebo příčkovek z cihel pálených, plných nebo dutých na maltu vápennou nebo vápenocementovou, tl. do 100 mm</t>
  </si>
  <si>
    <t>47.378000=47.378 [A]</t>
  </si>
  <si>
    <t>223</t>
  </si>
  <si>
    <t>962031133</t>
  </si>
  <si>
    <t>Bourání příček z cihel, tvárnic nebo příčkovek z cihel pálených, plných nebo dutých na maltu vápennou nebo vápenocementovou, tl. do 150 mm</t>
  </si>
  <si>
    <t>17.338000=17.338 [A]</t>
  </si>
  <si>
    <t>224</t>
  </si>
  <si>
    <t>962032241</t>
  </si>
  <si>
    <t>Bourání zdiva nadzákladového z cihel nebo tvárnic z cihel pálených nebo vápenopískových, na maltu cementovou, objemu přes 1 m3</t>
  </si>
  <si>
    <t>4.185000=4.185 [A]</t>
  </si>
  <si>
    <t>225</t>
  </si>
  <si>
    <t>968062245</t>
  </si>
  <si>
    <t>Vybourání dřevěných rámů oken s křídly, dveřních zárubní, vrat, stěn, ostění nebo obkladů rámů oken s křídly jednoduchých, plochy do 2 m2</t>
  </si>
  <si>
    <t>1.500000=1.500 [A]</t>
  </si>
  <si>
    <t>226</t>
  </si>
  <si>
    <t>968062456</t>
  </si>
  <si>
    <t>Vybourání dřevěných rámů oken s křídly, dveřních zárubní, vrat, stěn, ostění nebo obkladů dveřních zárubní, plochy přes 2 m2</t>
  </si>
  <si>
    <t>6.897000=6.897 [A]</t>
  </si>
  <si>
    <t>227</t>
  </si>
  <si>
    <t>968072455</t>
  </si>
  <si>
    <t>Vybourání kovových rámů oken s křídly, dveřních zárubní, vrat, stěn, ostění nebo obkladů dveřních zárubní, plochy do 2 m2</t>
  </si>
  <si>
    <t>5.300000=5.300 [A]</t>
  </si>
  <si>
    <t>228</t>
  </si>
  <si>
    <t>971033431</t>
  </si>
  <si>
    <t>Vybourání otvorů ve zdivu základovém nebo nadzákladovém z cihel, tvárnic, příčkovek z cihel pálených na maltu vápennou nebo vápenocementovou plochy do 0,25 m2, tl. do 150 mm</t>
  </si>
  <si>
    <t>229</t>
  </si>
  <si>
    <t>971033441</t>
  </si>
  <si>
    <t>Vybourání otvorů ve zdivu základovém nebo nadzákladovém z cihel, tvárnic, příčkovek z cihel pálených na maltu vápennou nebo vápenocementovou plochy do 0,25 m2, tl. do 300 mm</t>
  </si>
  <si>
    <t>230</t>
  </si>
  <si>
    <t>971033451</t>
  </si>
  <si>
    <t>Vybourání otvorů ve zdivu základovém nebo nadzákladovém z cihel, tvárnic, příčkovek z cihel pálených na maltu vápennou nebo vápenocementovou plochy do 0,25 m2, tl. do 450 mm</t>
  </si>
  <si>
    <t>231</t>
  </si>
  <si>
    <t>971033471</t>
  </si>
  <si>
    <t>Vybourání otvorů ve zdivu základovém nebo nadzákladovém z cihel, tvárnic, příčkovek z cihel pálených na maltu vápennou nebo vápenocementovou plochy do 0,25 m2, tl. do 750 mm</t>
  </si>
  <si>
    <t>232</t>
  </si>
  <si>
    <t>971033481</t>
  </si>
  <si>
    <t>Vybourání otvorů ve zdivu základovém nebo nadzákladovém z cihel, tvárnic, příčkovek z cihel pálených na maltu vápennou nebo vápenocementovou plochy do 0,25 m2, tl. do 900 mm</t>
  </si>
  <si>
    <t>233</t>
  </si>
  <si>
    <t>971033541</t>
  </si>
  <si>
    <t>Vybourání otvorů ve zdivu základovém nebo nadzákladovém z cihel, tvárnic, příčkovek z cihel pálených na maltu vápennou nebo vápenocementovou plochy do 1 m2, tl. do 300 mm</t>
  </si>
  <si>
    <t>0.368000=0.368 [A]</t>
  </si>
  <si>
    <t>234</t>
  </si>
  <si>
    <t>972033371</t>
  </si>
  <si>
    <t>Vybourání otvorů v klenbách z cihel bez odstranění podlahy a násypu, plochy do 0,25 m2, tl. do 450 mm</t>
  </si>
  <si>
    <t>235</t>
  </si>
  <si>
    <t>973031325</t>
  </si>
  <si>
    <t>Vysekání výklenků nebo kapes ve zdivu z cihel na maltu vápennou nebo vápenocementovou kapes, plochy do 0,10 m2, hl. do 300 mm</t>
  </si>
  <si>
    <t>236</t>
  </si>
  <si>
    <t>975111341</t>
  </si>
  <si>
    <t>Plošné podchycení konstrukcí systémovými prvky stojkami včetně nosníků výšky do 4 m, zatížení přes 11 do 15 kPa zřízení</t>
  </si>
  <si>
    <t>Půdorys 1.NP Navrhovaný stav podepření klenby před bouráním podlahového souvrství skladba P01 -zázemí dopravní kanceláře, dopravní kancelář, vč. plochy po SDK příčkami (5,4*10,5-1,45*0,15+1,8*0,1+1,76*0,5) skladba P02 -sdělovací místnost´(6,83*4,395-0,7*4,395+1,5*0,2) `L.109` (7,58+9,465)*0,5 skladba P03 - technologie - dopravní kancelář (6,83*4,82+1,76*0,1) skladba P04 -sdělovací místnost (kabelový žlab) (0,7*4,395) Součet 129,479 129.481000=129.481 [A]</t>
  </si>
  <si>
    <t>237</t>
  </si>
  <si>
    <t>975111342</t>
  </si>
  <si>
    <t>Plošné podchycení konstrukcí systémovými prvky stojkami včetně nosníků výšky do 4 m, zatížení přes 11 do 15 kPa příplatek za první a každý další den použití</t>
  </si>
  <si>
    <t>129,481 * 30 ` Přepočtené koeficientem množství 3884.430000=3 884.430 [A]</t>
  </si>
  <si>
    <t>238</t>
  </si>
  <si>
    <t>975111343</t>
  </si>
  <si>
    <t>Plošné podchycení konstrukcí systémovými prvky stojkami včetně nosníků výšky do 4 m, zatížení přes 11 do 15 kPa odstranění</t>
  </si>
  <si>
    <t>129.481000=129.481 [A]</t>
  </si>
  <si>
    <t>239</t>
  </si>
  <si>
    <t>976084111</t>
  </si>
  <si>
    <t>Vybourání drobných zámečnických a jiných konstrukcí ochranných úhelníků ze zdiva s vysekáním kotev</t>
  </si>
  <si>
    <t>Půdory 1PP Bourací práce a navrhovaný stav `0.18` 2*1,46  Součet 2,92 2.920000=2.920 [A]</t>
  </si>
  <si>
    <t>240</t>
  </si>
  <si>
    <t>977151224</t>
  </si>
  <si>
    <t>Jádrové vrty diamantovými korunkami do stavebních materiálů (železobetonu, betonu, cihel, obkladů, dlažeb, kamene) dovrchní (směrem vzhůru), průměru přes 150 do 180 mm</t>
  </si>
  <si>
    <t>Půdory 1PP Bourací práce a navrhovaný stav `0.11` 3*0,6 Součet 1,8 1.800000=1.800 [A]</t>
  </si>
  <si>
    <t>241</t>
  </si>
  <si>
    <t>978011191</t>
  </si>
  <si>
    <t>Otlučení vápenných nebo vápenocementových omítek vnitřních ploch stropů, v rozsahu přes 50 do 100 %</t>
  </si>
  <si>
    <t>Půdory 1NP Bourací práce `1.20` 3,00*5,95 `1.21` 2,32*5,95 `1.23` 5,4*4,45-1,35*2,35 `1.24` 1,25*2,25 Součet 55,324 55.325000=55.325 [A]</t>
  </si>
  <si>
    <t>242</t>
  </si>
  <si>
    <t>978013191</t>
  </si>
  <si>
    <t>Otlučení vápenných nebo vápenocementových omítek vnitřních ploch stěn s vyškrabáním spar, s očištěním zdiva, v rozsahu přes 50 do 100 %</t>
  </si>
  <si>
    <t>Půdory 1NP Bourací práce `1.20` (1,45+5,95+3,00)*4,4-1,8*2,2-0,95*2,00 `1.21` (2,32+5,47)*4,4 `1.23` (2,1+5,4+4,45+1,45)*4,4-2*1,8*2,72+2*(2*2,72+1,8)*0,1 `1.24` (2,67)*4,4-1,76*2,2+(2*2,2+1,76)*0,33 `1.25` (9,62+7,08+2*0,2)*4,4-1,76*2,2+(2*2,2+1,76)*0,2-2*1,8*2,72+2*(2*2,72+1,8)*0,1 Součet 198,957 198.957000=198.957 [A]</t>
  </si>
  <si>
    <t>243</t>
  </si>
  <si>
    <t>978019321</t>
  </si>
  <si>
    <t>Otlučení vápenných nebo vápenocementových omítek vnějších ploch s vyškrabáním spar a s očištěním zdiva stupně členitosti 3 až 5, v rozsahu do 10 %</t>
  </si>
  <si>
    <t>výkres pohledů 9,69*4,23-6*1,8*2,72+6*(2*2,72+1,8)*0,15 Součet 18,129 18.129000=18.129 [A]</t>
  </si>
  <si>
    <t>244</t>
  </si>
  <si>
    <t>978021191</t>
  </si>
  <si>
    <t>Otlučení cementových vnitřních ploch stěn, v rozsahu do 100 %</t>
  </si>
  <si>
    <t>245</t>
  </si>
  <si>
    <t>978021291</t>
  </si>
  <si>
    <t>Otlučení cementových vnitřních ploch stropů, v rozsahu do 100 %</t>
  </si>
  <si>
    <t>246</t>
  </si>
  <si>
    <t>978023411</t>
  </si>
  <si>
    <t>Vyškrabání cementové malty ze spár zdiva cihelného mimo komínového</t>
  </si>
  <si>
    <t>Půdory 1PP Bourací práce a navrhovaný stav `0.11` 2*(2,76+5,78+0,2+2*0,12)*3,66-1,00*2,02-1,00*1,58+(2*1,00+2*1,58)*1,03 `0.11, klenba` 2,76*5,78 Součet 83,401 83.401000=83.401 [A]</t>
  </si>
  <si>
    <t>247</t>
  </si>
  <si>
    <t>978059541</t>
  </si>
  <si>
    <t>Odsekání obkladů stěn včetně otlučení podkladní omítky až na zdivo z obkládaček vnitřních, z jakýchkoliv materiálů, plochy přes 1 m2</t>
  </si>
  <si>
    <t>Půdory 1NP Bourací práce `1.23` (2*1,25+0,9)*3,00 Součet 10,2 10.200000=10.200 [A]</t>
  </si>
  <si>
    <t>248</t>
  </si>
  <si>
    <t>R73534511</t>
  </si>
  <si>
    <t>Pryžová nálepka na zeď samolepící</t>
  </si>
  <si>
    <t>249</t>
  </si>
  <si>
    <t>R73534564</t>
  </si>
  <si>
    <t>Informační tabulka s haptickým písmem</t>
  </si>
  <si>
    <t>250</t>
  </si>
  <si>
    <t>R985411111</t>
  </si>
  <si>
    <t>Dotěsnění montážní a opravnou tychletuhnoucí maltou s vysokou pevností a hydroizolačními vlastnostmi</t>
  </si>
  <si>
    <t>Půdory 1PP Bourací práce a navrhovaný stav Řez 1-1 `těsnění multikanálu` (2*0,385+0,39*2)*0,05*0,3 Součet 0,023 0.023000=0.023 [A]</t>
  </si>
  <si>
    <t>251</t>
  </si>
  <si>
    <t>997013213</t>
  </si>
  <si>
    <t>Vnitrostaveništní doprava suti a vybouraných hmot vodorovně do 50 m svisle ručně pro budovy a haly výšky přes 9 do 12 m</t>
  </si>
  <si>
    <t>54.563000=54.563 [A]</t>
  </si>
  <si>
    <t>253</t>
  </si>
  <si>
    <t>998011001</t>
  </si>
  <si>
    <t>Přesun hmot pro budovy občanské výstavby, bydlení, výrobu a služby s nosnou svislou konstrukcí zděnou z cihel, tvárnic nebo kamene</t>
  </si>
  <si>
    <t>Přesun hmot pro budovy občanské výstavby, bydlení, výrobu a služby s nosnou svislou konstrukcí zděnou z cihel, tvárnic nebo kamene vodorovná dopravní vzdálenost do 100 m pro budovy výšky do 6 m</t>
  </si>
  <si>
    <t>113.994000=113.994 [A]</t>
  </si>
  <si>
    <t>254</t>
  </si>
  <si>
    <t>998011014</t>
  </si>
  <si>
    <t>Přesun hmot pro budovy občanské výstavby, bydlení, výrobu a služby s nosnou svislou konstrukcí zděnou z cihel, tvárnic nebo kamene Příplatek k cenám za zvětšený přesun přes vymezenou největší dopravní vzdálenost do 500 m</t>
  </si>
  <si>
    <t xml:space="preserve">  SO 11-71-01.01</t>
  </si>
  <si>
    <t>Zařízení vzduchotechniky a ochlazování staveb</t>
  </si>
  <si>
    <t>SO 11-71-01.01</t>
  </si>
  <si>
    <t>VZT 1</t>
  </si>
  <si>
    <t>VĚTRÁNÍ DOPRAVNÍ KANCELÁŘE A ZÁZEMÍ</t>
  </si>
  <si>
    <t>42972201</t>
  </si>
  <si>
    <t>1.50 talířový ventil pro přívod a odvod vzduchu plastový D 100mm</t>
  </si>
  <si>
    <t>CS ÚRS 2023</t>
  </si>
  <si>
    <t>42972202</t>
  </si>
  <si>
    <t>1.51 talířový ventil pro přívod a odvod vzduchu plastový D 125mm</t>
  </si>
  <si>
    <t>42972431</t>
  </si>
  <si>
    <t>1.60 mřížka stěnová uzavřená dvouřadá kovová úhel lamel 0° 500x300mm</t>
  </si>
  <si>
    <t>42972917</t>
  </si>
  <si>
    <t>1.30 žaluzie protidešťová s pevnými lamelami, pozink vč. síta proti hmyzu  pro potrubí 315x315mm</t>
  </si>
  <si>
    <t>42976002</t>
  </si>
  <si>
    <t>1.13 Tlumič hluku kruhový Pz, D 125mm, l=1000</t>
  </si>
  <si>
    <t>42976006</t>
  </si>
  <si>
    <t>1.10 Tlumič hluku kruhový Pz, D 200mm, l=1000</t>
  </si>
  <si>
    <t>42981002</t>
  </si>
  <si>
    <t>1.20 klapka kruhová regulační Pz D125mm</t>
  </si>
  <si>
    <t>42981004</t>
  </si>
  <si>
    <t>1.21 klapka kruhová regulační Pz D160mm</t>
  </si>
  <si>
    <t>42982118</t>
  </si>
  <si>
    <t>Trouba čtyřhranná Pz průřez do 1,13m2</t>
  </si>
  <si>
    <t>751322011</t>
  </si>
  <si>
    <t>Montáž talířového ventilu D do 100 mm</t>
  </si>
  <si>
    <t>751322012</t>
  </si>
  <si>
    <t>Montáž talířového ventilu D přes 100 do 200 mm</t>
  </si>
  <si>
    <t>751322212</t>
  </si>
  <si>
    <t>Montáž dýzy kruhové D přes 100 do 200 mm</t>
  </si>
  <si>
    <t>751344112</t>
  </si>
  <si>
    <t>Montáž tlumiče hluku pro kruhové potrubí D přes 100 do 200 mm</t>
  </si>
  <si>
    <t>751398023</t>
  </si>
  <si>
    <t>Montáž větrací mřížky stěnové přes 0,100 do 0,150 m2</t>
  </si>
  <si>
    <t>751398056</t>
  </si>
  <si>
    <t>Montáž protidešťové žaluzie nebo žaluziové klapky na čtyřhranné potrubí přes 0,750 m2</t>
  </si>
  <si>
    <t>751511025</t>
  </si>
  <si>
    <t>Montáž potrubí plechového skupiny I čtyřhranného s přírubou tloušťky plechu 0,8 mm přes 0,79 do 1,13 m2</t>
  </si>
  <si>
    <t>751511181</t>
  </si>
  <si>
    <t>Montáž potrubí plechového skupiny I kruhového bez příruby tloušťky plechu 0,6 mm D do 100 mm</t>
  </si>
  <si>
    <t>751511182</t>
  </si>
  <si>
    <t>Montáž potrubí plechového skupiny I kruhového bez příruby tloušťky plechu 0,6 mm D přes 100 do 200 mm</t>
  </si>
  <si>
    <t>751514679</t>
  </si>
  <si>
    <t>Montáž škrtící klapky nebo zpětné klapky do plechového potrubí kruhové bez příruby D přes 100 do 200 mm</t>
  </si>
  <si>
    <t>751611111</t>
  </si>
  <si>
    <t>Montáž centrální vzduchotechnické jednotky s rekuperací tepla nástěnné s výměnou vzduchu přes 300 do 500 m3/h</t>
  </si>
  <si>
    <t>1.01_AHU+1.02_EH Rekuperační jednotka</t>
  </si>
  <si>
    <t>Splňuje parametry nařízení EU 1253/2014 pro rok 2018 jednotka v nástěnném provedení s protiproudovým rekuperátorem, v provedení do vnitřní prostředí. Deskový rekuperační výměník s účinností 80%. Ventilátory s EC motory. Elektriký ohřívač s max. topným výkonem 1,8kW +17/+22°C. 2x přípojka pro odvod kondenzátu. Akustický výkon skříně (LwA) 51 dB(A). Vpřívod=390 m3/h; dpext=200 Pa; Vodvod=390 m3/h; dpext=200 Pa. Filtrace přívod M5 odvod G4. Elektrická charakteristika: napětí 400V; proud 2,8+8A; doporučené odjištění 2x10A (char. C). Rozměry: šxdxv=928x509x1080 mm. Hmotnost 75 kg. Součástí jednotky budou čidla teploty; manostaty pro signalizace zanesení fltrů; zabudovaná regulace s nástěnným ovladačem; propojení jednotky a ovladače; pružné manžety pro napojení potrubí 4ks; závesný materiál.</t>
  </si>
  <si>
    <t>1.40 Dýza průmer D 100mm</t>
  </si>
  <si>
    <t>S dlouhým dosahem proudu vzduchu pro přívod tepelně upraveného vzduchu, délka dosahu min. 15 m; vnitřní výfukový segment lze natočit ve všech směrech; dýza se skladá z vnějšího připojovacího pláště a vnitřního nastavitelného výfukového segmentu a čelního dekorativního kroužku; RAL dle požadavku architekta.</t>
  </si>
  <si>
    <t>R3</t>
  </si>
  <si>
    <t>1.41 Dýza průmer D 160mm</t>
  </si>
  <si>
    <t>R42981015</t>
  </si>
  <si>
    <t>Spiro potrubí D 200 mm / 40% tvarovek</t>
  </si>
  <si>
    <t>R42981097</t>
  </si>
  <si>
    <t>Spiro potrubí D 125 mm / 30% tvarovek</t>
  </si>
  <si>
    <t>R42981099</t>
  </si>
  <si>
    <t>Spiro potrubí D 100 mm / 40% tvarovek</t>
  </si>
  <si>
    <t>Spiro potrubí D 160 mm / 40% tvarovek</t>
  </si>
  <si>
    <t>R5</t>
  </si>
  <si>
    <t>Termoizolační pás  z pěnového polyetylenu tloušťka 20 mm</t>
  </si>
  <si>
    <t>S uzavřenou buněčnou strukturou, samolepící; s polepem Al fólií; souč. tep. vodivosti l=0,04W/m.K; materiál vč. montáže.</t>
  </si>
  <si>
    <t>VZT 2</t>
  </si>
  <si>
    <t>CHLAZENÍ TECHNOLOGICKÝCH MÍSTNOSTÍ</t>
  </si>
  <si>
    <t>741910401</t>
  </si>
  <si>
    <t>Montáž žlab plastový šířky do 100 mm s víkem</t>
  </si>
  <si>
    <t>751711112</t>
  </si>
  <si>
    <t>Montáž klimatizační jednotky vnitřní nástěnné o výkonu přes 3,5 do 5 kW</t>
  </si>
  <si>
    <t>751721111</t>
  </si>
  <si>
    <t>Montáž klimatizační jednotky venkovní s jednofázovým napájením do 2 vnitřních jednotek</t>
  </si>
  <si>
    <t>751791121</t>
  </si>
  <si>
    <t>Montáž dvojice měděného potrubí předizolovaného 6-10 (1/4" x 3/8")</t>
  </si>
  <si>
    <t>R10</t>
  </si>
  <si>
    <t>Žlaby</t>
  </si>
  <si>
    <t>Plný kabelový žlab s víkem z ocelového pozinkovaného plechu, něbo plastové žlaby s víkem, vč. Tvarovek. Dodávka vč. montáže.</t>
  </si>
  <si>
    <t>R11</t>
  </si>
  <si>
    <t>Chladivo R32 pro doplnění okruhu</t>
  </si>
  <si>
    <t>Dodávka chladiva na doplnění okruhu, které nepokryje předplnění venkovní jednotky. Vakuování potrubí a napouštění potrubí chladivem.</t>
  </si>
  <si>
    <t>R6</t>
  </si>
  <si>
    <t>2.01-2.02_IAC/OAC split systém venkovní a vnitřní nástěnná jednotka; chladící výkon 4,5 kW</t>
  </si>
  <si>
    <t>Elektrická charakteristika 230V; elektrický příkon 1,7kW; provozní proud 20A. Venkovní jednotka (OAC) vzduchem chlazená kompresorová jednotka, určena pro provoz s chladivem R32.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</si>
  <si>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R7</t>
  </si>
  <si>
    <t>Měděné izolované potrubí 6/10</t>
  </si>
  <si>
    <t>Dvojtrubka plyn/kapalina s izolací tl. 9 mm na bázi syntetického kaučuku.</t>
  </si>
  <si>
    <t>R8</t>
  </si>
  <si>
    <t>Komunikačné kabely</t>
  </si>
  <si>
    <t>Svazek komunikačních a silových kabelů mezi venkovní a vnitřní jednotkou. Dodávka vč. montáže.</t>
  </si>
  <si>
    <t>R9</t>
  </si>
  <si>
    <t>Stíněný kabely</t>
  </si>
  <si>
    <t>Stíněný kabely mezi vnitřní jednotkou a nástěnným ovladačem. Dodávka vč. montáže.</t>
  </si>
  <si>
    <t>VZT xx</t>
  </si>
  <si>
    <t>Následné položky</t>
  </si>
  <si>
    <t>998751201</t>
  </si>
  <si>
    <t>Přesun hmot procentní pro vzduchotechniku v objektech v do 12 m</t>
  </si>
  <si>
    <t>Zaškolení obsluhy</t>
  </si>
  <si>
    <t>R12</t>
  </si>
  <si>
    <t>Měření množství vzduchu a zaregulování systému, vč. protokolu</t>
  </si>
  <si>
    <t>R13</t>
  </si>
  <si>
    <t>Měření hluku, vč. protokolu</t>
  </si>
  <si>
    <t>R14</t>
  </si>
  <si>
    <t>Spojovací, kotevní a těsnící materiál</t>
  </si>
  <si>
    <t>R15</t>
  </si>
  <si>
    <t>Dokumentace skutečného provedení</t>
  </si>
  <si>
    <t xml:space="preserve">  SO 11-71-01.02</t>
  </si>
  <si>
    <t>Zdravotní technické instalace</t>
  </si>
  <si>
    <t>SO 11-71-01.02</t>
  </si>
  <si>
    <t>A01</t>
  </si>
  <si>
    <t>Vnitřní kanalizace</t>
  </si>
  <si>
    <t>721 22-R-001</t>
  </si>
  <si>
    <t>Zápachová uzávěra pro napojení kondenzátu z VZT</t>
  </si>
  <si>
    <t>podomítkový</t>
  </si>
  <si>
    <t>721 22-R-002</t>
  </si>
  <si>
    <t>Zápachová uzávěra pro napojení TV ohřívače+pojistného ventilu</t>
  </si>
  <si>
    <t>Nálevka DN32 se zápachovou uzávěrou a kuličkou pro suchý stav</t>
  </si>
  <si>
    <t>721173401</t>
  </si>
  <si>
    <t>Potrubí kanalizační z PVC SN 4 svodné DN 110</t>
  </si>
  <si>
    <t>CS ÚRS 2023/II</t>
  </si>
  <si>
    <t>SK-svodné v zemi. Potrubí plastové hrdlové PVC plnostěnné-min.SN10, vč. tvarovek</t>
  </si>
  <si>
    <t>721174005</t>
  </si>
  <si>
    <t>Potrubí kanalizační z PP svodné DN 110</t>
  </si>
  <si>
    <t>SK-Svodné pod stropem. Potrubí plastové hrdlové tepelně odolné nesnadno hořlavé z trubek PP (HT) vč tvarovek, čistících kusů, objímek, upevnění, pomocného materiálu</t>
  </si>
  <si>
    <t>721174025</t>
  </si>
  <si>
    <t>Potrubí kanalizační z PP odpadní DN 110</t>
  </si>
  <si>
    <t>SK-Odpadní. Potrubí plastové hrdlové tepelně odolné nesnadno hořlavé z trubek PP (HT) vč. tvarovek, čistících kusů, objímek, upevnění, pomocného materiálu</t>
  </si>
  <si>
    <t>721174041</t>
  </si>
  <si>
    <t>Potrubí kanalizační z PP připojovací DN 32</t>
  </si>
  <si>
    <t>SK-Kondenzát. Potrubí plastové hrdlové tepelně odolné nesnadno hořlavé z trubek PP (HT) vč. tvarovek, čistících kusů, objímek, upevnění, pomocného materiálu</t>
  </si>
  <si>
    <t>721174043</t>
  </si>
  <si>
    <t>Potrubí kanalizační z PP připojovací DN 50</t>
  </si>
  <si>
    <t>SK-Odpadní. Potrubí plastové hrdlové tepelně odolné nesnadno hořlavé z trubek PP (HT) vč tvarovek, čistících kusů, objímek, upevnění, pomocného materiálu</t>
  </si>
  <si>
    <t>SK-Připojovací. Potrubí plastové hrdlové tepelně odolné nesnadno hořlavé z trubek PP (HT) vč tvarovek, čistících kusů, objímek, upevnění, pomocného materiálu</t>
  </si>
  <si>
    <t>721174045</t>
  </si>
  <si>
    <t>Potrubí kanalizační z PP připojovací DN 110</t>
  </si>
  <si>
    <t>721194105</t>
  </si>
  <si>
    <t>Vyvedení a upevnění odpadních výpustek DN 50</t>
  </si>
  <si>
    <t>721194109</t>
  </si>
  <si>
    <t>Vyvedení a upevnění odpadních výpustek DN 110</t>
  </si>
  <si>
    <t>721290111</t>
  </si>
  <si>
    <t>Zkouška těsnosti potrubí kanalizace vodou do DN 125</t>
  </si>
  <si>
    <t>Zkoušky těsnosti vodou a kouřem  - dle platné ČSN a EN - vč.zkušebního media</t>
  </si>
  <si>
    <t>725869101</t>
  </si>
  <si>
    <t>Montáž zápachových uzávěrek umyvadlových do DN 40</t>
  </si>
  <si>
    <t>montáž zápachových kondenzátních uzávěr</t>
  </si>
  <si>
    <t>998721201</t>
  </si>
  <si>
    <t>Přesun hmot procentní pro vnitřní kanalizace v objektech v do 6 m</t>
  </si>
  <si>
    <t>%</t>
  </si>
  <si>
    <t>A02</t>
  </si>
  <si>
    <t>Vnitřní vodovod</t>
  </si>
  <si>
    <t>722 23-R-001</t>
  </si>
  <si>
    <t>Kulový kohout DN20</t>
  </si>
  <si>
    <t>Kulový kohout, min.PN16 pro styk s pitnou vodou -  mosaz odolná odzinkování/červený bronz vč.  přechodek, šroubení, protipřírub, označení, izolace, příslušenství a pomocného materiálu</t>
  </si>
  <si>
    <t>722 23-R-002</t>
  </si>
  <si>
    <t>Zpětný ventil (ZV) EA DN20</t>
  </si>
  <si>
    <t>722 23-R-003</t>
  </si>
  <si>
    <t>Šikmý filtr DN20</t>
  </si>
  <si>
    <t>šikmý filtr, min.PN16 pro styk s pitnou vodou -  mosaz odolná odzinkování/červený bronz vč.  přechodek, šroubení, protipřírub, označení, izolace, příslušenství a pomocného materiálu</t>
  </si>
  <si>
    <t>722175002</t>
  </si>
  <si>
    <t>Potrubí vodovodní plastové PP-RCT svar polyfúze D 20x2,3 mm</t>
  </si>
  <si>
    <t>SV+TV-Připojovací</t>
  </si>
  <si>
    <t>722175003</t>
  </si>
  <si>
    <t>Potrubí vodovodní plastové PP-RCT svar polyfúze D 25x2,8 mm</t>
  </si>
  <si>
    <t>722181221</t>
  </si>
  <si>
    <t>Ochrana vodovodního potrubí přilepenými termoizolačními trubicemi z PE tl přes 6 do 9 mm DN do 22 mm</t>
  </si>
  <si>
    <t>722181222</t>
  </si>
  <si>
    <t>Ochrana vodovodního potrubí přilepenými termoizolačními trubicemi z PE tl přes 6 do 9 mm DN přes 22 do 45 mm</t>
  </si>
  <si>
    <t>722190401</t>
  </si>
  <si>
    <t>Vyvedení a upevnění výpustku do DN 25</t>
  </si>
  <si>
    <t>722220111</t>
  </si>
  <si>
    <t>Nástěnka pro výtokový ventil G 1/2" s jedním závitem</t>
  </si>
  <si>
    <t>722220121</t>
  </si>
  <si>
    <t>Nástěnka pro baterii G 1/2" s jedním závitem</t>
  </si>
  <si>
    <t>722224115</t>
  </si>
  <si>
    <t>Kohout plnicí nebo vypouštěcí G 1/2" PN 10 s jedním závitem</t>
  </si>
  <si>
    <t>722231221</t>
  </si>
  <si>
    <t>Ventil pojistný mosazný G 1/2" PN 6 do 100°C k bojleru s vnitřním x vnějším závitem</t>
  </si>
  <si>
    <t>722239102</t>
  </si>
  <si>
    <t>Montáž armatur vodovodních se dvěma závity G 3/4"</t>
  </si>
  <si>
    <t>722262225</t>
  </si>
  <si>
    <t>Vodoměr závitový jednovtokový suchoběžný dálkový odečet do 40°C G 1/2"x 110 R80 Qn 1,6 m3/h horizont</t>
  </si>
  <si>
    <t>Vodoměr závitový, pro studenou vodu, domovní, Q3=2,5m3/h dle 2014/32/EC,  s modulem pro impulsní výstup M-Bus vč.  příslušenství a pomocného materiálu</t>
  </si>
  <si>
    <t>722290226</t>
  </si>
  <si>
    <t>Zkouška těsnosti vodovodního potrubí závitového do DN 50</t>
  </si>
  <si>
    <t>722290234</t>
  </si>
  <si>
    <t>Proplach a dezinfekce vodovodního potrubí do DN 80</t>
  </si>
  <si>
    <t>998722201</t>
  </si>
  <si>
    <t>Přesun hmot procentní pro vnitřní vodovod v objektech v do 6 m</t>
  </si>
  <si>
    <t>A05</t>
  </si>
  <si>
    <t>Zařizovací předměty</t>
  </si>
  <si>
    <t>725 11-R-001</t>
  </si>
  <si>
    <t>Klozet Závěsný WC</t>
  </si>
  <si>
    <t>WC - Klozet závěsný dl 540mm, hluboké splachování, bez oplachového kruhu. Sedátko duroplast k dtto,  Instal.blok WC pro SDK, ovládání zepředu, výška 1120mm, možno nastavit splachování 4,5/3l - nádržka z jednoho kusu  Ovládací deska dvě splachování, nerez antivandal, pro dtto vč.  příslušenství a pomocného materiálu</t>
  </si>
  <si>
    <t>725 21-R-001</t>
  </si>
  <si>
    <t>U - Umyvadlo</t>
  </si>
  <si>
    <t>U- Umyvadlo 600x450 hranaté, vč instalační sady, 2x rohový ventil s filtrem 250 µm 1/2" - 3/8" a samotěsnícím závitem, , umyvadlový sifon chrom včetně výpustě, vč.  příslušenství a pomocného materiálu</t>
  </si>
  <si>
    <t>725 24-R-001</t>
  </si>
  <si>
    <t>Vanička sprchová z litého polymermramoru čtvercová 1100x1000 mm</t>
  </si>
  <si>
    <t>Se sifonem s vodním sloupcem 50mm,  pro zabudování do podlahy.</t>
  </si>
  <si>
    <t>725 24-R-002</t>
  </si>
  <si>
    <t>Dveře sprchové posuvné</t>
  </si>
  <si>
    <t>Otvíravé posuvné dveře do niky pro sprchovou vaničku 1100mm, se skleněnou výplní tl min 5 mm-bezpečnostní sklo, ochrana skla proti usazeninám</t>
  </si>
  <si>
    <t>725 53-R-001</t>
  </si>
  <si>
    <t>Elektrický ohřívač vody tlakový 80L</t>
  </si>
  <si>
    <t>Elektrický ohřívač vody tlakový 80L. Příkon do 2,5kW</t>
  </si>
  <si>
    <t>725 84-R-001</t>
  </si>
  <si>
    <t>Baterie sprchová termostatická</t>
  </si>
  <si>
    <t>Termostatická sprchová baterie, kombinovaná ruční a hlavová sprcha</t>
  </si>
  <si>
    <t>725119125</t>
  </si>
  <si>
    <t>Montáž klozetových mís závěsných na nosné stěny</t>
  </si>
  <si>
    <t>725219102</t>
  </si>
  <si>
    <t>Montáž umyvadla připevněného na šrouby do zdiva</t>
  </si>
  <si>
    <t>725241901</t>
  </si>
  <si>
    <t>Montáž vaničky sprchové</t>
  </si>
  <si>
    <t>725244907</t>
  </si>
  <si>
    <t>Montáž zástěny sprchové rohové (sprchový kout)</t>
  </si>
  <si>
    <t>725539203</t>
  </si>
  <si>
    <t>Montáž ohřívačů zásobníkových závěsných tlakových přes 50 do 80 l</t>
  </si>
  <si>
    <t>725813111</t>
  </si>
  <si>
    <t>Ventil rohový bez přípojovací trubičky nebo flexi hadičky  G 1/2"</t>
  </si>
  <si>
    <t>725821325</t>
  </si>
  <si>
    <t>Baterie dřezová stojánková páková s otáčívým kulatým ústím a délkou ramínka 220mm</t>
  </si>
  <si>
    <t>725822611</t>
  </si>
  <si>
    <t>Baterie umyvadlová stojánková páková bez výpusti</t>
  </si>
  <si>
    <t>725849413</t>
  </si>
  <si>
    <t>Montáž baterie sprchové nástěnné termostatické</t>
  </si>
  <si>
    <t>725862103</t>
  </si>
  <si>
    <t>Zápachová úzavěra pro dřezy DN40/50</t>
  </si>
  <si>
    <t>726131041</t>
  </si>
  <si>
    <t>Instalační předstěna - klozet závěsný v 1120 mm s ovládáním zepředu do lehkých stěn s kovovou kcí</t>
  </si>
  <si>
    <t>Specifikace jako položka s kodem 726 13-1041 ale -možno nastavit splachování 4,5/3l - nádržka z jednoho kusu  Ovládací deska dvě splachování, pro dtto vč.  příslušenství a pomocného materiálu</t>
  </si>
  <si>
    <t>998725201</t>
  </si>
  <si>
    <t>Přesun hmot procentní pro zařizovací předměty v objektech v do 6 m</t>
  </si>
  <si>
    <t>998726211</t>
  </si>
  <si>
    <t>Přesun hmot procentní pro instalační prefabrikáty v objektech v do 6 m</t>
  </si>
  <si>
    <t xml:space="preserve">  SO 11-71-01.04</t>
  </si>
  <si>
    <t>ŽST Liberec, Silnoproudá zařízení vč. ochrany proti blesku</t>
  </si>
  <si>
    <t>SO 11-71-01.04</t>
  </si>
  <si>
    <t>E01</t>
  </si>
  <si>
    <t>Osvětlení</t>
  </si>
  <si>
    <t>741371021</t>
  </si>
  <si>
    <t>Montáž svítidlo zářivkové bytové stropní vestavné 1 zdroj</t>
  </si>
  <si>
    <t>Svítidlo N1</t>
  </si>
  <si>
    <t>741371031</t>
  </si>
  <si>
    <t>Montáž svítidlo zářivkové bytové nástěnné přisazené 1 zdroj</t>
  </si>
  <si>
    <t>Svítidlo NP1</t>
  </si>
  <si>
    <t>6.000000 = 6,000 [A]  
Celkem 6=6.000 [B]</t>
  </si>
  <si>
    <t>741371102</t>
  </si>
  <si>
    <t>Montáž svítidlo zářivkové průmyslové stropní přisazené 1 zdroj s krytem</t>
  </si>
  <si>
    <t>Svítidlo F1</t>
  </si>
  <si>
    <t>4.000000 = 4,000 [A]  
Celkem 4=4.000 [B]</t>
  </si>
  <si>
    <t>741372022</t>
  </si>
  <si>
    <t>Montáž svítidlo LED bytové přisazené nástěnné panelové do 0,36 m2</t>
  </si>
  <si>
    <t>Svítidlo C1</t>
  </si>
  <si>
    <t>16.000000 = 16,000 [A]  
Celkem 16=16.000 [B]</t>
  </si>
  <si>
    <t>741372101</t>
  </si>
  <si>
    <t>Montáž svítidlo LED interiérové vestavné podhledové bodové se zapojením vodičů</t>
  </si>
  <si>
    <t>Svítidlo D1</t>
  </si>
  <si>
    <t>7.000000 = 7,000 [A]  
Celkem 7=7.000 [B]</t>
  </si>
  <si>
    <t>R01-01</t>
  </si>
  <si>
    <t>`SO_117101.04_3_402_OSVETLENI`  
Celkem 16=16.000 [B]</t>
  </si>
  <si>
    <t>Svítidlo led, přisazené, 230V, led modul 32W, 3840lm, 4000K, IP65</t>
  </si>
  <si>
    <t>R01-02</t>
  </si>
  <si>
    <t>53=53.000 [A] 
Celkové množství 53.000000=53.000 [B]</t>
  </si>
  <si>
    <t>Svítidlo led, vestavěné, 230V, led modul 6,7W, 800lm, 4000K, IP40</t>
  </si>
  <si>
    <t>R01-03</t>
  </si>
  <si>
    <t>`SO_117101.04_3_402_OSVETLENI`  
Celkem 4=4.000 [B]</t>
  </si>
  <si>
    <t>Svítidlo led, přisazené, 230V, led modul 27W, 3371lm, 4000K, IP66</t>
  </si>
  <si>
    <t>R01-041</t>
  </si>
  <si>
    <t>Svítidlo NP6</t>
  </si>
  <si>
    <t>21=21.000 [A] 
Celkové množství 21.000000=21.000 [B]</t>
  </si>
  <si>
    <t>Nouzové svítidlo led, přisazené, 230V, LED modul 7W, 181lm, IP54,   
piktogram šipka dolů, provoz při výpadku, s vlastním akumulátorem, doba zálohy 60 min.</t>
  </si>
  <si>
    <t>R01-05</t>
  </si>
  <si>
    <t>18=18.000 [A] 
Celkové množství 18.000000=18.000 [B]</t>
  </si>
  <si>
    <t>Nouzové svítidlo led, zapuštěné, 230V, led modul 8W, 370lm, 4000K, IP40,  
antipanické, provoz při výpadku, s vlastním akumulátorem, doba zálohy 60 min.</t>
  </si>
  <si>
    <t>R01-031</t>
  </si>
  <si>
    <t>Svítidlo F2</t>
  </si>
  <si>
    <t>73=73.000 [A] 
Celkové množství 73.000000=73.000 [B]</t>
  </si>
  <si>
    <t>R01-04</t>
  </si>
  <si>
    <t>`SO_117101.04_3_402_OSVETLENI`  
Celkem 6=6.000 [B]</t>
  </si>
  <si>
    <t>R01-011</t>
  </si>
  <si>
    <t>Svítidlo B2</t>
  </si>
  <si>
    <t>E02</t>
  </si>
  <si>
    <t>Instalační materiál elektro</t>
  </si>
  <si>
    <t>741231012</t>
  </si>
  <si>
    <t>Montáž svorkovnice do rozvaděčů - ochranná</t>
  </si>
  <si>
    <t>741310001</t>
  </si>
  <si>
    <t>Montáž spínač nástěnný 1-jednopólový prostředí normální se zapojením vodičů</t>
  </si>
  <si>
    <t>1.000000 = 1,000 [A]  
Celkem 1=1.000 [B]</t>
  </si>
  <si>
    <t>741310101</t>
  </si>
  <si>
    <t>Montáž spínač (polo)zapuštěný bezšroubové připojení 1-jednopólový se zapojením vodičů</t>
  </si>
  <si>
    <t>741310122</t>
  </si>
  <si>
    <t>Montáž přepínač (polo)zapuštěný bezšroubové připojení 6-střídavý se zapojením vodičů</t>
  </si>
  <si>
    <t>8.000000 = 8,000 [A]  
Celkem 8=8.000 [B]</t>
  </si>
  <si>
    <t>741310126</t>
  </si>
  <si>
    <t>Montáž přepínač (polo)zapuštěný bezšroubové připojení 7-křížový se zapojením vodičů</t>
  </si>
  <si>
    <t>741310561</t>
  </si>
  <si>
    <t>Montáž vypínač tří/čtyřpól výkonový pojistkový do 63 A bez zapojení vodičů</t>
  </si>
  <si>
    <t>741311003</t>
  </si>
  <si>
    <t>Montáž čidlo pohybu vestavné se zapojením vodičů</t>
  </si>
  <si>
    <t>741313001</t>
  </si>
  <si>
    <t>Montáž zásuvka (polo)zapuštěná bezšroubové připojení 2P+PE se zapojením vodičů</t>
  </si>
  <si>
    <t>35.000000 = 35,000 [A]  
Celkem 35=35.000 [B]</t>
  </si>
  <si>
    <t>741313033</t>
  </si>
  <si>
    <t>Montáž zásuvka vestavná šroubové připojení 2P+PE se zapojením vodičů</t>
  </si>
  <si>
    <t>741761061</t>
  </si>
  <si>
    <t>Montáž instalační krabice</t>
  </si>
  <si>
    <t>100.000000 = 100,000 [A]  
Celkem 100=100.000 [B]</t>
  </si>
  <si>
    <t>R02-01</t>
  </si>
  <si>
    <t>Zásuvka zápustná jednonásobné, krytka s clonkami, bezšroubové svorky</t>
  </si>
  <si>
    <t>R02-02</t>
  </si>
  <si>
    <t>Zásuvka nástěnná jednonásobná zápustná s víčkem, Al, IP55, šroubové svorky</t>
  </si>
  <si>
    <t>R02-03</t>
  </si>
  <si>
    <t>Přístroj spínače jednopólového, řazení 1, 1So bezšroubové svorky</t>
  </si>
  <si>
    <t>R02-04</t>
  </si>
  <si>
    <t>Spínač nástěnný jednopólový, řazení 1, IP54, šroubové svorky</t>
  </si>
  <si>
    <t>R02-05</t>
  </si>
  <si>
    <t>Přepínač střídavý, řazení 6</t>
  </si>
  <si>
    <t>R02-06</t>
  </si>
  <si>
    <t>Přepínač křížový, řazení 7, bezšroubové svorky</t>
  </si>
  <si>
    <t>R02-08</t>
  </si>
  <si>
    <t>Pohybový snímač infrapasivní, 10A/250V, 1-kanálový, stropní, polozapuštěný, IP23, detekční oblast 360°, dosah cca Ř10m</t>
  </si>
  <si>
    <t>R02-09</t>
  </si>
  <si>
    <t>Ekvipotenciální přípojnice, 20x vodič 2,5 až 95 mm2 nebo O 10 mm; 1x páskový vodič do 30x4 mm</t>
  </si>
  <si>
    <t>R02-11</t>
  </si>
  <si>
    <t>Spínač průmyslový 63A/400V, IP66</t>
  </si>
  <si>
    <t>R02-12</t>
  </si>
  <si>
    <t>Krabice pod omítku PVC přístrojová kruhová D 70mm</t>
  </si>
  <si>
    <t>R02-13</t>
  </si>
  <si>
    <t>Rámeček jednonásobný</t>
  </si>
  <si>
    <t>47.000000 = 47,000 [A]  
Celkem 47=47.000 [B]</t>
  </si>
  <si>
    <t>E03</t>
  </si>
  <si>
    <t>Úložný, úchytový materiál elektro</t>
  </si>
  <si>
    <t>220301012</t>
  </si>
  <si>
    <t>Montáž lišty elektroinstalační typu LV vkládací</t>
  </si>
  <si>
    <t>150.000000 = 150,000 [A]  
Celkem 150=150.000 [B]</t>
  </si>
  <si>
    <t>460791212</t>
  </si>
  <si>
    <t>Montáž trubek ochranných plastových uložených volně do rýhy ohebných přes 32 do 50 mm</t>
  </si>
  <si>
    <t>741110002</t>
  </si>
  <si>
    <t>Montáž trubka plastová tuhá D přes 23 do 35 mm uložená pevně</t>
  </si>
  <si>
    <t>350.000000 = 350,000 [A]  
Celkem 350=350.000 [B]</t>
  </si>
  <si>
    <t>R03-01</t>
  </si>
  <si>
    <t>Trubka elektroinstalační tuhá z PVC D 22,1/25 mm, délka 3m</t>
  </si>
  <si>
    <t>R03-02</t>
  </si>
  <si>
    <t>Lišta elektroinstalační hranatá PVC 17x17mm</t>
  </si>
  <si>
    <t>R03-03</t>
  </si>
  <si>
    <t>Trubka elektroinstalační ohebná dvouplášťová korugovaná (chránička) D 41/50mm, HDPE+LDPE</t>
  </si>
  <si>
    <t>E04</t>
  </si>
  <si>
    <t>Kabely a vodiče</t>
  </si>
  <si>
    <t>210100001</t>
  </si>
  <si>
    <t>Ukončení vodičů v rozváděči nebo na přístroji včetně zapojení průřezu žíly do 2,5 mm2</t>
  </si>
  <si>
    <t>210100002</t>
  </si>
  <si>
    <t>Ukončení vodičů v rozváděči nebo na přístroji včetně zapojení průřezu žíly do 6 mm2</t>
  </si>
  <si>
    <t>30.000000 = 30,000 [A]  
Celkem 30=30.000 [B]</t>
  </si>
  <si>
    <t>210100003</t>
  </si>
  <si>
    <t>Ukončení vodičů v rozváděči nebo na přístroji včetně zapojení průřezu žíly do 16 mm2</t>
  </si>
  <si>
    <t>10.000000 = 10,000 [A]  
Celkem 10=10.000 [B]</t>
  </si>
  <si>
    <t>210100004</t>
  </si>
  <si>
    <t>Ukončení vodičů v rozváděči nebo na přístroji včetně zapojení průřezu žíly do 25 mm2</t>
  </si>
  <si>
    <t>210100006</t>
  </si>
  <si>
    <t>Ukončení vodičů v rozváděči nebo na přístroji včetně zapojení průřezu žíly do 50 mm2</t>
  </si>
  <si>
    <t>210812011</t>
  </si>
  <si>
    <t>Montáž kabelu Cu plného nebo laněného do 1 kV žíly 3x1,5 až 6 mm2 (např. CYKY) bez ukončení uloženého volně nebo v liště</t>
  </si>
  <si>
    <t>230.000000 = 230,000 [A]  
Celkem 230=230.000 [B]</t>
  </si>
  <si>
    <t>460161294</t>
  </si>
  <si>
    <t>Hloubení kabelových rýh ručně š 50 cm hl 100 cm v hornině tř II skupiny 5</t>
  </si>
  <si>
    <t>5.000000 = 5,000 [A]  
Celkem 5=5.000 [B]</t>
  </si>
  <si>
    <t>460432114</t>
  </si>
  <si>
    <t>Zásyp kabelových rýh ručně se zhutněním z horniny třídy II skupiny 5</t>
  </si>
  <si>
    <t>741122015</t>
  </si>
  <si>
    <t>Montáž kabel Cu bez ukončení uložený pod omítku plný kulatý 3x1,5 mm2 (např. CYKY)</t>
  </si>
  <si>
    <t>25.000000 = 25,000 [A]  
Celkem 25=25.000 [B]</t>
  </si>
  <si>
    <t>741122016</t>
  </si>
  <si>
    <t>Montáž kabel Cu bez ukončení uložený pod omítku plný kulatý 3x2,5 až 6 mm2 (např. CYKY)</t>
  </si>
  <si>
    <t>135.000000 = 135,000 [A]  
Celkem 135=135.000 [B]</t>
  </si>
  <si>
    <t>741122025</t>
  </si>
  <si>
    <t>Montáž kabel Cu bez ukončení uložený pod omítku plný kulatý 4x16 až 25 mm2 (např. CYKY)</t>
  </si>
  <si>
    <t>741122033</t>
  </si>
  <si>
    <t>Montáž kabel Cu bez ukončení uložený pod omítku plný kulatý 5x10 mm2 (např. CYKY)</t>
  </si>
  <si>
    <t>20.000000 = 20,000 [A]  
Celkem 20=20.000 [B]</t>
  </si>
  <si>
    <t>741122122</t>
  </si>
  <si>
    <t>Montáž kabel Cu plný kulatý žíla 3x1,5 až 6 mm2 zatažený v trubkách (např. CYKY)</t>
  </si>
  <si>
    <t>170.000000 = 170,000 [A]  
Celkem 170=170.000 [B]</t>
  </si>
  <si>
    <t>741122632</t>
  </si>
  <si>
    <t>Montáž kabel Cu plný kulatý žíla 3x50+35 až 95+50 mm2 uložený pevně (např. CYKY)</t>
  </si>
  <si>
    <t>165.000000 = 165,000 [A]  
Celkem 165=165.000 [B]</t>
  </si>
  <si>
    <t>R04-01</t>
  </si>
  <si>
    <t>Kabel instalační jádro Cu plné izolace PVC plášť PVC 450/750V (CYKY) J-3x1,5mm2</t>
  </si>
  <si>
    <t>270.000000 = 270,000 [A]  
Celkem 270=270.000 [B]</t>
  </si>
  <si>
    <t>R04-02</t>
  </si>
  <si>
    <t>Kabel instalační jádro Cu plné izolace PVC plášť PVC 450/750V (CYKY) O-3x1,5mm2</t>
  </si>
  <si>
    <t>R04-03</t>
  </si>
  <si>
    <t>Kabel instalační jádro Cu plné izolace PVC plášť PVC 450/750V (CYKY) 4x16mm2</t>
  </si>
  <si>
    <t>R04-04</t>
  </si>
  <si>
    <t>Kabel instalační jádro Cu plné izolace PVC plášť PVC 450/750V (CYKY) J-3x2,5mm2</t>
  </si>
  <si>
    <t>365.000000 = 365,000 [A]  
Celkem 365=365.000 [B]</t>
  </si>
  <si>
    <t>R04-05</t>
  </si>
  <si>
    <t>Vodič propojovací jádro Cu plné izolace PVC 450/750 (H07V-U) 1x6mm2 (žlotozelený)</t>
  </si>
  <si>
    <t>200.000000 = 200,000 [A]  
Celkem 200=200.000 [B]</t>
  </si>
  <si>
    <t>R04-06</t>
  </si>
  <si>
    <t>Kabel instalační jádro Cu plné izolace PVC plášť PVC 450/750V (CYKY) 5x10mm2</t>
  </si>
  <si>
    <t>R04-07</t>
  </si>
  <si>
    <t>Trubka ocelová D44mm</t>
  </si>
  <si>
    <t>R04-08</t>
  </si>
  <si>
    <t>Kabel silový jádro Cu izolace PVC plášť PVC 0,6/1kV (AYKY-J) 4x185mm2</t>
  </si>
  <si>
    <t>R04-09</t>
  </si>
  <si>
    <t>Zemnící pásek FeZn 30/4mm</t>
  </si>
  <si>
    <t>E06</t>
  </si>
  <si>
    <t>Rozvaděče, rozvodnice, skříně</t>
  </si>
  <si>
    <t>741210405</t>
  </si>
  <si>
    <t>Montáž rozváděč nebo krabice nevýbušná do 50 kg</t>
  </si>
  <si>
    <t>KS134B</t>
  </si>
  <si>
    <t>RV161</t>
  </si>
  <si>
    <t>741210406</t>
  </si>
  <si>
    <t>Montáž rozváděč nebo krabice nevýbušná do 100 kg</t>
  </si>
  <si>
    <t>RV141</t>
  </si>
  <si>
    <t>R06-01</t>
  </si>
  <si>
    <t>Kompaktní samostatně stojící plastová rozpojovací jistící skříň se 3 pojitkovými spodky do 250A a průřezu 240mm2; IP44; š.600mm; včetně výzbroje</t>
  </si>
  <si>
    <t>R06-02</t>
  </si>
  <si>
    <t>Oceloplechový nástěnný rozváděč s dveřmi, 588x1070x136 mm (š/v/h), IP55, včetně výzbroje</t>
  </si>
  <si>
    <t>R06-03</t>
  </si>
  <si>
    <t>Oceloplechový rozváděč s dveřmi, 800x900x300 mm (š/v/h), IP55, včetně výzbroje</t>
  </si>
  <si>
    <t>R469973116</t>
  </si>
  <si>
    <t>913</t>
  </si>
  <si>
    <t>Poplatek za uložení na skládce (skládkovné) stavebního odpadu směsného kód odpadu 17 09 04 VČETNĚ DOPRAVY</t>
  </si>
  <si>
    <t>E07</t>
  </si>
  <si>
    <t>Zapojení dodávky ostatních technologií (RTCH, VZT, ZTI, SLP)</t>
  </si>
  <si>
    <t>HZS2231</t>
  </si>
  <si>
    <t>Hodinová zúčtovací sazba elektrikář</t>
  </si>
  <si>
    <t>Zapojení el.přímotop s termostatem 16A/230V (dodávka RTCH)</t>
  </si>
  <si>
    <t>Zapojení vnějších splitů AC včetně servisních vypínačů</t>
  </si>
  <si>
    <t>Zapojení VZT a rekuperačních jednotek</t>
  </si>
  <si>
    <t>R07-01</t>
  </si>
  <si>
    <t>Doběhové relé 230 V/50 Hz, max. proud 1 A, 1–30 minut</t>
  </si>
  <si>
    <t>Zpožděné vypnutí ventilátorů na WC,  v plastovém pouzdru, do krabice, pod vypínač</t>
  </si>
  <si>
    <t>E09</t>
  </si>
  <si>
    <t>998741202</t>
  </si>
  <si>
    <t>Přesun hmot procentní pro silnoproud v objektech v přes 6 do 12 m</t>
  </si>
  <si>
    <t>5900.000000 = 5900,000 [A]  
Celkem 5900=5 900.000 [B]</t>
  </si>
  <si>
    <t>E10</t>
  </si>
  <si>
    <t>Zkoušky</t>
  </si>
  <si>
    <t>210280003</t>
  </si>
  <si>
    <t>Zkoušky a prohlídky el rozvodů a zařízení celková prohlídka pro objem montážních prací přes 500 do 1 000 tis Kč</t>
  </si>
  <si>
    <t>Celková prohlídka, zkoušení, měření a vyhotovení výchozí revizní zprávy revizním technikem s oprávněním "D"</t>
  </si>
  <si>
    <t>220890401</t>
  </si>
  <si>
    <t>Vyhotovení protokolu UTZ pro silnoproudá zařízení a zdroje</t>
  </si>
  <si>
    <t>460010021</t>
  </si>
  <si>
    <t>Vytyčení trasy vedení podzemního v obvodu železniční stanice</t>
  </si>
  <si>
    <t>Pro vnější rozvody NN; před zahájením výkopových prací; specialista určený SŽ</t>
  </si>
  <si>
    <t xml:space="preserve">  SO 11-71-01.05</t>
  </si>
  <si>
    <t>ŽST Liberec, RTCH</t>
  </si>
  <si>
    <t>SO 11-71-01.05</t>
  </si>
  <si>
    <t>733</t>
  </si>
  <si>
    <t>Demontáž potrubí z trubek ocelových závitových</t>
  </si>
  <si>
    <t>733110808</t>
  </si>
  <si>
    <t>Demontáž potrubí ocelového závitového do DN 50</t>
  </si>
  <si>
    <t>CS ÚRS 2022/II</t>
  </si>
  <si>
    <t>998733102</t>
  </si>
  <si>
    <t>Přesun hmot tonážní pro rozvody potrubí v objektech v přes 6 do 12 m</t>
  </si>
  <si>
    <t>734</t>
  </si>
  <si>
    <t>Demontáž armatur</t>
  </si>
  <si>
    <t>734200824</t>
  </si>
  <si>
    <t>Demontáž armatury závitové se dvěma závity do G 2</t>
  </si>
  <si>
    <t>735</t>
  </si>
  <si>
    <t>Otopná tělesa</t>
  </si>
  <si>
    <t>735159110</t>
  </si>
  <si>
    <t>Montáž otopných těles panelových jednořadých dl do 1500 mm</t>
  </si>
  <si>
    <t>735164521</t>
  </si>
  <si>
    <t>Montáž otopného tělesa trubkového na stěny v tělesa do 1340 mm</t>
  </si>
  <si>
    <t>998735102</t>
  </si>
  <si>
    <t>Přesun hmot tonážní pro otopná tělesa v objektech v přes 6 do 12 m</t>
  </si>
  <si>
    <t>R01</t>
  </si>
  <si>
    <t>Otopné těleso elektrické přímotopné výška/délka 450/738 mm výkon 2000 W, s programovatelným  termostatem</t>
  </si>
  <si>
    <t>Ceník výrobce</t>
  </si>
  <si>
    <t>R02</t>
  </si>
  <si>
    <t>Otopné těleso elektrické přímotopné výška/délka 450/348 mm výkon 500 W, s programovatelným  termostatem</t>
  </si>
  <si>
    <t>R03</t>
  </si>
  <si>
    <t>Otopné těleso elektrické trubkové přímotopné výška/délka 900/600 mm výkon 400 W, s termostatem</t>
  </si>
  <si>
    <t xml:space="preserve">  SO 11-71-01.08</t>
  </si>
  <si>
    <t>Rekonstrukce ŽST Liberec MaR</t>
  </si>
  <si>
    <t>SO 11-71-01.08</t>
  </si>
  <si>
    <t>Rozváděč MaR, řídící systém, aplikační sw</t>
  </si>
  <si>
    <t>Rozvaděč RM1; nástěnný 600x800x260 mm (š x v x h)</t>
  </si>
  <si>
    <t>Rozvaděč nástěnný; IP44/20; s mont.deskou;  přístrojové vybavení : HMI panel-automatizační stanice; WiFi switch; zdroj 24Vdc(pro automatizační stanici a switch).  
Automatizační stanice s rozhraním Eth 10/100-Websocket, MQTT,MODBUS; rozhraní RS485 MODBUS s rozšiřujícími moduly;  8xDI; možnost dalšího rozšířenío V/V moduly; Webserver; grafický dotyk. displej;  aplikační sw pro připojené I/O - 1 automatizační stanice  
výkresová dokumentace rozváděče</t>
  </si>
  <si>
    <t>Technická specifikace</t>
  </si>
  <si>
    <t>Kabely, Trasy</t>
  </si>
  <si>
    <t>34121231</t>
  </si>
  <si>
    <t>kabel sdělovací stíněný laminovanou Al fólií s příložným Cu drátem jádro Cu plné izolace PVC plášť PVC 300V (J-Y(St)Y…Lg) 1x2x0,8mm2</t>
  </si>
  <si>
    <t>URS 2023/II</t>
  </si>
  <si>
    <t>34571093</t>
  </si>
  <si>
    <t>trubka elektroinstalační tuhá z PVC D 22,1/25 mm, délka 3m</t>
  </si>
  <si>
    <t>35671245</t>
  </si>
  <si>
    <t>kabel UTP pro vnitřní rozvod ethernetu a RS-485</t>
  </si>
  <si>
    <t>741920361</t>
  </si>
  <si>
    <t>Ucpávka prostupu kabelového svazku pěnou otvorem D 90 mm zaplnění prostupu kabely z 10% stěnou tl 150 mm požární odolnost EI 60</t>
  </si>
  <si>
    <t>742121001</t>
  </si>
  <si>
    <t>Montáž kabelů sdělovacích pro vnitřní rozvody do 15 žil</t>
  </si>
  <si>
    <t>Upozornění</t>
  </si>
  <si>
    <t>Zhotovitel je zodpovědný za důkladné prozkoumání celé dokumentace, nikoliv pouze výkazu výměr. Platí následující hierarchie dokumentů:  
1. Výkresové přílohy, 2. technické zprávy a tabulky, 3. výkaz výměr. Zhotovitel je proto zodpovědný za zohlednění všech položek specifikovaných v TZ nebo zobrazených na výkresech, i když nejsou explicitně uvedeny ve výkazu výměr.</t>
  </si>
  <si>
    <t>HZS4232</t>
  </si>
  <si>
    <t>Atesty a revize</t>
  </si>
  <si>
    <t>R015621</t>
  </si>
  <si>
    <t>906</t>
  </si>
  <si>
    <t>POPLATKY ZA LIKVIDACE ODPADŮ NEKONTAMINOVANÝCH – 17 04 11 zbytky kabelů nezahrnutých ve třídě 17 04 10 včetně dopravy</t>
  </si>
  <si>
    <t xml:space="preserve">  SO 13-71-01</t>
  </si>
  <si>
    <t>ŽST Chrastava, Architektonicko-stavební část</t>
  </si>
  <si>
    <t>SO 13-71-01</t>
  </si>
  <si>
    <t>113311171</t>
  </si>
  <si>
    <t>Odstranění geotextilií ze základové spáry</t>
  </si>
  <si>
    <t>m101+m103+m102+m106   - geotextilie pod HI`22,42+19,42+9,89+3,28=55.010000 55.010000=55.010 [A]</t>
  </si>
  <si>
    <t>místnosti 101, 103, 102, 106   - odtěžení hlinité navážky pod podlahami uvnitř budovy`(22,42+19,42+9,89+3,28)*0,25`m101+m127+m110+m111+m128 - odtěžení hlinité navážky pod podlahami uvnitř budovy`(10,73+8,46+7,41+1,81+8,42)*0,25`m104+m105 - odtěžení hlinité navážky pod podlahami uvnitř budovy` (30,22+8,58)*0,25 `hloubení pod podlahami pro nové kabelové žlaby místnost 111` 0,38*1,4*(2+3,2+2)`hloubení pod podlahami pro nové kabelové žlaby místnost 110`(0,65*2,2*2,3)+(0,65*2,5*1,3)`hloubení pod podlahami pro nové kabelové žlaby místnost 104`0,65*2,5*1,6Součet 44,492 44.493000=44.493 [A]</t>
  </si>
  <si>
    <t>161217</t>
  </si>
  <si>
    <t>VODOROVNÉ PŘEMÍSTĚNÍ RUBANINY NA POVRCHU DO 16 KM</t>
  </si>
  <si>
    <t>35.232000=35.232 [A]</t>
  </si>
  <si>
    <t>Vodorovné přemístění výkopku z horniny třídy těžitelnosti I skupiny 1 až 3 stavebním kolečkem do 10 m</t>
  </si>
  <si>
    <t>44,493-9,261=35.232000 35.232000=35.232 [A]</t>
  </si>
  <si>
    <t>174111101</t>
  </si>
  <si>
    <t>Zásyp jam, šachet rýh nebo kolem objektů sypaninou se zhutněním ručně</t>
  </si>
  <si>
    <t>`T.104 zásyp původní šachty kolem nového kabelového kanálu`2*3,4*1)-(0,68*1,4*3,4)`C.111 zpětný zásyp výkopu kolem kabelového kanálu`0,38*0,6*(2+3,2+2)`T.105 zpětný zásyp výkopu kolem kabelového kanálu(0,65*1,2*2,3)+(0,65*1,2*1,3)`T.104 zpětný zásyp výkopu kolem kabelového kanálu`0,65*1,2*1,6Součet 9,261 9.261000=9.261 [A]</t>
  </si>
  <si>
    <t>POPLATKY ZA LIKVIDACŮ ODPADŮ NEKONTAMINOVANÝCH - 17 05 04 VYTĚŽENÉ ZEMINY A HORNINY - III. TŘÍDA TĚŽITELNOSTI VČETNĚ DOPRAV VČETNĚ DOPRAVY</t>
  </si>
  <si>
    <t>35,232*1,7=59.894000 59.894000=59.894 [A]</t>
  </si>
  <si>
    <t>RR282606016</t>
  </si>
  <si>
    <t>Trysková injektáž sloupy D přes 1000 do 1600 mm stísněné podmínky, včetně dodávky injektovaného materiálu</t>
  </si>
  <si>
    <t>viz.statika - hloubka a způsob provedení budou konzultovány a odsouhlaseny na stavbě dle skutečných základových poměrů 120.000000=120.000 [A]</t>
  </si>
  <si>
    <t>13010746</t>
  </si>
  <si>
    <t>ocel profilová jakost S235JR (11 375) průřez IPE 140</t>
  </si>
  <si>
    <t>osazení I-nosníků překladů na zdivo C110` 3*1,4*12,9/1000`C107` 3*1,4*12,9/1000Součet 0,108 0.108000=0.108 [A]</t>
  </si>
  <si>
    <t>Hmotnost: 13,40 kg/m</t>
  </si>
  <si>
    <t>13010748</t>
  </si>
  <si>
    <t>ocel profilová jakost S235JR (11 375) průřez IPE 160</t>
  </si>
  <si>
    <t>`osazení I-nosníků překladů na zdivo` `T102 dveře` 2*1,5*15,8/1000   `T102 průchod` 2*1,5*15,8/1000  `T104` 2*1,7*15,8/1000 `C111` 3*1,5*15,8/1000 Součet 0,22 0.219000=0.219 [A]</t>
  </si>
  <si>
    <t>Hmotnost: 15,80 kg/m</t>
  </si>
  <si>
    <t>13010752</t>
  </si>
  <si>
    <t>ocel profilová jakost S235JR (11 375) průřez IPE 200</t>
  </si>
  <si>
    <t>`osazení I-nosníků překladů na zdivo``T105` 2*2,75*22,4/1000 0.123000=0.123 [A]</t>
  </si>
  <si>
    <t>Hmotnost: 23,00 kg/m</t>
  </si>
  <si>
    <t>311113132</t>
  </si>
  <si>
    <t>Nosná zeď tl přes 150 do 200 mm z hladkých tvárnic ztraceného bednění včetně výplně z betonu tř. C 16/20</t>
  </si>
  <si>
    <t>23.938000=23.938 [A]</t>
  </si>
  <si>
    <t>311235101</t>
  </si>
  <si>
    <t>Zdivo jednovrstvé z cihel broušených do P10 na tenkovrstvou maltu tl 175 mm</t>
  </si>
  <si>
    <t>0.090000=0.090 [A]</t>
  </si>
  <si>
    <t>311235151</t>
  </si>
  <si>
    <t>Zdivo jednovrstvé z cihel broušených do P10 na tenkovrstvou maltu tl 300 mm</t>
  </si>
  <si>
    <t>5.040000=5.040 [A]</t>
  </si>
  <si>
    <t>311361821</t>
  </si>
  <si>
    <t>Výztuž nosných zdí betonářskou ocelí 10 505</t>
  </si>
  <si>
    <t>`zdivo kabelových kanálů, množství výztuže bude upřesněno a odsouhlaseno na stavbě dle skutečného stavu` 45/1000 0.045000=0.045 [A]</t>
  </si>
  <si>
    <t>317168052</t>
  </si>
  <si>
    <t>Překlad keramický vysoký v 238 mm dl 1250 mm</t>
  </si>
  <si>
    <t>`překlady nové vyzdívky` 4.000000=4.000 [A]</t>
  </si>
  <si>
    <t>317234410</t>
  </si>
  <si>
    <t>Vyzdívka mezi nosníky z cihel pálených na MC</t>
  </si>
  <si>
    <t>překlady z válcovaných ocelových nosníků 0.563000=0.563 [A]</t>
  </si>
  <si>
    <t>317941123</t>
  </si>
  <si>
    <t>Osazování ocelových válcovaných nosníků na zdivu I, IE, U, UE nebo L přes č. 14 do č. 22 nebo výšky do 220 mm</t>
  </si>
  <si>
    <t>`osazení I-nosníků překladů na zdivo`         `C110` 3*1,4*12,9/1000      `C107` 3*1,4*12,9/1000      `T102 dveře` 2*1,5*15,8/1000     `T102 průchod` 2*1,5*15,8/1000   `T104` 2*1,7*15,8/1000     `T105` 2*2,75*22,4/1000     `C111` 3*1,5*15,8/1000Součet 0,451 0.450000=0.450 [A]</t>
  </si>
  <si>
    <t>342244201</t>
  </si>
  <si>
    <t>Příčka z cihel broušených na tenkovrstvou maltu tloušťky 80 mm</t>
  </si>
  <si>
    <t>`1.NP - nová příčka`3,495*3,475=12.145000 12.145000=12.145 [A]</t>
  </si>
  <si>
    <t>342244221</t>
  </si>
  <si>
    <t>Příčka z cihel broušených na tenkovrstvou maltu tloušťky 140 mm</t>
  </si>
  <si>
    <t>`1.PP zazdění otvorů do anglických dvorků`0,8*0,8*5`1.NP - nové příčky`3,495*(4+2,25)-(1*2,2)-(1,1*2,2) Součet 20,424 20.424000=20.424 [A]</t>
  </si>
  <si>
    <t>Plentování jednostranné v do 200 mm válcovaných nosníků cihlami</t>
  </si>
  <si>
    <t>`C110` 2*1,4*0,14`C107` 2*1,4*0,14`T102` 2*1,5*0,16`T102` 2*1,5*0,16`T104` 2*1,7*0,16`T105` 2*2,75*0,2`C111` 2*1,5*0,16Součet 3,868 3.868000=3.868 [A]</t>
  </si>
  <si>
    <t>Zaplentování rýh, potrubí, výklenků nebo nik ve stěnách rabicovým pletivem</t>
  </si>
  <si>
    <t>`překlady z ocelových válcovaných nosníků`  `C110` 1,4*(0,45+0,14+0,14)*1,1   `C107` 1,4*(0,42+0,14+0,14)*1,1 `T102` 1,5*(0,3+0,16+0,16)*1,1 `T102` 1,5*(0,32+0,16+0,16)*1,1  `T104` 1,7*(0,32+0,16+0,16)*1,1  `T105` 2,75*(0,32+0,2+0,2)*1,1  `C111` 1,5*(0,59+1,5+1,5)*1,1 Součet 13,58 13.580000=13.580 [A]</t>
  </si>
  <si>
    <t>R430321515</t>
  </si>
  <si>
    <t>Schodišťová konstrukce a rampa ze ŽB tř. C 20/25</t>
  </si>
  <si>
    <t>betonová rampa v kabelovém kanálu v místnosti T.104` (0,675*1,7*0,9)/2=0.516000 0.516000=0.516 [A]</t>
  </si>
  <si>
    <t>612121100</t>
  </si>
  <si>
    <t>Zatření spár vápennou maltou vnitřních stěn z cihel</t>
  </si>
  <si>
    <t>`vyspravení podkladu před prováděním omítek, rozsah dle skutečného stavu po odstranění stávajících omítek` 100.000000 100.000000=100.000 [A]</t>
  </si>
  <si>
    <t>612131121</t>
  </si>
  <si>
    <t>Penetrační disperzní nátěr vnitřních stěn nanášený ručně</t>
  </si>
  <si>
    <t>`penetrace před prováděním omítek na zdivo``OM/01` 229,701 `OM/02` 132,99 `OM/03` 237,775 Součet 600,466 600.466000=600.466 [A]</t>
  </si>
  <si>
    <t>612321141</t>
  </si>
  <si>
    <t>Vápenocementová omítka štuková dvouvrstvá vnitřních stěn nanášená ručně</t>
  </si>
  <si>
    <t>`OM/01 jádrová VPC omítka 10 mm+ vápenná omítky (štuk) 5mm, včetně rohovníků bandážování přechodů`  `T.101` 2,28*(4,67+4,67+4,805+4,805+0,32+0,32+0,39+0,39+0,23+0,23)-(1*2*1)-(1,2*1,8*2)  `T.102`2,28*((4,375+0,295+1,475+2,215+0,5+0,515+0,25+0,22)*2)-(1*2*1)-(1,1*1)-(1,2*1)-(1,4*1)`T.103` 2,28*(4,18+4,18+4,925+4,925+0,145+0,42+0,42)-(0,9*1)-(1*1)-(2*1,2*1,8)  `T.104` 2,1*(5,45+5,45+8+8)-(1,3*1)-(5*1,2*1,8) `T.105` 2,1*(7,875+7,875+3,745+3,745+(4*0,4))-(1,1*1)-(3*1,2*1,8) `T.106` 2,1*(3,46+3,46+2,495+2,495+0,23+0,23)-(1,2*1,8)-(1*1)  Součet 229,701 229.701000=229.701 [A]</t>
  </si>
  <si>
    <t>612321191</t>
  </si>
  <si>
    <t>Příplatek k vápenocementové omítce vnitřních stěn za každých dalších 5 mm tloušťky ručně</t>
  </si>
  <si>
    <t>229.701000=229.701 [A]</t>
  </si>
  <si>
    <t>Sanační omítka jednovrstvá vnitřních stěn nanášená ručně</t>
  </si>
  <si>
    <t>132.990000=132.990 [A]</t>
  </si>
  <si>
    <t>612341121</t>
  </si>
  <si>
    <t>Sádrová nebo vápenosádrová omítka hladká jednovrstvá vnitřních stěn nanášená ručně</t>
  </si>
  <si>
    <t>OM/03 omítka sádrová tl. 15mm, včetně rohovníků, bandážování přechodů` 237.775000=237.775 [A]</t>
  </si>
  <si>
    <t>612341191</t>
  </si>
  <si>
    <t>Příplatek k sádrové omítce vnitřních stěn za každých dalších 5 mm tloušťky ručně</t>
  </si>
  <si>
    <t>237.775000=237.775 [A]</t>
  </si>
  <si>
    <t>631311124</t>
  </si>
  <si>
    <t>Mazanina tl přes 80 do 120 mm z betonu prostého bez zvýšených nároků na prostředí tř. C 16/20</t>
  </si>
  <si>
    <t>`podlaha P.01 betonová mazanina tl. 100 mm` `podlaha P.03 betonová mazanina tl. 100 mm 13.165000=13.165 [A]</t>
  </si>
  <si>
    <t>631311125</t>
  </si>
  <si>
    <t>Mazanina tl přes 80 do 120 mm z betonu prostého bez zvýšených nároků na prostředí tř. C 20/25</t>
  </si>
  <si>
    <t>`podlaha P.07`     `C.107 nad rušeným schodištěm do podchodu` 1.323000=1.323 [A]</t>
  </si>
  <si>
    <t>631311135</t>
  </si>
  <si>
    <t>Mazanina tl přes 120 do 240 mm z betonu prostého bez zvýšených nároků na prostředí tř. C 20/25</t>
  </si>
  <si>
    <t>`podlaha P.01 betonová mazanina tl. 150 mm` `podlaha P.03 betonová mazanina tl. 150 mm` 20.431000=20.431 [A]</t>
  </si>
  <si>
    <t>Příplatek k mazanině tl přes 80 do 120 mm za přehlazení povrchu</t>
  </si>
  <si>
    <t>13.165000=13.165 [A]</t>
  </si>
  <si>
    <t>631319222</t>
  </si>
  <si>
    <t>Příplatek k mazaninám za přidání polymerových makrovláken pro objemové vyztužení 3 kg/m3</t>
  </si>
  <si>
    <t>21.754000=21.754 [A]</t>
  </si>
  <si>
    <t>Výztuž mazanin svařovanými sítěmi Kari</t>
  </si>
  <si>
    <t>0.413000=0.413 [A]</t>
  </si>
  <si>
    <t>635111115</t>
  </si>
  <si>
    <t>Násyp pod podlahy ze štěrkopísku s udusáním</t>
  </si>
  <si>
    <t>22.524000=22.524 [A]</t>
  </si>
  <si>
    <t>155,231*0,00033 `Přepočtené koeficientem množství 0.051000=0.051 [A]</t>
  </si>
  <si>
    <t>28323005</t>
  </si>
  <si>
    <t>fólie profilovaná (nopová) drenážní HDPE s výškou nopů 8mm</t>
  </si>
  <si>
    <t>22,62*1,221 `Přepočtené koeficientem množství 27.619000=27.619 [A]</t>
  </si>
  <si>
    <t>5,786*1,1655 `Přepočtené koeficientem množství 6.744000=6.744 [A]</t>
  </si>
  <si>
    <t>62853004</t>
  </si>
  <si>
    <t>pás asfaltový natavitelný modifikovaný SBS s vložkou ze skleněné tkaniny a spalitelnou PE fólií nebo jemnozrnným minerálním posypem na horním povrchu tl 4,0mm</t>
  </si>
  <si>
    <t>173.895000=173.895 [A]</t>
  </si>
  <si>
    <t>62855001</t>
  </si>
  <si>
    <t>pás asfaltový natavitelný modifikovaný SBS s vložkou z polyesterové rohože a spalitelnou PE fólií nebo jemnozrnným minerálním posypem na horním povrchu tl 4,0mm</t>
  </si>
  <si>
    <t>Provedení izolace proti zemní vlhkosti vodorovné za studena nátěrem penetračním</t>
  </si>
  <si>
    <t>155.231000=155.231 [A]</t>
  </si>
  <si>
    <t>711131811</t>
  </si>
  <si>
    <t>Odstranění izolace proti zemní vlhkosti vodorovné</t>
  </si>
  <si>
    <t>178.850000=178.850 [A]</t>
  </si>
  <si>
    <t>Provedení izolace proti zemní vlhkosti pásy přitavením vodorovné NAIP</t>
  </si>
  <si>
    <t>304.675000=304.675 [A]</t>
  </si>
  <si>
    <t>711142559</t>
  </si>
  <si>
    <t>Provedení izolace proti zemní vlhkosti pásy přitavením svislé NAIP</t>
  </si>
  <si>
    <t>48.899000=48.899 [A]</t>
  </si>
  <si>
    <t>711161273</t>
  </si>
  <si>
    <t>Provedení izolace proti zemní vlhkosti svislé z nopové fólie</t>
  </si>
  <si>
    <t>22.620000=22.620 [A]</t>
  </si>
  <si>
    <t>Přesun hmot tonážní pro izolace proti vodě, vlhkosti a plynům v objektech v do 6 m</t>
  </si>
  <si>
    <t>2.095000=2.095 [A]</t>
  </si>
  <si>
    <t>28375926</t>
  </si>
  <si>
    <t>deska EPS 200 pro konstrukce s velmi vysokým zatížením ?=0,034 tl 100mm</t>
  </si>
  <si>
    <t>140,336*1,02 `Přepočtené koeficientem množství 143.143000=143.143 [A]</t>
  </si>
  <si>
    <t>28376385</t>
  </si>
  <si>
    <t>deska XPS hrana rovná polo či pero drážka a hladký povrch</t>
  </si>
  <si>
    <t>1.425000=1.425 [A]</t>
  </si>
  <si>
    <t>63152099</t>
  </si>
  <si>
    <t>pás tepelně izolační univerzální ?=0,032-0,033 tl 100mm</t>
  </si>
  <si>
    <t>91,84*1,02 `Přepočtené koeficientem množství 93.677000=93.677 [A]</t>
  </si>
  <si>
    <t>713111121</t>
  </si>
  <si>
    <t>Montáž izolace tepelné spodem stropů s uchycením drátem rohoží, pásů, dílců, desek</t>
  </si>
  <si>
    <t>`podhled C01` `T.102, T.104, T.105, T.106`   13,55+43,3+26,18+8,81 91.840000=91.840 [A]</t>
  </si>
  <si>
    <t>Montáž izolace tepelné podlah volně kladenými rohožemi, pásy, dílci, deskami 1 vrstva</t>
  </si>
  <si>
    <t>140.336000=140.336 [A]</t>
  </si>
  <si>
    <t>713131141</t>
  </si>
  <si>
    <t>Montáž izolace tepelné stěn lepením celoplošně rohoží, pásů, dílců, desek</t>
  </si>
  <si>
    <t>`zateplení stěn kabelových kanálů` 22.620000=22.620 [A]</t>
  </si>
  <si>
    <t>Přesun hmot tonážní pro izolace tepelné v objektech v do 6 m</t>
  </si>
  <si>
    <t>0.969000=0.969 [A]</t>
  </si>
  <si>
    <t>725110814</t>
  </si>
  <si>
    <t>Demontáž klozetu Kombi</t>
  </si>
  <si>
    <t>725122817</t>
  </si>
  <si>
    <t>Demontáž pisoárových stání bez nádrže a jedním záchodkem</t>
  </si>
  <si>
    <t>Demontáž umyvadel bez výtokových armatur</t>
  </si>
  <si>
    <t>725330840</t>
  </si>
  <si>
    <t>Demontáž výlevka litinová nebo ocelová</t>
  </si>
  <si>
    <t>741</t>
  </si>
  <si>
    <t>Elektroinstalace - silnoproud</t>
  </si>
  <si>
    <t>R74137</t>
  </si>
  <si>
    <t>Demontáž svítidla v exteriéru  bez zachování funkčnosti</t>
  </si>
  <si>
    <t>`demontáž svítidel na jižní fasádě` 6 6.000000=6.000 [A]</t>
  </si>
  <si>
    <t>R74142</t>
  </si>
  <si>
    <t>Demontáž hromosvodu</t>
  </si>
  <si>
    <t>Dveře vnitřní</t>
  </si>
  <si>
    <t>998766201</t>
  </si>
  <si>
    <t>Přesun hmot procentní pro kce truhlářské v objektech v do 6 m</t>
  </si>
  <si>
    <t>1653.900000=1 653.900 [A]</t>
  </si>
  <si>
    <t>D.01</t>
  </si>
  <si>
    <t>Dveře ocelové plné vč.zárubně 900/2100 mm</t>
  </si>
  <si>
    <t>viz.tabulka dveří  
D-ocelové plné levé, 900x2100 mm, povrchová úprava RAL 9010 včetně zárubně, šířka zárubně 100mm,  včetně kování, rozměry nutno přeměřit na stavbě</t>
  </si>
  <si>
    <t>D.02</t>
  </si>
  <si>
    <t>Dveře ocelové plné vč.zárubně 1000/2100 mm</t>
  </si>
  <si>
    <t>viz.tabulka dveří  
A-ocelové plné pravé, 1000x2100 mm, povrchová úprava RAL 9010 včetně zárubně, šířka zárubně 420 mm, včetně kování, rozměry nutno přeměřit na stavbě</t>
  </si>
  <si>
    <t>D.03</t>
  </si>
  <si>
    <t>Dveře dřevěné plné vč.zárubně 650+650/2100 mm, EW 30 DP3-C</t>
  </si>
  <si>
    <t>viz.tabulka dveří  
F-dřevěné dveře plné, 650+650/2100 mm, křídlo RAL 9010, zárubeň RAL 7045, včetně zárubně, požární odolnost EW 30 DP3-C, kování klika/klika, zámek, smaozavírač, práh  
rozměry nutno ověřit na stavbě</t>
  </si>
  <si>
    <t>D.04</t>
  </si>
  <si>
    <t>Dveře dřevěné plné vč.zárubně 800/2100 mm,levé,  EW 30 DP3-C</t>
  </si>
  <si>
    <t>viz.tabulka dveří  
F-dřevěné dveře plné, 800/2100 mm, levé,  křídlo RAL 9010, zárubeň RAL 7045, včetně zárubně, požární odolnost EW 30 DP3-C, kování klika/klika, zámek, samozavírač, práh  
rozměry nutno ověřit na stavbě</t>
  </si>
  <si>
    <t>D.05</t>
  </si>
  <si>
    <t>Dveře dřevěné plné vč.zárubně 900/2100 mm,pravé,  EW 30 DP3-C</t>
  </si>
  <si>
    <t>viz.tabulka dveří  
F-dřevěné dveře plné, 900/2100 mm, pravé,  křídlo RAL 9010, zárubeň RAL 7045, včetně zárubně, požární odolnost EW 30 DP3-C, kování klika/klika, zámek, samozavírač, práh  
rozměry nutno ověřit na stavbě</t>
  </si>
  <si>
    <t>D.06</t>
  </si>
  <si>
    <t>Dveře dřevěné plné vč.zárubně 800/2100 mm,levé</t>
  </si>
  <si>
    <t>viz.tabulka dveří  
F-dřevěné dveře plné, 800/2100 mm, levé,  křídlo RAL 9010, zárubeň RAL 7045, včetně zárubně, kování klika/klika, zámek, práh  
rozměry nutno ověřit na stavbě</t>
  </si>
  <si>
    <t>D.07</t>
  </si>
  <si>
    <t>viz.tabulka dveří  
A-ocelové plné pravé, 900x2100 mm, povrchová úprava RAL 9010 včetně zárubně, šířka zárubně 320 mm, včetně kování, rozměry nutno přeměřit na stavbě</t>
  </si>
  <si>
    <t>D.08</t>
  </si>
  <si>
    <t>viz.tabulka dveří  
A-ocelové plné levé, 900x2100 mm, povrchová úprava RAL 9010 včetně zárubně, šířka zárubně 150 mm, včetně kování, rozměry nutno přeměřit na stavbě</t>
  </si>
  <si>
    <t>D.09</t>
  </si>
  <si>
    <t>Dveře ocelové plné dvoukřídlé vč.zárubně 800+400/2100 mm, EW 30 DP3-C</t>
  </si>
  <si>
    <t>viz.tabulka dveří  
A-ocelové plné dvoukřídlé, 800+400x2100 mm, povrchová úprava RAL 9010 včetně zárubně, šířka zárubně 320 mm, včetně kování, bezpečnostní odolnost RC3, rozměry nutno přeměřit na stavbě, vložka zámku bude měněna pro užívání společného klíče do traťového úseku, požární odolnost EW 30 DP3-C</t>
  </si>
  <si>
    <t>D.10</t>
  </si>
  <si>
    <t>Dveře ocelové plné vč.zárubně 1000/2100 mm, EW 30 DP3-C</t>
  </si>
  <si>
    <t>viz.tabulka dveří  
A-ocelové plné levé, 1000x2100 mm, povrchová úprava RAL 9010 včetně zárubně, šířka zárubně 150 mm, včetně kování, bezpečnostní odolnost RC3, rozměry nutno přeměřit na stavbě,  
požární odolnost EW 30 DP3-C</t>
  </si>
  <si>
    <t>D.15</t>
  </si>
  <si>
    <t>Dveře ocelové plné vč.zárubně 700/2100 mm</t>
  </si>
  <si>
    <t>viz.tabulka dveří  
A-ocelové plné pravé, 700x2100 mm, včetně zárubně, šířka zárubně 100 mm, včetně kování, rozměry nutno přeměřit na stavbě, barevnost nutno vyvzorkovat dle stávajících dveří</t>
  </si>
  <si>
    <t>R76764031</t>
  </si>
  <si>
    <t>Montáž dveří vnitřních</t>
  </si>
  <si>
    <t>7.000000=7.000 [A]</t>
  </si>
  <si>
    <t>760</t>
  </si>
  <si>
    <t>Ostatní výrobky</t>
  </si>
  <si>
    <t>OV/01</t>
  </si>
  <si>
    <t>D+M kombinovaný automat dveřního zámku</t>
  </si>
  <si>
    <t>viz.tabulka výrobků - ostatní výrobky  
kombinovaný automat dveřního zámku, dodávka včetně kotvících prvků do zdiva, umístění C.109, rozměr 200x275x170 mm</t>
  </si>
  <si>
    <t>OV/02</t>
  </si>
  <si>
    <t>D+M skládaný horizontální přebalovací pult</t>
  </si>
  <si>
    <t>viz.tabulka výrobků - ostatní výrobky  
skládaný horizontální přebalovací pult, materiál interiéru z polyetylenu, materiál exteriéru z nerezové oceli, povrchová úprava matná, zabezpečení nastavitelným řemenem, určen do stavebních nik, dodávka včetně kotvících prvků do zdiva, umístění C.110, rozměr 905x105x520</t>
  </si>
  <si>
    <t>OV/09</t>
  </si>
  <si>
    <t>D+M vnitřní dřevotřískový parapet 1640x400x16 mm</t>
  </si>
  <si>
    <t>viz.tabulka výrobků - ostatní výrobky  
vnitřní dřevotřískový parapet s nosem 40 mm, z voděodolné DTD desky tl.16mm, nos parapetu zesílen a vyroben z DTD 25 mm, povrch z vysoce oděruvzdorného laminátu HPL, vč.kotvení, plastových bočnic a spojovacích krytek s UV stabilizátorem, dodávka včetně lepícího materiálu, umístění C.110, HPL bílá, 1640x400x16 mm  
nutno přeměřit rozměr na stavbě</t>
  </si>
  <si>
    <t>OV/10</t>
  </si>
  <si>
    <t>D+M kamenný parapet 1640x340x20 mm</t>
  </si>
  <si>
    <t>viz.tabulka výrobků - ostatní výrobky  
kamenný parapet, žula tmavě šedá antracit pískovaná, tl. 25mm, s přesahem 20mm, lepená, umístění C.107, povrchová úprava impregnace, rozměr 1640x340x20 mm, nutné přesné zaměření na stavbě</t>
  </si>
  <si>
    <t>OV/11</t>
  </si>
  <si>
    <t>OV/12</t>
  </si>
  <si>
    <t>OV/13</t>
  </si>
  <si>
    <t>OV/14</t>
  </si>
  <si>
    <t>D+M revizní dvířka do stěn 300x300 mm, nerez vč.rámu</t>
  </si>
  <si>
    <t>viz.tabulka výrobků - ostatní výrobky  
Revizní dvířka do stěn z borušeného nerez plechu, zadní strana rámu opatřena přípravou pro uchycení do SDK stěny, tloušťka plechu dvířek 0,8 mm, dvířka uzamykatelná, umístění C.110, nerez dvířka+nerez rám, rozměr 300x300 mm</t>
  </si>
  <si>
    <t>OV/15</t>
  </si>
  <si>
    <t>D+M šachta pro kabelové vedení prefa žb výrobek do exteriéru 3000x2400x3300mm,vč.doplňků</t>
  </si>
  <si>
    <t>viz.tabulka výrobků - ostatní výrobky  
šachta pro kabelové vedení, prefabrikovaný železobetonový výrobek, vnější rozměry 3000x2400x3300mm, dodávka včetně veškerých prostupů. systémových průchodek, instalačních konzol, stupadel a poklopu, součástí dodávky je výrobní dokumentace, včetně požadavků na stavební připravenost a usazení výrobku, umístění v exteriéru</t>
  </si>
  <si>
    <t>OV/16</t>
  </si>
  <si>
    <t>D+M čistící zóna - rohož z hliníkových profilů 2800x1525x22 mm</t>
  </si>
  <si>
    <t>viz.tabulka výrobků - ostatní výrobky  
čistící zóna - rohož z hliníkových profilů šířky 27 mm, profily propojeny nerezovým lankem a odděleny pryžovými mezikroužky, výška rohože 22mm, rozdělan na 1. a 2.čistící zónu, v 1.zóně blíže ke dveřím hliníkové profily osazeny kartáčovými pásky, 2.zóna textilní pásky v černé barvě, dno prostoru pro rohože nutno opatřit hydroizolační stěrkou, umístění C.108, rozměr 2800x1525x22 mm, umístění C.108</t>
  </si>
  <si>
    <t>OV/17</t>
  </si>
  <si>
    <t>D+M čistící zóna - rohož z hliníkových profilů 1700x1150x22 mm</t>
  </si>
  <si>
    <t>viz.tabulka výrobků - ostatní výrobky  
čistící zóna - rohož z hliníkových profilů šířky 27 mm, profily propojeny nerezovým lankem a odděleny pryžovými mezikroužky, výška rohože 22mm, rozdělan na 1. a 2.čistící zónu, v 1.zóně blíže ke dveřím hliníkové profily osazeny kartáčovými pásky, 2.zóna textilní pásky v černé barvě, dno prostoru pro rohože nutno opatřit hydroizolační stěrkou, umístění C.108, rozměr 1700x1150x22 mm, umístění C.107</t>
  </si>
  <si>
    <t>OV/18</t>
  </si>
  <si>
    <t>D+M šachta pro kabelové vedení prefa žb výrobek do exteriéru 3000x2400x3000mm,vč.doplňků</t>
  </si>
  <si>
    <t>viz.tabulka výrobků - ostatní výrobky  
šachta pro kabelové vedení, prefabrikovaný železobetonový výrobek, vnější rozměry 3000x2400x3000mm, dodávka včetně veškerých prostupů. systémových průchodek, instalačních konzol, stupadel a poklopu, součástí dodávky je výrobní dokumentace, včetně požadavků na stavební připravenost a usazení výrobku, umístění v exteriéru</t>
  </si>
  <si>
    <t>Demontáž podlah s polštáři z prken tloušťky do 32 mm</t>
  </si>
  <si>
    <t>`m101+m127+m110+m111+m128 - demontáž dřevěné podlahy tl.30mm včetně podkladních dřevěných trámů`10,73+8,46+7,41+1,81+8,42`m104+m105 - demontáž dřevěné podlahy tl.30mm včetně podkladních dřevěných trámů`30,22+8,58Součet 75,63 75.630000=75.630 [A]</t>
  </si>
  <si>
    <t>762841812</t>
  </si>
  <si>
    <t>Demontáž podbíjení obkladů stropů a střech sklonu do 60° z hrubých prken s omítkou</t>
  </si>
  <si>
    <t>`demontáž podhledu stropů - prkna tl.24mm, omíta na rákosu``místnost 101, 127, 110, 128, 111, 106, 105, 104`   10,73+8,46+7,41+1,81+8,42+3,28+8,58+30,22 = 78.910000 78.910000=78.910 [A]</t>
  </si>
  <si>
    <t>R76252681</t>
  </si>
  <si>
    <t>Demontáž podlah z dřevotřísky, překližky tl.25 mm</t>
  </si>
  <si>
    <t>`m101+m127+m110+m111+m128 - demontáž dřevotřískové desky tl.25 mm`10,73+8,46+7,41+1,81+8,42`m104+m105 - demontáž dřevotřískové desky tl.25 mm`30,22+8,58Součet 75,63 75.630000=75.630 [A]</t>
  </si>
  <si>
    <t>SDK příčka tl 150 mm profil CW+UW 100 desky 2xH2 12,5 s izolací EI 60 Rw do 56 dB</t>
  </si>
  <si>
    <t>`W01 - příčka` 3,495*(3,315+1,65+6,35)  39.546000 39.546000=39.546 [A]</t>
  </si>
  <si>
    <t>SDK stěna předsazená pro osazení závěsného WC tl 150 - 250 mm profil CW+UW 50 desky 2xH2 12,5 bez TI</t>
  </si>
  <si>
    <t>`W05 - předsazená stěna s WC` 3,495*1,94=6.780000 6.780000=6.780 [A]</t>
  </si>
  <si>
    <t>SDK podhled desky 2xDF 15 bez izolace dvouvrstvá spodní kce profil CD+UD REI do 60</t>
  </si>
  <si>
    <t>`podhled C01 - viz.tabulka skladeb`     `T.102, T.104, T.105, T.106`   13,55+43,3+26,18+8,81 = 91.840000 91.840000=91.840 [A]</t>
  </si>
  <si>
    <t>998763401</t>
  </si>
  <si>
    <t>Přesun hmot procentní pro sádrokartonové konstrukce v objektech v do 6 m</t>
  </si>
  <si>
    <t>1762.268000=1 762.268 [A]</t>
  </si>
  <si>
    <t>R76312W06</t>
  </si>
  <si>
    <t>SDK stěna předsazená tl 100 mm profil CW+UW desky 2xH2 12,5 bez izolace</t>
  </si>
  <si>
    <t>`W06 - předsazená SDK stěna pro umyvadlo` 3,495*0,97=3.390000 3.390000=3.390 [A]</t>
  </si>
  <si>
    <t>764</t>
  </si>
  <si>
    <t>Konstrukce klempířské</t>
  </si>
  <si>
    <t>764002851</t>
  </si>
  <si>
    <t>Demontáž oplechování parapetů do suti</t>
  </si>
  <si>
    <t>`1.PP anglické dvorky` 5*0,8 `1.NP okno místnosti 111` 1,38 Součet 5,38 5.380000=5.380 [A]</t>
  </si>
  <si>
    <t>764004861</t>
  </si>
  <si>
    <t>Demontáž svodu do suti</t>
  </si>
  <si>
    <t>998764201</t>
  </si>
  <si>
    <t>Přesun hmot procentní pro konstrukce klempířské v objektech v do 6 m</t>
  </si>
  <si>
    <t>8.926000=8.926 [A]</t>
  </si>
  <si>
    <t>R76452842</t>
  </si>
  <si>
    <t>K/01 - Svody kruhové včetně objímek, kolen, odskoků z Al plechu průměru 100 mm, lakovaný</t>
  </si>
  <si>
    <t>10.400000=10.400 [A]</t>
  </si>
  <si>
    <t>viz. tabulka klempířských prvků  
dešťový svod kulatý ze střechy nad 1.NP, u terénu zasazen do gajgru, svrchu lakovaný RAL 7016, náhrada stávajícího dešťového svodu, průměr 100 mm, včetně kotvení a spojovacího materiálu</t>
  </si>
  <si>
    <t>RR7645284</t>
  </si>
  <si>
    <t>K/02 - Svody kruhové včetně objímek, kolen, odskoků z Al plechu průměru 100 mm, lakovaný</t>
  </si>
  <si>
    <t>4.700000=4.700 [A]</t>
  </si>
  <si>
    <t>viz. tabulka klempířských prvků  
kulatý svod pro dovod kondenzátu z technologických místností, u terénu zasazen do gajgru, lakovaný RAL 7016, průměr 100 mm, včetně kotvení a spojovacích prvků</t>
  </si>
  <si>
    <t>766441821</t>
  </si>
  <si>
    <t>Demontáž parapetních desek dřevěných nebo plastových šířky do 300 mm délky do 2000 mm</t>
  </si>
  <si>
    <t>`C.107, C.110, místnost 111` 4+1+1=6.000000 6.000000=6.000 [A]</t>
  </si>
  <si>
    <t>766660451</t>
  </si>
  <si>
    <t>Montáž vchodových dveří dvoukřídlových bez nadsvětlíku do zdiva</t>
  </si>
  <si>
    <t>OD/02</t>
  </si>
  <si>
    <t>Systémové dveře plastové dvoukřídlé prosklené 700+700/2200+850(nadsvětlík) vč. systémové zárubně</t>
  </si>
  <si>
    <t>viz. tabulka vnějších výplní otvorů - OD/02 - systémové plastové dveře dvoukřídlé prosklené, stavební otvor 1700x2200+850 mm, dveře 700+700/2200 mm+850(nadsvětlík), rám z plastových profilů, mineránlí výplň, součástí dveří je kování, těsnění, mikroventilace, skryté panty, prosklení čiré průhledné, bezpečnostní folie třídy P1A, povrchová úprava RAL 9010, zárubeň systémová, bezpečnostní odolnost RC3, samozavírač, barva dle okolních vnějších stávajících výplní</t>
  </si>
  <si>
    <t>OD/03</t>
  </si>
  <si>
    <t>Systémové dveře plastové dvoukřídlé prosklené 1220+1220/2350+790(nadsvětlík) vč. systémové zárubně</t>
  </si>
  <si>
    <t>viz. tabulka vnějších výplní otvorů - OD/02 - systémové plastové dveře dvoukřídlé prosklené, dveře 1220+1220/2350+790(nadsvětlík) mm, rám z plastových profilů, mineránlí výplň, součástí dveří je kování, těsnění, mikroventilace, skryté panty, prosklení čiré průhledné, bezpečnostní folie třídy P1A, povrchová úprava RAL 9010, zárubeň systémová, bezpečnostní odolnost RC3, samozavírač, barva dle okolních vnějších stávajících výplní, mezi křídly vertikální sloupek</t>
  </si>
  <si>
    <t>RR766825</t>
  </si>
  <si>
    <t>Demontáž dřevěných prvků a konstrukcí v 1.PP</t>
  </si>
  <si>
    <t>demontáž dřevěných konstrukcí degradovaných vlhkostí v 1.PP - dřevěné regály apod.  
Přesný rozsah bude určen na stavbě dle stavu konstrukcí</t>
  </si>
  <si>
    <t>767161823</t>
  </si>
  <si>
    <t>Demontáž zábradlí schodišťového nerozebíratelného hmotnosti 1 m zábradlí do 20 kg do suti</t>
  </si>
  <si>
    <t>`demontáž zábradlí trubkového na žb podezdívce C.107`4,795+2,595 7.390000=7.390 [A]</t>
  </si>
  <si>
    <t>767640111</t>
  </si>
  <si>
    <t>Montáž dveří ocelových nebo hliníkových vchodových jednokřídlových bez nadsvětlíku</t>
  </si>
  <si>
    <t>998767201</t>
  </si>
  <si>
    <t>Přesun hmot procentní pro zámečnické konstrukce v objektech v do 6 m</t>
  </si>
  <si>
    <t>1641.113000=1 641.113 [A]</t>
  </si>
  <si>
    <t>OD/01</t>
  </si>
  <si>
    <t>OD/01 systémové hliníkové dveře jednokřídlé otevíravé plné 900/2100 mm vč. zárubně</t>
  </si>
  <si>
    <t>viz. tabulka vnějších otvorů  
systémové hliníkové dveře jednokřídlé otevíravé plné, stavební otvor 1260x2180 mm, dveře 900x2100 mm, rámy z hliníkových profilů, minerální výplň+Al oplechování v RAL 7043, součástí dveří je kování, těsnění, mikroventilace, skryté panty, otevírání pravé, povrchová úprava RAL 9010, systémový práh, záruběň systémová, bezpečnostní odolnost RC3, samozavírač; rorzměry nutno přeměřit na stavbě, barva dle okolních stávajících vnějších výplní</t>
  </si>
  <si>
    <t>Z/02</t>
  </si>
  <si>
    <t>Z/02 - podpůrný profil "L" prvku Z/15 - L 32/74/4 d.300mm vč.kotvení</t>
  </si>
  <si>
    <t>viz.tabulka zámečnických výrobků  
Z/02 podpůrný L profil prvku Z/15, L 32/74/4, součástí dodávky je kotvení do nosné stěny, ocel žárově ziknovaná, délka 300 mm, umístění místnost T.104</t>
  </si>
  <si>
    <t>Z/05</t>
  </si>
  <si>
    <t>Z/05 - lemující "T" profil podlahy T 60/74/4 vč.kotvení</t>
  </si>
  <si>
    <t>viz.tabulka zámečnických výrobků  
Z/05 lemující "T" profil podlahy, T60/74/4, součástí dodávky kotvení, prop odlahy tl.74mm, ocel žárově zinkovaná; délka 5420 mm, umístení místnost T.104</t>
  </si>
  <si>
    <t>Z/08</t>
  </si>
  <si>
    <t>Z/08 - lemující "T" profil podlahy T 60/74/4 vč.kotvení</t>
  </si>
  <si>
    <t>viz.tabulka zámečnických výrobků  
Z/08 lemující "T" profil podlahy, 3x T60/74/4, součástí dodávky kotvení, pro podlahy tl.74mm, ocel žárově zinkovaná; délka prvků 825 mm, 800 mm, 825 mm, umístení místnost T.105</t>
  </si>
  <si>
    <t>Z/09</t>
  </si>
  <si>
    <t>Z/09 - lemující "L" profil podlahy L 72/158/4, vč. kotvení</t>
  </si>
  <si>
    <t>&gt; 1.000000=1.000 [A]</t>
  </si>
  <si>
    <t>viz.tabulka zámečnických výrobků  
Z/09 lemující "L" profil podlahy, 7x L 72/158/4 vč.kotvení do žb deskym pro tl.podlahy 160 mm, ocel žárově zinkovaná, délka jednotlivých prvků 205 mm, 1330 mm, 1330 mm, 1985 mm, 1985 mm, 1985 mm, 3230 mm, umístění místnost T.106</t>
  </si>
  <si>
    <t>Z/10</t>
  </si>
  <si>
    <t>Z/10 - lemující "L" profil podlahy L 32/74/4, vč. kotvení</t>
  </si>
  <si>
    <t>viz.tabulka zámečnických výrobků  
Z/10 lemující "L" profil podlahy, 7x L 32/74/4 vč.kotvení ,pro tl.podlahy 74 mm, ocel žárově zinkovaná, délka jednotlivých prvků 205 mm, 1330 mm, 1330 mm, 1985 mm, 1985 mm, 1985 mm, 3230 mm, umístění místnost T.106</t>
  </si>
  <si>
    <t>Z/11</t>
  </si>
  <si>
    <t>Z/11 - lemující "T" profil podlahy T 60/74/4 vč.kotvení</t>
  </si>
  <si>
    <t>viz.tabulka zámečnických výrobků  
Z/11 lemující "T" profil podlahy, 7xT60/74/4, součástí dodávky kotvení, pro podlahy tl.74mm, ocel žárově zinkovaná; délka prvků 205 mm, 1330 mm, 1330 mm, 1985 mm, 1985 mm, 1985 mm, 1985 mm, 3230 mm, umístení místnost T.106</t>
  </si>
  <si>
    <t>Z/13</t>
  </si>
  <si>
    <t>Z/13 - lemující profil L 25/25/3 vč.kotvení</t>
  </si>
  <si>
    <t>viz.tabulka zámečnických výrobků  
Z/13 lemující profil L 25/25/3 prohlubeň čistící zóny vnitřní, vč.kotvení, hmotnost 1,12 kg/m; materiál nerez; celkem 8,6m, umístění C.108 okolo prvku OV.16</t>
  </si>
  <si>
    <t>Z/14</t>
  </si>
  <si>
    <t>Z/14 - lemující profil L 25/25/3 vč.kotvení</t>
  </si>
  <si>
    <t>viz.tabulka zámečnických výrobků  
Z/14 lemující profil L 25/25/3 prohlubeň čistící zóny vnitřní, vč.kotvení, hmotnost 1,12 kg/m; materiál nerez; celkem 5,7 m, umístění C.107 okolo prvku OV.17</t>
  </si>
  <si>
    <t>Z/15</t>
  </si>
  <si>
    <t>Z/15 - vyztužený pochozí slzičkový plech vč. spojovacích prvků</t>
  </si>
  <si>
    <t>viz.tabulka zámečnických výrobků  
Z/15 - vyztužený pochozí slzičkový plech, ze surové oceli, vzor lístkový; rozměry 2x - 200x850x5, 1x 1415x850x5; veškeré ocelové plechy vyztuženy pásovinami: - po obovdu v.65mm, tl. 4mm, apuštěno 4mm, - v 1/3 a 2/3 v. 30 mm, tl. 40 mm, vč. spojovacích prvků; materiál ocel; umístění místnost T.104</t>
  </si>
  <si>
    <t>Z/16</t>
  </si>
  <si>
    <t>Z/16 - vyztužený pochozí slzičkový plech vč. spojovacích prvků</t>
  </si>
  <si>
    <t>viz.tabulka zámečnických výrobků  
Z/16 - vyztužený pochozí slzičkový plech, ze surové oceli, vzor lístkový; rozměr 1x - 1330x350x5; veškeré ocelové plechy vyztuženy pásovinami: - po obovdu v.65mm, tl. 4mm, apuštěno 4mm, - v 1/3 a 2/3 v. 30 mm, tl. 40 mm, vč. spojovacích prvků; materiál ocel; umístění místnost T.106</t>
  </si>
  <si>
    <t>Z/17</t>
  </si>
  <si>
    <t>Z/17 - vyztužený pochozí slzičkový plech vč. spojovacích prvků</t>
  </si>
  <si>
    <t>viz.tabulka zámečnických výrobků  
Z/17 - vyztužený pochozí slzičkový plech, ze surové oceli, vzor lístkový; rozměr 1x - 1065x350x5, 1x - 475x350x5; veškeré ocelové plechy vyztuženy pásovinami: - po obovdu v.65mm, tl. 4mm, apuštěno 4mm, - v 1/3 a 2/3 v. 30 mm, tl. 40 mm, vč. spojovacích prvků; materiál ocel; umístění místnost T.106</t>
  </si>
  <si>
    <t>Z/18</t>
  </si>
  <si>
    <t>Z/18 - vyztužený pochozí slzičkový plech vč. spojovacích prvků</t>
  </si>
  <si>
    <t>viz.tabulka zámečnických výrobků  
Z/18 - vyztužený pochozí slzičkový plech, ze surové oceli, vzor lístkový; rozměr 1x - 825x325x5; veškeré ocelové plechy vyztuženy pásovinami: - po obovdu v.65mm, tl. 4mm, apuštěno 4mm, - v 1/3 a 2/3 v. 30 mm, tl. 40 mm, vč. spojovacích prvků; materiál ocel; umístění místnost T.105</t>
  </si>
  <si>
    <t>Nátěr penetrační na podlahu</t>
  </si>
  <si>
    <t>71.155000=71.155 [A]</t>
  </si>
  <si>
    <t>771151011</t>
  </si>
  <si>
    <t>Samonivelační stěrka podlah pevnosti 20 MPa tl 3 mm</t>
  </si>
  <si>
    <t>82.416000=82.416 [A]</t>
  </si>
  <si>
    <t>Montáž soklů z dlaždic keramických rovných lepených cementovým flexibilním lepidlem v přes 150 do 200 mm</t>
  </si>
  <si>
    <t>50.115000=50.115 [A]</t>
  </si>
  <si>
    <t>771571810</t>
  </si>
  <si>
    <t>Demontáž podlah z dlaždic keramických kladených do malty</t>
  </si>
  <si>
    <t>203.506000=203.506 [A]</t>
  </si>
  <si>
    <t>771574475</t>
  </si>
  <si>
    <t>Montáž podlah keramických pro mechanické zatížení lepených cementovým flexibilním lepidlem přes 6 do 9 ks/m2</t>
  </si>
  <si>
    <t>189.104000=189.104 [A]</t>
  </si>
  <si>
    <t>Přesun hmot tonážní pro podlahy z dlaždic v objektech v do 6 m</t>
  </si>
  <si>
    <t>7.797000=7.797 [A]</t>
  </si>
  <si>
    <t>R5976161</t>
  </si>
  <si>
    <t>dlažba keramická slinutá protiskluzná do interiéru i exteriéru pro vysoké mechanické namáhání do 9ks/m2. včetně soklu</t>
  </si>
  <si>
    <t>74.737000=74.737 [A]</t>
  </si>
  <si>
    <t>podrobně viz. skladby podlah;P.01 -  keramická dlažba tl. 9mm s protiskluzovým povrchem R09, vhodná v prostorách s vysokým provozním zatížením</t>
  </si>
  <si>
    <t>R59761617</t>
  </si>
  <si>
    <t>dlažba keramická slinutá protiskluzná do interiéru i exteriéru pro vysoké mechanické namáhání do 9ks/m2</t>
  </si>
  <si>
    <t>202,339*1,1 `Přepočtené koeficientem množství 222.573000=222.573 [A]</t>
  </si>
  <si>
    <t>podrobně viz. skladby podlah; keramická dlažba tl. 9mm s protiskluzovým povrchem R10, vhodná v prostorách s vysokým provozním zatížením</t>
  </si>
  <si>
    <t>776201811</t>
  </si>
  <si>
    <t>Demontáž lepených povlakových podlah bez podložky ručně</t>
  </si>
  <si>
    <t>75.630000=75.630 [A]</t>
  </si>
  <si>
    <t>Krycí epoxidová stěrka antistatické lité podlahy mechanicky a chemicky odolná</t>
  </si>
  <si>
    <t>`podlaha P.03 včetně provedení soklu strvale pružnou těsnící manžetou, Cu pásků` `T.104, T.105, T.106 ` (43,3+26,18+8,81-9,109)=69.181000 69.181000=69.181 [A]</t>
  </si>
  <si>
    <t>Ošetření lité podlahy ochrannou emulzí včetně přeleštění</t>
  </si>
  <si>
    <t>69.181000=69.181 [A]</t>
  </si>
  <si>
    <t>Přesun hmot tonážní pro podlahy lité v objektech v do 6 m</t>
  </si>
  <si>
    <t>74,742*1,1 `Přepočtené koeficientem množství=82.216000 82.216000=82.216 [A]</t>
  </si>
  <si>
    <t>59761634</t>
  </si>
  <si>
    <t>obklad velkoformátový keramický hladký přes 0,5 do 2ks/m2</t>
  </si>
  <si>
    <t>29,16*1,15 `Přepočtené koeficientem množství=33.534000 33.534000=33.534 [A]</t>
  </si>
  <si>
    <t>Nátěr penetrační na stěnu</t>
  </si>
  <si>
    <t>103.902000=103.902 [A]</t>
  </si>
  <si>
    <t>Izolace pod obklad nátěrem nebo stěrkou ve dvou vrstvách</t>
  </si>
  <si>
    <t>781473810</t>
  </si>
  <si>
    <t>Demontáž obkladů z obkladaček keramických lepených</t>
  </si>
  <si>
    <t>63.902000=63.902 [A]</t>
  </si>
  <si>
    <t>Montáž obkladů vnitřních keramických hladkých přes 9 do 12 ks/m2 lepených flexibilním lepidlem</t>
  </si>
  <si>
    <t>74.742000=74.742 [A]</t>
  </si>
  <si>
    <t>781474152</t>
  </si>
  <si>
    <t>Montáž obkladů vnitřních keramických velkoformátových hladkých přes 0,5 do 2 ks/m2 lepených flexibilním lepidlem</t>
  </si>
  <si>
    <t>29.160000=29.160 [A]</t>
  </si>
  <si>
    <t>Přesun hmot tonážní pro obklady keramické v objektech v do 6 m</t>
  </si>
  <si>
    <t>2.539000=2.539 [A]</t>
  </si>
  <si>
    <t>783826605</t>
  </si>
  <si>
    <t>Hydrofobizační transparentní silikonový nátěr hladkých betonových povrchů, povrchů z desek</t>
  </si>
  <si>
    <t>125.392000=125.392 [A]</t>
  </si>
  <si>
    <t>R78333420</t>
  </si>
  <si>
    <t>Antikorozní jednonásobný epoxidový nátěr zámečnických konstrukcí</t>
  </si>
  <si>
    <t>2.195000=2.195 [A]</t>
  </si>
  <si>
    <t>R7838015</t>
  </si>
  <si>
    <t>Očištění podkladu (omítek, betonového povrchu apod.) vhodným způsobem před provedením nátěru</t>
  </si>
  <si>
    <t>218.962000=218.962 [A]</t>
  </si>
  <si>
    <t>R78381742</t>
  </si>
  <si>
    <t>Krycí dvojnásobný nátěr hladkých, zrnitých tenkovrstvých nebo štukových omítek</t>
  </si>
  <si>
    <t>93.570000=93.570 [A]</t>
  </si>
  <si>
    <t>R7838222</t>
  </si>
  <si>
    <t>Vyrovnání omítky před provedením nátěru vápennou stěrkou tl do 3 mm</t>
  </si>
  <si>
    <t>9.357000=9.357 [A]</t>
  </si>
  <si>
    <t>R78382313</t>
  </si>
  <si>
    <t>Penetrační nátěr hladkých, tenkovrstvých zrnitých nebo štukových omítek</t>
  </si>
  <si>
    <t>784181101</t>
  </si>
  <si>
    <t>Základní akrylátová jednonásobná bezbarvá penetrace podkladu v místnostech v do 3,80 m</t>
  </si>
  <si>
    <t>873.203000=873.203 [A]</t>
  </si>
  <si>
    <t>784221101</t>
  </si>
  <si>
    <t>Dvojnásobné bílé malby ze směsí za sucha dobře otěruvzdorných v místnostech do 3,80 m</t>
  </si>
  <si>
    <t>846.259000=846.259 [A]</t>
  </si>
  <si>
    <t>784221153</t>
  </si>
  <si>
    <t>Příplatek k cenám 2x maleb za sucha otěruvzdorných za barevnou malbu v odstínu středně sytém</t>
  </si>
  <si>
    <t>72.750000=72.750 [A]</t>
  </si>
  <si>
    <t>784661101</t>
  </si>
  <si>
    <t>Dekorační technika imitace benátského štuku v místnostech v do 3,80 m</t>
  </si>
  <si>
    <t>`C.107 benátský štuk RAL 7045 - viz.výkres interiéru` 26.944000=26.944 [A]</t>
  </si>
  <si>
    <t>12,8*1,03 `Přepočtené koeficientem množství =13.184000 13.184000=13.184 [A]</t>
  </si>
  <si>
    <t>Montáž bezpečnostní fólie na sklo</t>
  </si>
  <si>
    <t>prvek OW/01, OW/02, OW/03, OW/04` `montáž na stávající okenní sestavy, nutno zaměřit před montáží na místě`  4*3,2=12.800000 12.800000=12.800 [A]</t>
  </si>
  <si>
    <t>R78912115</t>
  </si>
  <si>
    <t>Čištění ručním nářadím ocelových konstrukcí - očištění ocelových konstrukcí od rzi před provedením nátěru</t>
  </si>
  <si>
    <t>`1.PP - I profily stropu kleneb` (4,705+5,275+5,275+3,04)*0,12 =2.195000 2.195000=2.195 [A]</t>
  </si>
  <si>
    <t>899101211</t>
  </si>
  <si>
    <t>Demontáž poklopů litinových nebo ocelových včetně rámů hmotnosti do 50 kg</t>
  </si>
  <si>
    <t>`místnost 104 - demontáž vstupního otvoru šachty` 1 1.000000=1.000 [A]</t>
  </si>
  <si>
    <t>941111111</t>
  </si>
  <si>
    <t>Montáž lešení řadového trubkového lehkého s podlahami zatížení do 200 kg/m2 š od 0,6 do 0,9 m v do 10 m</t>
  </si>
  <si>
    <t>0,9*(11,1+11,1+10,3) = 29.250000 29.250000=29.250 [A]</t>
  </si>
  <si>
    <t>941111211</t>
  </si>
  <si>
    <t>Příplatek k lešení řadovému trubkovému lehkému s podlahami do 200 kg/m2 š od 0,6 do 0,9 m v do 10 m za každý den použití</t>
  </si>
  <si>
    <t>292.500000=292.500 [A]</t>
  </si>
  <si>
    <t>941111811</t>
  </si>
  <si>
    <t>Demontáž lešení řadového trubkového lehkého s podlahami zatížení do 200 kg/m2 š od 0,6 do 0,9 m v do 10 m</t>
  </si>
  <si>
    <t>29.250000=29.250 [A]</t>
  </si>
  <si>
    <t>943211111</t>
  </si>
  <si>
    <t>Montáž lešení prostorového rámového lehkého s podlahami zatížení do 200 kg/m2 v do 10 m</t>
  </si>
  <si>
    <t>317,6*3,48=1105.248000 1105.248000=1 105.248 [A]</t>
  </si>
  <si>
    <t>943211211</t>
  </si>
  <si>
    <t>Příplatek k lešení prostorovému rámovému lehkému s podlahami do 200 kg/m2 v do 10 m za každý den použití</t>
  </si>
  <si>
    <t>33157.440000=33 157.440 [A]</t>
  </si>
  <si>
    <t>943211811</t>
  </si>
  <si>
    <t>Demontáž lešení prostorového rámového lehkého s podlahami zatížení do 200 kg/m2 v do 10 m</t>
  </si>
  <si>
    <t>1105.248000=1 105.248 [A]</t>
  </si>
  <si>
    <t>952901111</t>
  </si>
  <si>
    <t>Vyčištění budov bytové a občanské výstavby při výšce podlaží do 4 m</t>
  </si>
  <si>
    <t>317.600000=317.600 [A]</t>
  </si>
  <si>
    <t>953312124</t>
  </si>
  <si>
    <t>Vložky do svislých dilatačních spár z extrudovaných polystyrénových desek tl. přes 30 do 40 mm</t>
  </si>
  <si>
    <t>`dilatace v kabelových kanálech XPS tl. 40 mm` 0,15*(1,3+1,3+1,3)=0.585000 0.585000=0.585 [A]</t>
  </si>
  <si>
    <t>962032231</t>
  </si>
  <si>
    <t>Bourání zdiva z cihel pálených nebo vápenopískových na MV nebo MVC přes 1 m3</t>
  </si>
  <si>
    <t>Součet 17,498 17.499000=17.499 [A]</t>
  </si>
  <si>
    <t>962052210</t>
  </si>
  <si>
    <t>Bourání zdiva nadzákladového ze ŽB do 1 m3</t>
  </si>
  <si>
    <t>`žb zábradlí schodiště C.107`0,195*0,9*(4,795+2,595)`C.107 ubourání jalového stupně schodiště do podchodu`0,1*0,32*2,42`místnost 104 ubourání obvodového zdiva šachty celá skladba`0,2*0,32*(2+3,8+3,8)`místnost 106 ubourání obvodového zdiva šachty, celá skladba`0,2*0,32*(0,9+0,9+0,5+0,5)Součet 2,168 2.167000=2.167 [A]</t>
  </si>
  <si>
    <t>965042141</t>
  </si>
  <si>
    <t>Bourání podkladů pod dlažby nebo mazanin betonových nebo z litého asfaltu tl do 100 mm pl přes 4 m2</t>
  </si>
  <si>
    <t>`m101+m103+m102+m106   - betonová mazanina tl.80 mm vyztužená kari sítí`(22,42+19,42+9,89+3,28)*0,08`m101+m103+m102+m106   - podkladní beton tl.50 mm`(22,42+19,42+9,89+3,28)*0,05`m101+m127+m110+m111+m128 - podkladní beton tl.50 mm`(10,73+8,46+7,41+1,81+8,42)*0,05`m104+m105 - podkladní beton tl.50 mm`(30,22-(2*3,4)+8,58)*0,05Součet 10,593 10.594000=10.594 [A]</t>
  </si>
  <si>
    <t>965049111</t>
  </si>
  <si>
    <t>Příplatek k bourání betonových mazanin za bourání mazanin se svařovanou sítí tl do 100 mm</t>
  </si>
  <si>
    <t>4.401000=4.401 [A]</t>
  </si>
  <si>
    <t>965083112</t>
  </si>
  <si>
    <t>Odstranění násypů pod podlahami mezi trámy tl do 100 mm pl přes 2 m2</t>
  </si>
  <si>
    <t>`m101+m127+m110+m111+m128 - odstranění škvárového násypu mezi trámy podlahy`(10,73+8,46+7,41+1,81+8,42)*0,08`m104+m105 - odstranění škvárového násypu mezi trámy podlahy`(30,22-(3,4*2)+8,58)*0,08Součet 5,506 5.506000=5.506 [A]</t>
  </si>
  <si>
    <t>968062244</t>
  </si>
  <si>
    <t>Vybourání dřevěných rámů oken jednoduchých včetně křídel pl do 1 m2</t>
  </si>
  <si>
    <t>`místnost 127 okno do pokladny` 0,95*1 0.950000=0.950 [A]</t>
  </si>
  <si>
    <t>968062246</t>
  </si>
  <si>
    <t>Vybourání dřevěných rámů oken jednoduchých včetně křídel pl do 4 m2</t>
  </si>
  <si>
    <t>`C.111` 1,38*2,07=2.857000 2.857000=2.857 [A]</t>
  </si>
  <si>
    <t>968062455</t>
  </si>
  <si>
    <t>Vybourání dřevěných dveřních zárubní pl do 2 m2</t>
  </si>
  <si>
    <t>Součet 19,32 19.320000=19.320 [A]</t>
  </si>
  <si>
    <t>Vybourání dřevěných dveřních zárubní pl přes 2 m2</t>
  </si>
  <si>
    <t>Součet 5,18 5.180000=5.180 [A]</t>
  </si>
  <si>
    <t>971033141</t>
  </si>
  <si>
    <t>Vybourání otvorů ve zdivu cihelném D do 60 mm na MVC nebo MV tl do 300 mm</t>
  </si>
  <si>
    <t>`dle výkresu trubkování` `prostup DN60`= 4 4.000000=4.000 [A]</t>
  </si>
  <si>
    <t>971033161</t>
  </si>
  <si>
    <t>Vybourání otvorů ve zdivu cihelném D do 60 mm na MVC nebo MV tl do 600 mm</t>
  </si>
  <si>
    <t>dle výkresu trubkování` `prostup DN30`=1 1.000000=1.000 [A]</t>
  </si>
  <si>
    <t>971033251</t>
  </si>
  <si>
    <t>Vybourání otvorů ve zdivu cihelném pl do 0,0225 m2 na MVC nebo MV tl do 450 mm</t>
  </si>
  <si>
    <t>971033261</t>
  </si>
  <si>
    <t>Vybourání otvorů ve zdivu cihelném pl do 0,0225 m2 na MVC nebo MV tl do 600 mm</t>
  </si>
  <si>
    <t>`prostup DN 75` = 2` dle výkresu trubkování` 2.000000=2.000 [A]</t>
  </si>
  <si>
    <t>971033341</t>
  </si>
  <si>
    <t>Vybourání otvorů ve zdivu cihelném pl do 0,09 m2 na MVC nebo MV tl do 300 mm</t>
  </si>
  <si>
    <t>`dle výkresu trubkování``prostup 200x200 mm` 1 `prostup 300x200 mm` 1 Součet 2 2.000000=2.000 [A]</t>
  </si>
  <si>
    <t>974031134</t>
  </si>
  <si>
    <t>Vysekání rýh ve zdivu cihelném hl do 50 mm š do 150 mm</t>
  </si>
  <si>
    <t>`vysekání drážky na jižní fasádě pro chráničku` 1.280000=1.280 [A]</t>
  </si>
  <si>
    <t>977151122</t>
  </si>
  <si>
    <t>Jádrové vrty diamantovými korunkami do stavebních materiálů D přes 120 do 130 mm</t>
  </si>
  <si>
    <t>`prostupy VZT 1.PP DN 125` (5*0,145)+0,925+0,66+0,645 =2.955000 2.955000=2.955 [A]</t>
  </si>
  <si>
    <t>Otlučení (osekání) vnitřní vápenné nebo vápenocementové omítky stropů v rozsahu přes 50 do 100 %</t>
  </si>
  <si>
    <t>`klendy 1.PP` Součet 177,276 177.276000=177.276 [A]</t>
  </si>
  <si>
    <t>Otlučení (osekání) vnitřní vápenné nebo vápenocementové omítky stěn v rozsahu přes 50 do 100 %</t>
  </si>
  <si>
    <t>`stěny 1.PP`Součet 1020,227 1020.228000=1 020.228 [A]</t>
  </si>
  <si>
    <t>985441112</t>
  </si>
  <si>
    <t>Přídavná šroubovitá nerezová výztuž 1 táhlo D 6 mm v drážce v cihelném zdivu hl do 70 mm</t>
  </si>
  <si>
    <t>`viz.statika - vložení helikální výztuže` `W1 interiér` 3*1,2+3*2 `W2 interiér` 3*1,2*3 `exteriér` 3*2,5 Součet 27,9 27.900000=27.900 [A]</t>
  </si>
  <si>
    <t>R96807224</t>
  </si>
  <si>
    <t>Vybourání kovových rámů oken jednoduchých včetně křídel pl do 1 m2</t>
  </si>
  <si>
    <t>`vybourání vnějších výplní oken do světlíků 1.PP `5*0,8*0,8=3.200000 3.200000=3.200 [A]</t>
  </si>
  <si>
    <t>163217</t>
  </si>
  <si>
    <t>VODOROVNÉ PŘEMÍST VYBOUR HMOT Z VÝRUBU NA POVRCHU DO 16 KM</t>
  </si>
  <si>
    <t>153.314000=153.314 [A]</t>
  </si>
  <si>
    <t>R015120</t>
  </si>
  <si>
    <t>914</t>
  </si>
  <si>
    <t>POPLATKY ZA LIKVIDACŮ ODPADŮ NEKONTAMINOVANÝCH - 17 01 02 STAVEBNÍ A DEMOLIČNÍ SUŤ (CIHLY) VČETNĚ DOPRAV VČETNĚ DOPRAVY</t>
  </si>
  <si>
    <t>31.498000=31.498 [A]</t>
  </si>
  <si>
    <t>R015121.90</t>
  </si>
  <si>
    <t>POPLATKY ZA LIKVIDACI ODPADŮ NEKONTAMINOVANÝCH - 17 09 04 SMĚSNÉ STAVEBNÍ A DEMOLIČNÍ ODPADY Z INTERIÉRŮ BUDOV, VČETNĚ DOPRAVY</t>
  </si>
  <si>
    <t>93.308000=93.308 [A]</t>
  </si>
  <si>
    <t>POPLATKY ZA LIKVIDACŮ ODPADŮ NEKONTAMINOVANÝCH - 17 01 01 BETON Z DEMOLIC OBJEKTŮ, ZÁKLADŮ TV VČETNĚ DOPRAV VČETNĚ DOPRAVY</t>
  </si>
  <si>
    <t>28.508000=28.508 [A]</t>
  </si>
  <si>
    <t>Přesun hmot pro budovy zděné v do 6 m</t>
  </si>
  <si>
    <t>158.389000=158.389 [A]</t>
  </si>
  <si>
    <t xml:space="preserve">  SO 13-71-01.01</t>
  </si>
  <si>
    <t>SO 13-71-01.01</t>
  </si>
  <si>
    <t>VZT</t>
  </si>
  <si>
    <t>R20</t>
  </si>
  <si>
    <t>R21</t>
  </si>
  <si>
    <t>R22</t>
  </si>
  <si>
    <t>R23</t>
  </si>
  <si>
    <t>R24</t>
  </si>
  <si>
    <t>VĚTRÁNÍ ČEKÁRNY</t>
  </si>
  <si>
    <t>42976004</t>
  </si>
  <si>
    <t>1.13 Tlumič hluku kruhový Pz,D 160mm, l=1000</t>
  </si>
  <si>
    <t>42981637</t>
  </si>
  <si>
    <t>Hadice hlukově a tepelně izolovaná několikavrstvá z Al-polyesteru vystužená drátem D 160mm, l=10m</t>
  </si>
  <si>
    <t>Montáž dýzy kruhového D přes 100 do 200 mm</t>
  </si>
  <si>
    <t>751398022</t>
  </si>
  <si>
    <t>Mtž větrací mřížky stěnové přes 0,040 do 0,100 m2</t>
  </si>
  <si>
    <t>Montáž potrubí plechové skupiny I čtyřhranného s přírubou tloušťky plechu 0,8 mm přes 0,79 do 1,13 m2</t>
  </si>
  <si>
    <t>751537147</t>
  </si>
  <si>
    <t>Montáž potrubí kruhového ohebného tepelně a zvukově izolovaného Al hadice D přes 150 D do 200 mm</t>
  </si>
  <si>
    <t>Splňuje parametry nařízení EU 1253/2014 pro rok 2018, jednotka v podstropním provedení s protiproudovým rekuperátorem, v provedení do vnitřní prostředí. Deskový rekuperační výměník s účinností 80%. Ventilátory s EC motory. Elektriký ohřívač s max. topným výkonem 1,8kW +17/+22°C. 2x přípojka pro odvod kondenzátu. Akustický výkon skříně (LwA) 51 dB(A). Vpřívod=350 m3/h; dpext=200 Pa; Vodvod=350 m3/h; dpext=200 Pa. Filtrace přívod M5 odvod G4. Elektrická charakteristika: napětí 400V; proud 2,8+8A; doporučené odjištění 2x10A (char. C). Rozměry: šxdxv=765x1600x384 mm. Hmotnost 99 kg. Součástí jednotky budou čidla teploty; manostaty pro signalizace zanesení fltrů; zabudovaná regulace s nástěnným ovladačem; propojení jednotky a ovladače; pružné manžety pro napojení potrubí 4ks; závesný materiál.</t>
  </si>
  <si>
    <t>1.42 Dýza průmer D 125mm</t>
  </si>
  <si>
    <t>1.61 mřížka stěnová otevřená jednořadá kovová úhel lamel 0° 315x315mm</t>
  </si>
  <si>
    <t>R4</t>
  </si>
  <si>
    <t>VĚTRÁNÍ HYGIENICKÉHO ZÁZEMÍ PRO CESTUJÍCÍ</t>
  </si>
  <si>
    <t>42972839</t>
  </si>
  <si>
    <t>2.81 mřížka větrací kruhová plastová s okapničkou a síťkou D 125mm</t>
  </si>
  <si>
    <t>751122011</t>
  </si>
  <si>
    <t>Montáž ventilátoru radiáního nízkotlakého nástěnného základního D do 100 mm</t>
  </si>
  <si>
    <t>751398012</t>
  </si>
  <si>
    <t>Montáž větrací mřížky na kruhové potrubí D přes 100 do 200 mm</t>
  </si>
  <si>
    <t>751398041</t>
  </si>
  <si>
    <t>Montáž protidešťové žaluzie nebo žaluziové klapky na kruhové potrubí D do 300 mm</t>
  </si>
  <si>
    <t>Montáž potrubí plechového skupiny I kruhového bez příruby tloušťky plechu 0,6 mm D do 200 mm</t>
  </si>
  <si>
    <t>R42981096</t>
  </si>
  <si>
    <t>Spiro potrubí D 80 mm / 20% tvarovek</t>
  </si>
  <si>
    <t>2.01_EF Nástenný radiální ventilátor V=80 m3/h, dp=150Pa</t>
  </si>
  <si>
    <t>Skříň je z ABS, barva bílá, výtlak směrem dozadu pro potrubí s průměrem 80mm. Na výtlaku je zpětná klapka. Montáž je na stěnu. Čelní mřížka obsahuje filtr a tlumič hluku. Obežné kolo je radiální s dopředu zahnutými lopatkami, nalisované na vnějším rotoru. Motor je asynchronní s vnějším rotorem, motor má kuličková ložiska a je vybaven termopojistkou proti přetížení, max. teplota okolí je 40°C, krytí IPX5. Svorkovnice je přístupná po demontáží čelní mřížky. Elektrická charakteristika napájění 230V; 30W.</t>
  </si>
  <si>
    <t>2.31 žaluzie protidešťová, materiál pozink vč. síta proti hmyzu D 125mm</t>
  </si>
  <si>
    <t>2.34 žaluzie protidešťová, materiál pozink vč. síta proti hmyzu D 80mm</t>
  </si>
  <si>
    <t>VZT 3</t>
  </si>
  <si>
    <t>VĚTRÁNÍ TECHNOLOGICKÝCH MÍSTNOSTÍ A SKLADŮ</t>
  </si>
  <si>
    <t>751611110</t>
  </si>
  <si>
    <t>Montáž centrální vzduchotechnické jednotky s rekuperací tepla nástěnné s výměnou vzduchu do 300 m3/h</t>
  </si>
  <si>
    <t>3.06_AHU decentrální větrací jednotka do zdi, průtok V=50 m3/h</t>
  </si>
  <si>
    <t>Deskový výměník; min. účinnost rekuperace tepla 70%; třída filtrace čerstvého vzduchu min. G4; vč. mřížek na fasádu a vnitřní stranu stěny; radiální ventilátory; elektrická charakteristika 230V 31W.</t>
  </si>
  <si>
    <t>3.08_AHU decentrální větrací jednotka do zdi, průtok V=50 m3/h</t>
  </si>
  <si>
    <t>3.07_AHU decentrální větrací jednotka do zdi, průtok V=50 m3/h</t>
  </si>
  <si>
    <t>3.04_AHU decentrální větrací jednotka do zdi, průtok V=50 m3/h</t>
  </si>
  <si>
    <t>3.03_AHU decentrální větrací jednotka do zdi, průtok V=50 m3/h</t>
  </si>
  <si>
    <t>3.05_AHU decentrální větrací jednotka do zdi, průtok V=40 m3/h</t>
  </si>
  <si>
    <t>3.01_AHU decentrální větrací jednotka do zdi, průtok V=60 m3/h</t>
  </si>
  <si>
    <t>3.02_AHU decentrální větrací jednotka do zdi, průtok V=80 m3/h</t>
  </si>
  <si>
    <t>VZT 4</t>
  </si>
  <si>
    <t>751711111</t>
  </si>
  <si>
    <t>Montáž klimatizační jednotky vnitřní nástěnné o výkonu 3,5 kW</t>
  </si>
  <si>
    <t>Montáž klimatizační jednotky vnitřní nástěnné o výkonu přes 3,5 o výkonu 5 kW</t>
  </si>
  <si>
    <t>Montáž dvojice napojovacího měděného potrubí předizolovaného 6-10 (1/4" x 3/8")</t>
  </si>
  <si>
    <t>751791122</t>
  </si>
  <si>
    <t>Montáž dvojice napojovacího měděného potrubí předizolovaného 6-12 (1/4" x 1/2")</t>
  </si>
  <si>
    <t>4.01-4.02_IAC/OAC split systém venkovní a vnitřní nástěnná jednotka</t>
  </si>
  <si>
    <t>Chladící výkon 5,0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</si>
  <si>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4.03-4.04_IAC/OAC split systém venkovní a vnitřní nástěnná jednotka</t>
  </si>
  <si>
    <t>Chladící výkon 4,5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</si>
  <si>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4.05_IAC/OAC split systém venkovní a vnitřní nástěnná jednotka</t>
  </si>
  <si>
    <t>Chladící výkon 2,5 kW, elektrická charakteristika 230V; elektrický příkon 1,0kW; provozní proud 15A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</si>
  <si>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Dvojtrubka plyn/kapalina s izolací tl. 9 mm na bázi syntetického kaučuku</t>
  </si>
  <si>
    <t>R16</t>
  </si>
  <si>
    <t>Měděné izolované potrubí 6/12</t>
  </si>
  <si>
    <t>R17</t>
  </si>
  <si>
    <t>R18</t>
  </si>
  <si>
    <t>Stíněný kabely mezi vnitřní jednotkou a nástěnným ovladačem. Dodávka vč. montáže</t>
  </si>
  <si>
    <t>R19</t>
  </si>
  <si>
    <t>R30</t>
  </si>
  <si>
    <t>VZT 5</t>
  </si>
  <si>
    <t>VĚTRÁNÍ SKLEPŮ</t>
  </si>
  <si>
    <t>42971020</t>
  </si>
  <si>
    <t>5.91 klapka kruhová zpětná Pz D 125mm</t>
  </si>
  <si>
    <t>5.81 mřížka větrací kruhová plastová s okapničkou a síťkou D 125mm</t>
  </si>
  <si>
    <t>5.12 Tlumič hluku kruhový Pz, D 125mm, l=1000</t>
  </si>
  <si>
    <t>5.20 klapka kruhová regulační Pz D125mm</t>
  </si>
  <si>
    <t>751122092</t>
  </si>
  <si>
    <t>Montáž ventilátoru radiálního nízkotlakého potrubního základního do kruhového potrubí D přes 100 do 200 mm</t>
  </si>
  <si>
    <t>R25</t>
  </si>
  <si>
    <t>5.01_EF ventilátor k montáži do kruhového potrubí průtok V=50m3/h; dp=100 Pa</t>
  </si>
  <si>
    <t>Připojení k potrubí bez přírub pomocí rýchloupínacích spon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30W; 0,2A.</t>
  </si>
  <si>
    <t>R26</t>
  </si>
  <si>
    <t>5.02_EF ventilátor k montáži do kruhového potrubí průtok V=50m3/h; dp=100 Pa</t>
  </si>
  <si>
    <t>5.31 žaluzie protidešťová, materiál pozink vč. síta proti hmyzu D 125mm</t>
  </si>
  <si>
    <t>VZT x</t>
  </si>
  <si>
    <t>DEMONTÁŽ</t>
  </si>
  <si>
    <t>751398851</t>
  </si>
  <si>
    <t>Demonáž a zazdení otvoru cca. 250x250</t>
  </si>
  <si>
    <t>Demontáž protidešťové žaluzie nebo žaluziové klapky z potrubí čtyřhranného průřezu do 0,150 m2</t>
  </si>
  <si>
    <t xml:space="preserve">  SO 13-71-01.02</t>
  </si>
  <si>
    <t>SO 13-71-01.02</t>
  </si>
  <si>
    <t>Zápachová uzávěra pro napojení TV ohřívače</t>
  </si>
  <si>
    <t>nálevka DN32 se zápachovou uzávěrou a kuličkou pro suchý stav</t>
  </si>
  <si>
    <t>SK-Připojovací. Potrubí plastové hrdlové tepelně odolné nesnadno hořlavé z trubek PP (HT) vč. tvarovek, čistících kusů, objímek, upevnění, pomocného materiálu</t>
  </si>
  <si>
    <t>721174044</t>
  </si>
  <si>
    <t>Potrubí kanalizační z PP připojovací DN 75</t>
  </si>
  <si>
    <t>Chránička. Potrubí plastové hrdlové tepelně odolné nesnadno hořlavé z trubek PP (HT) vč. tvarovek, čistících kusů, objímek, upevnění, pomocného materiálu</t>
  </si>
  <si>
    <t>722181242</t>
  </si>
  <si>
    <t>Ochrana vodovodního potrubí přilepenými termoizolačními trubicemi z PE tl přes 13 do 20 mm DN přes 22 do 45 mm</t>
  </si>
  <si>
    <t>kondenzátní potrubí vedeno v exterieru</t>
  </si>
  <si>
    <t>Kulový kohout DN15</t>
  </si>
  <si>
    <t>722175004</t>
  </si>
  <si>
    <t>Potrubí vodovodní plastové PP-RCT svar polyfúze D 32x3,6 mm</t>
  </si>
  <si>
    <t>Vyvedení a upevnění výpustku DN do 25</t>
  </si>
  <si>
    <t>722239101</t>
  </si>
  <si>
    <t>Montáž armatur vodovodních se dvěma závity G 1/2"</t>
  </si>
  <si>
    <t>Proplach a dezinfekce vodovodního potrubí DN do 80</t>
  </si>
  <si>
    <t>725 11-R-003</t>
  </si>
  <si>
    <t>Wcni - WC nerezový pro tělesně handicapované</t>
  </si>
  <si>
    <t>(Klozet závěsný dl 515mm, nerezový antivandal, montáž přes speciální šrouby, AISI 304, hluboké splachování, . Sedátko z tvrzeného plastu</t>
  </si>
  <si>
    <t>Uni - Umyvadlo nerezové pro tělesně handicapované</t>
  </si>
  <si>
    <t>soubot</t>
  </si>
  <si>
    <t>Závěsné nerezové umyvadlo pro tělesně handicapované, povrch matný, kruhové, s otvorem pro baterii,  vč. Instalační sady, 2x rohový ventil s filtrem 250 µm 1/2" - 3/8" a samotěsnícím závitem, umyvadlový sifon podomítkový- PP+nerez krytka, odtoková trubka chrom včetně výpustě, vč.  příslušenství a pomocného materiálu</t>
  </si>
  <si>
    <t>725 33-R-001</t>
  </si>
  <si>
    <t>VL - Výlevka</t>
  </si>
  <si>
    <t>Stojící výlevka se zadním odpadem DN100 dl. 510mm, s plastovou mřížkou se splachovací nádržkou vysokopoloženou</t>
  </si>
  <si>
    <t>725 82-R-001</t>
  </si>
  <si>
    <t>Baterie umyvadlová stojánková antivandal</t>
  </si>
  <si>
    <t>nerezová směšovací baterie v antivandal provedení, delší ramínko, teplota ovládaná páčkou na baterii, 24V, průtok 6l/min, trafa umístěného v podhledu</t>
  </si>
  <si>
    <t>725 82-R-002</t>
  </si>
  <si>
    <t>Baterie dřezová-pro výlevku</t>
  </si>
  <si>
    <t>Baterie nástěnná dřezová, vyložení 200mm, keramická kartuše 35mm, 13l/min</t>
  </si>
  <si>
    <t>725 82-R-003</t>
  </si>
  <si>
    <t>Dálkový ovladač</t>
  </si>
  <si>
    <t>Dálkový ovladač pro nastavení směšovacích baterií</t>
  </si>
  <si>
    <t>725339111</t>
  </si>
  <si>
    <t>Montáž výlevky</t>
  </si>
  <si>
    <t>725829101</t>
  </si>
  <si>
    <t>Montáž baterie nástěnné dřezové pákové a klasické</t>
  </si>
  <si>
    <t>725829131</t>
  </si>
  <si>
    <t>Montáž baterie umyvadlové stojánkové G 1/2" ostatní typ</t>
  </si>
  <si>
    <t>726 13-R-001</t>
  </si>
  <si>
    <t>Instalační předstěna - klozet závěsný v 1120 mm s ovládáním zepředu pro postižené do stěn s kov kcí</t>
  </si>
  <si>
    <t>Specifikace jako položka s kodem 726 13-1043 ale -Instal.blok WC pro SDK, ovládání zepředu, výška 1120mm, možno nastavit splachování 4,5/3l - nádržka z jednoho kusu  Ovládací deska dvě splachování, nerez antivandal+oddálené splachování pneumatické ruční chrom funkční současně s tlačítky pro dtto vč. příslušenství a pomocného materiálu</t>
  </si>
  <si>
    <t>726131204</t>
  </si>
  <si>
    <t>Instalační předstěna - montáž klozetu do lehkých stěn s kovovou kcí</t>
  </si>
  <si>
    <t>A07</t>
  </si>
  <si>
    <t>Protipožární ochrana</t>
  </si>
  <si>
    <t>727222001</t>
  </si>
  <si>
    <t>Protipožární manžeta prostupu plastového potrubí bez izolace D 32 mm stěnou tl 100 mm požární odolnost EI 90</t>
  </si>
  <si>
    <t>B01</t>
  </si>
  <si>
    <t>Demontáž vnitřní kanalizace</t>
  </si>
  <si>
    <t>721171803</t>
  </si>
  <si>
    <t>Demontáž potrubí z PVC do D 75</t>
  </si>
  <si>
    <t>721171808</t>
  </si>
  <si>
    <t>Demontáž potrubí z PVC D přes 75 do 114</t>
  </si>
  <si>
    <t>B02</t>
  </si>
  <si>
    <t>Demontáž vnitřního vodovodu</t>
  </si>
  <si>
    <t>722170801</t>
  </si>
  <si>
    <t>Demontáž rozvodů vody z plastů D do 25</t>
  </si>
  <si>
    <t>B05</t>
  </si>
  <si>
    <t>Demontáž zařizovacívh předmětů</t>
  </si>
  <si>
    <t>725110811</t>
  </si>
  <si>
    <t>Demontáž klozetů splachovací s nádrží</t>
  </si>
  <si>
    <t>Demontáž umyvadel bez výtokových armatur</t>
  </si>
  <si>
    <t>725240812</t>
  </si>
  <si>
    <t>Demontáž vaniček sprchových bez výtokových armatur</t>
  </si>
  <si>
    <t>C01</t>
  </si>
  <si>
    <t>Oprava a údržba vnitřní kanalizace</t>
  </si>
  <si>
    <t>721140915</t>
  </si>
  <si>
    <t>Potrubí litinové propojení potrubí DN 100</t>
  </si>
  <si>
    <t>C02</t>
  </si>
  <si>
    <t>Oprava a údržba vnitřního vodovodu</t>
  </si>
  <si>
    <t>722131933</t>
  </si>
  <si>
    <t>Potrubí pozinkované závitové propojení potrubí DN 25</t>
  </si>
  <si>
    <t>D01</t>
  </si>
  <si>
    <t>Ostatní položky</t>
  </si>
  <si>
    <t>000 00-R-001</t>
  </si>
  <si>
    <t>Prověření stávajícího stavu/nalezení stávajících potrubí</t>
  </si>
  <si>
    <t>000 00-R-002</t>
  </si>
  <si>
    <t>Stavební přípomoce</t>
  </si>
  <si>
    <t>sekání drážek a prostupů do velikosti 100x100mm vč.zahození po montáži, zhotovování otvorů v SDK konstrukcích, osazování revizních dvířek, montážní prvky pro společná vedení. Ochranné a pomocné konstrukce, lešení</t>
  </si>
  <si>
    <t>000 00-R-003</t>
  </si>
  <si>
    <t>Uvedení do provozu, zaškolení uživatele</t>
  </si>
  <si>
    <t>000 00-R-004</t>
  </si>
  <si>
    <t>Zkušební provoz</t>
  </si>
  <si>
    <t>000 00-R-005</t>
  </si>
  <si>
    <t>997013154</t>
  </si>
  <si>
    <t>Vnitrostaveništní doprava suti a vybouraných hmot pro budovy v přes 12 do 15 m s omezením mechanizace</t>
  </si>
  <si>
    <t>R997013631</t>
  </si>
  <si>
    <t>Poplatek za uložení na skládce (skládkovné) stavebního odpadu směsného kód odpadu 17 09 04</t>
  </si>
  <si>
    <t xml:space="preserve">  SO 13-71-01.03</t>
  </si>
  <si>
    <t>Rekonstrukce ŽST Chrastava MaR</t>
  </si>
  <si>
    <t>SO 13-71-01.03</t>
  </si>
  <si>
    <t xml:space="preserve">  SO 13-71-01.04</t>
  </si>
  <si>
    <t>Silnoproudá zařízení vč. ochrany proti blesku</t>
  </si>
  <si>
    <t>SO 13-71-01.04</t>
  </si>
  <si>
    <t>741371002</t>
  </si>
  <si>
    <t>Montáž svítidlo zářivkové bytové stropní přisazené 1 zdroj s krytem</t>
  </si>
  <si>
    <t>-</t>
  </si>
  <si>
    <t>Svítidlo A1</t>
  </si>
  <si>
    <t>23.000000 = 23,000 [A]  
Celkem 23=23.000 [B]</t>
  </si>
  <si>
    <t>17.000000 = 17,000 [A]  
Celkem 17=17.000 [B]</t>
  </si>
  <si>
    <t>`SO_137101.04_3_402_OSVETLENI`  
Celkem 20=20.000 [B]</t>
  </si>
  <si>
    <t>Svítidlo led, antivandal, přisazené, 230V, led modul 42W, 5780lm, 4000K, IP65</t>
  </si>
  <si>
    <t>`SO_137101.04_3_402_OSVETLENI`  
Celkem 16=16.000 [B]</t>
  </si>
  <si>
    <t>`SO_137101.04_3_402_OSVETLENI`  
Celkem 17=17.000 [B]</t>
  </si>
  <si>
    <t>`SO_137101.04_3_402_OSVETLENI`  
Celkem 23=23.000 [B]</t>
  </si>
  <si>
    <t>`SO_137101.04_3_402_OSVETLENI`  
Celkem 6=6.000 [B]</t>
  </si>
  <si>
    <t>741310121</t>
  </si>
  <si>
    <t>Montáž přepínač (polo)zapuštěný bezšroubové připojení 5-seriový se zapojením vodičů</t>
  </si>
  <si>
    <t>18.000000 = 18,000 [A]  
Celkem 18=18.000 [B]</t>
  </si>
  <si>
    <t>741313052</t>
  </si>
  <si>
    <t>Montáž zásuvka nástěnná šroubové připojení 3P+N+PE se zapojením vodičů</t>
  </si>
  <si>
    <t>751614124</t>
  </si>
  <si>
    <t>Montáž čidla pohybu</t>
  </si>
  <si>
    <t>Zásuvka nástěnná jednonásobná s víčkem, IP44, šroubové svorky</t>
  </si>
  <si>
    <t>přístroj přepínače sériového, řezení 5 bezšroubové svorky</t>
  </si>
  <si>
    <t>R02-07</t>
  </si>
  <si>
    <t>přepínač křížový, řazení 7</t>
  </si>
  <si>
    <t>R02-10</t>
  </si>
  <si>
    <t>Pohybový snímač infrapasivní, 10A/250V, 1-kanálový, stropní, na povrch, IP23, detekční oblast 230°, dosah cca Ř10m</t>
  </si>
  <si>
    <t>55.000000 = 55,000 [A]  
Celkem 55=55.000 [B]</t>
  </si>
  <si>
    <t>R02-14</t>
  </si>
  <si>
    <t>Hygrostat FORMACE</t>
  </si>
  <si>
    <t>Hygrostat FORMACE  
podle nastavení spíná při určité vzdušné vlhkosti, napětí 24 .. 230 V/50 Hz  
proud 5 A (induktivní), pracovní rozsah 35–100 % RH, krytí IP30, provedení s dvojitou izolací, použití pro ovládání ventilátorů a zvlhčovačů, montáž na omítku</t>
  </si>
  <si>
    <t>300.000000 = 300,000 [A]  
Celkem 300=300.000 [B]</t>
  </si>
  <si>
    <t>22.000000 = 22,000 [A]  
Celkem 22=22.000 [B]</t>
  </si>
  <si>
    <t>450.000000 = 450,000 [A]  
Celkem 450=450.000 [B]</t>
  </si>
  <si>
    <t>240.000000 = 240,000 [A]  
Celkem 240=240.000 [B]</t>
  </si>
  <si>
    <t>595.000000 = 595,000 [A]  
Celkem 595=595.000 [B]</t>
  </si>
  <si>
    <t>210812031</t>
  </si>
  <si>
    <t>Montáž kabelu Cu plného nebo laněného do 1 kV žíly 4x1,5 až 4 mm2 (např. CYKY) bez ukončení uloženého volně nebo v liště</t>
  </si>
  <si>
    <t>45.000000 = 45,000 [A]  
Celkem 45=45.000 [B]</t>
  </si>
  <si>
    <t>15.000000 = 15,000 [A]  
Celkem 15=15.000 [B]</t>
  </si>
  <si>
    <t>339.000000 = 339,000 [A]  
Celkem 339=339.000 [B]</t>
  </si>
  <si>
    <t>530.000000 = 530,000 [A]  
Celkem 530=530.000 [B]</t>
  </si>
  <si>
    <t>456.000000 = 456,000 [A]  
Celkem 456=456.000 [B]</t>
  </si>
  <si>
    <t>741122142</t>
  </si>
  <si>
    <t>Montáž kabel Cu plný kulatý žíla 5x1,5 až 2,5 mm2 zatažený v trubkách (např. CYKY)</t>
  </si>
  <si>
    <t>70.000000 = 70,000 [A]  
Celkem 70=70.000 [B]</t>
  </si>
  <si>
    <t>741122743</t>
  </si>
  <si>
    <t>Montáž kabel Cu plný kulatý pancéřovaný žíla 5x6 až 10 mm2 uložený pevně (např. CYKYDY)</t>
  </si>
  <si>
    <t>795.000000 = 795,000 [A]  
Celkem 795=795.000 [B]</t>
  </si>
  <si>
    <t>Kabel instalační jádro Cu plné izolace PVC plášť PVC 450/750V (CYKY) J-5x1,5mm2</t>
  </si>
  <si>
    <t>115.000000 = 115,000 [A]  
Celkem 115=115.000 [B]</t>
  </si>
  <si>
    <t>825.000000 = 825,000 [A]  
Celkem 825=825.000 [B]</t>
  </si>
  <si>
    <t>Kabel instalační jádro Cu plné izolace PVC plášť PVC 450/750V (CYKY) 5x6mm2</t>
  </si>
  <si>
    <t>E05</t>
  </si>
  <si>
    <t>Hromosvod a uzemnění</t>
  </si>
  <si>
    <t>210192635</t>
  </si>
  <si>
    <t>Montáž skříní kabelových na zdivo betonové, typ KS II</t>
  </si>
  <si>
    <t>210220020</t>
  </si>
  <si>
    <t>Montáž uzemňovacího vedení vodičů FeZn pomocí svorek v zemi páskou do 120 mm2 ve městské zástavbě</t>
  </si>
  <si>
    <t>160.000000 = 160,000 [A]  
Celkem 160=160.000 [B]</t>
  </si>
  <si>
    <t>460431314</t>
  </si>
  <si>
    <t>Zásyp kabelových rýh ručně se zhutněním š 50 cm hl 100 cm z horniny tř II skupiny 5</t>
  </si>
  <si>
    <t>741420001</t>
  </si>
  <si>
    <t>Montáž drát nebo lano hromosvodné svodové D do 10 mm s podpěrou</t>
  </si>
  <si>
    <t>210.000000 = 210,000 [A]  
Celkem 210=210.000 [B]</t>
  </si>
  <si>
    <t>741420022</t>
  </si>
  <si>
    <t>Montáž svorka hromosvodná se 3 a více šrouby</t>
  </si>
  <si>
    <t>62.000000 = 62,000 [A]  
Celkem 62=62.000 [B]</t>
  </si>
  <si>
    <t>180.000000 = 180,000 [A]  
Celkem 180=180.000 [B]</t>
  </si>
  <si>
    <t>741420041</t>
  </si>
  <si>
    <t>Montáž vedení hromosvodné-podpěra klecová do zdiva</t>
  </si>
  <si>
    <t>110.000000 = 110,000 [A]  
Celkem 110=110.000 [B]</t>
  </si>
  <si>
    <t>741430011</t>
  </si>
  <si>
    <t>Montáž tyč jímací délky přes 3 m na střešní hřeben</t>
  </si>
  <si>
    <t>R05-01</t>
  </si>
  <si>
    <t>Izolovaný svodový vodič isCon, Se=0,75 m, průřez Cu 35mm2, možnost uložení do zeminy nebo do struktury fasády. Poznámka: izolovaný svod Role 100m o 26</t>
  </si>
  <si>
    <t>R05-02</t>
  </si>
  <si>
    <t>Nosič isFang pro montáž na stěnu 80mm A2 1.4301 GTIN: 4012195670070</t>
  </si>
  <si>
    <t>12.000000 = 12,000 [A]  
Celkem 12=12.000 [B]</t>
  </si>
  <si>
    <t>R05-03</t>
  </si>
  <si>
    <t>Připojovací deska pro vedení is Noc 16x8- 10mm A2 1.4301 GTIN: 4012195674702</t>
  </si>
  <si>
    <t>R05-04</t>
  </si>
  <si>
    <t>Podpěra vedení hromosvodu do zdiva na hmoždinku - 6/50mm, nerez</t>
  </si>
  <si>
    <t>R05-05</t>
  </si>
  <si>
    <t>Pásková uzemňovací objímka 3/8-4 A2 1.4301 GTIN: 4012195699651</t>
  </si>
  <si>
    <t>R05-06</t>
  </si>
  <si>
    <t>Stahovací pásek 7.6x380mm PA černá GTIN: 4012196417353</t>
  </si>
  <si>
    <t>60.000000 = 60,000 [A]  
Celkem 60=60.000 [B]</t>
  </si>
  <si>
    <t>R05-07</t>
  </si>
  <si>
    <t>Připojovací prvek pro vedení isCon o 23mm A2 1.4301 GTIN: 4012195674689</t>
  </si>
  <si>
    <t>R05-08</t>
  </si>
  <si>
    <t>ISCon H280 26VA A2 1.4301 GTIN: 4012195872764</t>
  </si>
  <si>
    <t>102.000000 = 102,000 [A]  
Celkem 102=102.000 [B]</t>
  </si>
  <si>
    <t>R05-09</t>
  </si>
  <si>
    <t>Držák vedení VA o 26mm A2 1.4301 GTIN: 4012195872696</t>
  </si>
  <si>
    <t>79.000000 = 79,000 [A]  
Celkem 79=79.000 [B]</t>
  </si>
  <si>
    <t>R05-10</t>
  </si>
  <si>
    <t>měřící svorka v chodníku: rozpojovací díl 8-10mm A2 1.4301 GTIN: 4012195425758</t>
  </si>
  <si>
    <t>R05-11</t>
  </si>
  <si>
    <t>Litinová skříň do chodníku 227x155x115 EN-GJL černá GTIN: 4012196089505</t>
  </si>
  <si>
    <t>R05-12</t>
  </si>
  <si>
    <t>Izolovaný jímač 4m nad hřeben střechy - upevněn na stěne, krov apod. vnější vedení vodičů</t>
  </si>
  <si>
    <t>R05-13</t>
  </si>
  <si>
    <t>Pás zemnící 30x4mm FeZn</t>
  </si>
  <si>
    <t>741210401</t>
  </si>
  <si>
    <t>Montáž rozváděč nebo krabice nevýbušná do 5 kg</t>
  </si>
  <si>
    <t>RS6.1</t>
  </si>
  <si>
    <t>RE2</t>
  </si>
  <si>
    <t>R-SZ</t>
  </si>
  <si>
    <t>R-ZZ</t>
  </si>
  <si>
    <t>RH2</t>
  </si>
  <si>
    <t>Oceloplechový skříňový rozváděč s dveřmi, 590x1605x250 mm (š/v/h), IP55, včetně výzbroje</t>
  </si>
  <si>
    <t>`SO_137101.04_2_411_RE2`  
Celkem 1=1.000 [B]</t>
  </si>
  <si>
    <t>Oceloplechový nástěnný rozváděč s dveřmi, 800x1600x300 mm (š/v/h), IP55, včetně výzbroje</t>
  </si>
  <si>
    <t>`SO_137101.04_2_412_RH2`  
Celkem 1=1.000 [B]</t>
  </si>
  <si>
    <t>Oceloplechový rozváděč s dveřmi, 346x592x96 mm (š/v/h), IP65, včetně výzbroje</t>
  </si>
  <si>
    <t>`SO_137101.04_2_413_RS6.1WC`  
Celkem 1=1.000 [B]</t>
  </si>
  <si>
    <t>R06-04</t>
  </si>
  <si>
    <t>`SO_137101.04_2_415_R-SZ`  
Celkem 1=1.000 [B]</t>
  </si>
  <si>
    <t>R06-05</t>
  </si>
  <si>
    <t>`SO_137101.04_2_414_R-ZZ`  
Celkem 1=1.000 [B]</t>
  </si>
  <si>
    <t>210102345</t>
  </si>
  <si>
    <t>Propojení kabelů topného a přívodního studeného vodiče bez stínění</t>
  </si>
  <si>
    <t>741124601</t>
  </si>
  <si>
    <t>Montáž kabel Cu topný volné délky uložený do podlahy nebo stěny</t>
  </si>
  <si>
    <t>28.000000 = 28,000 [A]  
Celkem 28=28.000 [B]</t>
  </si>
  <si>
    <t>741124682</t>
  </si>
  <si>
    <t>Montáž kabel Cu topný-přívodní (studený) vodič</t>
  </si>
  <si>
    <t>Zapojení stávají elektroinstalace WC restaurace</t>
  </si>
  <si>
    <t>HZS2232</t>
  </si>
  <si>
    <t>Hodinová zúčtovací sazba elektrikář odborný</t>
  </si>
  <si>
    <t>Zapojení vnitřního termostatu a vnějšího čidla do kotle</t>
  </si>
  <si>
    <t>WC inval. zapojení trafa pod umyvadle a systém přivolání pomoci, vazba na DDTS</t>
  </si>
  <si>
    <t>Kabel CMFM 2x0,75 mm2 propojení kotle s termostatem</t>
  </si>
  <si>
    <t>R07-02</t>
  </si>
  <si>
    <t>Samoregulační topný kabel 10W/m</t>
  </si>
  <si>
    <t>R07-03</t>
  </si>
  <si>
    <t>E08</t>
  </si>
  <si>
    <t>Demontáže</t>
  </si>
  <si>
    <t>741112801</t>
  </si>
  <si>
    <t>Demontáž elektroinstalačních lišt nástěnných vkládacích uložených pevně</t>
  </si>
  <si>
    <t>50.000000 = 50,000 [A]  
Celkem 50=50.000 [B]</t>
  </si>
  <si>
    <t>741121861</t>
  </si>
  <si>
    <t>Demontáž kabel Cu pod omítkou plný kulatý 2x1,5 až 2,5 mm2, 3x1,5 mm2, 4x1,5 mm2</t>
  </si>
  <si>
    <t>741121863</t>
  </si>
  <si>
    <t>Demontáž kabel Cu pod omítkou plný kulatý 2x4 až 6 mm2, 3x2,5 až 6 mm2, 4x2,5 až 4 mm2, 5x1,5 až 2,5 mm2</t>
  </si>
  <si>
    <t>741311865</t>
  </si>
  <si>
    <t>Demontáž spínačů zapuštěných normálních do 10 A bezšroubových bez zachování funkčnosti přes 2 do 4 svorek</t>
  </si>
  <si>
    <t>741315823</t>
  </si>
  <si>
    <t>Demontáž zásuvek domovních normální prostředí do 16A zapuštěných šroubových bez zachování funkčnosti 2P+PE</t>
  </si>
  <si>
    <t>741372801</t>
  </si>
  <si>
    <t>Demontáž svítidla průmyslového výbojkového přisazeného 1 zdroj bez zachování funkčnosti</t>
  </si>
  <si>
    <t>741372833</t>
  </si>
  <si>
    <t>Demontáž svítidla průmyslového výbojkového venkovního na stožáru přes 3 m bez zachování funkčnosti</t>
  </si>
  <si>
    <t>742330801</t>
  </si>
  <si>
    <t>Demontáž rozvaděče</t>
  </si>
  <si>
    <t>1840.000000 = 1840,000 [A]  
Celkem 1840=1 840.000 [B]</t>
  </si>
  <si>
    <t>Dílčí revize uzemnění, hromosvod, vč. fotodokumentace do DSP před zásypem výkopu; vč. měření zemního odporu</t>
  </si>
  <si>
    <t xml:space="preserve">  SO 13-71-01.05</t>
  </si>
  <si>
    <t>ŽST Chrastava, RTCH</t>
  </si>
  <si>
    <t>SO 13-71-01.05</t>
  </si>
  <si>
    <t>Izolace potrubí</t>
  </si>
  <si>
    <t>998713102</t>
  </si>
  <si>
    <t>Přesun hmot tonážní pro izolace tepelné v objektech v přes 6 do 12 m</t>
  </si>
  <si>
    <t>Izolace tepelné potrubí potrubními pouzdry s Al fóli  vnitřní průměr potrubního pouzdra 18 mm - tl. izolace 30 mm</t>
  </si>
  <si>
    <t>cena dodavatele</t>
  </si>
  <si>
    <t>R04</t>
  </si>
  <si>
    <t>Izolace tepelné potrubí potrubními pouzdry s Al fóli  vnitřní průměr potrubního pouzdra 22 mm - tl. izolace 30 mm</t>
  </si>
  <si>
    <t>R05</t>
  </si>
  <si>
    <t>Izolace tepelné potrubí potrubními pouzdry s Al fóli  vnitřní průměr potrubního pouzdra 28 mm - tl. izolace 30 mm</t>
  </si>
  <si>
    <t>731</t>
  </si>
  <si>
    <t>Demontáž   kotlů   ocelových</t>
  </si>
  <si>
    <t>731200823</t>
  </si>
  <si>
    <t>Demontáž kotle ocelového na plynná nebo kapalná paliva výkon do 25 kW</t>
  </si>
  <si>
    <t>998731101</t>
  </si>
  <si>
    <t>Přesun hmot tonážní pro kotelny v objektech v do 6 m</t>
  </si>
  <si>
    <t>732</t>
  </si>
  <si>
    <t>Strojovny</t>
  </si>
  <si>
    <t>731244004</t>
  </si>
  <si>
    <t>Kotel ocelový závěsný na plyn kondenzační o výkonu 8,1-21,8 kW pro vytápění</t>
  </si>
  <si>
    <t>731810301</t>
  </si>
  <si>
    <t>Nucený odtah spalin soustředným potrubím pro kondenzační kotel vodorovný 60/100 ke komínové šachtě</t>
  </si>
  <si>
    <t>731810321</t>
  </si>
  <si>
    <t>Nucený odtah spalin soustředným potrubím pro kondenzační kotel svislý 60/100 mm přes plochou střechu</t>
  </si>
  <si>
    <t>731810341</t>
  </si>
  <si>
    <t>Prodloužení soustředného potrubí pro kondenzační kotel průměru 60/100 mm</t>
  </si>
  <si>
    <t>732331603</t>
  </si>
  <si>
    <t>Nádoba tlaková expanzní plochá pro topnou a chladicí soustavu s membránou závitové připojení PN 0,3 o objemu 15 l</t>
  </si>
  <si>
    <t>732331771</t>
  </si>
  <si>
    <t>Příslušenství k expanzním nádobám souprava s upínací páskou</t>
  </si>
  <si>
    <t>Ekvitermní modulační regulátor, 1 směšovaný   okruh, příprava TV  vč.  Venkovního čidla včetně montáže</t>
  </si>
  <si>
    <t>sada sifonu</t>
  </si>
  <si>
    <t>Zkouška těsnosti potrubí</t>
  </si>
  <si>
    <t>733291101</t>
  </si>
  <si>
    <t>Zkouška těsnosti potrubí měděné do D 35x1,5</t>
  </si>
  <si>
    <t>Otopná   tělesa</t>
  </si>
  <si>
    <t>735152212</t>
  </si>
  <si>
    <t>Otopné těleso panelové VK jednodeskové 1 přídavná přestupní plocha výška/délka 300/500 mm výkon 275 W</t>
  </si>
  <si>
    <t>735152232</t>
  </si>
  <si>
    <t>Otopné těleso panelové VK jednodeskové 1 přídavná přestupní plocha výška/délka 400/500 mm výkon 354 W</t>
  </si>
  <si>
    <t>735152233</t>
  </si>
  <si>
    <t>Otopné těleso panelové VK jednodeskové 1 přídavná přestupní plocha výška/délka 400/600 mm výkon 425 W</t>
  </si>
  <si>
    <t>735159210</t>
  </si>
  <si>
    <t>Montáž otopných těles panelových dvouřadých do délky 1140 mm</t>
  </si>
  <si>
    <t>Otopné těleso elektrické přímotopné výška/délka 450/582 mm výkon 1500 W</t>
  </si>
  <si>
    <t>Otopné těleso elektrické přímotopné výška/délka 450/894 mm výkon 2500 W</t>
  </si>
  <si>
    <t>Otopné těleso elektrické přímotopné výška/délka 450/738 mm výkon 2000 W</t>
  </si>
  <si>
    <t>Rxx</t>
  </si>
  <si>
    <t>Otopné těleso panelové VK dvoudeskové 2 přídavné přestupní plochy výška/délka 700/1200 mm výkon 1940 W</t>
  </si>
  <si>
    <t>Otopné těleso panelové VK dvoudeskové 1 přídavná přestupní plocha výška/délka 700/1400 mm výkon 1920 W</t>
  </si>
  <si>
    <t>736</t>
  </si>
  <si>
    <t>Armatury</t>
  </si>
  <si>
    <t>722232045</t>
  </si>
  <si>
    <t>Kohout kulový přímý G 1" PN 42 do 185°C vnitřní závit</t>
  </si>
  <si>
    <t>732331777</t>
  </si>
  <si>
    <t>Příslušenství k expanzním nádobám bezpečnostní uzávěr G 3/4 k měření tlaku</t>
  </si>
  <si>
    <t>734209103</t>
  </si>
  <si>
    <t>Montáž armatury závitové s jedním  závitem  G 1/2</t>
  </si>
  <si>
    <t>734209114</t>
  </si>
  <si>
    <t>Montáž armatury závitové s dvěma závity G 3/4</t>
  </si>
  <si>
    <t>734209115</t>
  </si>
  <si>
    <t>Montáž armatury závitové s dvěma závity G 1</t>
  </si>
  <si>
    <t>734211120</t>
  </si>
  <si>
    <t>Ventil závitový odvzdušňovací G 1/2 PN 14 do 120°C automatický</t>
  </si>
  <si>
    <t>734211123</t>
  </si>
  <si>
    <t>Kohout plnící a vypouštěcí G 1/2 PN 10 do 90°C závitový</t>
  </si>
  <si>
    <t>Kulový kohout 1" s filtrem a magnetem</t>
  </si>
  <si>
    <t>cena výrobce</t>
  </si>
  <si>
    <t>737</t>
  </si>
  <si>
    <t>739</t>
  </si>
  <si>
    <t>Radiátorové   armatury</t>
  </si>
  <si>
    <t>734221684</t>
  </si>
  <si>
    <t>Termostatická hlavice kapalinová PN 10 do 110°C pro veřejné prostory</t>
  </si>
  <si>
    <t>734261402</t>
  </si>
  <si>
    <t>Armatura připojovací rohová G 1/2x18 PN 10 do 110°C radiátorů typu VK</t>
  </si>
  <si>
    <t>734294104</t>
  </si>
  <si>
    <t>Růžice dělená krycí do G 3/4</t>
  </si>
  <si>
    <t>998734102</t>
  </si>
  <si>
    <t>Přesun hmot tonážní pro armatury v objektech v přes 6 do 12 m</t>
  </si>
  <si>
    <t>755</t>
  </si>
  <si>
    <t>Montáž   izolace</t>
  </si>
  <si>
    <t>713463211</t>
  </si>
  <si>
    <t>Montáž izolace tepelné potrubí potrubními pouzdry s Al fólií staženými Al páskou 1x D do 50 mm</t>
  </si>
  <si>
    <t>713463215</t>
  </si>
  <si>
    <t>Montáž izolace tepelné ohybů potrubními pouzdry s Al fólií staženými Al páskou 1x D do 50 mm</t>
  </si>
  <si>
    <t>756</t>
  </si>
  <si>
    <t>733221203</t>
  </si>
  <si>
    <t>Potrubí měděné měkké spojované tvrdým pájením D 18x1 mm</t>
  </si>
  <si>
    <t>733221204</t>
  </si>
  <si>
    <t>Potrubí měděné měkké spojované tvrdým pájením D 22x1 mm</t>
  </si>
  <si>
    <t>733223205</t>
  </si>
  <si>
    <t>Potrubí měděné tvrdé spojované tvrdým pájením D 28x1,5 mm</t>
  </si>
  <si>
    <t>Přesun hmot tonážní pro rozvody potrubí v objektech v přes 6 do 12 m</t>
  </si>
  <si>
    <t xml:space="preserve">  SO 13-71-01.06</t>
  </si>
  <si>
    <t>Plynovod</t>
  </si>
  <si>
    <t>SO 13-71-01.06</t>
  </si>
  <si>
    <t>Dodávka a kotvení potrubí do DN 50 vč. dodávky objímky na plynové potrubí, závitové tyče v délce 1 - m, hmoždinky průměr 8 mm a zhotovení otvoru do be</t>
  </si>
  <si>
    <t>Nerezový vlnovec DN 20 délka 0,5 m plyn</t>
  </si>
  <si>
    <t>Podružný materiál pro potrubí</t>
  </si>
  <si>
    <t>4528.700000 = 4528,700 [A]  
Celkem 4528,7=4 528.700 [B]</t>
  </si>
  <si>
    <t>723181013</t>
  </si>
  <si>
    <t>Potrubí měděné polotvrdé spojované lisováním D 22x1 mm</t>
  </si>
  <si>
    <t>723190901</t>
  </si>
  <si>
    <t>Uzavření,otevření plynovodního potrubí při opravě</t>
  </si>
  <si>
    <t>723190907</t>
  </si>
  <si>
    <t>Odvzdušnění nebo napuštění plynovodního potrubí</t>
  </si>
  <si>
    <t>723230123</t>
  </si>
  <si>
    <t>Pojistná vsuvka G 3/4" FM s protipožární armaturou a vnitřním a vnějším závitem</t>
  </si>
  <si>
    <t>723231163</t>
  </si>
  <si>
    <t>Kohout kulový přímý G 3/4 " PN 42 do 185°C plnoprůtokový vnitřní závit těžká řada</t>
  </si>
  <si>
    <t>733290801</t>
  </si>
  <si>
    <t>Demontáž potrubí měděného do D 35x1,5 mm</t>
  </si>
  <si>
    <t>Přesun hmot vnitřní plynovod</t>
  </si>
  <si>
    <t>998723101</t>
  </si>
  <si>
    <t>Přesun hmot tonážní pro vnitřní plynovod v objektech v do 6 m</t>
  </si>
  <si>
    <t>0.100000 = 0,100 [A]  
Celkem 0,1=0.100 [B]</t>
  </si>
  <si>
    <t>Zkoušky pevnosti a těsnosti a ostatní měření a zkoušení</t>
  </si>
  <si>
    <t>000 00-R-006</t>
  </si>
  <si>
    <t>Výchozí revize</t>
  </si>
  <si>
    <t>000 00-R-008</t>
  </si>
  <si>
    <t>Vnitrostaveništní doprava suti a vybouraných hmot pro budovy v do 15 m s omezením mechanizace</t>
  </si>
  <si>
    <t>Poplatek za uložení na skládce (skládkovné) stavebního odpadu směsného kód odpadu 17 09 04 včetně dopravy</t>
  </si>
  <si>
    <t xml:space="preserve">  SO 13-71-01.07</t>
  </si>
  <si>
    <t>Trubkování VB</t>
  </si>
  <si>
    <t>SO 13-71-01.07</t>
  </si>
  <si>
    <t>702511</t>
  </si>
  <si>
    <t>PRŮRAZ ZDIVEM (PŘÍČKOU) ZDĚNÝM TLOUŠŤKY DO 45 CM</t>
  </si>
  <si>
    <t>703411</t>
  </si>
  <si>
    <t>ELEKTROINSTALAČNÍ TRUBKA PLASTOVÁ VČETNĚ UPEVNĚNÍ A PŘÍSLUŠENSTVÍ DN PRŮMĚRU DO 25 MM</t>
  </si>
  <si>
    <t>370.000000 = 370,000 [A]  
Celkem 370=370.000 [B]</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</si>
  <si>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</si>
  <si>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741121</t>
  </si>
  <si>
    <t>KRABICE (ROZVODKA) INSTALAČNÍ ODBOČNÁ PRÁZDNÁ</t>
  </si>
  <si>
    <t>1. Položka obsahuje:  
 – přípravu podkladu pro osazení  
 – veškerý materiál a práce pro upevnění nebo uchycení krabice  
2. Položka neobsahuje:  
 X  
3. Způsob měření:  
Udává se počet kusů kompletní konstrukce nebo práce.</t>
  </si>
  <si>
    <t xml:space="preserve">  SO 13-74-01</t>
  </si>
  <si>
    <t>Zastřešení nástupiště</t>
  </si>
  <si>
    <t>SO 13-74-01</t>
  </si>
  <si>
    <t>133251101</t>
  </si>
  <si>
    <t>Hloubení šachet nezapažených v hornině třídy těžitelnosti I skupiny 3 objem do 20 m3</t>
  </si>
  <si>
    <t>Zemní práce - šachty (dl * š * v)nástupiště(4,74*2,70)*0,53*2Součet 13,566 13.566000=13.566 [A]</t>
  </si>
  <si>
    <t>Zemní práce - přesun po staveništi (předpokládaný obj)šachty_obj: Zemní práce - šachty (dl * š * v)nástupiště(4,74*2,70)*0,53*2Součet 13,566(šahty_obj)obsyp_obj:  Zemní práce - obsyp a podsyp (předpokládaný obj)nástupiště(4,74*2,70)*0,53*2-(3,00*1,50*0,53*2)Součet 8,796Součet: 8,796(obsyp_obj)Součet 022.362000 22.362000=22.362 [A]</t>
  </si>
  <si>
    <t>162351104</t>
  </si>
  <si>
    <t>Vodorovné přemístění přes 500 do 1000 m výkopku/sypaniny z horniny třídy těžitelnosti I skupiny 1 až 3</t>
  </si>
  <si>
    <t>Zemní práce - přesun na komerční skládku (předpokládaný obj)šahty_obj:  Zemní práce - šachty (dl * š * v)nástupiště(4,74*2,70)*0,53*2Součet 13,566(šahty_obj)obsyp_obj: Zemní práce - obsyp a podsyp (předpokládaný obj)nástupiště(4,74*2,70)*0,53*2-(3,00*1,50*0,53*2)Součet 8,796 -(obsyp_obj)Součet 4.770000 4.770000=4.770 [A]</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</si>
  <si>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</si>
  <si>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</si>
  <si>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</si>
  <si>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4.770000=4.770 [A]</t>
  </si>
  <si>
    <t>167151111</t>
  </si>
  <si>
    <t>Nakládání výkopku z hornin třídy těžitelnosti I skupiny 1 až 3 přes 100 m3</t>
  </si>
  <si>
    <t>Součet: 13,566 13.566000=13.566 [A]</t>
  </si>
  <si>
    <t>171201201</t>
  </si>
  <si>
    <t>Uložení sypaniny na skládky nebo meziskládky</t>
  </si>
  <si>
    <t>13.566000=13.566 [A]</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</si>
  <si>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t>
  </si>
  <si>
    <t>Zemní práce - obsyp a podsyp (předpokládaný obj) nástupiště (4,74*2,70)*0,53*2-(3,00*1,50*0,53*2)Součet 8,796 8.796000=8.796 [A]</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</si>
  <si>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</si>
  <si>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R171201231</t>
  </si>
  <si>
    <t>Poplatek za uložení zeminy a kamení na recyklační skládce (skládkovné) kód odpadu 17 05 04</t>
  </si>
  <si>
    <t>4,77 * 1,8 Přepočtené koeficientem množstvi 8.586000=8.586 [A]</t>
  </si>
  <si>
    <t>1. Ceny uvedené v souboru cen je doporučeno upravit podle aktuálních cen místně příslušné skládky odpadů.  
2. Uložení odpadů neuvedených v souboru cen se oceňuje individuálně.</t>
  </si>
  <si>
    <t>2750000X1</t>
  </si>
  <si>
    <t>D+M mikropilota TR108/16 s tahovou hlavou (dle PD)</t>
  </si>
  <si>
    <t>ŽB patky - mikropiloty (dl * p)terminál(8,60)*4nástupiště (8,60)*4 Součet 68,8 68.800000=68.800 [A]</t>
  </si>
  <si>
    <t>2750000X2</t>
  </si>
  <si>
    <t>D+M ocelové kotvení prvky vč. doplňků (dle PD)</t>
  </si>
  <si>
    <t>ŽB patky - kotvící prvky (dl * p) terminál (KT1; KT2)(500,0+170,0*3)nástupiště (KN1; KN2; KN3) (800,0*4+50,0*4+50,0*2)Součet 4510 4510.000000=4 510.000 [A]</t>
  </si>
  <si>
    <t>275311511</t>
  </si>
  <si>
    <t>Základové patky prokládané kamenem z betonu tř. C 12/15</t>
  </si>
  <si>
    <t>ŽB patky - podklad (dl * š * v * p)terminál(3,20*1,70)*0,05nástupiště(3,20*1,70)*0,05*4Součet 1,361.360000 1.360000=1.360 [A]</t>
  </si>
  <si>
    <t>275322611</t>
  </si>
  <si>
    <t>Základové patky ze ŽB se zvýšenými nároky na prostředí tř. C 30/37</t>
  </si>
  <si>
    <t>ŽB patky (dl * š * v)terminál(3,00*1,50)*1,40(PI*0,60*0,60)*0,35(PI*0,45*0,45)*0,54nástupiště(3,00*1,50)*1,40*3(3,00*1,50)*0,70(PI*0,60*0,60)*0,35*4(PI*0,45*0,45)*0,54*4Součet 32.047000 32.047000=32.047 [A]</t>
  </si>
  <si>
    <t>275351121</t>
  </si>
  <si>
    <t>Zřízení bednění základových patek</t>
  </si>
  <si>
    <t>ŽB patky - bednění (dl * v) terminál(3,00*2+1,50*2)*1,40(2*PI*0,60)*0,35(2*PI*0,45)*0,54nástupiště(3,00*2+1,50*2)*1,40*3(3,00*2+1,50*2)*0,70(2*PI*0,60)*0,35*4(2*PI*0,45)*0,54*4Součet 56,770.931000 70.931000=70.931 [A]</t>
  </si>
  <si>
    <t>275351122</t>
  </si>
  <si>
    <t>Odstranění bednění základových patek</t>
  </si>
  <si>
    <t>70.931000 70.931000=70.931 [A]</t>
  </si>
  <si>
    <t>2753511X1</t>
  </si>
  <si>
    <t>Příplatek za kruhové bednění (dle PD)</t>
  </si>
  <si>
    <t>275361821</t>
  </si>
  <si>
    <t>Výztuž základových patek betonářskou ocelí 10 505 (R)</t>
  </si>
  <si>
    <t>ŽB patky - výztuž (hm)terminál(106,5)/1000nástupiště(458,4)/1000  Součet 0,5650 0.565000=0.565 [A]</t>
  </si>
  <si>
    <t>275362021</t>
  </si>
  <si>
    <t>Výztuž základových patek svařovanými sítěmi Kari</t>
  </si>
  <si>
    <t>ŽB patky - výztuž (hm)terminá(84,7)/1000nástupiště(338,6)/1000Součet 0,423 0.424000=0.424 [A]</t>
  </si>
  <si>
    <t>712</t>
  </si>
  <si>
    <t>Povlakové krytiny</t>
  </si>
  <si>
    <t>62856006</t>
  </si>
  <si>
    <t>pás asfaltový samolepicí modifikovaný SBS s vložkou z hliníkové fólie s textilií se spalitelnou fólií nebo jemnozrnným minerálním posypem nebo textilií na horním povrchu tl 1,5mm</t>
  </si>
  <si>
    <t>418,408 * 1,1 Přepočtené koeficientem množství 460.249000 460.249000=460.249 [A]</t>
  </si>
  <si>
    <t>712431111</t>
  </si>
  <si>
    <t>Provedení povlakové krytiny střech přes 10° do 30° podkladní vrstvy pásy na sucho samolepící</t>
  </si>
  <si>
    <t>Souvrství střechy - separace (pl)skladba R01nástupištěterminálskl_R01_pl:  Souvrství střechy - krytina (dl * š)skladba R01nástupiště(41,70)*(3,00+0,40+3,00)terminál12,22)*(2,90+0,40+2,90+2,90+0,40+2,90) Součet 418,408Součet: 418,408 (skl_R01_pl)Součet 418.408000 418.408000=418.408 [A]</t>
  </si>
  <si>
    <t>998712101</t>
  </si>
  <si>
    <t>Přesun hmot tonážní tonážní pro krytiny povlakové v objektech v do 6 m</t>
  </si>
  <si>
    <t>0.644000=0.644 [A]</t>
  </si>
  <si>
    <t>60514114</t>
  </si>
  <si>
    <t>řezivo jehličnaté lať impregnovaná dl 4 m</t>
  </si>
  <si>
    <t>Souvrství střechy - kontralatě (dl * p * š * v)skladba R01nástupiště(3,00+3,00)*84*(0,06*0,04)terminál(2,90+2,90+2,90+2,90)*25*(0,06*0,04)Součet 1,906        1,906 * 1,1 ` Přepočtené koeficientem množství 2.097000 2.097000=2.097 [A]</t>
  </si>
  <si>
    <t>60715151</t>
  </si>
  <si>
    <t>deska dřevovláknitá středně tvrdá DHF tl 15mm</t>
  </si>
  <si>
    <t>836,816 * 1,1 ` Přepočtené koeficientem množství  920.498000 920.498000=920.498 [A]</t>
  </si>
  <si>
    <t>762000X1</t>
  </si>
  <si>
    <t>D+M dřevěné zastřešení nástupiště vč. kotvení a povrchové úpravy (dle PD)</t>
  </si>
  <si>
    <t>1.000000 1.000000=1.000 [A]</t>
  </si>
  <si>
    <t>762000X2</t>
  </si>
  <si>
    <t>D+M dřevěné opláštění podhledu modřínovými palubkami vč. roštu, kotvení a povrchové úpravy (dle PD)</t>
  </si>
  <si>
    <t>Souvrství podhledu - palubky (pl)skladba C01nástupiště(41,70)*(3,47+3,47)terminál(12,22)*(3,30+3,00+3,00+3,30)Součet 443,37 443.370000=443.370 [A]</t>
  </si>
  <si>
    <t>762341275</t>
  </si>
  <si>
    <t>Montáž bednění střech rovných a šikmých sklonu do 60° z desek dřevotřískových na pero a drážku</t>
  </si>
  <si>
    <t>Souvrství střechy - bednění (pl * p)  skladba R01 nástupiště terminál skl_R01_pl:  Souvrství střechy - krytina (dl * š) skladba R01 nástupiště (41,70)*(3,00+0,40+3,00) terminál (12,22)*(2,90+0,40+2,90+2,90+0,40+2,90) Součet 418,408 Součet: 418,408 (skl_R01_pl)*2 Součet  836.816000 836.816000=836.816 [A]</t>
  </si>
  <si>
    <t>762342511</t>
  </si>
  <si>
    <t>Montáž kontralatí na podklad bez tepelné izolace</t>
  </si>
  <si>
    <t>Souvrství střechy - kontralatě (dl * p)skladba R01 nástupiště (3,00+3,00)*84 terminál (2,90+2,90+2,90+2,90)*25 Součet 794 794.000000=794.000 [A]</t>
  </si>
  <si>
    <t>998762101</t>
  </si>
  <si>
    <t>Přesun hmot tonážní pro kce tesařské v objektech v do 6 m</t>
  </si>
  <si>
    <t>5.404000=5.404 [A]</t>
  </si>
  <si>
    <t>764000K01</t>
  </si>
  <si>
    <t>D+M K01 štítové oplechování Al rš 620 mm vč. kotvení a doplňků (dle PD)</t>
  </si>
  <si>
    <t>24.450000=24.450 [A]</t>
  </si>
  <si>
    <t>764000K02</t>
  </si>
  <si>
    <t>D+M K02 štítové oplechování Al rš 560 mm vč. kotvení a doplňků (dle PD)</t>
  </si>
  <si>
    <t>14.170000=14.170 [A]</t>
  </si>
  <si>
    <t>764000K03</t>
  </si>
  <si>
    <t>D+M K03 štítové oplechování Al rš 560 mm vč. kotvení a doplňků (dle PD)</t>
  </si>
  <si>
    <t>3.910000=3.910 [A]</t>
  </si>
  <si>
    <t>764000K04</t>
  </si>
  <si>
    <t>D+M K04 štítové oplechování Al rš 560 mm vč. kotvení a doplňků (dle PD)</t>
  </si>
  <si>
    <t>3.560000=3.560 [A]</t>
  </si>
  <si>
    <t>764000K05</t>
  </si>
  <si>
    <t>D+M K05 štítové oplechování Al rš 620 mm vč. kotvení a doplňků (dle PD)</t>
  </si>
  <si>
    <t>83.400000=83.400 [A]</t>
  </si>
  <si>
    <t>764000K06</t>
  </si>
  <si>
    <t>D+M K06 mezistřešní žlab Al rš 700 mm vč. kotvení a doplňků (dle PD)</t>
  </si>
  <si>
    <t>764000K07</t>
  </si>
  <si>
    <t>D+M K07 hrdlo pro napojení dešťového žlabu Al vč. kotvení a doplňků (dle PD)</t>
  </si>
  <si>
    <t>764000K08</t>
  </si>
  <si>
    <t>D+M K08 mezistřešní žlab Al rš 700 mm vč. kotvení a doplňků (dle PD)</t>
  </si>
  <si>
    <t>41.700000=41.700 [A]</t>
  </si>
  <si>
    <t>764000K09</t>
  </si>
  <si>
    <t>D+M K09 hrdlo pro napojení dešťového žlabu Al vč. kotvení a doplňků (dle PD)</t>
  </si>
  <si>
    <t>764000K10</t>
  </si>
  <si>
    <t>D+M K10 svislý dešťový svod Pz prům 125 mm vč. kotvení a doplňků (dle PD)</t>
  </si>
  <si>
    <t>4.550000=4.550 [A]</t>
  </si>
  <si>
    <t>764000K11</t>
  </si>
  <si>
    <t>D+M K11 svislý svod pro kabely Pz prům 125 mm vč. kotvení a doplňků (dle PD)</t>
  </si>
  <si>
    <t>4.090000=4.090 [A]</t>
  </si>
  <si>
    <t>764000K12</t>
  </si>
  <si>
    <t>D+M K12 svislý svod pro kabely rozebíratelný Pz prům 125 mm vč. kotvení a doplňků (dle PD)</t>
  </si>
  <si>
    <t>0.420000=0.420 [A]</t>
  </si>
  <si>
    <t>764000K13</t>
  </si>
  <si>
    <t>D+M K13 svislý dešťový svod Pz prům 125 mm vč. kotvení a doplňků (dle PD)</t>
  </si>
  <si>
    <t>14.360000=14.360 [A]</t>
  </si>
  <si>
    <t>764000K14</t>
  </si>
  <si>
    <t>D+M K14 svislý svod pro kabely Pz prům 125 mm vč. kotvení a doplňků (dle PD)</t>
  </si>
  <si>
    <t>6.230000=6.230 [A]</t>
  </si>
  <si>
    <t>764000K15</t>
  </si>
  <si>
    <t>D+M K15 svislý svod pro kabely rozebíratelný Pz prům 125 mm vč. kotvení a doplňků (dle PD)</t>
  </si>
  <si>
    <t>4.320000=4.320 [A]</t>
  </si>
  <si>
    <t>764000K16</t>
  </si>
  <si>
    <t>D+M K16 větrací mřížka Al rš 100 mm vč. kotvení a doplňků (dle PD)</t>
  </si>
  <si>
    <t>764000K17</t>
  </si>
  <si>
    <t>D+M K17 větrací mřížka Al rš 100 mm vč. kotvení a doplňků (dle PD)</t>
  </si>
  <si>
    <t>6.750000=6.750 [A]</t>
  </si>
  <si>
    <t>764000K18</t>
  </si>
  <si>
    <t>D+M K18 větrací mřížka Al rš 100 mm vč. kotvení a doplňků (dle PD)</t>
  </si>
  <si>
    <t>6.180000=6.180 [A]</t>
  </si>
  <si>
    <t>764000K19</t>
  </si>
  <si>
    <t>D+M K19 hřebenáč Al rš 416 mm vč. kotvení a doplňků (dle PD)</t>
  </si>
  <si>
    <t>12.220000=12.220 [A]</t>
  </si>
  <si>
    <t>764121401</t>
  </si>
  <si>
    <t>Krytina střechy rovné drážkováním ze svitků z Al plechu rš 500 mm sklonu do 30°</t>
  </si>
  <si>
    <t>Souvrství střechy - krytina (dl * š) skladba R01 nástupiště (41,70)*(3,00+0,40+3,00) terminál (12,22)*(2,90+0,40+2,90+2,90+0,40+2,90)Součet 418,408 418.408000=418.408 [A]</t>
  </si>
  <si>
    <t>998764101</t>
  </si>
  <si>
    <t>Přesun hmot tonážní pro konstrukce klempířské v objektech v do 6 m</t>
  </si>
  <si>
    <t>1.113000=1.113 [A]</t>
  </si>
  <si>
    <t>767000Z01</t>
  </si>
  <si>
    <t>D+M Z01 závěsný systém pro tabuli orientačního systému vč. kotvení a doplňků (dle PD)</t>
  </si>
  <si>
    <t>20.000000=20.000 [A]</t>
  </si>
  <si>
    <t>767000Z02</t>
  </si>
  <si>
    <t>D+M Z02 závěsný systém pro tabuli orientačního systému vč. kotvení a doplňků (dle PD)</t>
  </si>
  <si>
    <t>767000Z03</t>
  </si>
  <si>
    <t>D+M Z03 závěsný systém pro tabuli orientačního systému vč. kotvení a doplňků (dle PD)</t>
  </si>
  <si>
    <t>17.000000=17.000 [A]</t>
  </si>
  <si>
    <t>767000Z04</t>
  </si>
  <si>
    <t>D+M Z04 závěsný systém pro tabuli orientačního systému vč. kotvení a doplňků (dle PD)</t>
  </si>
  <si>
    <t>767000Z05</t>
  </si>
  <si>
    <t>D+M Z05 závěsný systém pro tabuli orientačního systému vč. kotvení a doplňků (dle PD)</t>
  </si>
  <si>
    <t>767000Z06</t>
  </si>
  <si>
    <t>D+M Z06 závěsný systém pro tabuli orientačního systému vč. kotvení a doplňků (dle PD)</t>
  </si>
  <si>
    <t>34.000000=34.000 [A]</t>
  </si>
  <si>
    <t>767000Z07</t>
  </si>
  <si>
    <t>D+M Z07 pomocná konstrukce pro ukotvení světla na sloup vč. kotvení a doplňků (dle PD)</t>
  </si>
  <si>
    <t>27.200000=27.200 [A]</t>
  </si>
  <si>
    <t>767000Z08</t>
  </si>
  <si>
    <t>D+M Z08 závěsný systém pro tabuli orientačního systému vč. kotvení a doplňků (dle PD)</t>
  </si>
  <si>
    <t>12.000000=12.000 [A]</t>
  </si>
  <si>
    <t>767000Z09</t>
  </si>
  <si>
    <t>D+M Z09 servisní lávka 760x40 mm vč. kotvení a doplňků (dle PD)</t>
  </si>
  <si>
    <t>22.500000=22.500 [A]</t>
  </si>
  <si>
    <t>767000Z10</t>
  </si>
  <si>
    <t>D+M Z10 servisní lávka 760x40 mm vč. kotvení a doplňků (dle PD)</t>
  </si>
  <si>
    <t>40.700000=40.700 [A]</t>
  </si>
  <si>
    <t>Lešení pomocné pro objekty pozemních staveb s lešeňovou podlahou v přes 1,9 do 3,5 m zatížení do 150 kg/m2</t>
  </si>
  <si>
    <t>440.000000=440.000 [A]</t>
  </si>
  <si>
    <t>84.869000=84.869 [A]</t>
  </si>
  <si>
    <t>OST000OV01</t>
  </si>
  <si>
    <t>D+M OV01 záchytný systém - nerezové kotvící body 300 mm vč. kotvení a doplňků (dle PD)</t>
  </si>
  <si>
    <t>OST000OV02</t>
  </si>
  <si>
    <t>D+M OV02 záchytný systém - textilní  lano prům 14 mm vč. kotvení a doplňků (dle PD)</t>
  </si>
  <si>
    <t>OST000OV03</t>
  </si>
  <si>
    <t>D+M OV03 záchytný systém - nerezové kotvící body 300 mm vč. kotvení a doplňků (dle PD)</t>
  </si>
  <si>
    <t>OST000OV04</t>
  </si>
  <si>
    <t>D+M OV04 záchytný systém - textilní  lano prům 14 mm vč. kotvení a doplňků (dle PD)</t>
  </si>
  <si>
    <t>OST000OV05</t>
  </si>
  <si>
    <t>D+M OV05 svislý dešťový svod litinový DN 125 mm vč. kotvení a doplňků (dle PD)</t>
  </si>
  <si>
    <t>OST000OV06</t>
  </si>
  <si>
    <t>D+M OV06 svislý svod pro kabely litinový DN 125 mm vč. kotvení a doplňků (dle PD)</t>
  </si>
  <si>
    <t>0.600000=0.600 [A]</t>
  </si>
  <si>
    <t>OST000OV07</t>
  </si>
  <si>
    <t>D+M OV07 svislý dešťový svod litinový DN 125 mm vč. kotvení a doplňků (dle PD)</t>
  </si>
  <si>
    <t>OST000OV08</t>
  </si>
  <si>
    <t>D+M OV08 svislý svod pro kabely litinový DN 125 mm vč. kotvení a doplňků (dle PD)</t>
  </si>
  <si>
    <t>1.800000=1.800 [A]</t>
  </si>
  <si>
    <t>OST000OV09</t>
  </si>
  <si>
    <t>D+M OV09 chránička korugovaná plastová DN 110 mm vč. kotvení a doplňků (dle PD)</t>
  </si>
  <si>
    <t>OST000OV10</t>
  </si>
  <si>
    <t>D+M OV10 chránička korugovaná plastová DN 110 mm vč. kotvení a doplňků (dle PD)</t>
  </si>
  <si>
    <t>OST000SPO</t>
  </si>
  <si>
    <t>D+M SPO servisní poklop terminál 540x2180 mm vč. roštu, kotvení a povrchové úpravy (dle PD)</t>
  </si>
  <si>
    <t>OST000SPT</t>
  </si>
  <si>
    <t>D+M SPT servisní poklop terminál 540x1980 mm vč. roštu, kotvení a povrchové úpravy (dle PD)</t>
  </si>
  <si>
    <t>VÝT</t>
  </si>
  <si>
    <t>Výtahy a jejich konstrukce</t>
  </si>
  <si>
    <t>VÝT0000X1</t>
  </si>
  <si>
    <t>D+M ocelová konstrukce šachty výtahu terminálu vč. kotvení a doplňků (dle PD)</t>
  </si>
  <si>
    <t>1261.000000=1 261.000 [A]</t>
  </si>
  <si>
    <t>VÝT0000X2</t>
  </si>
  <si>
    <t>D+M ocelová konstrukce šachty výtahu nástupiště vč. kotvení a doplňků (dle PD)</t>
  </si>
  <si>
    <t>1020.000000=1 020.000 [A]</t>
  </si>
  <si>
    <t>VÝT0000X3</t>
  </si>
  <si>
    <t>D+M zastřešní sendvičový panel tl. 60 mm s mPVC fólií vč. kotvení a doplňků (dle PD)</t>
  </si>
  <si>
    <t>Zatřešení (pl) terminál(6,29) + nástupiště (6,17) Součet 12,46 12.460000=12.460 [A]</t>
  </si>
  <si>
    <t>VÝT0000X4</t>
  </si>
  <si>
    <t>D+M větrací žaluzie vč. kotvení a doplňků (dle PD)</t>
  </si>
  <si>
    <t>Žaluzie (pl)terminál(1,44)nástupiště(1,44)Součet 2,88 2.880000=2.880 [A]</t>
  </si>
  <si>
    <t>VÝT0000X5</t>
  </si>
  <si>
    <t>D+M izolační zasklení vč. kotvení a doplňků (dle PD)</t>
  </si>
  <si>
    <t>Zasklení (pl)terminál(36,55)nástupiště(27,47)Součet 64,02 64.020000=64.020 [A]</t>
  </si>
  <si>
    <t>VÝT0000X6</t>
  </si>
  <si>
    <t>D+M oplechování vč. kotvení a doplňků (dle PD)</t>
  </si>
  <si>
    <t>Oplechování (pl)terminál(10,41)nástupiště(18,42)Součet 28,83 28.830000=28.830 [A]</t>
  </si>
  <si>
    <t>VÝT0000X7</t>
  </si>
  <si>
    <t>D+M nerezová síť proti ptactvu vč. kotvení a doplňků (dle PD)</t>
  </si>
  <si>
    <t>Síť (pl)terminál(9,27)nástupiště(5,05)Součet 14,32 14.320000=14.320 [A]</t>
  </si>
  <si>
    <t>VÝT0000X8</t>
  </si>
  <si>
    <t>D+M nerezové ocelové madlo vč. kotvení a doplňků (dle PD)</t>
  </si>
  <si>
    <t>Madlo (dl) terminál(20,6) + nástupiště(20,2) Součet 40,8 40.800000=40.800 [A]</t>
  </si>
  <si>
    <t>VÝT0000X9</t>
  </si>
  <si>
    <t>D+M opláštění sendvičový panel tl. 80 mm vč. kotvení a doplňků (dle PD)</t>
  </si>
  <si>
    <t>Panel (pl) nástupiště(2,91)Součet 2,91 2.910000=2.910 [A]</t>
  </si>
  <si>
    <t xml:space="preserve">  SO 13-77-01</t>
  </si>
  <si>
    <t>Orientační systém</t>
  </si>
  <si>
    <t>SO 13-77-01</t>
  </si>
  <si>
    <t>B</t>
  </si>
  <si>
    <t>Hmatné štítky</t>
  </si>
  <si>
    <t>B1</t>
  </si>
  <si>
    <t>B1 - hmatný štítek s braillovým písmem na madle</t>
  </si>
  <si>
    <t>blíže viz TZ, přehled prvků  
hmatný štítek s braillovým ppísmem na pravém madle na výstupu z podchodu na ostrovní nástupiště - lk2 pk3</t>
  </si>
  <si>
    <t>B2-B5</t>
  </si>
  <si>
    <t>B2, B3, B4, B5 - hmatný štítek s informací o druhu WC 114x61 mm, montážní materiál</t>
  </si>
  <si>
    <t>blíže viz TZ, přehled prvků  
B2, B3, B4, B5 - hmatný štítek 4 ks s informací o druhu WC, hmatný štítek označující místnost s přebalovacím pultem  
1xkaždý štítek  
v exteriéru, krytý prostor závětří - na křídle vstupních dveří do společné hygienické kabiny  
umístění nad sebou, spodní tabule 200 mm nad klikou  
montážní materiál je součástí dodávky tabule  
rozměr každého štítku 114x61 mm</t>
  </si>
  <si>
    <t>B6</t>
  </si>
  <si>
    <t>B6 - hmatný štítek na mincovníku u WC, kruhový štítek</t>
  </si>
  <si>
    <t>blíže viz TZ, přehled prvků  
B6 - 1x hmatný štítek na mincovníku u WC - kruhový štítek s nominální hodnotou poplatku a měnou, vyvedený v prozmatickém písmu vpravo od zdířky na mince/platební karty</t>
  </si>
  <si>
    <t>MA</t>
  </si>
  <si>
    <t>Hlasové majáčky</t>
  </si>
  <si>
    <t>M1-M5</t>
  </si>
  <si>
    <t>M1-M5 orientační hlasový majáček</t>
  </si>
  <si>
    <t>blíže viz TZ, přehled prvků  
orientační hlasový majáček  
napájecí kabeláž, instalační krabice vč.svorkovnice jsou součástí SO 13-86-01  
- vstup do čekárny z přednádraží - nade dveře,kotvení do fasády  
- vstup do čekárny od kolejiště - nade dveře, kotvení do fasády  
- vstup do podchodu od BUS zastávky - nad schodiště, kotvení ke konzole pro zavěšení tabule T15  
- vstup do podchodu z ostrovního nástupiště - nad schodiště, kotvení ke konzole pro zavěšení tabule T17  
- vstup do podchodu z průmyslové zóny - žlb portál nad vstupem, dodávka vč.stavitelné konzole</t>
  </si>
  <si>
    <t>Tabule</t>
  </si>
  <si>
    <t>T1</t>
  </si>
  <si>
    <t>T1 - tabule s názvem stanice a piktogramem3050x600 mm, kotevní prvky</t>
  </si>
  <si>
    <t>blíže viz TZ, přehled prvků  
T1 - tabule s názvem stanice a piktogramem  
1xtabule jednostranná  
východní fasáda - kotvená k uliční fasádě nad středovou římsu (poloha dle stávající tabule)  
kotevní prvky součástí dodávky tabule  
osvětlení tabule stávajícíc svítidla  
rozměr 3050x600 mm</t>
  </si>
  <si>
    <t>T10</t>
  </si>
  <si>
    <t>T10 - 1x směrová tabule jednostranná 900x240 mm, kotevní prvky</t>
  </si>
  <si>
    <t>blíže viz TZ, přehled prvků  
T10 - směrová tabule 1x jednostranná s piktogramy dle grafické přílohy PD  
východní fasáda - kotvení k fasádě vedle vstupu do čekárny (zdivo bez TI)  
kotevní prvky součástí dodávky  
rozměr 900x240 mm  
spodní hrana tabule 2,0 m nad okolním terénem</t>
  </si>
  <si>
    <t>T11</t>
  </si>
  <si>
    <t>T11 - 1x směrová tabule jednostranná 640x240 mm, kotevní prvky</t>
  </si>
  <si>
    <t>blíže viz TZ, přehled prvků  
T11 - směrová tabule 1x jednostranná s piktogramy dle grafické přílohy PD  
jižní fasáda - kotvení k fasádě vedle vstupu do čekárny (zdivo bez TI)  
kotevní prvky součástí dodávky  
rozměr 640x240 mm  
spodní hrana tabule 2,0 m nad okolním terénem</t>
  </si>
  <si>
    <t>T12</t>
  </si>
  <si>
    <t>T12 - 1x směrová tabule jednostranná dvouřádková  900x440 mm, kotevní prvky</t>
  </si>
  <si>
    <t>blíže viz TZ, přehled prvků  
T12 - směrová tabule 1x jednostranná dvouřádková s piktogramy dle grafické přílohy PD  
vedle vstupu do čekárny od kolejiště - kotvení k fasádě vedle vstupu do čekárny (zdivo bez TI)  
kotevní prvky součástí dodávky  
rozměr 900x440 mm  
spodní hrana tabule 1,8 m nad okolním terénem</t>
  </si>
  <si>
    <t>T13</t>
  </si>
  <si>
    <t>T13 - 1x cílová tabule jednostranná  440x240 mm, kotevní prvky</t>
  </si>
  <si>
    <t>blíže viz TZ, přehled prvků  
T13 - směrová tabule 1x jednostranná s piktogramy dle grafické přílohy PD  
vedle vstupu do čekárny od kolejiště - kotvení k fasádě vedle vstupu do čekárny (zdivo bez TI)  
kotevní prvky součástí dodávky  
rozměr 440x240 mm  
spodní hrana tabule 1,8 m nad okolním terénem (zalícovat s T13)</t>
  </si>
  <si>
    <t>T14</t>
  </si>
  <si>
    <t>T14 - 1x směrová tabule jednostranná  1750x240 mm, kotevní prvky</t>
  </si>
  <si>
    <t>blíže viz TZ, přehled prvků  
T14 - směrová tabule 1x jednostranná s piktogramy a textem dle grafické přílohy PD  
nad vstupem do podchodu z prostoru přednádraží  
nosná konstrukce kotvena ke konstrukci podchodu  
rozměr 1750x240 mm</t>
  </si>
  <si>
    <t>T15</t>
  </si>
  <si>
    <t>T15 - 2x směrová tabule jednostranná kotvení ke společným závěsům  640x240 mm, kotevní prvky</t>
  </si>
  <si>
    <t>blíže viz TZ, přehled prvků  
T15 - směrová tabule 2x jednostranná s piktogramy dle grafické přílohy PD  
vnější nástupiště, nosná konstrukce osučástí PS 13-02-71  
kotevní prvky součástí dodávky tabulí  
rozměr tabule 640x240 mm  
sopdní hrana tabule 2,0 m nad plochou nástupiště</t>
  </si>
  <si>
    <t>T16</t>
  </si>
  <si>
    <t>T16 - 2x směrová tabule jednostranná kotvení ke společným závěsům  1160x240 mm, kotevní prvky</t>
  </si>
  <si>
    <t>blíže viz TZ, přehled prvků  
T16 - směrová tabule 2x jednostranné kotvené ke společným závěsům s piktogramy dle grafické přílohy PD  
ostrovní nástupiště - nad vstupem do podchodu, nosná konstrukce dodávkou zastřešení nástupištěí SO 13-74-01.1  
rozměr tabule 1160x240 mm  
sopdní hrana tabule 2,5 m nad plochou nástupiště</t>
  </si>
  <si>
    <t>T17</t>
  </si>
  <si>
    <t>T17 - 1x směrová tabule jednostranná 840x240 mm, kotevní prvky</t>
  </si>
  <si>
    <t>blíže viz TZ, přehled prvků  
T17 - směrová tabule 1x jednostranná s piktogramy dle grafické přílohy PD  
ostrovní nástupiště - nad vstupem do podchodu  
nosná konstrukce kotvena ke konstrukci SO 13-20-04  
kotevní prvky součástí dodávky  
rozměr tabule 840x240 mm</t>
  </si>
  <si>
    <t>T18</t>
  </si>
  <si>
    <t>T18.1, T18.2, T18.3, T18.4 - 4x cílová tabule jednostranná 640x240 mm, T18.1 a T18.2 - samolepící folie; T18.3, T18.4 včetně kotevních prvků</t>
  </si>
  <si>
    <t>blíže viz TZ, přehled prvků  
T18 cílová tabule 4x jednostranná s piktogramy dle grafické přílohy PD  
T18.1, T18.2. jako samolepící folie umístěná na výtahovou šachtu (sklo)  
T18.2, T18.3 - v podchodu nosná konstrukce na výtahové šachtě  
kotvící prvky součástí dodávky tabule  
rozměr tabule 640x240 mm  
spodní hrana cca 0,1 m nad nadpražím šachetních dveří</t>
  </si>
  <si>
    <t>T19</t>
  </si>
  <si>
    <t>T19 - 1x směrová tabule jednostranná 700x240 mm, kotevní prvky</t>
  </si>
  <si>
    <t>blíže viz TZ, přehled prvků  
T19 - směrová tabule 1x jednostranná s piktogramy dle grafické přílohy PD  
podchod - vstup z průmyslové zóny  
nosná konstrukce kotvena ke konstrukci SO 13-20-04  
kotevní prvky součástí dodávky  
rozměr tabule 700x240 mm  
spodní hrana tabule 1,8 m nad podlahou podchodu</t>
  </si>
  <si>
    <t>T2</t>
  </si>
  <si>
    <t>T2.1, T2.2 - 2x tabule s názvem stanice 2500x600 mm, kotevní prvky</t>
  </si>
  <si>
    <t>blíže viz TZ, přehled prvků  
T2.1, T2.2 - tabule s názvem stanice, 2x jednostranná  
1 ks jižní fasáda nad středovou římsou (poloha dle stávající tabule); 1 ks západní fasáda ( ke kolejišti) - nad vstup do čekárny nad středovou římsou (poloha dle stávající cedule)  
kotevní prvky součástí dodávky tabule  
osvětlení stávající svítidla  
rozměr 2500x600 mm</t>
  </si>
  <si>
    <t>T20</t>
  </si>
  <si>
    <t>T20 - 1x směrová tabule jednostranná 840x240 mm, kotevní prvky</t>
  </si>
  <si>
    <t>blíže viz TZ, přehled prvků  
T20 - směrová tabule 1x jednostranná s piktogramy dle grafické přílohy PD  
podchod - vstup z ostrovního nástupiště  
nosná konstrukce kotvena ke konstrukci SO 13-20-04  
kotevní prvky součástí dodávky  
rozměr tabule 840x240 mm  
spodní hrana tabule 1,8 m nad podlahou podchodu</t>
  </si>
  <si>
    <t>T21</t>
  </si>
  <si>
    <t>T21 - 1x směrová tabule jednostranná 1040x240 mm, kotevní prvky</t>
  </si>
  <si>
    <t>blíže viz TZ, přehled prvků  
T21 - směrová tabule 1x jednostranná s piktogramy dle grafické přílohy PD  
podchod - výstup do přednádraží  
nosná konstrukce kotvena ke konstrukci SO 13-20-04  
kotevní prvky součástí dodávky  
rozměr tabule 1040x240 mm  
spodní hrana tabule 1,8 m nad podlahou podchodu</t>
  </si>
  <si>
    <t>T22</t>
  </si>
  <si>
    <t>T22 - 1x směrová tabule jednostranná 1060x240 mm, kotevní prvky</t>
  </si>
  <si>
    <t>blíže viz TZ, přehled prvků  
T22 - směrová tabule 1x jednostranná s textem a šipkou dle grafické přílohy PD  
podchod - u výstupu na ostrovní nástupiště  
nosná konstrukce kotvena ke konstrukci SO 13-20-04  
kotevní prvky součástí dodávky  
rozměr tabule 1060x240 mm  
spodní hrana tabule 1,8 m nad podlahou podchodu</t>
  </si>
  <si>
    <t>T23</t>
  </si>
  <si>
    <t>T23 - 1x směrová tabule jednostranná 860x240 mm, kotevní prvky</t>
  </si>
  <si>
    <t>blíže viz TZ, přehled prvků  
T23 - směrová tabule 1x jednostranná s textem a šipkou dle grafické přílohy PD  
podchod - u výstupu na ostrovní nástupiště  
nosná konstrukce kotvena ke konstrukci SO 13-20-04  
kotevní prvky součástí dodávky  
rozměr tabule 860x240 mm  
spodní hrana tabule 1,8 m nad podlahou podchodu</t>
  </si>
  <si>
    <t>T24</t>
  </si>
  <si>
    <t>T24 - 2x tabule jednostranná s označením koleje a sektoru, kotvení ke společné konzole, tabule 550x340 mm, kotevní prvky</t>
  </si>
  <si>
    <t>blíže viz TZ, přehled prvků  
T24 -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2,75 m nad plochou nástupiště</t>
  </si>
  <si>
    <t>T25</t>
  </si>
  <si>
    <t>T25 - 2x tabule jednostranná s označením koleje a sektoru, kotvení ke společné konzole, tabule 550x340 mm, kotevní prvky</t>
  </si>
  <si>
    <t>blíže viz TZ, přehled prvků  
T25 -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2,75 m nad plochou nástupiště</t>
  </si>
  <si>
    <t>T26</t>
  </si>
  <si>
    <t>T26 - 2x tabule jednostranná s označením koleje a sektoru, kotvení ke společným závěsům, tabule 550x340 mm, kotevní prvky</t>
  </si>
  <si>
    <t>blíže viz TZ, přehled prvků  
T26 - tabule s označením koleje a sektoru, 2x tabule jednostranná, kotvení ke společným závěsům  
vnější nástupiště  
nosná konstrukce - konzola s objímkou kotvena ke stožáru osvětlení nástupiště  
kotevní prvky jsou součástí dodávky tabule  
rozmer tabule 550x340 mm  
spodní hrana tabule min. 2,75 m nad plochou nástupiště</t>
  </si>
  <si>
    <t>T27</t>
  </si>
  <si>
    <t>T27 - 2x tabule jednostranná s označením koleje a sektoru, kotvení ke společné konzole, tabule 550x340 mm, kotevní prvky</t>
  </si>
  <si>
    <t>blíže viz TZ, přehled prvků  
T27 -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2,5 m nad plochou nástupiště</t>
  </si>
  <si>
    <t>T28</t>
  </si>
  <si>
    <t>T28 - 2x tabule jednostranná s označením koleje a sektoru, kotvení ke společné konzole, tabule 550x340 mm, kotevní prvky</t>
  </si>
  <si>
    <t>blíže viz TZ, přehled prvků  
T28 - tabule s označením koleje a sektoru, 2x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t>
  </si>
  <si>
    <t>T29</t>
  </si>
  <si>
    <t>T29 - 2x 2 ks tabule jednostranná s označením koleje a sektoru, kotvení ke společné konzole, celkem 4 ks tabule 550x340 mm, kotevní prvky</t>
  </si>
  <si>
    <t>blíže viz TZ, přehled prvků  
T29 - tabule s označením koleje a sektoru, 2x2ks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t>
  </si>
  <si>
    <t>T3</t>
  </si>
  <si>
    <t>T3 - tabule s názvem stanice 2500x600 mm, kotevní prvky</t>
  </si>
  <si>
    <t>blíže viz TZ, přehled prvků  
T3 - tabule s názvem stanice, 1x jednostranná  
severní fasáda pod okapní hranu (poloha dle stávající tabule)  
kotevní prvky součástí dodávky tabule  
rozměr 2500x600 mm</t>
  </si>
  <si>
    <t>T30</t>
  </si>
  <si>
    <t>T30 - 2x 2 ks tabule jednostranná s označením koleje a sektoru, kotvení ke společné konzole, celkem 4 ks tabule 550x340 mm, kotevní prvky</t>
  </si>
  <si>
    <t>blíže viz TZ, přehled prvků  
T30 - tabule s označením koleje a sektoru, 2x2ks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t>
  </si>
  <si>
    <t>T31</t>
  </si>
  <si>
    <t>T31 - 2x tabule jednostranná s označením koleje a sektoru, kotvení ke solečné konzole, tabule 550x340 mm, kotevní prvky</t>
  </si>
  <si>
    <t>blíže viz TZ, přehled prvků  
T31 - tabule s označením koleje a sektoru, 2x tabule jednostranná, kotvení ke společné konzole  
vnější nástupiště  
nosná konstrukce - konzola s objímkou kotvena ke stožáru osvětlení nástupiště  
kotevní prvky jsou součástí dodávky tabule  
rozměr tabule 550x340 mm  
spodní hrana tabule min. 2,75 m nad plochou nástupiště</t>
  </si>
  <si>
    <t>T32</t>
  </si>
  <si>
    <t>T32.1, T32.2, T32.3, T32.4, T32.4, T32.5, T32.6 - 2 ks tabule zákaz kouření 240x240 mm, kotevní prvky</t>
  </si>
  <si>
    <t>blíže viz TZ, přehled prvků  
T32.1, T32.2, T32.3, T32.4, T32.4, T32.5, T32.6 - 6x 2 ks tabule zákaz kouření  
tabule jednostranné kotvení ke společné konzole  
vnější nástupiště, ostrovní nástupiště  
kotevní prvky součástí dodávky tabule  
rozměr 240x240 mm  
spodní hrana tabule 2,5 mm nad plochou nástupiště</t>
  </si>
  <si>
    <t>T33.1</t>
  </si>
  <si>
    <t>T33.1 1 ks tabule zákaz kouření 240x240 mm, kotevní prvky</t>
  </si>
  <si>
    <t>blíže viz TZ, přehled prvků  
T33.1 tabule jednostranná zákaz kouření  
vstup do čekárny od kolejiště  
kotevní prvky součástí dodávky tabule  
nosná konstrukce kotvena k fasádě  
rozměr 240x240 mm  
spodní hrana tabule 2,0 m nad okolním terénem</t>
  </si>
  <si>
    <t>T33.2-3</t>
  </si>
  <si>
    <t>T33.2, T.33.3 tabule zákaz kouření 240x240 mm,samolepící folie</t>
  </si>
  <si>
    <t>blíže viz TZ, přehled prvků  
T33.2, T33.3 tabule zákaz kouření jednostranná celkem 2 ks  
přednádraží a ostrovní nástupiště na výtahové šachtě jako smaolepicí folie  
rozměr 240x240 mm  
spodní hrana tabule min. 2,0 m nad okolním terénem</t>
  </si>
  <si>
    <t>T34</t>
  </si>
  <si>
    <t>T34.1, T34.2, T34.3 tabule půchod pro pěší zakázán 240x240 mm, nosná konstrukce-sloupek, kotvení</t>
  </si>
  <si>
    <t>blíže viz TZ, přehled prvků  
T34.1, T34.2, T34.3 tabule průchod pro pěší zakázán jednostranná 3 ks  
jižní zhlaví vnějšího nástupiště, severní a jižní zhlaví ostrovního nástupiště  
nosná konstrukce - samostatně stojící sloupek z ocelové bezešvé trubky 60x2 mm, kotvené pomocí hliníkové patky a chemických kotev do vlastního základu pod pochozí plochou nástupiště  
rozměr 240x240 mm  
spodní hrana tabule 2,5 m nad okolním terénem</t>
  </si>
  <si>
    <t>T35</t>
  </si>
  <si>
    <t>T35.1, T35.2, T35.3, T35.4 tabule s označením sektoru a koleje v podchodu 340x340 mm jednostranná,  kotvení</t>
  </si>
  <si>
    <t>blíže viz TZ, přehled prvků  
T35.1, T35.2, T35.3, T35.4 tabule s označením sektoru a koleje v podchodu, 4ks jednostranná  
podchod - výstup k ostrovnímu nástupišti  
nosná konstrukce - kotvena ke konstrukci podchodu SO 13-20-04  
kotevní prvky jsou součástí dodávky tabule  
rozměr tabule 340x340 mm  
spodní hrana tabule 1,8 m nad podlahou podchodu</t>
  </si>
  <si>
    <t>T36</t>
  </si>
  <si>
    <t>T36.1, T36.2, T36.3, T36.4 tabule s označením sektoru a koleje v podchodu 340x340 mm jednostranná,  kotvení</t>
  </si>
  <si>
    <t>blíže viz TZ, přehled prvků  
T36.1, T36.2, T36.3, T36.4 tabule s označením sektoru a koleje v podchodu, 4ks jednostranná  
podchod - výstup k ostrovnímu nástupišti  
nosná konstrukce - kotvena ke konstrukci podchodu SO 13-20-04  
kotevní prvky jsou součástí dodávky tabule  
rozměr tabule 340x340 mm  
spodní hrana tabule 1,8 m nad podlahou podchodu</t>
  </si>
  <si>
    <t>T37</t>
  </si>
  <si>
    <t>T37 směrová tabule dvouřádková 840x440 mm jednostranná,  kotvení</t>
  </si>
  <si>
    <t>blíže viz TZ, přehled prvků  
T37 směrová tabule jednostranná dvouřádková, piktogramy dle grafické přílohy PD  
čekárna - výstup ke kolejišti  
nosná konstrukce - kotvena k obvodové stěně  
kotevní prvky jsou součástí dodávky tabule  
rozměr tabule 840x440 mm  
spodní hrana tabule 2,0 m nad podlahou</t>
  </si>
  <si>
    <t>T38</t>
  </si>
  <si>
    <t>T38 tabule zákaz kouření 240x240 mm jednostranná,  kotvení</t>
  </si>
  <si>
    <t>blíže viz TZ, přehled prvků  
T38 tabule zákaz kouření jednostranná  
čekárna  
kotvena k vnitřní stěně  
montážní materiál součástí dodávky tabule  
rozměr tabule 240x240 mm  
spodní hrana tabule 2,0 m nad podlahou</t>
  </si>
  <si>
    <t>T39</t>
  </si>
  <si>
    <t>T39 cílová tabule 440x240 mm jednostranná, montážní materiál</t>
  </si>
  <si>
    <t>blíže viz TZ, přehled prvků  
T39 cílová tabule jednostranná, piktogramy dle grafické přílohy PD  
kryté zádveří - vstupní dveře do hygienické kabiny  
montážní materiál součástí dodávky tabule  
rozměr tabule 440x240 mm</t>
  </si>
  <si>
    <t>T4</t>
  </si>
  <si>
    <t>T4 - 2x tabule s názvem stanice ke společným sloupkům 2500x600 mm, kotevní prvky, nosná konstrukce</t>
  </si>
  <si>
    <t>blíže viz TZ, přehled prvků  
T4 - tabule s názvem stanice, 2x jednostranná tabule -  kotvení ke společným sloupkům  
vnější nástupiště sektor B - mimo zastřešenou část  
nosná konstrukce součástí dodávky - 2 samostatně stojící sloupky z ocelových bezešvých trubek 70x3 mm, kotvených nad terénem pomocí hliníkové patky a chemických kotev do vlastního základu  
tabule ze zadní strany opatřena výztuhami z "C" profilů  
kotvení k sloupkům pomocí oboustranných objímek  
nosná konstrukce žárově zinkovaná  
rozměr tabule 2500x600 mm, spodní rana tabule min.2,5m nad plochou nástupiště</t>
  </si>
  <si>
    <t>T40</t>
  </si>
  <si>
    <t>T40 směrová tabule 1160x240 mm jednostranná, montážní materiál</t>
  </si>
  <si>
    <t>blíže viz TZ, přehled prvků  
T40 směrová tabule jednostranná, piktogramy dle grafické přílohy PD  
čekárna - nad posuvné dveře  
kotvena k vnitřní stěně  
montážní materiál součástí dodávky tabule  
rozměr tabule 1160x240 mm</t>
  </si>
  <si>
    <t>T41</t>
  </si>
  <si>
    <t>T41 cílová tabule 240x240 mm jednostranná, montážní materiál</t>
  </si>
  <si>
    <t>blíže viz TZ, přehled prvků  
T41 cílová tabule jednostranná, piktogram dle grafické přílohy PD  
v interiéru hygienické kabiny  
montážní materiál součástí dodávky tabule  
rozměr tabule 240x240 mm</t>
  </si>
  <si>
    <t>T42</t>
  </si>
  <si>
    <t>T42 cílová tabule 100x100 mm jednostranná, montážní materiál</t>
  </si>
  <si>
    <t>blíže viz TZ, přehled prvků  
T42 cílová tabule jednostranná, piktogram dle grafické přílohy PD  
v interiéru hygienické kabiny  
montážní materiál součástí dodávky tabule  
rozměr tabule 100x100 mm</t>
  </si>
  <si>
    <t>T43</t>
  </si>
  <si>
    <t>T43 směrová tabule 640x240 mm 2ks jednostranná, kotvení ke společným závěsům, nosná konstrukce, kotvení</t>
  </si>
  <si>
    <t>blíže viz TZ, přehled prvků  
T43 směrová tabule 2ks jendostranná kotvení ke společným závěsům  
piktogramy dle grafické přílohy PD  
vnější nástupiště  
nosná konstrukce - samostatně stojící sloupek z ocelové bezešvé trubky 60x2 mm kotvené pomocí hliníkové patky a chemických kotev do vlastního základu pod pochozí plochou nástupiště  
kotevní prvky součástí dodávky tabule  
rozměr tabule 640x240 mm  
spodní hrana tabule 2,0m nad plochou nástupiště</t>
  </si>
  <si>
    <t>T5</t>
  </si>
  <si>
    <t>T5 - 2x tabule s názvem stanice ke společným sloupkům 2500x600 mm, kotevní prvky, nosná konstrukce</t>
  </si>
  <si>
    <t>blíže viz TZ, přehled prvků  
T5 - tabule s názvem stanice, 2x jednostranná tabule -  kotvení ke společným sloupkům  
ostrovní nástupiště - sektor A - mimo zastřešenou část  
nosná konstrukce součástí dodávky - 2 samostatně stojící sloupky z ocelových bezešvých trubek 60x2 mm, kotvených pomocí hliníkové patky a chemických kotev do vlastního základu  
tabule ze zadní strany opatřena výztuhami z "C" profilů  
kotvení k sloupkům pomocí oboustranných objímek  
nosná konstrukce žárově zinkovaná  
rozměr tabule 2500x600 mm, spodní hrana tabule min.2,5m nad plochou nástupiště</t>
  </si>
  <si>
    <t>T6</t>
  </si>
  <si>
    <t>T6.1, T6.2 - 2x tabule s názvem stanice 2500x600 mm, kotevní prvky</t>
  </si>
  <si>
    <t>blíže viz TZ, přehled prvků  
T6.1, T6.2 - tabule s názvem stanice, 2x jednostranná tabule   
ostrovní nástupiště - na koncích zastřešení  
nosná konstrukce - dodávkou zastřešení nástupiště  
rozměr tabule 2500x600 mm, spodní hrana tabule 2,7 m (min.2,5m) nad plochou nástupiště</t>
  </si>
  <si>
    <t>T7</t>
  </si>
  <si>
    <t>T7 - 1x tabule s názvem stanice 2500x600 mm, kotevní prvky</t>
  </si>
  <si>
    <t>blíže viz TZ, přehled prvků  
T7 - tabule s názvem stanice, 1x jednostranná tabule   
portál podchodu - vstup směrem z průmyslové zóny  
kotevní prvky součástí dodávky tabule  
rozměr tabule 2500x600 mm, spodní hrana tabule cca 0,3 m pod S.H. portálu (nutno koordinovat s osazením informačního systému)</t>
  </si>
  <si>
    <t>T8</t>
  </si>
  <si>
    <t>T8 - tabule s názvem stanice 2500x600 mm, nosná konstrukce-sloupky, kotevní prvky</t>
  </si>
  <si>
    <t>blíže viz TZ, přehled prvků  
T8.1, T8.2, T8.3, T8.4 - tabule s názvem stanice, 4x jednostranná tabule   
na vjezdu do stanice  
nosná konstrukce - 2 samostatně stojící sloupky z ocelových bezešvách trubek 60x2 mm, kotvených nad terénem pomocí hliníkové patky a chemických kotev do vlastního základu  
kotevní prvky součástí dodávky tabule  
nosná konstrukce žárově zinkovaná  
rozměr tabule 2500x600 mm, spodní hrana tabule min. 2,5 m nad okolním terénem</t>
  </si>
  <si>
    <t>T9</t>
  </si>
  <si>
    <t>T9 - 2x cílová tabule s piktogramy 1240x440 mm, kotevní prvky</t>
  </si>
  <si>
    <t>blíže viz TZ, přehled prvků  
T9 - cílová tabule  
2x jednostranná tabule, kotvené ke společným závěsům  
piktogramy dle grafické přílohy PD  
nosná konstrukce- vyztužit stvající závěsný systém do stropu závětří  
rozměr tabulí 2x1240x440 mm  
spodní hrana tabule min.2,5m nad podlahou</t>
  </si>
  <si>
    <t xml:space="preserve">  SO 13-78-01</t>
  </si>
  <si>
    <t>Demolice stavědla č.I</t>
  </si>
  <si>
    <t>SO 13-78-01</t>
  </si>
  <si>
    <t>981013413</t>
  </si>
  <si>
    <t>Demolice budov zděných na MC nebo z betonu podíl konstrukcí přes 15 do 20 % těžkou mechanizací</t>
  </si>
  <si>
    <t>Viz PD 001-210 Obestavěný prostor vč. základů (obj) 206,0 Součet 206 206.000000=206.000 [A]</t>
  </si>
  <si>
    <t>981513114</t>
  </si>
  <si>
    <t>Demolice konstrukcí objektů z betonu železového těžkou mechanizací</t>
  </si>
  <si>
    <t>Viz PD 001-210Demolice jímky (dl * š * v)2,50*2,50*1,50 + 2,75*1,20*0,50= 11,025 11.025000=11.025 [A]</t>
  </si>
  <si>
    <t>997002611</t>
  </si>
  <si>
    <t>Nakládání suti a vybouraných hmot</t>
  </si>
  <si>
    <t>102.790000=102.790 [A]</t>
  </si>
  <si>
    <t>1. Cena platí i pro překládání při lomené dopravě.  
2. Cenu nelze použít při dopravě po železnici, po vodě nebo ručně.</t>
  </si>
  <si>
    <t>997006002</t>
  </si>
  <si>
    <t>Strojové třídění stavebního odpadu</t>
  </si>
  <si>
    <t>R997013871</t>
  </si>
  <si>
    <t>915</t>
  </si>
  <si>
    <t>Poplatek za uložení stavebního odpadu na recyklační skládce (skládkovné) směsného stavebního a demoličního kód odpadu 17 09 04</t>
  </si>
  <si>
    <t>OST000X1</t>
  </si>
  <si>
    <t>Odpojení od veškerých sítí a jejich zaslepení (dle PD)</t>
  </si>
  <si>
    <t xml:space="preserve">  SO 13-78-02</t>
  </si>
  <si>
    <t>Demolice zastřešení nástupiště</t>
  </si>
  <si>
    <t>SO 13-78-02</t>
  </si>
  <si>
    <t>712340832</t>
  </si>
  <si>
    <t>Odstranění povlakové krytiny střech do 10° z pásů NAIP přitavených v plné ploše dvouvrstvé</t>
  </si>
  <si>
    <t>Odstranění střešního souvrství - HIV (pl)(140,0)Součet 140 140.000000=140.000 [A]</t>
  </si>
  <si>
    <t>762341832</t>
  </si>
  <si>
    <t>Demontáž bednění střech z desek tvrdých</t>
  </si>
  <si>
    <t>Odstranění střešního souvrství - bednění (pl)(140,0)Součet 140 140.000000=140.000 [A]</t>
  </si>
  <si>
    <t>762711810</t>
  </si>
  <si>
    <t>Demontáž prostorových vázaných kcí z hraněného řeziva průřezové pl do 120 cm2</t>
  </si>
  <si>
    <t>32.720000=32.720 [A]</t>
  </si>
  <si>
    <t>762711820</t>
  </si>
  <si>
    <t>Demontáž prostorových vázaných kcí z hraněného řeziva průřezové pl přes 120 do 224 cm2</t>
  </si>
  <si>
    <t>159.680000=159.680 [A]</t>
  </si>
  <si>
    <t>762711830</t>
  </si>
  <si>
    <t>Demontáž prostorových vázaných kcí z hraněného řeziva průřezové pl přes 224 do 288 cm2</t>
  </si>
  <si>
    <t>38.940000=38.940 [A]</t>
  </si>
  <si>
    <t>762711840</t>
  </si>
  <si>
    <t>Demontáž prostorových vázaných kcí z hraněného řeziva průřezové pl přes 288 do 450 cm2</t>
  </si>
  <si>
    <t>53.400000=53.400 [A]</t>
  </si>
  <si>
    <t>764002801</t>
  </si>
  <si>
    <t>Demontáž závětrné lišty do suti</t>
  </si>
  <si>
    <t>53.920000=53.920 [A]</t>
  </si>
  <si>
    <t>764004831</t>
  </si>
  <si>
    <t>Demontáž mezistřešního nebo zaatikového žlabu do suti</t>
  </si>
  <si>
    <t>v&gt; 19.960000=19.960 [A]</t>
  </si>
  <si>
    <t>9.741000=9.741 [A]</t>
  </si>
  <si>
    <t xml:space="preserve">  SO 13-78-03</t>
  </si>
  <si>
    <t>Demolice zastřešení BUS</t>
  </si>
  <si>
    <t>SO 13-78-03</t>
  </si>
  <si>
    <t>Demontáž, přesun a uložení přístřešku autobusové zastávky (dle PD)</t>
  </si>
  <si>
    <t>OST000X2</t>
  </si>
  <si>
    <t>Demontáž, přesun a uložení odpadkového koše (dle PD)</t>
  </si>
  <si>
    <t>OST000X3</t>
  </si>
  <si>
    <t>Demontáž, přesun a uložení stojan na kolo (dle PD)</t>
  </si>
  <si>
    <t>OST000X4</t>
  </si>
  <si>
    <t>Demontáž, přesun a uložení přístřešku pro uložení kol (dle PD)</t>
  </si>
  <si>
    <t>OST000X5</t>
  </si>
  <si>
    <t>Demontáž, přesun a uložení inforamční vitríny (dle PD)</t>
  </si>
  <si>
    <t xml:space="preserve">  SO 13-79-01</t>
  </si>
  <si>
    <t>Mobiliář</t>
  </si>
  <si>
    <t>SO 13-79-01</t>
  </si>
  <si>
    <t>OST000A</t>
  </si>
  <si>
    <t>Montáž A lavička vč. kotvení, doplňků a povrchové úpravy (dle PD)</t>
  </si>
  <si>
    <t>OST000B1</t>
  </si>
  <si>
    <t>Montáž B1 nádoby na odpad vč. kotvení, doplňků a povrchové úpravy (dle PD)</t>
  </si>
  <si>
    <t>OST000B2</t>
  </si>
  <si>
    <t>Montáž B2 nádoby na tříděný odpad vč. kotvení, doplňků a povrchové úpravy (dle PD)</t>
  </si>
  <si>
    <t>OST000C</t>
  </si>
  <si>
    <t>Montáž C kolostav vč. kotvení, doplňků a povrchové úpravy (dle PD)</t>
  </si>
  <si>
    <t>OST000D</t>
  </si>
  <si>
    <t>Montáž D nádoby na posypový materiál vč. kotvení, doplňků a povrchové úpravy (dle PD)</t>
  </si>
  <si>
    <t>OST000E</t>
  </si>
  <si>
    <t>Montáž E klaprám vč. kotvení, doplňků a povrchové úpravy (dle PD)</t>
  </si>
  <si>
    <t>D.2.3.4</t>
  </si>
  <si>
    <t>Ohřev výhybek (elektrický, plynový)</t>
  </si>
  <si>
    <t xml:space="preserve">  SO 13-84-01</t>
  </si>
  <si>
    <t>ŽST Chrastava, EOV</t>
  </si>
  <si>
    <t>SO 13-84-01</t>
  </si>
  <si>
    <t>Rýha 0,35x0,8m, délka 1000m,   
Celkem 280 = 280,000000  
Celkem 280=280.000 [B]</t>
  </si>
  <si>
    <t>141733</t>
  </si>
  <si>
    <t>PROTLAČOVÁNÍ POTRUBÍ Z PLAST HMOT DN DO 150MM</t>
  </si>
  <si>
    <t>Viz. Situace   
Celkem 60 = 60,000000  
Celkem 60=60.000 [B]</t>
  </si>
  <si>
    <t>1000x0,35   
Celkem 350 = 350,000000  
Celkem 350=350.000 [B]</t>
  </si>
  <si>
    <t>viz situace   
Celkem 1500 = 1500,000000  
Celkem 1500=1 500.000 [B]</t>
  </si>
  <si>
    <t>viz situace 1000m   
Celkem 1000 = 1000,000000  
Celkem 1000=1 000.000 [B]</t>
  </si>
  <si>
    <t>Délka 1000m   
Celkem 1000 = 1000,000000  
Celkem 1000=1 000.000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</si>
  <si>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</si>
  <si>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viz situace   
Celkem 5 = 5,000000  
Celkem 5=5.000 [B]</t>
  </si>
  <si>
    <t>viz situace   
Celkem 2200 = 2200,000000  
Celkem 2200=2 200.000 [B]</t>
  </si>
  <si>
    <t>742</t>
  </si>
  <si>
    <t>Silnoproudé rozvody</t>
  </si>
  <si>
    <t>Viz. schéma    
Celkem 25 = 25,000000  
Celkem 25=25.000 [B]</t>
  </si>
  <si>
    <t>1. Položka obsahuje:  
 – úprava dna výkopu  
 – položení betonového žlabu / chráničky včetně zakrytí  
 – pomocné mechanismy  
2. Položka neobsahuje:  
 X  
3. Způsob měření:  
Udává se počet kusů kompletní konstrukce nebo práce.</t>
  </si>
  <si>
    <t>VEDENÍ UZEMŇOVACÍ V ZEMI Z FEZN DRÁTU DO 120 MM2</t>
  </si>
  <si>
    <t>Viz. schéma    
Celkem 40 = 40,000000  
Celkem 40=40.000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</si>
  <si>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</si>
  <si>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742H11</t>
  </si>
  <si>
    <t>KABEL NN ČTYŘ- A PĚTIŽÍLOVÝ CU S PLASTOVOU IZOLACÍ DO 2,5 MM2</t>
  </si>
  <si>
    <t>viz situace   
Celkem 400 = 400,000000  
Celkem 400=400.000 [B]</t>
  </si>
  <si>
    <t>Viz. Situace, schéma rozvaděče   
Celkem 1800 = 1800,000000  
Celkem 1800=1 800.000 [B]</t>
  </si>
  <si>
    <t>742H24</t>
  </si>
  <si>
    <t>KABEL NN ČTYŘ- A PĚTIŽÍLOVÝ AL S PLASTOVOU IZOLACÍ OD 70 DO 120 MM2</t>
  </si>
  <si>
    <t>Viz. Situace, schéma rozvaděče   
Celkem 170 = 170,000000  
Celkem 170=170.000 [B]</t>
  </si>
  <si>
    <t>742H25</t>
  </si>
  <si>
    <t>KABEL NN ČTYŘ- A PĚTIŽÍLOVÝ AL S PLASTOVOU IZOLACÍ OD 150 DO 240 MM2</t>
  </si>
  <si>
    <t>Viz. Situace, schéma rozvaděče   
Celkem 450 = 450,000000  
Celkem 450=450.000 [B]</t>
  </si>
  <si>
    <t>KABEL NN CU OVLÁDACÍ 7-12ŽÍLOVÝ DO 2,5 MM2 STÍNĚNÝ</t>
  </si>
  <si>
    <t>Viz. Situace, schéma rozvaděče   
Celkem 20 = 20,000000  
Celkem 20=20.000 [B]</t>
  </si>
  <si>
    <t>742L21</t>
  </si>
  <si>
    <t>Viz. Situace, schéma rozvaděče   
Celkem 4 = 4,000000  
Celkem 4=4.000 [B]</t>
  </si>
  <si>
    <t>742L22</t>
  </si>
  <si>
    <t>Viz. Situace, schéma rozvaděče   
Celkem 30 = 30,000000  
Celkem 30=30.000 [B]</t>
  </si>
  <si>
    <t>742L24</t>
  </si>
  <si>
    <t>UKONČENÍ DVOU AŽ PĚTIŽÍLOVÉHO KABELU KABELOVOU SPOJKOU OD 70 DO 120 MM2</t>
  </si>
  <si>
    <t>Viz. Situace, schéma rozvaděče   
Celkem 2 = 2,000000  
Celkem 2=2.000 [B]</t>
  </si>
  <si>
    <t>742L25</t>
  </si>
  <si>
    <t>UKONČENÍ DVOU AŽ PĚTIŽÍLOVÉHO KABELU KABELOVOU SPOJKOU OD 150 DO 240 MM2</t>
  </si>
  <si>
    <t>742P15</t>
  </si>
  <si>
    <t>OZNAČOVACÍ ŠTÍTEK NA KABEL</t>
  </si>
  <si>
    <t>Viz. schéma    
Celkem 50 = 50,000000  
Celkem 50=50.000 [B]</t>
  </si>
  <si>
    <t>1. Položka obsahuje:  
 – veškeré příslušentsví  
2. Položka neobsahuje:  
 X  
3. Způsob měření:  
Udává se počet kusů kompletní konstrukce nebo práce.</t>
  </si>
  <si>
    <t>743812</t>
  </si>
  <si>
    <t>VÝSTROJ EOV PRO VÝHYBKU  JEDNODUCHOU TVARU 1:9-300, 1:11-300</t>
  </si>
  <si>
    <t>Viz. Schéma   
Celkem 1 = 1,000000  
Celkem 1=1.000 [B]</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</si>
  <si>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</si>
  <si>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743813</t>
  </si>
  <si>
    <t>VÝSTROJ EOV PRO VÝHYBKU  JEDNODUCHOU TVARU 1:12-500</t>
  </si>
  <si>
    <t>743814</t>
  </si>
  <si>
    <t>VÝSTROJ EOV PRO VÝHYBKU  JEDNODUCHOU TVARU 1:14-760</t>
  </si>
  <si>
    <t>Viz. schéma    
Celkem 1 = 1,000000  
Celkem 1=1.000 [B]</t>
  </si>
  <si>
    <t>743815</t>
  </si>
  <si>
    <t>VÝSTROJ EOV PRO VÝHYBKU  JEDNODUCHOU TVARU 1:18,5-1200</t>
  </si>
  <si>
    <t>743842</t>
  </si>
  <si>
    <t>Výstroj EOV pro výhybku - doplnění výhybky o ohřev táhel</t>
  </si>
  <si>
    <t>Viz. Schéma   
Celkem 6 = 6,000000  
Celkem 6=6.000 [B]</t>
  </si>
  <si>
    <t>1. Položka obsahuje:  
 – doplnění vybavení výhybky zařízením EOV pro ohřev prostoru táhel – topné tyče, příchytky hlavic topných tyčí a pérových příchytek vlastních topných tyčí, připojovací šňůry a chráničky pro tyto šňůry, rozvodné skříňky vč. nosných konstrukcí těchto skříněk, veškerý drobný spojovací a upevňovací materiál.   
 – technický popis viz. projektová dokumentace  
2. Položka neobsahuje:  
 X  
3. Způsob měření:  
Udává se počet kusů kompletní konstrukce nebo práce.</t>
  </si>
  <si>
    <t>743911</t>
  </si>
  <si>
    <t>Rozvaděč EOV silový napájecí s PLC řídícím systémem do 8 ks základních výhybek s proudovými chrániči</t>
  </si>
  <si>
    <t>Viz. schéma    
Celkem 2 = 2,000000  
Celkem 2=2.000 [B]</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</si>
  <si>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</si>
  <si>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</si>
  <si>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</si>
  <si>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</si>
  <si>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</si>
  <si>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</si>
  <si>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</si>
  <si>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</si>
  <si>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</si>
  <si>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</si>
  <si>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</si>
  <si>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 ovládací s PC a dotykovou obrazovkou - software a parametrizace na 1 ks výhybky/větve osvětlení</t>
  </si>
  <si>
    <t>Viz. schéma    
Celkem 6 = 6,000000  
Celkem 6=6.000 [B]</t>
  </si>
  <si>
    <t>1. Položka obsahuje:  
 – technický popis viz. projektová dokumentace  
2. Položka neobsahuje:  
 X  
3. Způsob měření:  
Udává se počet kusů kompletní konstrukce nebo práce.</t>
  </si>
  <si>
    <t>743943</t>
  </si>
  <si>
    <t>Rozvaděč EOV ovládací s PC a dotykovou obrazovkou - verifikace povelů a signálů na 1 ks rozvaděče EOV/osvětlení</t>
  </si>
  <si>
    <t>743971</t>
  </si>
  <si>
    <t>Úprava nebo rozšíření sw na elektrodispečinku-úprava nebo rozšíření aktivního prvku v aplikaci pro vizualizaci a ovládání zař. Na elektrodispečinku</t>
  </si>
  <si>
    <t>Viz. schéma    
Celkem 15 = 15,000000  
Celkem 15=15.000 [B]</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</si>
  <si>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</si>
  <si>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</si>
  <si>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 SKŘ, 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</si>
  <si>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</si>
  <si>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   
Celkem 1 = 1,000000  
Celkem 1=1.000 [B]</t>
  </si>
  <si>
    <t>-   
Celkem 5 = 5,000000  
Celkem 5=5.000 [B]</t>
  </si>
  <si>
    <t>-   
Celkem 15 = 15,000000  
Celkem 15=15.000 [B]</t>
  </si>
  <si>
    <t>-   
Celkem 10 = 10,000000  
Celkem 10=10.000 [B]</t>
  </si>
  <si>
    <t>-   
Celkem 20 = 20,000000  
Celkem 20=20.000 [B]</t>
  </si>
  <si>
    <t>D.2.3.6</t>
  </si>
  <si>
    <t>Rozvody VN, NN, osvětlení a dálkové ovládání odpojovačů</t>
  </si>
  <si>
    <t xml:space="preserve">  SO 10-86-01</t>
  </si>
  <si>
    <t>Liberec - Hrádek nad Nisou, napájení zastávek a železničních přejezdů</t>
  </si>
  <si>
    <t>SO 10-86-01</t>
  </si>
  <si>
    <t>Rýha 0,35x0,8m, délka 1820m,   
Celkem 510 = 510,000000  
Celkem 510=510.000 [B]</t>
  </si>
  <si>
    <t>Viz. Situace   
Celkem 80 = 80,000000  
Celkem 80=80.000 [B]</t>
  </si>
  <si>
    <t>1820x0,35   
Celkem 637 = 637,000000  
Celkem 637=637.000 [B]</t>
  </si>
  <si>
    <t>viz situace   
Celkem 2220 = 2220,000000  
Celkem 2220=2 220.000 [B]</t>
  </si>
  <si>
    <t>viz situace 1820m   
Celkem 1820 = 1820,000000  
Celkem 1820=1 820.000 [B]</t>
  </si>
  <si>
    <t>Délka 1820m   
Celkem 1820 = 1820,000000  
Celkem 1820=1 820.000 [B]</t>
  </si>
  <si>
    <t>viz situace   
Celkem 10 = 10,000000  
Celkem 10=10.000 [B]</t>
  </si>
  <si>
    <t>Viz. schéma    
Celkem 45 = 45,000000  
Celkem 45=45.000 [B]</t>
  </si>
  <si>
    <t>741342</t>
  </si>
  <si>
    <t>ZÁSUVKA INSTALAČNÍ DVOJNÁSOBNÁ S PŘEPĚŤOVOU OCHRANOU, NÁSTĚNNÁ VE VYŠŠÍM KRYTÍ - MIN. IP 44</t>
  </si>
  <si>
    <t>Viz. schéma napájení   
Celkem 4 = 4,000000  
Celkem 4=4.000 [B]</t>
  </si>
  <si>
    <t>Viz. schéma    
Celkem 280 = 280,000000  
Celkem 280=280.000 [B]</t>
  </si>
  <si>
    <t>Viz. Situace, schéma napájení   
Celkem 1300 = 1300,000000  
Celkem 1300=1 300.000 [B]</t>
  </si>
  <si>
    <t>Viz. Situace, schéma napájení   
Celkem 1000 = 1000,000000  
Celkem 1000=1 000.000 [B]</t>
  </si>
  <si>
    <t>Viz. Situace, schéma napájení   
Celkem 22 = 22,000000  
Celkem 22=22.000 [B]</t>
  </si>
  <si>
    <t>Viz. Situace, schéma napájení   
Celkem 2 = 2,000000  
Celkem 2=2.000 [B]</t>
  </si>
  <si>
    <t>743644</t>
  </si>
  <si>
    <t>ROZVADĚČ PRO DRÁŽNÍ OSVĚTLENÍ - SPÍNACÍ HODINY PROGRAMOVATELNÉ SE SOUMRAKOVÝM ČIDLEM</t>
  </si>
  <si>
    <t>Viz. schéma napájení   
Celkem 2 = 2,000000  
Celkem 2=2.000 [B]</t>
  </si>
  <si>
    <t>743722</t>
  </si>
  <si>
    <t>ROZVADĚČ PRO VEŘEJNÉ OSVĚTLENÍ BEZ MĚŘENÍ SPOTŘEBY EL. ENERGIE PŘES 4 KS TŘÍFÁZOVÝCH VĚTVÍ</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</si>
  <si>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</si>
  <si>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743D22</t>
  </si>
  <si>
    <t>SKŘÍŇ PŘÍPOJKOVÁ POJISTKOVÁ KOMPAKTNÍ PILÍŘOVÁ OD 80 DO 160 A, DO 240 MM2, SE 3-4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</si>
  <si>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</si>
  <si>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744231</t>
  </si>
  <si>
    <t>KABELOVÁ SKŘÍŇ VENKOVNÍ SPOLEČNÁ PŘÍSTROJOVÁ PRO PŘEJEZDY</t>
  </si>
  <si>
    <t>Viz. Situace, schéma napájení   
Celkem 8 = 8,000000  
Celkem 8=8.000 [B]</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</si>
  <si>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  
2. Položka neobsahuje:  
 X  
3. Způsob měření:  
Udává se počet kusů kompletní konstrukce nebo práce.</t>
  </si>
  <si>
    <t>Viz. schéma napájení   
Celkem 7 = 7,000000  
Celkem 7=7.000 [B]</t>
  </si>
  <si>
    <t>744632</t>
  </si>
  <si>
    <t>JISTIČ TŘÍPÓLOVÝ (10 KA) OD 4 DO 10 A</t>
  </si>
  <si>
    <t>Viz. schéma napájení   
Celkem 1 = 1,000000  
Celkem 1=1.000 [B]</t>
  </si>
  <si>
    <t>744633</t>
  </si>
  <si>
    <t>JISTIČ TŘÍPÓLOVÝ (10 KA) OD 13 DO 20 A</t>
  </si>
  <si>
    <t>Viz. schéma napájení   
Celkem 24 = 24,000000  
Celkem 24=24.000 [B]</t>
  </si>
  <si>
    <t>744634</t>
  </si>
  <si>
    <t>JISTIČ TŘÍPÓLOVÝ (10 KA) OD 25 DO 40 A</t>
  </si>
  <si>
    <t>Viz. schéma napájení   
Celkem 17 = 17,000000  
Celkem 17=17.000 [B]</t>
  </si>
  <si>
    <t>744O14</t>
  </si>
  <si>
    <t>ELEKTROMĚR</t>
  </si>
  <si>
    <t>Viz. schéma napájení   
Celkem 6 = 6,000000  
Celkem 6=6.000 [B]</t>
  </si>
  <si>
    <t>-   
Celkem 3 = 3,000000  
Celkem 5=5.000 [B]</t>
  </si>
  <si>
    <t>-   
Celkem 25 = 25,000000  
Celkem 25=25.000 [B]</t>
  </si>
  <si>
    <t xml:space="preserve">  SO 13-86-01</t>
  </si>
  <si>
    <t>ŽST Chrastava, rozvody NN a VO</t>
  </si>
  <si>
    <t>SO 13-86-01</t>
  </si>
  <si>
    <t>Rýha 0,35x0,8m, délka 940m,   
Celkem 264 = 264,000000  
Celkem 264=264.000 [B]</t>
  </si>
  <si>
    <t>Viz. Situace   
Celkem 65 = 65,000000  
Celkem 65=65.000 [B]</t>
  </si>
  <si>
    <t>940x0,35   
Celkem 329 = 329,000000  
Celkem 329=329.000 [B]</t>
  </si>
  <si>
    <t>viz situace 940m   
Celkem 940 = 940,000000  
Celkem 940=940.000 [B]</t>
  </si>
  <si>
    <t>Délka 940m   
Celkem 940 = 940,000000  
Celkem 940=940.000 [B]</t>
  </si>
  <si>
    <t>viz situace   
Celkem 2210 = 2210,000000  
Celkem 2210=2 210.000 [B]</t>
  </si>
  <si>
    <t>74A110</t>
  </si>
  <si>
    <t>ZÁKLAD TV HLOUBENÝ V JAKÉKOLIV TŘÍDĚ ZEMINY</t>
  </si>
  <si>
    <t>0,5x0,5x1,2x9 , 1,8x1,8x2,55x1   
Celkem 11,2 = 11,200000  
Celkem 11,2=11.200 [B]</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</si>
  <si>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</si>
  <si>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Skládky</t>
  </si>
  <si>
    <t>R015310</t>
  </si>
  <si>
    <t>912</t>
  </si>
  <si>
    <t>POPLATKY ZA LIKVIDACI ODPADU NEKONTAMINOVANÝCH - 16 02 14  ELEKTROŠROT (VYRAZENÁ EL. ZARÍZENÍ A PRÍSTR. - AL, CU A VZ. KOVY)</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</si>
  <si>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</si>
  <si>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POPLATKY ZA LIKVIDACI ODPADU NEKONTAMINOVANÝCH - 17 06 04  ZBYTKY IZOLACNÍCH MATERIÁLU</t>
  </si>
  <si>
    <t>Viz. schéma    
Celkem 200 = 200,000000  
Celkem 200=200.000 [B]</t>
  </si>
  <si>
    <t>741I01</t>
  </si>
  <si>
    <t>SPOJOVÁNÍ A PŘIPOJOVÁNÍ HROMOSVODOVÝCH VODIČŮ</t>
  </si>
  <si>
    <t>Viz. schéma    
Celkem 13 = 13,000000  
Celkem 13=13.000 [B]</t>
  </si>
  <si>
    <t>1. Položka obsahuje:  
 – svorku pro spojování, ochranné nátěry  
 – upevnění vč. veškerého příslušenství  
2. Položka neobsahuje:  
 X  
3. Způsob měření:  
Udává se počet kusů kompletní konstrukce nebo práce.</t>
  </si>
  <si>
    <t>viz situace   
Celkem 500 = 500,000000  
Celkem 500=500.000 [B]</t>
  </si>
  <si>
    <t>Viz. Situace, schéma rozvaděče   
Celkem 1500 = 1500,000000  
Celkem 1500=1 500.000 [B]</t>
  </si>
  <si>
    <t>742H23</t>
  </si>
  <si>
    <t>KABEL NN ČTYŘ- A PĚTIŽÍLOVÝ AL S PLASTOVOU IZOLACÍ OD 25 DO 50 MM2</t>
  </si>
  <si>
    <t>Viz. Situace, schéma rozvaděče   
Celkem 210 = 210,000000  
Celkem 210=210.000 [B]</t>
  </si>
  <si>
    <t>742J14</t>
  </si>
  <si>
    <t>KONEKTORY NA OPTICKÝ KABEL</t>
  </si>
  <si>
    <t>Viz. Situace, schéma rozvaděče   
Celkem 12 = 12,000000  
Celkem 12=12.000 [B]</t>
  </si>
  <si>
    <t>Položka obsahuje: Dodávku a montáž včetně podružného montážního materiálu, dopravu na staveniště, připojení na kabel a zapojení na zařízení. Dále obsahuje cenu za pom. mechanismy včetně všech ostatních vedlejších nákladů</t>
  </si>
  <si>
    <t>742J15</t>
  </si>
  <si>
    <t>OCHRANNÁ TRUBKA OPTICKÉHO KABELU HDPE SVĚTLOST 10-40MM</t>
  </si>
  <si>
    <t>Položka obsahuje: Dodávku a montáž trubky včetně podružného montážního materiálu, dopravu na staveniště, oddělení příslušné délky, uložení ( položení mezi rozvaděči ), upevnění, ukončení příslušnými záslepkymi proti prachu před zafouknutím OPTICKÉHO kabelu. Dále obsahuje cenu za pom. mechanismy včetně všech ostatních vedlejších nákladů</t>
  </si>
  <si>
    <t>Viz. Situace, schéma rozvaděče   
Celkem 14 = 14,000000  
Celkem 14=14.000 [B]</t>
  </si>
  <si>
    <t>1. Položka obsahuje:  
 – všechny práce spojené s úpravou kabelů pro montáž včetně veškerého příslušentsví  
2. Položka neobsahuje:  
 X  
3. Způsob měření:  
Udává se počet kusů kompletní konstrukce nebo práce.</t>
  </si>
  <si>
    <t>Viz. Situace, schéma rozvaděče   
Celkem 22 = 22,000000  
Celkem 22=22.000 [B]</t>
  </si>
  <si>
    <t>UKONČENÍ DVOU AŽ PĚTIŽÍLOVÉHO KABELU V ROZVADĚČI NEBO NA PŘÍSTROJI OD 25 DO 50 MM2</t>
  </si>
  <si>
    <t>1. Položka obsahuje:  
 – veškeré příslušentsví  
2. Položka neobsahuje:  
 X  
3. Způsob měření:  
Udává se počet kusů kompletní konstrukce nebo práce.</t>
  </si>
  <si>
    <t>-   
Celkem 500 = 500,000000  
Celkem 500=500.000 [B]</t>
  </si>
  <si>
    <t>743Z12</t>
  </si>
  <si>
    <t>DEMONTÁŽ OSVĚTLOVACÍHO STOŽÁRU DRÁŽNÍHO VÝŠKY DO 15 M</t>
  </si>
  <si>
    <t>-   
Celkem 9 = 9,000000  
Celkem 9=9.000 [B]</t>
  </si>
  <si>
    <t>743Z71</t>
  </si>
  <si>
    <t>DEMONTÁŽ KABELOVÉ SKŘÍNĚ</t>
  </si>
  <si>
    <t>-   
Celkem 4 = 4,000000  
Celkem 4=4.000 [B]</t>
  </si>
  <si>
    <t>743</t>
  </si>
  <si>
    <t>Silnoproudá zařízení</t>
  </si>
  <si>
    <t>743112</t>
  </si>
  <si>
    <t>OSVETLOVACÍ STOŽÁR  SKLOPNÝ ŽÁROVE ZINKOVANÝ DÉLKY PRES 6,5 DO 12 M</t>
  </si>
  <si>
    <t>1. Položka obsahuje:  
 – základovou konstrukci a veškeré príslušenství  
 – pripojovací svorkovnici ve tríde izolace II ( pro 2x svítidlo ) a kabelové vedení ke svítidlum  
 – uzavírací náter, technický popis viz. projektová dokumentace  
2. Položka neobsahuje:  
 – zemní práce,  betonový základ, svítidlo, výložník  
3. Zpusob merení:  
Udává se pocet kusu kompletní konstrukce nebo práce.</t>
  </si>
  <si>
    <t>743211</t>
  </si>
  <si>
    <t>OSVĚTLOVACÍ VĚŽ ŽÁROVĚ ZINKOVANÁ TRUBKOVÁ VÝŠKY DO 20 M</t>
  </si>
  <si>
    <t>1. Položka obsahuje:  
 – základovou konstrukci a veškeré příslušenství ( žebříky, plošiny apod. )  
 – uzavírací nátěr, technický popis viz. projektová dokumentace  
2. Položka neobsahuje:  
 – zemní práce, betonový základ, svítidla  
3. Způsob měření:  
Udává se počet kusů kompletní konstrukce nebo práce.</t>
  </si>
  <si>
    <t>743474</t>
  </si>
  <si>
    <t>SVÍTIDLO DRÁŽNÍ LED, MIN. IP 54, ELEKTRONICKÝ PŘEDŘADNÍK, PŘES 45 W</t>
  </si>
  <si>
    <t>743611</t>
  </si>
  <si>
    <t>ROZVADĚČ PRO DRÁŽNÍ OSVĚTLENÍ SILOVÝ NAPÁJECÍ S PLC ŘÍDÍCÍM SYSTÉMEM DO 6 KUSŮ TŘÍFÁZOVÝCH VĚTVÍ</t>
  </si>
  <si>
    <t>ÚPRAVA NEBO ROZŠÍRENÍ SW NA ELEKTRODISPECINKU-ÚPRAVA NEBO ROZŠÍRENÍ AKTIVNÍHO PRVKU V APLIKACI PRO VIZUALIZACI A OVLÁDÁNÍ ZAR.NA ELEKTRODISPECINKU</t>
  </si>
  <si>
    <t>ÚPRAVA NEBO ROZŠÍRENÍ SW NA ELEKTRODISPECINKU - ÚPRAVA NEBO ROZŠÍRENÍ AKTIVNÍHO PRVKU V APLIKACI PRO VIZUALIZACI A OVLÁDÁNÍ ZARÍZENÍ NA ELEKTRODISPECINKU VCETNE ZAVEDENÍ DO SYSTÉMU CELÉHO RÍZENÍ, OŽIVENÍ A ODZKOUŠENÍ                                                                                                                                                                                                                                                                       1. Položka obsahuje:  
 – úprava rídícího software rozvadece i nadrazeného systému  
 – technický popis viz. projektová dokumentace  
2. Položka neobsahuje:  
 X  
3. Zpusob merení:  
Udává se cas v hodinách.</t>
  </si>
  <si>
    <t>ÚPRAVA NEBO ROZŠÍRENÍ SW NA ELEKTRODISPECINKU PRO ZOBRAZENÍ A VÝPIS HLÁŠEK Z TECHNOLOGIE DRT,SKR,DDTS</t>
  </si>
  <si>
    <t>ÚPRAVA NEBO ROZŠÍRENÍ SW NA ELEKTRODISPECINKU PRO ZOBRAZENÍ A VÝPIS HLÁŠEK Z TECHNOLOGIE DRT, SKR, DDTS - ÚPRAVA NEBO ROZŠÍRENÍ ZOBRAZOVANÉ HLÁŠKY V APLIKACI PRO VIZUALIZACI A OVLÁDÁNÍ VCETNE JEJÍHO ZARAZENÍ DO SYSTÉMU, UMÍSTENÍ DO VHODNÉ ÚROVNE DULEŽITOSTI A ODZKOUŠENÍ FUNKCNOSTI SE ZDROJOVOU TECHNOLOGIÍ                                                                                                   1. Položka obsahuje:  
 – úprava rídícího software rozvadece i nadrazeného systému  
 – technický popis viz. projektová dokumentace  
2. Položka neobsahuje:  
 X  
3. Zpusob merení:  
Udává se cas v hodinách.</t>
  </si>
  <si>
    <t>743G22</t>
  </si>
  <si>
    <t>SKŘÍŇ ZÁSUVKOVÁ VENKOVNÍ KOMPAKTNÍ PILÍŘ DO 2 KS ZÁSUVEK PRŮMYSLOVÝCH (400 V NEBO 230 V)</t>
  </si>
  <si>
    <t>ZS1, ZS2</t>
  </si>
  <si>
    <t>Viz. schéma ZS1, ZS2   
Celkem 2 = 2,000000  
Celkem 2=2.000 [B]</t>
  </si>
  <si>
    <t>743G32</t>
  </si>
  <si>
    <t>SKŘÍŇ ZÁSUVKOVÁ VENKOVNÍ - ROZŠÍŘENÍ O SIGNALIZACI STAVU A UKONČENÍ ODBĚRU</t>
  </si>
  <si>
    <t>1. Položka obsahuje:  
 – veškeré příslušenství včetně zapojení  
 – technický popis viz. projektová dokumentace  
2. Položka neobsahuje:  
 X  
3. Způsob měření:  
Udává se počet kusů kompletní konstrukce nebo práce.</t>
  </si>
  <si>
    <t>744357</t>
  </si>
  <si>
    <t>ROZVADĚČ NN SKŘÍŇOVÝ OCELOPLECH.VYZBROJENÝ,DO IP 40,HLOUBKY OD 510 DO 800MM,ŠÍŘKY OD 510 DO 800MM, VÝŠKY DO 2250MM-VÝVODNÍ POLE S JEDNODUCHOU VÝZBROJÍ</t>
  </si>
  <si>
    <t>Rozvaděč RO</t>
  </si>
  <si>
    <t>Viz. schéma RO   
Celkem 1 = 1,000000  
Celkem 1=1.000 [B]</t>
  </si>
  <si>
    <t>747111</t>
  </si>
  <si>
    <t>KONTROLA SILOVÝCH ROZVADECU NN, 1 POLE</t>
  </si>
  <si>
    <t>1. Položka obsahuje:  
 – cenu za kontrolu, revizi, serízení a uvedení do provozu zarízení dle príslušných norem a predpisu, vcetne vystavení protokolu  
2. Položka neobsahuje:  
 X  
3. Zpusob merení:  
Udává se pocet kusu kompletní konstrukce nebo práce.</t>
  </si>
  <si>
    <t>748242</t>
  </si>
  <si>
    <t>PÍSMENA A CÍSLICE VÝŠKY PRES 40 DO 100 MM</t>
  </si>
  <si>
    <t>1. Položka obsahuje:  
 – zhotovení nápisu barvou pomocí šablon vc. podružného materiálu, rozmerení, dodání barvy  
a redidla  
2. Položka neobsahuje:  
 X  
3. Zpusob merení:  
Udává se pocet kusu kompletní konstrukce nebo práce.</t>
  </si>
  <si>
    <t>CELKOVÁ PROHLÍDKA, ZKOUŠENÍ, MERENÍ A VYHOTOVENÍ VÝCHOZÍ REVIZNÍ ZPRÁVY, PRO OBJEM IN - PRÍPLATEK ZA KAŽDÝCH DALŠÍCH I ZAPOCATÝCH 500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</si>
  <si>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</si>
  <si>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747541</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</si>
  <si>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</si>
  <si>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</si>
  <si>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 xml:space="preserve">  SO 13-86-02</t>
  </si>
  <si>
    <t>ŽST Chrastava, osvětlení 1. nástupiště</t>
  </si>
  <si>
    <t>SO 13-86-02</t>
  </si>
  <si>
    <t>Rýha 0,35x0,8m, délka 20m,   
Celkem 5,6 = 5,600000  
Celkem 5,6=5.600 [B]</t>
  </si>
  <si>
    <t>20x0,35   
Celkem 7 = 7,000000  
Celkem 7=7.000 [B]</t>
  </si>
  <si>
    <t>viz situace   
Celkem 200 = 200,000000  
Celkem 200=200.000 [B]</t>
  </si>
  <si>
    <t>viz situace 20m   
Celkem 20 = 20,000000  
Celkem 20=20.000 [B]</t>
  </si>
  <si>
    <t>Délka 20m   
Celkem 20 = 20,000000  
Celkem 20=20.000 [B]</t>
  </si>
  <si>
    <t>viz situace   
Celkem 4 = 4,000000  
Celkem 4=4.000 [B]</t>
  </si>
  <si>
    <t>viz situace   
Celkem 220 = 220,000000  
Celkem 220=220.000 [B]</t>
  </si>
  <si>
    <t>0,5x0,5x1,2x7   
Celkem 2,1 = 2,100000  
Celkem 2,1=2.100 [B]</t>
  </si>
  <si>
    <t>Viz. schéma    
Celkem 85 = 85,000000  
Celkem 85=85.000 [B]</t>
  </si>
  <si>
    <t>Viz. schéma    
Celkem 7 = 7,000000  
Celkem 7=7.000 [B]</t>
  </si>
  <si>
    <t>viz situace   
Celkem 100 = 100,000000  
Celkem 100=100.000 [B]</t>
  </si>
  <si>
    <t>Viz. Situace, schéma rozvaděče   
Celkem 220 = 220,000000  
Celkem 220=220.000 [B]</t>
  </si>
  <si>
    <t>Viz. schéma    
Celkem 14 = 14,000000  
Celkem 14=14.000 [B]</t>
  </si>
  <si>
    <t>-   
Celkem 200 = 200,000000  
Celkem 200=200.000 [B]</t>
  </si>
  <si>
    <t>743111</t>
  </si>
  <si>
    <t>OSVĚTLOVACÍ STOŽÁR  SKLOPNÝ ŽÁROVĚ ZINKOVANÝ DÉLKY DO 6 M</t>
  </si>
  <si>
    <t>viz výkres situace   
Celkem 7 = 7,000000  
Celkem 7=7.000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</si>
  <si>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</si>
  <si>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</si>
  <si>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</si>
  <si>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Viz. Situace   
Celkem 4 = 4,000000  
Celkem 4=4.000 [B]</t>
  </si>
  <si>
    <t>743472</t>
  </si>
  <si>
    <t>SVÍTIDLO DRÁŽNÍ LED, MIN. IP 54, ELEKTRONICKÝ PŘEDŘADNÍK, PŘES 10 DO 25 W</t>
  </si>
  <si>
    <t>viz výkres situace   
Celkem 2 = 2,000000  
Celkem 2=2.000 [B]</t>
  </si>
  <si>
    <t>743473</t>
  </si>
  <si>
    <t>SVÍTIDLO DRÁŽNÍ LED, MIN. IP 54, ELEKTRONICKÝ PŘEDŘADNÍK, PŘES 25 DO 45 W</t>
  </si>
  <si>
    <t>viz výkres situace   
Celkem 6 = 6,000000  
Celkem 6=6.000 [B]</t>
  </si>
  <si>
    <t>viz výkres situace   
Celkem 3 = 3,000000  
Celkem 3=3.000 [B]</t>
  </si>
  <si>
    <t xml:space="preserve">  SO 13-86-03</t>
  </si>
  <si>
    <t>ŽST Chrastava, osvětlení 2. nástupiště</t>
  </si>
  <si>
    <t>SO 13-86-03</t>
  </si>
  <si>
    <t>viz situace   
Celkem 300 = 300,000000  
Celkem 300=300.000 [B]</t>
  </si>
  <si>
    <t>0,5x0,5x1,2x4   
Celkem 1,2 = 1,200000  
Celkem 1,2=1.200 [B]</t>
  </si>
  <si>
    <t>Viz. schéma    
Celkem 4 = 4,000000  
Celkem 4=4.000 [B]</t>
  </si>
  <si>
    <t>viz situace   
Celkem 700 = 700,000000  
Celkem 700=700.000 [B]</t>
  </si>
  <si>
    <t>Viz. Situace, schéma rozvaděče   
Celkem 250 = 250,000000  
Celkem 250=250.000 [B]</t>
  </si>
  <si>
    <t>Viz. Situace, schéma rozvaděče   
Celkem 8 = 8,000000  
Celkem 8=8.000 [B]</t>
  </si>
  <si>
    <t>Viz. schéma    
Celkem 18 = 18,000000  
Celkem 18=18.000 [B]</t>
  </si>
  <si>
    <t>703111</t>
  </si>
  <si>
    <t>KABELOVÝ ROŠT/LÁVKA NOSNÝ ŽÁROVE ZINKOVANÝ VCETNE UPEVNENÍ A PRÍSLUŠENSTVÍ SVETLÉ ŠÍRKY DO 100 MM</t>
  </si>
  <si>
    <t>1. Položka obsahuje:  
 – kompletní montáž, rozmerení, upevnení, svárení, rezání, spojování a pod.   
 – veškerý spojovací a montážní materiál vc. upevnovacího materiálu ( stojky, držáky, konzoly apod.)  
 – elektrické pospojování  
 – pomocné mechanismy a náter  
2. Položka neobsahuje:  
 – víko a kabelové príchytky  
3. Zpusob merení:  
Merí se metr délkový.</t>
  </si>
  <si>
    <t>viz výkres situace   
Celkem 4 = 4,000000  
Celkem 4=4.000 [B]</t>
  </si>
  <si>
    <t>7434A1</t>
  </si>
  <si>
    <t>SVÍTIDLO DRÁŽNÍ LED ANTIVANDAL, MIN. IP 54, TŘÍDA II, DO 10 W, KLASICKÁ MONTÁŽ</t>
  </si>
  <si>
    <t>viz výkres situace, dvousvítidlo pro nasvětlení sloupu a podhledu   
Celkem 19 = 19,000000  
Celkem 19=19.000 [B]</t>
  </si>
  <si>
    <t>7434A3</t>
  </si>
  <si>
    <t>SVÍTIDLO DRÁŽNÍ LED ANTIVANDAL, MIN. IP 54, TŘÍDA II, OD 26 DO 45 W, KLASICKÁ MONTÁŽ</t>
  </si>
  <si>
    <t>viz výkres situace, stožárky   
Celkem 8 = 8,000000  
Celkem 8=8.000 [B]</t>
  </si>
  <si>
    <t>7434B1</t>
  </si>
  <si>
    <t>SVÍTIDLO DRÁŽNÍ LED ANTIVANDAL, MIN. IP 54, TŘÍDA II, DO 10 W, MONTÁŽ DO NIKY</t>
  </si>
  <si>
    <t>7434B2</t>
  </si>
  <si>
    <t>SVÍTIDLO DRÁŽNÍ LED ANTIVANDAL, MIN. IP 54, TŘÍDA II, OD 11 DO 25 W, MONTÁŽ DO NIKY</t>
  </si>
  <si>
    <t>viz výkres situace, dvousvítidlo pro nasvětlení sloupu a podhledu   
Celkem 11 = 11,000000  
Celkem 11=11.000 [B]</t>
  </si>
  <si>
    <t>7434B3</t>
  </si>
  <si>
    <t>SVÍTIDLO DRÁŽNÍ LED ANTIVANDAL, MIN. IP 54, TŘÍDA II, OD 26 DO 45 W, MONTÁŽ DO NIKY</t>
  </si>
  <si>
    <t>viz výkres situace   
Celkem 8 = 8,000000  
Celkem 8=8.000 [B]</t>
  </si>
  <si>
    <t xml:space="preserve">  SO 13-86-04</t>
  </si>
  <si>
    <t>ŽST Chrastava, osvětlení podchodu</t>
  </si>
  <si>
    <t>SO 13-86-04</t>
  </si>
  <si>
    <t>Elektroinstalační materiál</t>
  </si>
  <si>
    <t>703413</t>
  </si>
  <si>
    <t>ELEKTROINSTALAČNÍ TRUBKA PLASTOVÁ VČETNĚ UPEVNĚNÍ A PŘÍSLUŠENSTVÍ DN PRŮMĚRU PŘES 40 MM</t>
  </si>
  <si>
    <t>Viz. Půdorys</t>
  </si>
  <si>
    <t>Viz. TZ,    
Celkem 320 = 320,000000  
Celkem 320=320.000 [B]</t>
  </si>
  <si>
    <t>Viz. Půdorys   
Celkem 10 = 10,000000  
Celkem 10=10.000 [B]</t>
  </si>
  <si>
    <t>741122</t>
  </si>
  <si>
    <t>KRABICE (ROZVODKA) INSTALAČNÍ ODBOČNÁ SE SVORKOVNICÍ DO 4 MM2</t>
  </si>
  <si>
    <t>Viz. Půdorys   
Celkem 25 = 25,000000  
Celkem 25=25.000 [B]</t>
  </si>
  <si>
    <t>Viz. Půdorys   
Celkem 4 = 4,000000  
Celkem 4=4.000 [B]</t>
  </si>
  <si>
    <t>KABEL NN DVOU- A TRÍŽÍLOVÝ CU S PLASTOVOU IZOLACÍ DO 2,5 MM2</t>
  </si>
  <si>
    <t>1. Položka obsahuje:  
 – manipulace a uložení kabelu (do zeme, chránicky, kanálu, na rošty, na TV a pod.)  
2. Položka neobsahuje:  
 – príchytky, spojky, koncovky, chránicky apod.  
3. Zpusob merení:  
Merí se metr délkový.</t>
  </si>
  <si>
    <t>KABEL NN DVOU- A TRÍŽÍLOVÝ CU S PLASTOVOU IZOLACÍ OD 4 DO 16 MM2</t>
  </si>
  <si>
    <t>KABEL NN CTYR- A PETIŽÍLOVÝ CU S PLASTOVOU IZOLACÍ DO 2,5 MM2</t>
  </si>
  <si>
    <t>KABEL NN CTYR- A PETIŽÍLOVÝ CU S PLASTOVOU IZOLACÍ OD 4 DO 16 MM2</t>
  </si>
  <si>
    <t>UKONCENÍ DVOU AŽ PETIŽÍLOVÉHO KABELU V ROZVADECI NEBO NA PRÍSTROJI DO 2,5 MM2</t>
  </si>
  <si>
    <t>1. Položka obsahuje:  
 – všechny práce spojené s úpravou kabelu pro montáž vcetne veškerého príslušentsví  
2. Položka neobsahuje:  
 X  
3. Zpusob merení:  
Udává se pocet kusu kompletní konstrukce nebo práce.</t>
  </si>
  <si>
    <t>UKONCENÍ DVOU AŽ PETIŽÍLOVÉHO KABELU V ROZVADECI NEBO NA PRÍSTROJI OD 4 DO 16 MM2</t>
  </si>
  <si>
    <t>ZATAŽENÍ KABELU DO CHRÁNICKY - KABEL DO 4 KG/M</t>
  </si>
  <si>
    <t>1. Položka obsahuje:  
 – montáž kabelu o váze do 4 kg/m do chránicky/ kolektoru  
2. Položka neobsahuje:  
 X  
3. Zpusob merení:  
Merí se metr délkový.</t>
  </si>
  <si>
    <t>OZNACOVACÍ ŠTÍTEK NA KABEL</t>
  </si>
  <si>
    <t>1. Položka obsahuje:  
 – veškeré príslušentsví  
2. Položka neobsahuje:  
 X  
3. Zpusob merení:  
Udává se pocet kusu kompletní konstrukce nebo práce.</t>
  </si>
  <si>
    <t>Silnoproudé zařízení</t>
  </si>
  <si>
    <t>Viz. Pudorys   
Celkem 4 = 4,000000  
Celkem 4=4.000 [B]</t>
  </si>
  <si>
    <t>Viz. Pudorys   
Celkem 17 = 17,000000  
Celkem 17=17.000 [B]</t>
  </si>
  <si>
    <t>KONTROLA SILOVÝCH ROZVADĚČŮ NN, 1 POLE</t>
  </si>
  <si>
    <t xml:space="preserve">  SO 13-86-05</t>
  </si>
  <si>
    <t>ŽST Chrastava, osvětlení přístupové cesty</t>
  </si>
  <si>
    <t>SO 13-86-05</t>
  </si>
  <si>
    <t>viz situace   
Celkem 80 = 80,000000  
Celkem 80=80.000 [B]</t>
  </si>
  <si>
    <t>viz situace   
Celkem 250 = 250,000000  
Celkem 250=250.000 [B]</t>
  </si>
  <si>
    <t>0,5x0,5x1,2x2   
Celkem 0,6 = 0,600000  
Celkem 0,6=0.600 [B]</t>
  </si>
  <si>
    <t>-   
Celkem 2 = 2,000000  
Celkem 2=2.000 [B]</t>
  </si>
  <si>
    <t>Viz. Situace, schéma rozvaděče   
Celkem 500 = 500,000000  
Celkem 500=500.000 [B]</t>
  </si>
  <si>
    <t>Viz. Situace, schéma rozvaděče   
Celkem 55 = 55,000000  
Celkem 55=55.000 [B]</t>
  </si>
  <si>
    <t>Viz. Situace, schéma rozvaděče   
Celkem 23 = 23,000000  
Celkem 23=23.000 [B]</t>
  </si>
  <si>
    <t>-   
Celkem 100 = 100,000000  
Celkem 100=100.000 [B]</t>
  </si>
  <si>
    <t>KABELOVÝ ROŠT/LÁVKA NOSNÝ ŽÁROVĚ ZINKOVANÝ VČETNĚ UPEVNĚNÍ A PŘÍSLUŠENSTVÍ SVĚTLÉ ŠÍŘKY DO 100 MM</t>
  </si>
  <si>
    <t>viz výkres situace   
Celkem 50 = 50,000000  
Celkem 50=50.000 [B]</t>
  </si>
  <si>
    <t>viz výkres situace, dvousvítidlo pro nasvětlení sloupu a podhledu   
Celkem 13 = 13,000000  
Celkem 13=13.000 [B]</t>
  </si>
  <si>
    <t>7434A2</t>
  </si>
  <si>
    <t>SVÍTIDLO DRÁŽNÍ LED ANTIVANDAL, MIN. IP 54, TŘÍDA II, OD 11 DO 25 W, KLASICKÁ MONTÁŽ</t>
  </si>
  <si>
    <t>D.2.4.1</t>
  </si>
  <si>
    <t>Příprava území a kácení</t>
  </si>
  <si>
    <t xml:space="preserve">  SO 13-92-01</t>
  </si>
  <si>
    <t>ŽST Chrastava, kácení</t>
  </si>
  <si>
    <t>SO 13-92-01</t>
  </si>
  <si>
    <t>111202</t>
  </si>
  <si>
    <t>ODSTRANĚNÍ KŘOVIN S ODVOZEM DO 2 KM</t>
  </si>
  <si>
    <t>Kácení křovin dle TZ - tabulek pro jednotlivá katastrální území, odstranění křovin a stromů do průměru 100 mm, doprava dřevin na předepsanou vzdálenost, spálení na hromadách nebo štěpkování</t>
  </si>
  <si>
    <t>4738+334+2078+1021+4338+1321+307+148  
Celkem 14285=14 285.000 [B]</t>
  </si>
  <si>
    <t>Technická specifikace položky odpovídá příslušné cenové soustavě.</t>
  </si>
  <si>
    <t>112012</t>
  </si>
  <si>
    <t>KÁCENÍ STROMŮ D KMENE DO 0,5M, S ODSTRANĚNÍM PAŘEZŮ, ODVOZ DO 2 KM</t>
  </si>
  <si>
    <t>Kácení stromů dle TZ - tabulek pro jednotlivá katastrální území.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</si>
  <si>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70+0+3+9+36+0+0+0  
Celkem 118=118.000 [B]</t>
  </si>
  <si>
    <t>112022</t>
  </si>
  <si>
    <t>KÁCENÍ STROMŮ D KMENE DO 0,9M, S ODSTRANĚNÍM PAŘEZŮ, ODVOZ DO 2 KM</t>
  </si>
  <si>
    <t>1+0+1+1+1+0+0+0  
Celkem 4=4.000 [B]</t>
  </si>
  <si>
    <t>112032</t>
  </si>
  <si>
    <t>KÁCENÍ STROMŮ D KMENE PŘES 0,9M, S ODSTRANĚNÍM PAŘEZŮ, ODVOZ DO 2 KM</t>
  </si>
  <si>
    <t>0+0+0+0+1+0+0+0  
Celkem 1=1.000 [B]</t>
  </si>
  <si>
    <t>D.2.4.2</t>
  </si>
  <si>
    <t>Náhradní výsadba</t>
  </si>
  <si>
    <t xml:space="preserve">  SO 13-96-01</t>
  </si>
  <si>
    <t>ŽST Náhradní výsadba</t>
  </si>
  <si>
    <t>SO 13-96-01</t>
  </si>
  <si>
    <t>02960</t>
  </si>
  <si>
    <t>OSTATNÍ POŽADAVKY - ODBORNÝ DOZOR</t>
  </si>
  <si>
    <t>Položka zahrnuje:  
- veškeré náklady spojené s objednatelem požadovanými pracemi  
Položka nezahrnuje:  
- x</t>
  </si>
  <si>
    <t>400  
Celkem 400=400.000 [B]</t>
  </si>
  <si>
    <t>technická specifikace položky odpovídá příslušné cenové soustavě.</t>
  </si>
  <si>
    <t>Zahrnuje pokosení se shrabáním, naložení shrabků na dopravní prostředek, s odvozem a se složením, to vše bez ohledu na sklon terénu zahrnuje nutné zalití a hnojení. Ošetření výsadby - po výsadbě 5 let 5x do roka.</t>
  </si>
  <si>
    <t>5*5*400  
Celkem 10000=10 000.000 [B]</t>
  </si>
  <si>
    <t>18311</t>
  </si>
  <si>
    <t>ZALOŽENÍ ZÁHONU PRO VÝSADBU</t>
  </si>
  <si>
    <t>Založení záhonu, urovnání, naložení odpadu a jeho odvoz bez ohledu na sklon terénu.</t>
  </si>
  <si>
    <t>132  
Celkem 132=132.000 [B]</t>
  </si>
  <si>
    <t>18331</t>
  </si>
  <si>
    <t>SADOVNICKÉ OBDĚLÁNÍ PŮDY</t>
  </si>
  <si>
    <t>Strojové obdělání nejsvrchnější vrstvy půdy původního horizontu nebo nově rozprostřené vrchní vrstvy půdy, dále zahrnuje urovnání pozemku, zejména základní výškové úpravy terénu tak, aby povrch podkladu byl bez prohlubní a výstupků - pro plochy keřů, záhonů a pro každý strom o průměru 1,0 m</t>
  </si>
  <si>
    <t>132+1025+(69*3,14*0,5^2)+400  
Celkem 1611,165=1 611.165 [B]</t>
  </si>
  <si>
    <t>Celoplošný postřik a chemická likvidace nežádoucích rostlin nebo jejích částí a zabránění jejich dalšímu růstu na urovnaném volném terénu, průměrné chemické odplevelení 1,5x.</t>
  </si>
  <si>
    <t>(132+1025+(69*3,14*0,5^2)+400)*1,5  
Celkem 2416,748=2 416.748 [B]</t>
  </si>
  <si>
    <t>1840E1</t>
  </si>
  <si>
    <t>PŘESAZOVÁNÍ KEŘŮ</t>
  </si>
  <si>
    <t>Položka přesazování keřů zahrnuje vykopání (cca 7 keřů) na původním místě, hloubení jamek pro nové osazení (min. rozměry pro keře 30/30/30cm) s event. výměnou půdy, s hnojením anorganickým hnojivem a přídavkem organického hnojiva min. 2kg pro keře, zálivku, kůly, a pod. položka zahrnuje veškerý materiál, výrobky a polotovary, včetně mimostaveništní a vnitrostaveništní dopravy (rovněž přesuny), včetně naložení a složení, případně s uložením</t>
  </si>
  <si>
    <t>7  
Celkem 7=7.000 [B]</t>
  </si>
  <si>
    <t>18461</t>
  </si>
  <si>
    <t>MULČOVÁNÍ</t>
  </si>
  <si>
    <t>Položka zahrnuje dodání a rozprostření mulčovací kůry nebo štěpky v předepsané tloušťce nebo mulčovací textilie (pro keře a stromy) bez ohledu na sklon terénu, stabilizaci mulče proti erozi, přísady proti vznícení mulče, naložení a odvoz odpadu</t>
  </si>
  <si>
    <t>1025+(69*3,14*0,5^2)  
Celkem 1079,165=1 079.165 [B]</t>
  </si>
  <si>
    <t>18462</t>
  </si>
  <si>
    <t>OŠETŘENÍ MULČOVÁNÍ</t>
  </si>
  <si>
    <t>Položka zahrnuje chemické odplevelení a doplnění chybějícího mulče - po výsadbě 5 let 1x do roka. Keřové záhony (plocha dle situace [m2]), stromy (na každý kus kruhová plocha o průměru 1 m). Mimo městské pozemky (parcely č. 156/2, 319/11, 319/2, 814/4, 863/2, 863/14).</t>
  </si>
  <si>
    <t>5*(730+(49*3,14*0,5^2))  
Celkem 3842,325=3 842.325 [B]</t>
  </si>
  <si>
    <t>18471</t>
  </si>
  <si>
    <t>OŠETŘENÍ DŘEVIN VE SKUPINÁCH</t>
  </si>
  <si>
    <t>Odplevelení keřů s nakypřením, vypletí, řezem, hnojením, odstranění poškozených částí dřevin s případným složením odpadu na hromady, naložením na dopravní prostředek, odvozem a složením. Ošetření výsadby - po výsadbě 5 let 1x do roka. Mimo městské pozemky (parcely č. 156/2, 863/2, 863/14).</t>
  </si>
  <si>
    <t>5*730  
Celkem 3650=3 650.000 [B]</t>
  </si>
  <si>
    <t>18472</t>
  </si>
  <si>
    <t>OŠETŘENÍ DŘEVIN SOLITERNÍCH</t>
  </si>
  <si>
    <t>Odplevelení alejových stromů s nakypřením, vypletí, řezem, hnojením, odstranění poškozených částí dřevin s případným složením odpadu na hromady, naložením na dopravní prostředek, odvozem a složením. Ošetření výsadby - po výsadbě 5 let 1x do roka. Mimo městské pozemky (parcely č. 156/2, 319/11, 319/2, 814/4).</t>
  </si>
  <si>
    <t>5*1*49  
Celkem 245=245.000 [B]</t>
  </si>
  <si>
    <t>184A1</t>
  </si>
  <si>
    <t>VYSAZOVÁNÍ KEŘŮ LISTNATÝCH S BALEM VČETNĚ VÝKOPU JAMKY</t>
  </si>
  <si>
    <t>Zahrnuje dodávku a vysazování projektem předepsaných keřů,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</si>
  <si>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1687  
Celkem 1687=1 687.000 [B]</t>
  </si>
  <si>
    <t>184A1.R</t>
  </si>
  <si>
    <t>VÝSADBA TRVALEK OSIVEM A CIBULOVIN VČETNĚ VÝKOPU JAMKY</t>
  </si>
  <si>
    <t>Zahrnuje dodávku a výsadbu projektem předepsaných trvalek a cibulovin,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</si>
  <si>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1188+3564  
Celkem 4752=4 752.000 [B]</t>
  </si>
  <si>
    <t>184B15.R</t>
  </si>
  <si>
    <t>VYSAZOVÁNÍ STROMŮ LISTNATÝCH S BALEM OBVOD KMENE DO 16 CM, PODCHOZÍ VÝŠ MIN 2,4M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</si>
  <si>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apod. Položka zahrnuje veškerý materiál, výrobky a polotovary, včetně mimostaveništní a vnitrostaveništní dopravy (rovněž přesuny), včetně naložení a složení, případně s uložením.</t>
  </si>
  <si>
    <t>67  
Celkem 67=67.000 [B]</t>
  </si>
  <si>
    <t>184D14</t>
  </si>
  <si>
    <t>VYSAZOVÁNÍ STROMŮ JEHLIČNATÝCH S BALEM VÝŠKY KMENE DO 1,5M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</si>
  <si>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</si>
  <si>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2  
Celkem 2=2.000 [B]</t>
  </si>
  <si>
    <t>184E2</t>
  </si>
  <si>
    <t>PŘESAZOVÁNÍ STROMŮ</t>
  </si>
  <si>
    <t>Položka přesazování stromů zahrnuje vykopání (1 stromu) na původním místě, hloubení jamek pro nové osazení (min. rozměry pro stromy 50/50/50cm)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</si>
  <si>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  
Celkem 1=1.000 [B]</t>
  </si>
  <si>
    <t>18600</t>
  </si>
  <si>
    <t>ZALÉVÁNÍ VODOU</t>
  </si>
  <si>
    <t>Zalévání po dobu 5 let od výsadby. Pro stromy a křeře 7x během vegetační sezóny první dva roky, 5x během vegetační sezóny 3.-5. rok - 60 l na 1 strom, 10 l na 1 keř. U záhonů trvalek 5x během vegetační sezíny 1. rok po výsadbě (další roky už bez zálivky - 10 l na m2. U zatravnění 5x během vegetační sezóny 1. rok po výsadbě (další roky už bez zálivky) -  5l na m2. Mimo městské pozemky (parcely č. 156/2, 319/11, 319/2, 814/4, 863/2, 863/14).</t>
  </si>
  <si>
    <t>2*(49*0,06*7+730*0,01*7)+3*(49*0,06*5+730*0,01*5)+5*0,005*400  
Celkem 306,96=306.960 [B]</t>
  </si>
  <si>
    <t>18600.R</t>
  </si>
  <si>
    <t>ZAVLAŽOVÁNÍ STROMŮ ZAVLAŽOVACÍMI VAKY</t>
  </si>
  <si>
    <t>Dodání a instalace zavlažovacích vaků pouze u dřevin na kmínku. Mimo městské pozemky (parcely č. 156/2, 319/11, 319/2, 814/4, 863/2, 863/14) a pozemek SŽ u říční nivy (parcela č.787/3).</t>
  </si>
  <si>
    <t>26  
Celkem 26=26.000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</si>
  <si>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</si>
  <si>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</si>
  <si>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</si>
  <si>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</si>
  <si>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</si>
  <si>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</si>
  <si>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</si>
  <si>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</si>
  <si>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</si>
  <si>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</si>
  <si>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</si>
  <si>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</si>
  <si>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</si>
  <si>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</si>
  <si>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</si>
  <si>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</si>
  <si>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</si>
  <si>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Publicita stavby</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</si>
  <si>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</si>
  <si>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</si>
  <si>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</si>
  <si>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</si>
  <si>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</si>
  <si>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Geodetické práce v rámci vytyčovací sítě stavby</t>
  </si>
  <si>
    <t>Souhrn geodetických činností při zřizování a vedení bodů geodetické vytyčovací sítě stavby</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</si>
  <si>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</si>
  <si>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</si>
  <si>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</si>
  <si>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</si>
  <si>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Exkurze</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</si>
  <si>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</si>
  <si>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</si>
  <si>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</si>
  <si>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</si>
  <si>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D.9.9</t>
  </si>
  <si>
    <t>Likvidace odpadů včetně dopravy</t>
  </si>
  <si>
    <t xml:space="preserve">  SO 90-90</t>
  </si>
  <si>
    <t>SO 90-90</t>
  </si>
  <si>
    <t>Likvidace odpadů</t>
  </si>
  <si>
    <t>Poplatek za skládku: (70,4+70,84)*2,1 = 296,60 t</t>
  </si>
  <si>
    <t>Viz příloha SO_131001-131101_1000_VV</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</si>
  <si>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185/2001 Sb., o    
nakládání s odpady, v platném znění.</t>
  </si>
  <si>
    <t>POPLATKY ZA LIKVIDACŮ ODPADŮ NEKONTAMINOVANÝCH - 17 05 04 VYTĚŽENÉ ZEMINY A HORNINY - II. TŘÍDA TĚŽITELNOSTI - včetně dopravy</t>
  </si>
  <si>
    <t>štět</t>
  </si>
  <si>
    <t>Viz příloha SO_131001-131101_1000_VV  
Celkem 750=750.000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</si>
  <si>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185/2001 Sb., o     
nakládání s odpady, v platném znění.</t>
  </si>
  <si>
    <t>2029,992=2 029.992 [A] 
Celkové množství 2029.992000=2 029.992 [B]</t>
  </si>
  <si>
    <t>POPLATKY ZA LIKVIDACŮ ODPADŮ NEKONTAMINOVANÝCH - 17 01 01 BETON Z DEMOLIC OBJEKTŮ, ZÁKLADŮ TV VČETNĚ DOPRAVY</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</si>
  <si>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Položka neobsahuje:    
X    
3. Způsob měření:    
Tunou se rozumí hmotnost odpadu vytříděného v souladu se zákonem č. 185/2001 Sb., o    
nakládání s odpady, v platném znění.</t>
  </si>
  <si>
    <t>POPLATKY ZA LIKVIDACŮ ODPADŮ NEKONTAMINOVANÝCH - 17 05 08 ŠTĚRK Z KOLEJIŠTĚ (ODPAD PO RECYKLACI) VČETNĚ DOPRAVY</t>
  </si>
  <si>
    <t>odpad z KL (50%)</t>
  </si>
  <si>
    <t>Viz příloha SO_131001-131101_1000_VV  
Celkem 4783,51=4 783.510 [B]</t>
  </si>
  <si>
    <t>POPLATKY ZA LIKVIDACŮ ODPADŮ NEKONTAMINOVANÝCH - 17 02 01 DŘEVO PO STAVEBNÍM POUŽITÍ, Z DEMOLIC VČETNĚ DOPRAVY</t>
  </si>
  <si>
    <t>Viz příloha SO_131001-131101_1000_VV  
Celkem 2,8=2.800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</si>
  <si>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</si>
  <si>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POPLATKY ZA LIKVIDACŮ ODPADŮ NEKONTAMINOVANÝCH - 17 01 01 ŽELEZNIČNÍ PRAŽCE BETONOVÉ VČETNĚ DOPRAVY</t>
  </si>
  <si>
    <t>Viz příloha SO_131001-131101_1000_VV  
Celkem 662,83=662.830 [B]</t>
  </si>
  <si>
    <t>POPLATKY ZA LIKVIDACŮ ODPADŮ NEKONTAMINOVANÝCH - 17 02 03 POLYETYLÉNOVÉ PODLOŽKY (ŽEL. SVRŠEK) VČETNĚ DOPRAVY</t>
  </si>
  <si>
    <t>Viz příloha SO_131001-131101_1000_VV  
Celkem 0,798=0.798 [B]</t>
  </si>
  <si>
    <t>POPLATKY ZA LIKVIDACŮ ODPADŮ NEKONTAMINOVANÝCH - 07 02 99 PRYŽOVÉ PODLOŽKY (ŽEL. SVRŠEK) VČETNĚ DOPRAVY</t>
  </si>
  <si>
    <t>Viz příloha SO_131001-131101_1000_VV  
Celkem 1,446=1.446 [B]</t>
  </si>
  <si>
    <t>POPLATKY ZA LIKVIDACI ODPADU NEKONTAMINOVANÝCH - 16 02 14  ELEKTROŠROT (VYRAZENÁ EL. ZARÍZENÍ A PRÍSTR. - AL, CU A VZ. KOVY) VČETNĚ DOPRAVY</t>
  </si>
  <si>
    <t>POPLATKY ZA LIKVIDACŮ ODPADŮ NEKONTAMINOVANÝCH - 17 05 04 KAMENNÁ SUŤ VČETNĚ DOPRAVY</t>
  </si>
  <si>
    <t>viz položka 96613:   
37,49*2,5=93,70 t  
Celkem 1501,832=1 501.832 [B]</t>
  </si>
  <si>
    <t>POPLATKY ZA LIKVIDACI ODPADŮ NEKONTAMINOVANÝCH - 17 06 04  ZBYTKY IZOLAČNÍCH MATERIÁLŮ VČETNĚ DOPRAVY</t>
  </si>
  <si>
    <t>R01551</t>
  </si>
  <si>
    <t>POPLATKY ZA LIKVIDACŮ ODPADŮ KONTAMINOVANÝCH - 17 05 03* VYTĚŽENÉ ZEMINY A HORNINY - I. TŘÍDA TĚŽITELNOSTI VČETNĚ DOPRAVY</t>
  </si>
  <si>
    <t>Viz příloha SO_131001-131101_1000_VV  
Celkem 117,99=117.990 [B]</t>
  </si>
  <si>
    <t>1. Položka obsahuje:    
 – veškeré poplatky provozovateli skládky, recyklační linky nebo jiného zařízení na zpracování     
nebo likvidaci odpadů související s převzetím, uložením, zpracováním nebo likvidací odpadu    
2. Položka neobsahuje:    
 X    
3. Způsob měření:    
Tunou se rozumí hmotnost odpadu vytříděného v souladu se zákonem č. 185/2001 Sb., o     
nakládání s odpady, v platném znění.</t>
  </si>
  <si>
    <t>POPLATKY ZA LIKVIDACŮ ODPADŮ NEBEZPEČNÝCH - 17 05 07* LOKÁLNĚ ZNEČIŠTĚNÝ ŠTĚRK A ZEMINA Z KOLEJIŠTĚ (VÝHYBKY) VČETNĚ DOPRAVY</t>
  </si>
  <si>
    <t>POPLATKY ZA LIKVIDACŮ ODPADŮ NEBEZPEČNÝCH - 17 02 04* ŽELEZNIČNÍ PRAŽCE DŘEVĚNÉ VČETNĚ DOPRAVY</t>
  </si>
  <si>
    <t>Viz příloha SO_131001-131101_1000_VV  
Celkem 107,28=107.280 [B]</t>
  </si>
  <si>
    <t>POPLATKY ZA LIKVIDACŮ ODPADŮ NEBEZPEČNÝCH - VÝHYBKY ZNEČIŠTĚNÉ MAZADLY VČETNĚ DOPRAVY</t>
  </si>
  <si>
    <t>Viz příloha SO_131001-131101_1000_VV  
Celkem 75,506=75.506 [B]</t>
  </si>
  <si>
    <t>POPLATKY ZA LIKVIDACŮ ODPADŮ NEBEZPEČNÝCH - 17 06 03* IZOLAČNÍ MATERIÁLY OBSAHUJÍCÍ NEBEZPEČNÉ LÁTKY VČETNĚ DOPRAVY</t>
  </si>
  <si>
    <t>1=1.000 [A] 
93,308=93.308 [B] 
0,5=0.500 [C] 
1=1.000 [D] 
0,1=0.100 [E] 
Celkové množství 95.908000=95.908 [F]</t>
  </si>
  <si>
    <t>Poplatek za uložení stavebního odpadu na recyklační skládce (skládkovné) směsného stavebního a demoličního kód odpadu 17 09 04 VČETNĚ DOPRAVY</t>
  </si>
  <si>
    <t>Poplatek za uložení stavebního odpadu na recyklační skládce (skládkovné) směsného stavebního a demoličního zatříděného do Katalogu odpadů pod kódem 17 09 04 včetně dopravy</t>
  </si>
  <si>
    <t>Poplatek za uložení na skládce (skládkovné) zeminy a kamení kód odpadu 17 05 04 VČETNĚ DOPRAVY</t>
  </si>
  <si>
    <t>8,586=8.586 [A] 
276,59=276.590 [B] 
44=44.000 [C] 
Celkové množství 329.176000=329.176 [D]</t>
  </si>
  <si>
    <t>Celkové množství 0,5=0.500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</si>
</sst>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worksheet" Target="worksheets/sheet83.xml" /><Relationship Id="rId84" Type="http://schemas.openxmlformats.org/officeDocument/2006/relationships/worksheet" Target="worksheets/sheet84.xml" /><Relationship Id="rId85" Type="http://schemas.openxmlformats.org/officeDocument/2006/relationships/styles" Target="styles.xml" /><Relationship Id="rId86" Type="http://schemas.openxmlformats.org/officeDocument/2006/relationships/sharedStrings" Target="sharedStrings.xml" /><Relationship Id="rId8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71.xml.rels><?xml version="1.0" encoding="utf-8" standalone="yes"?><Relationships xmlns="http://schemas.openxmlformats.org/package/2006/relationships"><Relationship Id="rId1" Type="http://schemas.openxmlformats.org/officeDocument/2006/relationships/drawing" Target="../drawings/drawing71.xml" /></Relationships>
</file>

<file path=xl/worksheets/_rels/sheet72.xml.rels><?xml version="1.0" encoding="utf-8" standalone="yes"?><Relationships xmlns="http://schemas.openxmlformats.org/package/2006/relationships"><Relationship Id="rId1" Type="http://schemas.openxmlformats.org/officeDocument/2006/relationships/drawing" Target="../drawings/drawing72.xml" /></Relationships>
</file>

<file path=xl/worksheets/_rels/sheet73.xml.rels><?xml version="1.0" encoding="utf-8" standalone="yes"?><Relationships xmlns="http://schemas.openxmlformats.org/package/2006/relationships"><Relationship Id="rId1" Type="http://schemas.openxmlformats.org/officeDocument/2006/relationships/drawing" Target="../drawings/drawing73.xml" /></Relationships>
</file>

<file path=xl/worksheets/_rels/sheet74.xml.rels><?xml version="1.0" encoding="utf-8" standalone="yes"?><Relationships xmlns="http://schemas.openxmlformats.org/package/2006/relationships"><Relationship Id="rId1" Type="http://schemas.openxmlformats.org/officeDocument/2006/relationships/drawing" Target="../drawings/drawing74.xml" /></Relationships>
</file>

<file path=xl/worksheets/_rels/sheet75.xml.rels><?xml version="1.0" encoding="utf-8" standalone="yes"?><Relationships xmlns="http://schemas.openxmlformats.org/package/2006/relationships"><Relationship Id="rId1" Type="http://schemas.openxmlformats.org/officeDocument/2006/relationships/drawing" Target="../drawings/drawing75.xml" /></Relationships>
</file>

<file path=xl/worksheets/_rels/sheet76.xml.rels><?xml version="1.0" encoding="utf-8" standalone="yes"?><Relationships xmlns="http://schemas.openxmlformats.org/package/2006/relationships"><Relationship Id="rId1" Type="http://schemas.openxmlformats.org/officeDocument/2006/relationships/drawing" Target="../drawings/drawing76.xml" /></Relationships>
</file>

<file path=xl/worksheets/_rels/sheet77.xml.rels><?xml version="1.0" encoding="utf-8" standalone="yes"?><Relationships xmlns="http://schemas.openxmlformats.org/package/2006/relationships"><Relationship Id="rId1" Type="http://schemas.openxmlformats.org/officeDocument/2006/relationships/drawing" Target="../drawings/drawing77.xml" /></Relationships>
</file>

<file path=xl/worksheets/_rels/sheet78.xml.rels><?xml version="1.0" encoding="utf-8" standalone="yes"?><Relationships xmlns="http://schemas.openxmlformats.org/package/2006/relationships"><Relationship Id="rId1" Type="http://schemas.openxmlformats.org/officeDocument/2006/relationships/drawing" Target="../drawings/drawing78.xml" /></Relationships>
</file>

<file path=xl/worksheets/_rels/sheet79.xml.rels><?xml version="1.0" encoding="utf-8" standalone="yes"?><Relationships xmlns="http://schemas.openxmlformats.org/package/2006/relationships"><Relationship Id="rId1" Type="http://schemas.openxmlformats.org/officeDocument/2006/relationships/drawing" Target="../drawings/drawing79.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80.xml.rels><?xml version="1.0" encoding="utf-8" standalone="yes"?><Relationships xmlns="http://schemas.openxmlformats.org/package/2006/relationships"><Relationship Id="rId1" Type="http://schemas.openxmlformats.org/officeDocument/2006/relationships/drawing" Target="../drawings/drawing80.xml" /></Relationships>
</file>

<file path=xl/worksheets/_rels/sheet81.xml.rels><?xml version="1.0" encoding="utf-8" standalone="yes"?><Relationships xmlns="http://schemas.openxmlformats.org/package/2006/relationships"><Relationship Id="rId1" Type="http://schemas.openxmlformats.org/officeDocument/2006/relationships/drawing" Target="../drawings/drawing81.xml" /></Relationships>
</file>

<file path=xl/worksheets/_rels/sheet82.xml.rels><?xml version="1.0" encoding="utf-8" standalone="yes"?><Relationships xmlns="http://schemas.openxmlformats.org/package/2006/relationships"><Relationship Id="rId1" Type="http://schemas.openxmlformats.org/officeDocument/2006/relationships/drawing" Target="../drawings/drawing82.xml" /></Relationships>
</file>

<file path=xl/worksheets/_rels/sheet83.xml.rels><?xml version="1.0" encoding="utf-8" standalone="yes"?><Relationships xmlns="http://schemas.openxmlformats.org/package/2006/relationships"><Relationship Id="rId1" Type="http://schemas.openxmlformats.org/officeDocument/2006/relationships/drawing" Target="../drawings/drawing83.xml" /></Relationships>
</file>

<file path=xl/worksheets/_rels/sheet84.xml.rels><?xml version="1.0" encoding="utf-8" standalone="yes"?><Relationships xmlns="http://schemas.openxmlformats.org/package/2006/relationships"><Relationship Id="rId1" Type="http://schemas.openxmlformats.org/officeDocument/2006/relationships/drawing" Target="../drawings/drawing84.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11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0+C10+C16+C41+C43+C46+C49+C51+C53+C61+C63+C66+C72+C74+C95+C97+C104+C106+C108+C110</f>
      </c>
    </row>
    <row r="7" spans="2:3" ht="12.75" customHeight="1">
      <c r="B7" s="8" t="s">
        <v>7</v>
      </c>
      <c s="10">
        <f>0+E10+E16+E41+E43+E46+E49+E51+E53+E61+E63+E66+E72+E74+E95+E97+E104+E106+E108+E110</f>
      </c>
    </row>
    <row r="9" spans="1:6" ht="12.75" customHeight="1">
      <c r="A9" s="9" t="s">
        <v>8</v>
      </c>
      <c s="9" t="s">
        <v>9</v>
      </c>
      <c s="9" t="s">
        <v>10</v>
      </c>
      <c s="9" t="s">
        <v>11</v>
      </c>
      <c s="9" t="s">
        <v>12</v>
      </c>
      <c s="9" t="s">
        <v>13</v>
      </c>
    </row>
    <row r="10" spans="1:6" ht="12.75">
      <c r="A10" s="11" t="s">
        <v>14</v>
      </c>
      <c s="12" t="s">
        <v>15</v>
      </c>
      <c s="14">
        <f>0+C11+C12+C13+C14+C15</f>
      </c>
      <c s="14">
        <f>C10*0.21</f>
      </c>
      <c s="14">
        <f>0+E11+E12+E13+E14+E15</f>
      </c>
      <c s="13">
        <f>0+F11+F12+F13+F14+F15</f>
      </c>
    </row>
    <row r="11" spans="1:6" ht="12.75">
      <c r="A11" s="11" t="s">
        <v>16</v>
      </c>
      <c s="12" t="s">
        <v>17</v>
      </c>
      <c s="14">
        <f>'PS 10-01-51'!K8+'PS 10-01-51'!M8</f>
      </c>
      <c s="14">
        <f>C11*0.21</f>
      </c>
      <c s="14">
        <f>C11+D11</f>
      </c>
      <c s="13">
        <f>'PS 10-01-51'!T7</f>
      </c>
    </row>
    <row r="12" spans="1:6" ht="12.75">
      <c r="A12" s="11" t="s">
        <v>142</v>
      </c>
      <c s="12" t="s">
        <v>143</v>
      </c>
      <c s="14">
        <f>'PS 11-01-11'!K8+'PS 11-01-11'!M8</f>
      </c>
      <c s="14">
        <f>C12*0.21</f>
      </c>
      <c s="14">
        <f>C12+D12</f>
      </c>
      <c s="13">
        <f>'PS 11-01-11'!T7</f>
      </c>
    </row>
    <row r="13" spans="1:6" ht="12.75">
      <c r="A13" s="11" t="s">
        <v>176</v>
      </c>
      <c s="12" t="s">
        <v>177</v>
      </c>
      <c s="14">
        <f>'PS 12-01-21'!K8+'PS 12-01-21'!M8</f>
      </c>
      <c s="14">
        <f>C13*0.21</f>
      </c>
      <c s="14">
        <f>C13+D13</f>
      </c>
      <c s="13">
        <f>'PS 12-01-21'!T7</f>
      </c>
    </row>
    <row r="14" spans="1:6" ht="12.75">
      <c r="A14" s="11" t="s">
        <v>466</v>
      </c>
      <c s="12" t="s">
        <v>467</v>
      </c>
      <c s="14">
        <f>'PS 13-01-11'!K8+'PS 13-01-11'!M8</f>
      </c>
      <c s="14">
        <f>C14*0.21</f>
      </c>
      <c s="14">
        <f>C14+D14</f>
      </c>
      <c s="13">
        <f>'PS 13-01-11'!T7</f>
      </c>
    </row>
    <row r="15" spans="1:6" ht="12.75">
      <c r="A15" s="11" t="s">
        <v>877</v>
      </c>
      <c s="12" t="s">
        <v>878</v>
      </c>
      <c s="14">
        <f>'PS 14-01-21'!K8+'PS 14-01-21'!M8</f>
      </c>
      <c s="14">
        <f>C15*0.21</f>
      </c>
      <c s="14">
        <f>C15+D15</f>
      </c>
      <c s="13">
        <f>'PS 14-01-21'!T7</f>
      </c>
    </row>
    <row r="16" spans="1:6" ht="12.75">
      <c r="A16" s="11" t="s">
        <v>895</v>
      </c>
      <c s="12" t="s">
        <v>896</v>
      </c>
      <c s="14">
        <f>0+C17+C18+C19+C20+C21+C22+C23+C24+C25+C26+C27+C28+C29+C30+C31+C32+C33+C34+C35+C36+C37+C38+C39+C40</f>
      </c>
      <c s="14">
        <f>C16*0.21</f>
      </c>
      <c s="14">
        <f>0+E17+E18+E19+E20+E21+E22+E23+E24+E25+E26+E27+E28+E29+E30+E31+E32+E33+E34+E35+E36+E37+E38+E39+E40</f>
      </c>
      <c s="13">
        <f>0+F17+F18+F19+F20+F21+F22+F23+F24+F25+F26+F27+F28+F29+F30+F31+F32+F33+F34+F35+F36+F37+F38+F39+F40</f>
      </c>
    </row>
    <row r="17" spans="1:6" ht="12.75">
      <c r="A17" s="11" t="s">
        <v>897</v>
      </c>
      <c s="12" t="s">
        <v>898</v>
      </c>
      <c s="14">
        <f>'PS 10-02-91'!K8+'PS 10-02-91'!M8</f>
      </c>
      <c s="14">
        <f>C17*0.21</f>
      </c>
      <c s="14">
        <f>C17+D17</f>
      </c>
      <c s="13">
        <f>'PS 10-02-91'!T7</f>
      </c>
    </row>
    <row r="18" spans="1:6" ht="12.75">
      <c r="A18" s="11" t="s">
        <v>931</v>
      </c>
      <c s="12" t="s">
        <v>932</v>
      </c>
      <c s="14">
        <f>'PS 11-02-41'!K8+'PS 11-02-41'!M8</f>
      </c>
      <c s="14">
        <f>C18*0.21</f>
      </c>
      <c s="14">
        <f>C18+D18</f>
      </c>
      <c s="13">
        <f>'PS 11-02-41'!T7</f>
      </c>
    </row>
    <row r="19" spans="1:6" ht="12.75">
      <c r="A19" s="11" t="s">
        <v>1042</v>
      </c>
      <c s="12" t="s">
        <v>1043</v>
      </c>
      <c s="14">
        <f>'PS 11-02-81'!K8+'PS 11-02-81'!M8</f>
      </c>
      <c s="14">
        <f>C19*0.21</f>
      </c>
      <c s="14">
        <f>C19+D19</f>
      </c>
      <c s="13">
        <f>'PS 11-02-81'!T7</f>
      </c>
    </row>
    <row r="20" spans="1:6" ht="12.75">
      <c r="A20" s="11" t="s">
        <v>1182</v>
      </c>
      <c s="12" t="s">
        <v>1183</v>
      </c>
      <c s="14">
        <f>'PS 11-02-91'!K8+'PS 11-02-91'!M8</f>
      </c>
      <c s="14">
        <f>C20*0.21</f>
      </c>
      <c s="14">
        <f>C20+D20</f>
      </c>
      <c s="13">
        <f>'PS 11-02-91'!T7</f>
      </c>
    </row>
    <row r="21" spans="1:6" ht="12.75">
      <c r="A21" s="11" t="s">
        <v>1228</v>
      </c>
      <c s="12" t="s">
        <v>1229</v>
      </c>
      <c s="14">
        <f>'PS 11-02-93'!K8+'PS 11-02-93'!M8</f>
      </c>
      <c s="14">
        <f>C21*0.21</f>
      </c>
      <c s="14">
        <f>C21+D21</f>
      </c>
      <c s="13">
        <f>'PS 11-02-93'!T7</f>
      </c>
    </row>
    <row r="22" spans="1:6" ht="12.75">
      <c r="A22" s="11" t="s">
        <v>1266</v>
      </c>
      <c s="12" t="s">
        <v>1267</v>
      </c>
      <c s="14">
        <f>'PS 12-02-21'!K8+'PS 12-02-21'!M8</f>
      </c>
      <c s="14">
        <f>C22*0.21</f>
      </c>
      <c s="14">
        <f>C22+D22</f>
      </c>
      <c s="13">
        <f>'PS 12-02-21'!T7</f>
      </c>
    </row>
    <row r="23" spans="1:6" ht="12.75">
      <c r="A23" s="11" t="s">
        <v>1353</v>
      </c>
      <c s="12" t="s">
        <v>1354</v>
      </c>
      <c s="14">
        <f>'PS 12-02-22'!K8+'PS 12-02-22'!M8</f>
      </c>
      <c s="14">
        <f>C23*0.21</f>
      </c>
      <c s="14">
        <f>C23+D23</f>
      </c>
      <c s="13">
        <f>'PS 12-02-22'!T7</f>
      </c>
    </row>
    <row r="24" spans="1:6" ht="12.75">
      <c r="A24" s="11" t="s">
        <v>1374</v>
      </c>
      <c s="12" t="s">
        <v>1375</v>
      </c>
      <c s="14">
        <f>'PS 12-02-23'!K8+'PS 12-02-23'!M8</f>
      </c>
      <c s="14">
        <f>C24*0.21</f>
      </c>
      <c s="14">
        <f>C24+D24</f>
      </c>
      <c s="13">
        <f>'PS 12-02-23'!T7</f>
      </c>
    </row>
    <row r="25" spans="1:6" ht="12.75">
      <c r="A25" s="11" t="s">
        <v>1378</v>
      </c>
      <c s="12" t="s">
        <v>1379</v>
      </c>
      <c s="14">
        <f>'PS 12-02-51'!K8+'PS 12-02-51'!M8</f>
      </c>
      <c s="14">
        <f>C25*0.21</f>
      </c>
      <c s="14">
        <f>C25+D25</f>
      </c>
      <c s="13">
        <f>'PS 12-02-51'!T7</f>
      </c>
    </row>
    <row r="26" spans="1:6" ht="12.75">
      <c r="A26" s="11" t="s">
        <v>1628</v>
      </c>
      <c s="12" t="s">
        <v>1629</v>
      </c>
      <c s="14">
        <f>'PS 12-02-81'!K8+'PS 12-02-81'!M8</f>
      </c>
      <c s="14">
        <f>C26*0.21</f>
      </c>
      <c s="14">
        <f>C26+D26</f>
      </c>
      <c s="13">
        <f>'PS 12-02-81'!T7</f>
      </c>
    </row>
    <row r="27" spans="1:6" ht="12.75">
      <c r="A27" s="11" t="s">
        <v>1665</v>
      </c>
      <c s="12" t="s">
        <v>1666</v>
      </c>
      <c s="14">
        <f>'PS 12-02-91'!K8+'PS 12-02-91'!M8</f>
      </c>
      <c s="14">
        <f>C27*0.21</f>
      </c>
      <c s="14">
        <f>C27+D27</f>
      </c>
      <c s="13">
        <f>'PS 12-02-91'!T7</f>
      </c>
    </row>
    <row r="28" spans="1:6" ht="12.75">
      <c r="A28" s="11" t="s">
        <v>1737</v>
      </c>
      <c s="12" t="s">
        <v>1738</v>
      </c>
      <c s="14">
        <f>'PS 13-02-11'!K8+'PS 13-02-11'!M8</f>
      </c>
      <c s="14">
        <f>C28*0.21</f>
      </c>
      <c s="14">
        <f>C28+D28</f>
      </c>
      <c s="13">
        <f>'PS 13-02-11'!T7</f>
      </c>
    </row>
    <row r="29" spans="1:6" ht="12.75">
      <c r="A29" s="11" t="s">
        <v>1818</v>
      </c>
      <c s="12" t="s">
        <v>1819</v>
      </c>
      <c s="14">
        <f>'PS 13-02-21'!K8+'PS 13-02-21'!M8</f>
      </c>
      <c s="14">
        <f>C29*0.21</f>
      </c>
      <c s="14">
        <f>C29+D29</f>
      </c>
      <c s="13">
        <f>'PS 13-02-21'!T7</f>
      </c>
    </row>
    <row r="30" spans="1:6" ht="12.75">
      <c r="A30" s="11" t="s">
        <v>1828</v>
      </c>
      <c s="12" t="s">
        <v>1829</v>
      </c>
      <c s="14">
        <f>'PS 13-02-31'!K8+'PS 13-02-31'!M8</f>
      </c>
      <c s="14">
        <f>C30*0.21</f>
      </c>
      <c s="14">
        <f>C30+D30</f>
      </c>
      <c s="13">
        <f>'PS 13-02-31'!T7</f>
      </c>
    </row>
    <row r="31" spans="1:6" ht="12.75">
      <c r="A31" s="11" t="s">
        <v>1895</v>
      </c>
      <c s="12" t="s">
        <v>1896</v>
      </c>
      <c s="14">
        <f>'PS 13-02-41'!K8+'PS 13-02-41'!M8</f>
      </c>
      <c s="14">
        <f>C31*0.21</f>
      </c>
      <c s="14">
        <f>C31+D31</f>
      </c>
      <c s="13">
        <f>'PS 13-02-41'!T7</f>
      </c>
    </row>
    <row r="32" spans="1:6" ht="12.75">
      <c r="A32" s="11" t="s">
        <v>1916</v>
      </c>
      <c s="12" t="s">
        <v>1917</v>
      </c>
      <c s="14">
        <f>'PS 13-02-71'!K8+'PS 13-02-71'!M8</f>
      </c>
      <c s="14">
        <f>C32*0.21</f>
      </c>
      <c s="14">
        <f>C32+D32</f>
      </c>
      <c s="13">
        <f>'PS 13-02-71'!T7</f>
      </c>
    </row>
    <row r="33" spans="1:6" ht="12.75">
      <c r="A33" s="11" t="s">
        <v>1992</v>
      </c>
      <c s="12" t="s">
        <v>1993</v>
      </c>
      <c s="14">
        <f>'PS 13-02-81'!K8+'PS 13-02-81'!M8</f>
      </c>
      <c s="14">
        <f>C33*0.21</f>
      </c>
      <c s="14">
        <f>C33+D33</f>
      </c>
      <c s="13">
        <f>'PS 13-02-81'!T7</f>
      </c>
    </row>
    <row r="34" spans="1:6" ht="12.75">
      <c r="A34" s="11" t="s">
        <v>2052</v>
      </c>
      <c s="12" t="s">
        <v>2053</v>
      </c>
      <c s="14">
        <f>'PS 13-02-91'!K8+'PS 13-02-91'!M8</f>
      </c>
      <c s="14">
        <f>C34*0.21</f>
      </c>
      <c s="14">
        <f>C34+D34</f>
      </c>
      <c s="13">
        <f>'PS 13-02-91'!T7</f>
      </c>
    </row>
    <row r="35" spans="1:6" ht="12.75">
      <c r="A35" s="11" t="s">
        <v>2125</v>
      </c>
      <c s="12" t="s">
        <v>2126</v>
      </c>
      <c s="14">
        <f>'PS 13-02-92'!K8+'PS 13-02-92'!M8</f>
      </c>
      <c s="14">
        <f>C35*0.21</f>
      </c>
      <c s="14">
        <f>C35+D35</f>
      </c>
      <c s="13">
        <f>'PS 13-02-92'!T7</f>
      </c>
    </row>
    <row r="36" spans="1:6" ht="12.75">
      <c r="A36" s="11" t="s">
        <v>2228</v>
      </c>
      <c s="12" t="s">
        <v>2229</v>
      </c>
      <c s="14">
        <f>'PS 14-02-21'!K8+'PS 14-02-21'!M8</f>
      </c>
      <c s="14">
        <f>C36*0.21</f>
      </c>
      <c s="14">
        <f>C36+D36</f>
      </c>
      <c s="13">
        <f>'PS 14-02-21'!T7</f>
      </c>
    </row>
    <row r="37" spans="1:6" ht="12.75">
      <c r="A37" s="11" t="s">
        <v>2234</v>
      </c>
      <c s="12" t="s">
        <v>2235</v>
      </c>
      <c s="14">
        <f>'PS 14-02-22'!K8+'PS 14-02-22'!M8</f>
      </c>
      <c s="14">
        <f>C37*0.21</f>
      </c>
      <c s="14">
        <f>C37+D37</f>
      </c>
      <c s="13">
        <f>'PS 14-02-22'!T7</f>
      </c>
    </row>
    <row r="38" spans="1:6" ht="12.75">
      <c r="A38" s="11" t="s">
        <v>2241</v>
      </c>
      <c s="12" t="s">
        <v>2242</v>
      </c>
      <c s="14">
        <f>'PS 14-02-51'!K8+'PS 14-02-51'!M8</f>
      </c>
      <c s="14">
        <f>C38*0.21</f>
      </c>
      <c s="14">
        <f>C38+D38</f>
      </c>
      <c s="13">
        <f>'PS 14-02-51'!T7</f>
      </c>
    </row>
    <row r="39" spans="1:6" ht="12.75">
      <c r="A39" s="11" t="s">
        <v>2258</v>
      </c>
      <c s="12" t="s">
        <v>2259</v>
      </c>
      <c s="14">
        <f>'PS 14-02-81'!K8+'PS 14-02-81'!M8</f>
      </c>
      <c s="14">
        <f>C39*0.21</f>
      </c>
      <c s="14">
        <f>C39+D39</f>
      </c>
      <c s="13">
        <f>'PS 14-02-81'!T7</f>
      </c>
    </row>
    <row r="40" spans="1:6" ht="12.75">
      <c r="A40" s="11" t="s">
        <v>2268</v>
      </c>
      <c s="12" t="s">
        <v>2269</v>
      </c>
      <c s="14">
        <f>'PS 14-02-91'!K8+'PS 14-02-91'!M8</f>
      </c>
      <c s="14">
        <f>C40*0.21</f>
      </c>
      <c s="14">
        <f>C40+D40</f>
      </c>
      <c s="13">
        <f>'PS 14-02-91'!T7</f>
      </c>
    </row>
    <row r="41" spans="1:6" ht="12.75">
      <c r="A41" s="11" t="s">
        <v>2275</v>
      </c>
      <c s="12" t="s">
        <v>2276</v>
      </c>
      <c s="14">
        <f>0+C42</f>
      </c>
      <c s="14">
        <f>C41*0.21</f>
      </c>
      <c s="14">
        <f>0+E42</f>
      </c>
      <c s="13">
        <f>0+F42</f>
      </c>
    </row>
    <row r="42" spans="1:6" ht="12.75">
      <c r="A42" s="11" t="s">
        <v>2277</v>
      </c>
      <c s="12" t="s">
        <v>2278</v>
      </c>
      <c s="14">
        <f>'PS 13-03-71'!K8+'PS 13-03-71'!M8</f>
      </c>
      <c s="14">
        <f>C42*0.21</f>
      </c>
      <c s="14">
        <f>C42+D42</f>
      </c>
      <c s="13">
        <f>'PS 13-03-71'!T7</f>
      </c>
    </row>
    <row r="43" spans="1:6" ht="12.75">
      <c r="A43" s="11" t="s">
        <v>2366</v>
      </c>
      <c s="12" t="s">
        <v>2367</v>
      </c>
      <c s="14">
        <f>0+C44+C45</f>
      </c>
      <c s="14">
        <f>C43*0.21</f>
      </c>
      <c s="14">
        <f>0+E44+E45</f>
      </c>
      <c s="13">
        <f>0+F44+F45</f>
      </c>
    </row>
    <row r="44" spans="1:6" ht="12.75">
      <c r="A44" s="11" t="s">
        <v>2368</v>
      </c>
      <c s="12" t="s">
        <v>2369</v>
      </c>
      <c s="14">
        <f>'PS 13-04-11'!K8+'PS 13-04-11'!M8</f>
      </c>
      <c s="14">
        <f>C44*0.21</f>
      </c>
      <c s="14">
        <f>C44+D44</f>
      </c>
      <c s="13">
        <f>'PS 13-04-11'!T7</f>
      </c>
    </row>
    <row r="45" spans="1:6" ht="12.75">
      <c r="A45" s="11" t="s">
        <v>2396</v>
      </c>
      <c s="12" t="s">
        <v>2397</v>
      </c>
      <c s="14">
        <f>'PS 13-04-51'!K8+'PS 13-04-51'!M8</f>
      </c>
      <c s="14">
        <f>C45*0.21</f>
      </c>
      <c s="14">
        <f>C45+D45</f>
      </c>
      <c s="13">
        <f>'PS 13-04-51'!T7</f>
      </c>
    </row>
    <row r="46" spans="1:6" ht="12.75">
      <c r="A46" s="11" t="s">
        <v>2448</v>
      </c>
      <c s="12" t="s">
        <v>2449</v>
      </c>
      <c s="14">
        <f>0+C47+C48</f>
      </c>
      <c s="14">
        <f>C46*0.21</f>
      </c>
      <c s="14">
        <f>0+E47+E48</f>
      </c>
      <c s="13">
        <f>0+F47+F48</f>
      </c>
    </row>
    <row r="47" spans="1:6" ht="12.75">
      <c r="A47" s="11" t="s">
        <v>2450</v>
      </c>
      <c s="12" t="s">
        <v>2451</v>
      </c>
      <c s="14">
        <f>'SO 13-10-01'!K8+'SO 13-10-01'!M8</f>
      </c>
      <c s="14">
        <f>C47*0.21</f>
      </c>
      <c s="14">
        <f>C47+D47</f>
      </c>
      <c s="13">
        <f>'SO 13-10-01'!T7</f>
      </c>
    </row>
    <row r="48" spans="1:6" ht="12.75">
      <c r="A48" s="11" t="s">
        <v>2617</v>
      </c>
      <c s="12" t="s">
        <v>2618</v>
      </c>
      <c s="14">
        <f>'SO 13-14-01'!K8+'SO 13-14-01'!M8</f>
      </c>
      <c s="14">
        <f>C48*0.21</f>
      </c>
      <c s="14">
        <f>C48+D48</f>
      </c>
      <c s="13">
        <f>'SO 13-14-01'!T7</f>
      </c>
    </row>
    <row r="49" spans="1:6" ht="12.75">
      <c r="A49" s="11" t="s">
        <v>2634</v>
      </c>
      <c s="12" t="s">
        <v>2635</v>
      </c>
      <c s="14">
        <f>0+C50</f>
      </c>
      <c s="14">
        <f>C49*0.21</f>
      </c>
      <c s="14">
        <f>0+E50</f>
      </c>
      <c s="13">
        <f>0+F50</f>
      </c>
    </row>
    <row r="50" spans="1:6" ht="12.75">
      <c r="A50" s="11" t="s">
        <v>2636</v>
      </c>
      <c s="12" t="s">
        <v>2637</v>
      </c>
      <c s="14">
        <f>'SO 13-11-01'!K8+'SO 13-11-01'!M8</f>
      </c>
      <c s="14">
        <f>C50*0.21</f>
      </c>
      <c s="14">
        <f>C50+D50</f>
      </c>
      <c s="13">
        <f>'SO 13-11-01'!T7</f>
      </c>
    </row>
    <row r="51" spans="1:6" ht="12.75">
      <c r="A51" s="11" t="s">
        <v>2812</v>
      </c>
      <c s="12" t="s">
        <v>2813</v>
      </c>
      <c s="14">
        <f>0+C52</f>
      </c>
      <c s="14">
        <f>C51*0.21</f>
      </c>
      <c s="14">
        <f>0+E52</f>
      </c>
      <c s="13">
        <f>0+F52</f>
      </c>
    </row>
    <row r="52" spans="1:6" ht="12.75">
      <c r="A52" s="11" t="s">
        <v>2814</v>
      </c>
      <c s="12" t="s">
        <v>2815</v>
      </c>
      <c s="14">
        <f>'SO 13-12-01'!K8+'SO 13-12-01'!M8</f>
      </c>
      <c s="14">
        <f>C52*0.21</f>
      </c>
      <c s="14">
        <f>C52+D52</f>
      </c>
      <c s="13">
        <f>'SO 13-12-01'!T7</f>
      </c>
    </row>
    <row r="53" spans="1:6" ht="12.75">
      <c r="A53" s="11" t="s">
        <v>2901</v>
      </c>
      <c s="12" t="s">
        <v>2902</v>
      </c>
      <c s="14">
        <f>0+C54+C55+C56+C57+C58+C59+C60</f>
      </c>
      <c s="14">
        <f>C53*0.21</f>
      </c>
      <c s="14">
        <f>0+E54+E55+E56+E57+E58+E59+E60</f>
      </c>
      <c s="13">
        <f>0+F54+F55+F56+F57+F58+F59+F60</f>
      </c>
    </row>
    <row r="54" spans="1:6" ht="12.75">
      <c r="A54" s="11" t="s">
        <v>2903</v>
      </c>
      <c s="12" t="s">
        <v>2904</v>
      </c>
      <c s="14">
        <f>'SO 13-20-01'!K8+'SO 13-20-01'!M8</f>
      </c>
      <c s="14">
        <f>C54*0.21</f>
      </c>
      <c s="14">
        <f>C54+D54</f>
      </c>
      <c s="13">
        <f>'SO 13-20-01'!T7</f>
      </c>
    </row>
    <row r="55" spans="1:6" ht="12.75">
      <c r="A55" s="11" t="s">
        <v>2944</v>
      </c>
      <c s="12" t="s">
        <v>2945</v>
      </c>
      <c s="14">
        <f>'SO 13-20-02'!K8+'SO 13-20-02'!M8</f>
      </c>
      <c s="14">
        <f>C55*0.21</f>
      </c>
      <c s="14">
        <f>C55+D55</f>
      </c>
      <c s="13">
        <f>'SO 13-20-02'!T7</f>
      </c>
    </row>
    <row r="56" spans="1:6" ht="12.75">
      <c r="A56" s="11" t="s">
        <v>3116</v>
      </c>
      <c s="12" t="s">
        <v>3117</v>
      </c>
      <c s="14">
        <f>'SO 13-20-03'!K8+'SO 13-20-03'!M8</f>
      </c>
      <c s="14">
        <f>C56*0.21</f>
      </c>
      <c s="14">
        <f>C56+D56</f>
      </c>
      <c s="13">
        <f>'SO 13-20-03'!T7</f>
      </c>
    </row>
    <row r="57" spans="1:6" ht="12.75">
      <c r="A57" s="11" t="s">
        <v>3133</v>
      </c>
      <c s="12" t="s">
        <v>3134</v>
      </c>
      <c s="14">
        <f>'SO 13-20-04'!K8+'SO 13-20-04'!M8</f>
      </c>
      <c s="14">
        <f>C57*0.21</f>
      </c>
      <c s="14">
        <f>C57+D57</f>
      </c>
      <c s="13">
        <f>'SO 13-20-04'!T7</f>
      </c>
    </row>
    <row r="58" spans="1:6" ht="12.75">
      <c r="A58" s="11" t="s">
        <v>3263</v>
      </c>
      <c s="12" t="s">
        <v>3264</v>
      </c>
      <c s="14">
        <f>'SO 13-20-05'!K8+'SO 13-20-05'!M8</f>
      </c>
      <c s="14">
        <f>C58*0.21</f>
      </c>
      <c s="14">
        <f>C58+D58</f>
      </c>
      <c s="13">
        <f>'SO 13-20-05'!T7</f>
      </c>
    </row>
    <row r="59" spans="1:6" ht="12.75">
      <c r="A59" s="11" t="s">
        <v>3304</v>
      </c>
      <c s="12" t="s">
        <v>3305</v>
      </c>
      <c s="14">
        <f>'SO 13-20-06'!K8+'SO 13-20-06'!M8</f>
      </c>
      <c s="14">
        <f>C59*0.21</f>
      </c>
      <c s="14">
        <f>C59+D59</f>
      </c>
      <c s="13">
        <f>'SO 13-20-06'!T7</f>
      </c>
    </row>
    <row r="60" spans="1:6" ht="12.75">
      <c r="A60" s="11" t="s">
        <v>3435</v>
      </c>
      <c s="12" t="s">
        <v>3436</v>
      </c>
      <c s="14">
        <f>'SO 13-20-07'!K8+'SO 13-20-07'!M8</f>
      </c>
      <c s="14">
        <f>C60*0.21</f>
      </c>
      <c s="14">
        <f>C60+D60</f>
      </c>
      <c s="13">
        <f>'SO 13-20-07'!T7</f>
      </c>
    </row>
    <row r="61" spans="1:6" ht="12.75">
      <c r="A61" s="11" t="s">
        <v>3509</v>
      </c>
      <c s="12" t="s">
        <v>3510</v>
      </c>
      <c s="14">
        <f>0+C62</f>
      </c>
      <c s="14">
        <f>C61*0.21</f>
      </c>
      <c s="14">
        <f>0+E62</f>
      </c>
      <c s="13">
        <f>0+F62</f>
      </c>
    </row>
    <row r="62" spans="1:6" ht="12.75">
      <c r="A62" s="11" t="s">
        <v>3511</v>
      </c>
      <c s="12" t="s">
        <v>3512</v>
      </c>
      <c s="14">
        <f>'SO 13-30-01'!K8+'SO 13-30-01'!M8</f>
      </c>
      <c s="14">
        <f>C62*0.21</f>
      </c>
      <c s="14">
        <f>C62+D62</f>
      </c>
      <c s="13">
        <f>'SO 13-30-01'!T7</f>
      </c>
    </row>
    <row r="63" spans="1:6" ht="12.75">
      <c r="A63" s="11" t="s">
        <v>3550</v>
      </c>
      <c s="12" t="s">
        <v>3551</v>
      </c>
      <c s="14">
        <f>0+C64+C65</f>
      </c>
      <c s="14">
        <f>C63*0.21</f>
      </c>
      <c s="14">
        <f>0+E64+E65</f>
      </c>
      <c s="13">
        <f>0+F64+F65</f>
      </c>
    </row>
    <row r="64" spans="1:6" ht="12.75">
      <c r="A64" s="11" t="s">
        <v>3552</v>
      </c>
      <c s="12" t="s">
        <v>3553</v>
      </c>
      <c s="14">
        <f>'SO 13-31-01'!K8+'SO 13-31-01'!M8</f>
      </c>
      <c s="14">
        <f>C64*0.21</f>
      </c>
      <c s="14">
        <f>C64+D64</f>
      </c>
      <c s="13">
        <f>'SO 13-31-01'!T7</f>
      </c>
    </row>
    <row r="65" spans="1:6" ht="12.75">
      <c r="A65" s="11" t="s">
        <v>3646</v>
      </c>
      <c s="12" t="s">
        <v>3647</v>
      </c>
      <c s="14">
        <f>'SO 13-33-01'!K8+'SO 13-33-01'!M8</f>
      </c>
      <c s="14">
        <f>C65*0.21</f>
      </c>
      <c s="14">
        <f>C65+D65</f>
      </c>
      <c s="13">
        <f>'SO 13-33-01'!T7</f>
      </c>
    </row>
    <row r="66" spans="1:6" ht="12.75">
      <c r="A66" s="11" t="s">
        <v>3921</v>
      </c>
      <c s="12" t="s">
        <v>3922</v>
      </c>
      <c s="14">
        <f>0+C67+C68+C69+C70+C71</f>
      </c>
      <c s="14">
        <f>C66*0.21</f>
      </c>
      <c s="14">
        <f>0+E67+E68+E69+E70+E71</f>
      </c>
      <c s="13">
        <f>0+F67+F68+F69+F70+F71</f>
      </c>
    </row>
    <row r="67" spans="1:6" ht="12.75">
      <c r="A67" s="11" t="s">
        <v>3923</v>
      </c>
      <c s="12" t="s">
        <v>3924</v>
      </c>
      <c s="14">
        <f>'SO 13-50-01'!K8+'SO 13-50-01'!M8</f>
      </c>
      <c s="14">
        <f>C67*0.21</f>
      </c>
      <c s="14">
        <f>C67+D67</f>
      </c>
      <c s="13">
        <f>'SO 13-50-01'!T7</f>
      </c>
    </row>
    <row r="68" spans="1:6" ht="12.75">
      <c r="A68" s="11" t="s">
        <v>3955</v>
      </c>
      <c s="12" t="s">
        <v>3956</v>
      </c>
      <c s="14">
        <f>'SO 13-50-02'!K8+'SO 13-50-02'!M8</f>
      </c>
      <c s="14">
        <f>C68*0.21</f>
      </c>
      <c s="14">
        <f>C68+D68</f>
      </c>
      <c s="13">
        <f>'SO 13-50-02'!T7</f>
      </c>
    </row>
    <row r="69" spans="1:6" ht="12.75">
      <c r="A69" s="11" t="s">
        <v>4016</v>
      </c>
      <c s="12" t="s">
        <v>4017</v>
      </c>
      <c s="14">
        <f>'SO 13-50-03.1'!K8+'SO 13-50-03.1'!M8</f>
      </c>
      <c s="14">
        <f>C69*0.21</f>
      </c>
      <c s="14">
        <f>C69+D69</f>
      </c>
      <c s="13">
        <f>'SO 13-50-03.1'!T7</f>
      </c>
    </row>
    <row r="70" spans="1:6" ht="12.75">
      <c r="A70" s="11" t="s">
        <v>4245</v>
      </c>
      <c s="12" t="s">
        <v>4246</v>
      </c>
      <c s="14">
        <f>'SO 13-50-03.2'!K8+'SO 13-50-03.2'!M8</f>
      </c>
      <c s="14">
        <f>C70*0.21</f>
      </c>
      <c s="14">
        <f>C70+D70</f>
      </c>
      <c s="13">
        <f>'SO 13-50-03.2'!T7</f>
      </c>
    </row>
    <row r="71" spans="1:6" ht="12.75">
      <c r="A71" s="11" t="s">
        <v>4285</v>
      </c>
      <c s="12" t="s">
        <v>4286</v>
      </c>
      <c s="14">
        <f>'SO 13-50-03.3'!K8+'SO 13-50-03.3'!M8</f>
      </c>
      <c s="14">
        <f>C71*0.21</f>
      </c>
      <c s="14">
        <f>C71+D71</f>
      </c>
      <c s="13">
        <f>'SO 13-50-03.3'!T7</f>
      </c>
    </row>
    <row r="72" spans="1:6" ht="12.75">
      <c r="A72" s="11" t="s">
        <v>4347</v>
      </c>
      <c s="12" t="s">
        <v>4348</v>
      </c>
      <c s="14">
        <f>0+C73</f>
      </c>
      <c s="14">
        <f>C72*0.21</f>
      </c>
      <c s="14">
        <f>0+E73</f>
      </c>
      <c s="13">
        <f>0+F73</f>
      </c>
    </row>
    <row r="73" spans="1:6" ht="12.75">
      <c r="A73" s="11" t="s">
        <v>4349</v>
      </c>
      <c s="12" t="s">
        <v>4350</v>
      </c>
      <c s="14">
        <f>'SO 10-60-01'!K8+'SO 10-60-01'!M8</f>
      </c>
      <c s="14">
        <f>C73*0.21</f>
      </c>
      <c s="14">
        <f>C73+D73</f>
      </c>
      <c s="13">
        <f>'SO 10-60-01'!T7</f>
      </c>
    </row>
    <row r="74" spans="1:6" ht="12.75">
      <c r="A74" s="11" t="s">
        <v>4379</v>
      </c>
      <c s="12" t="s">
        <v>4380</v>
      </c>
      <c s="14">
        <f>0+C75+C76+C77+C78+C79+C80+C81+C82+C83+C84+C85+C86+C87+C88+C89+C90+C91+C92+C93+C94</f>
      </c>
      <c s="14">
        <f>C74*0.21</f>
      </c>
      <c s="14">
        <f>0+E75+E76+E77+E78+E79+E80+E81+E82+E83+E84+E85+E86+E87+E88+E89+E90+E91+E92+E93+E94</f>
      </c>
      <c s="13">
        <f>0+F75+F76+F77+F78+F79+F80+F81+F82+F83+F84+F85+F86+F87+F88+F89+F90+F91+F92+F93+F94</f>
      </c>
    </row>
    <row r="75" spans="1:6" ht="12.75">
      <c r="A75" s="11" t="s">
        <v>4381</v>
      </c>
      <c s="12" t="s">
        <v>4382</v>
      </c>
      <c s="14">
        <f>'SO 11-71-01'!K8+'SO 11-71-01'!M8</f>
      </c>
      <c s="14">
        <f>C75*0.21</f>
      </c>
      <c s="14">
        <f>C75+D75</f>
      </c>
      <c s="13">
        <f>'SO 11-71-01'!T7</f>
      </c>
    </row>
    <row r="76" spans="1:6" ht="12.75">
      <c r="A76" s="11" t="s">
        <v>5203</v>
      </c>
      <c s="12" t="s">
        <v>5204</v>
      </c>
      <c s="14">
        <f>'SO 11-71-01.01'!K8+'SO 11-71-01.01'!M8</f>
      </c>
      <c s="14">
        <f>C76*0.21</f>
      </c>
      <c s="14">
        <f>C76+D76</f>
      </c>
      <c s="13">
        <f>'SO 11-71-01.01'!T7</f>
      </c>
    </row>
    <row r="77" spans="1:6" ht="12.75">
      <c r="A77" s="11" t="s">
        <v>5306</v>
      </c>
      <c s="12" t="s">
        <v>5307</v>
      </c>
      <c s="14">
        <f>'SO 11-71-01.02'!K8+'SO 11-71-01.02'!M8</f>
      </c>
      <c s="14">
        <f>C77*0.21</f>
      </c>
      <c s="14">
        <f>C77+D77</f>
      </c>
      <c s="13">
        <f>'SO 11-71-01.02'!T7</f>
      </c>
    </row>
    <row r="78" spans="1:6" ht="12.75">
      <c r="A78" s="11" t="s">
        <v>5436</v>
      </c>
      <c s="12" t="s">
        <v>5437</v>
      </c>
      <c s="14">
        <f>'SO 11-71-01.04'!K8+'SO 11-71-01.04'!M8</f>
      </c>
      <c s="14">
        <f>C78*0.21</f>
      </c>
      <c s="14">
        <f>C78+D78</f>
      </c>
      <c s="13">
        <f>'SO 11-71-01.04'!T7</f>
      </c>
    </row>
    <row r="79" spans="1:6" ht="12.75">
      <c r="A79" s="11" t="s">
        <v>5650</v>
      </c>
      <c s="12" t="s">
        <v>5651</v>
      </c>
      <c s="14">
        <f>'SO 11-71-01.05'!K8+'SO 11-71-01.05'!M8</f>
      </c>
      <c s="14">
        <f>C79*0.21</f>
      </c>
      <c s="14">
        <f>C79+D79</f>
      </c>
      <c s="13">
        <f>'SO 11-71-01.05'!T7</f>
      </c>
    </row>
    <row r="80" spans="1:6" ht="12.75">
      <c r="A80" s="11" t="s">
        <v>5679</v>
      </c>
      <c s="12" t="s">
        <v>5680</v>
      </c>
      <c s="14">
        <f>'SO 11-71-01.08'!K8+'SO 11-71-01.08'!M8</f>
      </c>
      <c s="14">
        <f>C80*0.21</f>
      </c>
      <c s="14">
        <f>C80+D80</f>
      </c>
      <c s="13">
        <f>'SO 11-71-01.08'!T7</f>
      </c>
    </row>
    <row r="81" spans="1:6" ht="12.75">
      <c r="A81" s="11" t="s">
        <v>5705</v>
      </c>
      <c s="12" t="s">
        <v>5706</v>
      </c>
      <c s="14">
        <f>'SO 13-71-01'!K8+'SO 13-71-01'!M8</f>
      </c>
      <c s="14">
        <f>C81*0.21</f>
      </c>
      <c s="14">
        <f>C81+D81</f>
      </c>
      <c s="13">
        <f>'SO 13-71-01'!T7</f>
      </c>
    </row>
    <row r="82" spans="1:6" ht="12.75">
      <c r="A82" s="11" t="s">
        <v>6218</v>
      </c>
      <c s="12" t="s">
        <v>5204</v>
      </c>
      <c s="14">
        <f>'SO 13-71-01.01'!K8+'SO 13-71-01.01'!M8</f>
      </c>
      <c s="14">
        <f>C82*0.21</f>
      </c>
      <c s="14">
        <f>C82+D82</f>
      </c>
      <c s="13">
        <f>'SO 13-71-01.01'!T7</f>
      </c>
    </row>
    <row r="83" spans="1:6" ht="12.75">
      <c r="A83" s="11" t="s">
        <v>6311</v>
      </c>
      <c s="12" t="s">
        <v>5307</v>
      </c>
      <c s="14">
        <f>'SO 13-71-01.02'!K8+'SO 13-71-01.02'!M8</f>
      </c>
      <c s="14">
        <f>C83*0.21</f>
      </c>
      <c s="14">
        <f>C83+D83</f>
      </c>
      <c s="13">
        <f>'SO 13-71-01.02'!T7</f>
      </c>
    </row>
    <row r="84" spans="1:6" ht="12.75">
      <c r="A84" s="11" t="s">
        <v>6403</v>
      </c>
      <c s="12" t="s">
        <v>6404</v>
      </c>
      <c s="14">
        <f>'SO 13-71-01.03'!K8+'SO 13-71-01.03'!M8</f>
      </c>
      <c s="14">
        <f>C84*0.21</f>
      </c>
      <c s="14">
        <f>C84+D84</f>
      </c>
      <c s="13">
        <f>'SO 13-71-01.03'!T7</f>
      </c>
    </row>
    <row r="85" spans="1:6" ht="12.75">
      <c r="A85" s="11" t="s">
        <v>6406</v>
      </c>
      <c s="12" t="s">
        <v>6407</v>
      </c>
      <c s="14">
        <f>'SO 13-71-01.04'!K8+'SO 13-71-01.04'!M8</f>
      </c>
      <c s="14">
        <f>C85*0.21</f>
      </c>
      <c s="14">
        <f>C85+D85</f>
      </c>
      <c s="13">
        <f>'SO 13-71-01.04'!T7</f>
      </c>
    </row>
    <row r="86" spans="1:6" ht="12.75">
      <c r="A86" s="11" t="s">
        <v>6565</v>
      </c>
      <c s="12" t="s">
        <v>6566</v>
      </c>
      <c s="14">
        <f>'SO 13-71-01.05'!K8+'SO 13-71-01.05'!M8</f>
      </c>
      <c s="14">
        <f>C86*0.21</f>
      </c>
      <c s="14">
        <f>C86+D86</f>
      </c>
      <c s="13">
        <f>'SO 13-71-01.05'!T7</f>
      </c>
    </row>
    <row r="87" spans="1:6" ht="12.75">
      <c r="A87" s="11" t="s">
        <v>6660</v>
      </c>
      <c s="12" t="s">
        <v>6661</v>
      </c>
      <c s="14">
        <f>'SO 13-71-01.06'!K8+'SO 13-71-01.06'!M8</f>
      </c>
      <c s="14">
        <f>C87*0.21</f>
      </c>
      <c s="14">
        <f>C87+D87</f>
      </c>
      <c s="13">
        <f>'SO 13-71-01.06'!T7</f>
      </c>
    </row>
    <row r="88" spans="1:6" ht="12.75">
      <c r="A88" s="11" t="s">
        <v>6689</v>
      </c>
      <c s="12" t="s">
        <v>6690</v>
      </c>
      <c s="14">
        <f>'SO 13-71-01.07'!K8+'SO 13-71-01.07'!M8</f>
      </c>
      <c s="14">
        <f>C88*0.21</f>
      </c>
      <c s="14">
        <f>C88+D88</f>
      </c>
      <c s="13">
        <f>'SO 13-71-01.07'!T7</f>
      </c>
    </row>
    <row r="89" spans="1:6" ht="12.75">
      <c r="A89" s="11" t="s">
        <v>6701</v>
      </c>
      <c s="12" t="s">
        <v>6702</v>
      </c>
      <c s="14">
        <f>'SO 13-74-01'!K8+'SO 13-74-01'!M8</f>
      </c>
      <c s="14">
        <f>C89*0.21</f>
      </c>
      <c s="14">
        <f>C89+D89</f>
      </c>
      <c s="13">
        <f>'SO 13-74-01'!T7</f>
      </c>
    </row>
    <row r="90" spans="1:6" ht="12.75">
      <c r="A90" s="11" t="s">
        <v>6930</v>
      </c>
      <c s="12" t="s">
        <v>6931</v>
      </c>
      <c s="14">
        <f>'SO 13-77-01'!K8+'SO 13-77-01'!M8</f>
      </c>
      <c s="14">
        <f>C90*0.21</f>
      </c>
      <c s="14">
        <f>C90+D90</f>
      </c>
      <c s="13">
        <f>'SO 13-77-01'!T7</f>
      </c>
    </row>
    <row r="91" spans="1:6" ht="12.75">
      <c r="A91" s="11" t="s">
        <v>7082</v>
      </c>
      <c s="12" t="s">
        <v>7083</v>
      </c>
      <c s="14">
        <f>'SO 13-78-01'!K8+'SO 13-78-01'!M8</f>
      </c>
      <c s="14">
        <f>C91*0.21</f>
      </c>
      <c s="14">
        <f>C91+D91</f>
      </c>
      <c s="13">
        <f>'SO 13-78-01'!T7</f>
      </c>
    </row>
    <row r="92" spans="1:6" ht="12.75">
      <c r="A92" s="11" t="s">
        <v>7102</v>
      </c>
      <c s="12" t="s">
        <v>7103</v>
      </c>
      <c s="14">
        <f>'SO 13-78-02'!K8+'SO 13-78-02'!M8</f>
      </c>
      <c s="14">
        <f>C92*0.21</f>
      </c>
      <c s="14">
        <f>C92+D92</f>
      </c>
      <c s="13">
        <f>'SO 13-78-02'!T7</f>
      </c>
    </row>
    <row r="93" spans="1:6" ht="12.75">
      <c r="A93" s="11" t="s">
        <v>7130</v>
      </c>
      <c s="12" t="s">
        <v>7131</v>
      </c>
      <c s="14">
        <f>'SO 13-78-03'!K8+'SO 13-78-03'!M8</f>
      </c>
      <c s="14">
        <f>C93*0.21</f>
      </c>
      <c s="14">
        <f>C93+D93</f>
      </c>
      <c s="13">
        <f>'SO 13-78-03'!T7</f>
      </c>
    </row>
    <row r="94" spans="1:6" ht="12.75">
      <c r="A94" s="11" t="s">
        <v>7142</v>
      </c>
      <c s="12" t="s">
        <v>7143</v>
      </c>
      <c s="14">
        <f>'SO 13-79-01'!K8+'SO 13-79-01'!M8</f>
      </c>
      <c s="14">
        <f>C94*0.21</f>
      </c>
      <c s="14">
        <f>C94+D94</f>
      </c>
      <c s="13">
        <f>'SO 13-79-01'!T7</f>
      </c>
    </row>
    <row r="95" spans="1:6" ht="12.75">
      <c r="A95" s="11" t="s">
        <v>7157</v>
      </c>
      <c s="12" t="s">
        <v>7158</v>
      </c>
      <c s="14">
        <f>0+C96</f>
      </c>
      <c s="14">
        <f>C95*0.21</f>
      </c>
      <c s="14">
        <f>0+E96</f>
      </c>
      <c s="13">
        <f>0+F96</f>
      </c>
    </row>
    <row r="96" spans="1:6" ht="12.75">
      <c r="A96" s="11" t="s">
        <v>7159</v>
      </c>
      <c s="12" t="s">
        <v>7160</v>
      </c>
      <c s="14">
        <f>'SO 13-84-01'!K8+'SO 13-84-01'!M8</f>
      </c>
      <c s="14">
        <f>C96*0.21</f>
      </c>
      <c s="14">
        <f>C96+D96</f>
      </c>
      <c s="13">
        <f>'SO 13-84-01'!T7</f>
      </c>
    </row>
    <row r="97" spans="1:6" ht="12.75">
      <c r="A97" s="11" t="s">
        <v>7251</v>
      </c>
      <c s="12" t="s">
        <v>7252</v>
      </c>
      <c s="14">
        <f>0+C98+C99+C100+C101+C102+C103</f>
      </c>
      <c s="14">
        <f>C97*0.21</f>
      </c>
      <c s="14">
        <f>0+E98+E99+E100+E101+E102+E103</f>
      </c>
      <c s="13">
        <f>0+F98+F99+F100+F101+F102+F103</f>
      </c>
    </row>
    <row r="98" spans="1:6" ht="12.75">
      <c r="A98" s="11" t="s">
        <v>7253</v>
      </c>
      <c s="12" t="s">
        <v>7254</v>
      </c>
      <c s="14">
        <f>'SO 10-86-01'!K8+'SO 10-86-01'!M8</f>
      </c>
      <c s="14">
        <f>C98*0.21</f>
      </c>
      <c s="14">
        <f>C98+D98</f>
      </c>
      <c s="13">
        <f>'SO 10-86-01'!T7</f>
      </c>
    </row>
    <row r="99" spans="1:6" ht="12.75">
      <c r="A99" s="11" t="s">
        <v>7300</v>
      </c>
      <c s="12" t="s">
        <v>7301</v>
      </c>
      <c s="14">
        <f>'SO 13-86-01'!K8+'SO 13-86-01'!M8</f>
      </c>
      <c s="14">
        <f>C99*0.21</f>
      </c>
      <c s="14">
        <f>C99+D99</f>
      </c>
      <c s="13">
        <f>'SO 13-86-01'!T7</f>
      </c>
    </row>
    <row r="100" spans="1:6" ht="12.75">
      <c r="A100" s="11" t="s">
        <v>7386</v>
      </c>
      <c s="12" t="s">
        <v>7387</v>
      </c>
      <c s="14">
        <f>'SO 13-86-02'!K8+'SO 13-86-02'!M8</f>
      </c>
      <c s="14">
        <f>C100*0.21</f>
      </c>
      <c s="14">
        <f>C100+D100</f>
      </c>
      <c s="13">
        <f>'SO 13-86-02'!T7</f>
      </c>
    </row>
    <row r="101" spans="1:6" ht="12.75">
      <c r="A101" s="11" t="s">
        <v>7417</v>
      </c>
      <c s="12" t="s">
        <v>7418</v>
      </c>
      <c s="14">
        <f>'SO 13-86-03'!K8+'SO 13-86-03'!M8</f>
      </c>
      <c s="14">
        <f>C101*0.21</f>
      </c>
      <c s="14">
        <f>C101+D101</f>
      </c>
      <c s="13">
        <f>'SO 13-86-03'!T7</f>
      </c>
    </row>
    <row r="102" spans="1:6" ht="12.75">
      <c r="A102" s="11" t="s">
        <v>7445</v>
      </c>
      <c s="12" t="s">
        <v>7446</v>
      </c>
      <c s="14">
        <f>'SO 13-86-04'!K8+'SO 13-86-04'!M8</f>
      </c>
      <c s="14">
        <f>C102*0.21</f>
      </c>
      <c s="14">
        <f>C102+D102</f>
      </c>
      <c s="13">
        <f>'SO 13-86-04'!T7</f>
      </c>
    </row>
    <row r="103" spans="1:6" ht="12.75">
      <c r="A103" s="11" t="s">
        <v>7474</v>
      </c>
      <c s="12" t="s">
        <v>7475</v>
      </c>
      <c s="14">
        <f>'SO 13-86-05'!K8+'SO 13-86-05'!M8</f>
      </c>
      <c s="14">
        <f>C103*0.21</f>
      </c>
      <c s="14">
        <f>C103+D103</f>
      </c>
      <c s="13">
        <f>'SO 13-86-05'!T7</f>
      </c>
    </row>
    <row r="104" spans="1:6" ht="12.75">
      <c r="A104" s="11" t="s">
        <v>7490</v>
      </c>
      <c s="12" t="s">
        <v>7491</v>
      </c>
      <c s="14">
        <f>0+C105</f>
      </c>
      <c s="14">
        <f>C104*0.21</f>
      </c>
      <c s="14">
        <f>0+E105</f>
      </c>
      <c s="13">
        <f>0+F105</f>
      </c>
    </row>
    <row r="105" spans="1:6" ht="12.75">
      <c r="A105" s="11" t="s">
        <v>7492</v>
      </c>
      <c s="12" t="s">
        <v>7493</v>
      </c>
      <c s="14">
        <f>'SO 13-92-01'!K8+'SO 13-92-01'!M8</f>
      </c>
      <c s="14">
        <f>C105*0.21</f>
      </c>
      <c s="14">
        <f>C105+D105</f>
      </c>
      <c s="13">
        <f>'SO 13-92-01'!T7</f>
      </c>
    </row>
    <row r="106" spans="1:6" ht="12.75">
      <c r="A106" s="11" t="s">
        <v>7510</v>
      </c>
      <c s="12" t="s">
        <v>7511</v>
      </c>
      <c s="14">
        <f>0+C107</f>
      </c>
      <c s="14">
        <f>C106*0.21</f>
      </c>
      <c s="14">
        <f>0+E107</f>
      </c>
      <c s="13">
        <f>0+F107</f>
      </c>
    </row>
    <row r="107" spans="1:6" ht="12.75">
      <c r="A107" s="11" t="s">
        <v>7512</v>
      </c>
      <c s="12" t="s">
        <v>7513</v>
      </c>
      <c s="14">
        <f>'SO 13-96-01'!K8+'SO 13-96-01'!M8</f>
      </c>
      <c s="14">
        <f>C107*0.21</f>
      </c>
      <c s="14">
        <f>C107+D107</f>
      </c>
      <c s="13">
        <f>'SO 13-96-01'!T7</f>
      </c>
    </row>
    <row r="108" spans="1:6" ht="12.75">
      <c r="A108" s="11" t="s">
        <v>7580</v>
      </c>
      <c s="12" t="s">
        <v>7581</v>
      </c>
      <c s="14">
        <f>0+C109</f>
      </c>
      <c s="14">
        <f>C108*0.21</f>
      </c>
      <c s="14">
        <f>0+E109</f>
      </c>
      <c s="13">
        <f>0+F109</f>
      </c>
    </row>
    <row r="109" spans="1:6" ht="12.75">
      <c r="A109" s="11" t="s">
        <v>7582</v>
      </c>
      <c s="12" t="s">
        <v>7581</v>
      </c>
      <c s="14">
        <f>'SO 98-98'!K8+'SO 98-98'!M8</f>
      </c>
      <c s="14">
        <f>C109*0.21</f>
      </c>
      <c s="14">
        <f>C109+D109</f>
      </c>
      <c s="13">
        <f>'SO 98-98'!T7</f>
      </c>
    </row>
    <row r="110" spans="1:6" ht="12.75">
      <c r="A110" s="11" t="s">
        <v>7614</v>
      </c>
      <c s="12" t="s">
        <v>7615</v>
      </c>
      <c s="14">
        <f>0+C111</f>
      </c>
      <c s="14">
        <f>C110*0.21</f>
      </c>
      <c s="14">
        <f>0+E111</f>
      </c>
      <c s="13">
        <f>0+F111</f>
      </c>
    </row>
    <row r="111" spans="1:6" ht="12.75">
      <c r="A111" s="11" t="s">
        <v>7616</v>
      </c>
      <c s="12" t="s">
        <v>7615</v>
      </c>
      <c s="14">
        <f>'SO 90-90'!K8+'SO 90-90'!M8</f>
      </c>
      <c s="14">
        <f>C111*0.21</f>
      </c>
      <c s="14">
        <f>C111+D111</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1184</v>
      </c>
      <c r="E8" s="30" t="s">
        <v>1183</v>
      </c>
      <c r="J8" s="29">
        <f>0+J9</f>
      </c>
      <c s="29">
        <f>0+K9</f>
      </c>
      <c s="29">
        <f>0+L9</f>
      </c>
      <c s="29">
        <f>0+M9</f>
      </c>
    </row>
    <row r="9" spans="1:13" ht="12.75">
      <c r="A9" t="s">
        <v>46</v>
      </c>
      <c r="C9" s="31" t="s">
        <v>123</v>
      </c>
      <c r="E9" s="33" t="s">
        <v>124</v>
      </c>
      <c r="J9" s="32">
        <f>0</f>
      </c>
      <c s="32">
        <f>0</f>
      </c>
      <c s="32">
        <f>0+L10+L14+L18+L22+L26+L30+L34+L38+L42+L46+L50+L54+L58+L62+L66+L70+L74+L78+L82+L86+L90</f>
      </c>
      <c s="32">
        <f>0+M10+M14+M18+M22+M26+M30+M34+M38+M42+M46+M50+M54+M58+M62+M66+M70+M74+M78+M82+M86+M90</f>
      </c>
    </row>
    <row r="10" spans="1:16" ht="12.75">
      <c r="A10" t="s">
        <v>48</v>
      </c>
      <c s="34" t="s">
        <v>4</v>
      </c>
      <c s="34" t="s">
        <v>1063</v>
      </c>
      <c s="35" t="s">
        <v>5</v>
      </c>
      <c s="6" t="s">
        <v>1064</v>
      </c>
      <c s="36" t="s">
        <v>51</v>
      </c>
      <c s="37">
        <v>50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14.75">
      <c r="A13" t="s">
        <v>55</v>
      </c>
      <c r="E13" s="39" t="s">
        <v>1065</v>
      </c>
    </row>
    <row r="14" spans="1:16" ht="12.75">
      <c r="A14" t="s">
        <v>48</v>
      </c>
      <c s="34" t="s">
        <v>27</v>
      </c>
      <c s="34" t="s">
        <v>1185</v>
      </c>
      <c s="35" t="s">
        <v>5</v>
      </c>
      <c s="6" t="s">
        <v>1186</v>
      </c>
      <c s="36" t="s">
        <v>51</v>
      </c>
      <c s="37">
        <v>50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27.5">
      <c r="A17" t="s">
        <v>55</v>
      </c>
      <c r="E17" s="39" t="s">
        <v>1187</v>
      </c>
    </row>
    <row r="18" spans="1:16" ht="12.75">
      <c r="A18" t="s">
        <v>48</v>
      </c>
      <c s="34" t="s">
        <v>26</v>
      </c>
      <c s="34" t="s">
        <v>1188</v>
      </c>
      <c s="35" t="s">
        <v>5</v>
      </c>
      <c s="6" t="s">
        <v>1189</v>
      </c>
      <c s="36" t="s">
        <v>237</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02">
      <c r="A21" t="s">
        <v>55</v>
      </c>
      <c r="E21" s="39" t="s">
        <v>1190</v>
      </c>
    </row>
    <row r="22" spans="1:16" ht="12.75">
      <c r="A22" t="s">
        <v>48</v>
      </c>
      <c s="34" t="s">
        <v>63</v>
      </c>
      <c s="34" t="s">
        <v>1191</v>
      </c>
      <c s="35" t="s">
        <v>5</v>
      </c>
      <c s="6" t="s">
        <v>1192</v>
      </c>
      <c s="36" t="s">
        <v>237</v>
      </c>
      <c s="37">
        <v>2</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943</v>
      </c>
    </row>
    <row r="26" spans="1:16" ht="12.75">
      <c r="A26" t="s">
        <v>48</v>
      </c>
      <c s="34" t="s">
        <v>67</v>
      </c>
      <c s="34" t="s">
        <v>1193</v>
      </c>
      <c s="35" t="s">
        <v>5</v>
      </c>
      <c s="6" t="s">
        <v>1194</v>
      </c>
      <c s="36" t="s">
        <v>62</v>
      </c>
      <c s="37">
        <v>22</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14.75">
      <c r="A29" t="s">
        <v>55</v>
      </c>
      <c r="E29" s="39" t="s">
        <v>983</v>
      </c>
    </row>
    <row r="30" spans="1:16" ht="12.75">
      <c r="A30" t="s">
        <v>48</v>
      </c>
      <c s="34" t="s">
        <v>72</v>
      </c>
      <c s="34" t="s">
        <v>1195</v>
      </c>
      <c s="35" t="s">
        <v>5</v>
      </c>
      <c s="6" t="s">
        <v>1196</v>
      </c>
      <c s="36" t="s">
        <v>62</v>
      </c>
      <c s="37">
        <v>22</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40.25">
      <c r="A33" t="s">
        <v>55</v>
      </c>
      <c r="E33" s="39" t="s">
        <v>956</v>
      </c>
    </row>
    <row r="34" spans="1:16" ht="12.75">
      <c r="A34" t="s">
        <v>48</v>
      </c>
      <c s="34" t="s">
        <v>123</v>
      </c>
      <c s="34" t="s">
        <v>1197</v>
      </c>
      <c s="35" t="s">
        <v>5</v>
      </c>
      <c s="6" t="s">
        <v>1198</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14.75">
      <c r="A37" t="s">
        <v>55</v>
      </c>
      <c r="E37" s="39" t="s">
        <v>983</v>
      </c>
    </row>
    <row r="38" spans="1:16" ht="12.75">
      <c r="A38" t="s">
        <v>48</v>
      </c>
      <c s="34" t="s">
        <v>163</v>
      </c>
      <c s="34" t="s">
        <v>1199</v>
      </c>
      <c s="35" t="s">
        <v>5</v>
      </c>
      <c s="6" t="s">
        <v>1200</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14.75">
      <c r="A41" t="s">
        <v>55</v>
      </c>
      <c r="E41" s="39" t="s">
        <v>983</v>
      </c>
    </row>
    <row r="42" spans="1:16" ht="25.5">
      <c r="A42" t="s">
        <v>48</v>
      </c>
      <c s="34" t="s">
        <v>76</v>
      </c>
      <c s="34" t="s">
        <v>1201</v>
      </c>
      <c s="35" t="s">
        <v>5</v>
      </c>
      <c s="6" t="s">
        <v>1202</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14.75">
      <c r="A45" t="s">
        <v>55</v>
      </c>
      <c r="E45" s="39" t="s">
        <v>1203</v>
      </c>
    </row>
    <row r="46" spans="1:16" ht="12.75">
      <c r="A46" t="s">
        <v>48</v>
      </c>
      <c s="34" t="s">
        <v>82</v>
      </c>
      <c s="34" t="s">
        <v>1204</v>
      </c>
      <c s="35" t="s">
        <v>5</v>
      </c>
      <c s="6" t="s">
        <v>1205</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40.25">
      <c r="A49" t="s">
        <v>55</v>
      </c>
      <c r="E49" s="39" t="s">
        <v>956</v>
      </c>
    </row>
    <row r="50" spans="1:16" ht="12.75">
      <c r="A50" t="s">
        <v>48</v>
      </c>
      <c s="34" t="s">
        <v>86</v>
      </c>
      <c s="34" t="s">
        <v>1206</v>
      </c>
      <c s="35" t="s">
        <v>5</v>
      </c>
      <c s="6" t="s">
        <v>1207</v>
      </c>
      <c s="36" t="s">
        <v>62</v>
      </c>
      <c s="37">
        <v>4</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2.75">
      <c r="A53" t="s">
        <v>55</v>
      </c>
      <c r="E53" s="39" t="s">
        <v>5</v>
      </c>
    </row>
    <row r="54" spans="1:16" ht="12.75">
      <c r="A54" t="s">
        <v>48</v>
      </c>
      <c s="34" t="s">
        <v>90</v>
      </c>
      <c s="34" t="s">
        <v>1208</v>
      </c>
      <c s="35" t="s">
        <v>5</v>
      </c>
      <c s="6" t="s">
        <v>1209</v>
      </c>
      <c s="36" t="s">
        <v>62</v>
      </c>
      <c s="37">
        <v>4</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2.75">
      <c r="A57" t="s">
        <v>55</v>
      </c>
      <c r="E57" s="39" t="s">
        <v>5</v>
      </c>
    </row>
    <row r="58" spans="1:16" ht="25.5">
      <c r="A58" t="s">
        <v>48</v>
      </c>
      <c s="34" t="s">
        <v>94</v>
      </c>
      <c s="34" t="s">
        <v>1210</v>
      </c>
      <c s="35" t="s">
        <v>5</v>
      </c>
      <c s="6" t="s">
        <v>1211</v>
      </c>
      <c s="36" t="s">
        <v>62</v>
      </c>
      <c s="37">
        <v>2</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14.75">
      <c r="A61" t="s">
        <v>55</v>
      </c>
      <c r="E61" s="39" t="s">
        <v>983</v>
      </c>
    </row>
    <row r="62" spans="1:16" ht="25.5">
      <c r="A62" t="s">
        <v>48</v>
      </c>
      <c s="34" t="s">
        <v>98</v>
      </c>
      <c s="34" t="s">
        <v>1212</v>
      </c>
      <c s="35" t="s">
        <v>5</v>
      </c>
      <c s="6" t="s">
        <v>1213</v>
      </c>
      <c s="36" t="s">
        <v>62</v>
      </c>
      <c s="37">
        <v>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956</v>
      </c>
    </row>
    <row r="66" spans="1:16" ht="12.75">
      <c r="A66" t="s">
        <v>48</v>
      </c>
      <c s="34" t="s">
        <v>102</v>
      </c>
      <c s="34" t="s">
        <v>1214</v>
      </c>
      <c s="35" t="s">
        <v>5</v>
      </c>
      <c s="6" t="s">
        <v>1215</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14.75">
      <c r="A69" t="s">
        <v>55</v>
      </c>
      <c r="E69" s="39" t="s">
        <v>983</v>
      </c>
    </row>
    <row r="70" spans="1:16" ht="12.75">
      <c r="A70" t="s">
        <v>48</v>
      </c>
      <c s="34" t="s">
        <v>107</v>
      </c>
      <c s="34" t="s">
        <v>1216</v>
      </c>
      <c s="35" t="s">
        <v>5</v>
      </c>
      <c s="6" t="s">
        <v>1217</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956</v>
      </c>
    </row>
    <row r="74" spans="1:16" ht="25.5">
      <c r="A74" t="s">
        <v>48</v>
      </c>
      <c s="34" t="s">
        <v>111</v>
      </c>
      <c s="34" t="s">
        <v>1218</v>
      </c>
      <c s="35" t="s">
        <v>5</v>
      </c>
      <c s="6" t="s">
        <v>1219</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14.75">
      <c r="A77" t="s">
        <v>55</v>
      </c>
      <c r="E77" s="39" t="s">
        <v>983</v>
      </c>
    </row>
    <row r="78" spans="1:16" ht="12.75">
      <c r="A78" t="s">
        <v>48</v>
      </c>
      <c s="34" t="s">
        <v>115</v>
      </c>
      <c s="34" t="s">
        <v>1220</v>
      </c>
      <c s="35" t="s">
        <v>5</v>
      </c>
      <c s="6" t="s">
        <v>1221</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40.25">
      <c r="A81" t="s">
        <v>55</v>
      </c>
      <c r="E81" s="39" t="s">
        <v>956</v>
      </c>
    </row>
    <row r="82" spans="1:16" ht="12.75">
      <c r="A82" t="s">
        <v>48</v>
      </c>
      <c s="34" t="s">
        <v>119</v>
      </c>
      <c s="34" t="s">
        <v>1222</v>
      </c>
      <c s="35" t="s">
        <v>5</v>
      </c>
      <c s="6" t="s">
        <v>1223</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91.25">
      <c r="A85" t="s">
        <v>55</v>
      </c>
      <c r="E85" s="39" t="s">
        <v>953</v>
      </c>
    </row>
    <row r="86" spans="1:16" ht="12.75">
      <c r="A86" t="s">
        <v>48</v>
      </c>
      <c s="34" t="s">
        <v>125</v>
      </c>
      <c s="34" t="s">
        <v>1224</v>
      </c>
      <c s="35" t="s">
        <v>5</v>
      </c>
      <c s="6" t="s">
        <v>1225</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91.25">
      <c r="A89" t="s">
        <v>55</v>
      </c>
      <c r="E89" s="39" t="s">
        <v>953</v>
      </c>
    </row>
    <row r="90" spans="1:16" ht="12.75">
      <c r="A90" t="s">
        <v>48</v>
      </c>
      <c s="34" t="s">
        <v>129</v>
      </c>
      <c s="34" t="s">
        <v>1226</v>
      </c>
      <c s="35" t="s">
        <v>5</v>
      </c>
      <c s="6" t="s">
        <v>1227</v>
      </c>
      <c s="36" t="s">
        <v>62</v>
      </c>
      <c s="37">
        <v>2</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40.25">
      <c r="A93" t="s">
        <v>55</v>
      </c>
      <c r="E93" s="39" t="s">
        <v>956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1230</v>
      </c>
      <c r="E8" s="30" t="s">
        <v>1229</v>
      </c>
      <c r="J8" s="29">
        <f>0+J9</f>
      </c>
      <c s="29">
        <f>0+K9</f>
      </c>
      <c s="29">
        <f>0+L9</f>
      </c>
      <c s="29">
        <f>0+M9</f>
      </c>
    </row>
    <row r="9" spans="1:13" ht="12.75">
      <c r="A9" t="s">
        <v>46</v>
      </c>
      <c r="C9" s="31" t="s">
        <v>123</v>
      </c>
      <c r="E9" s="33" t="s">
        <v>124</v>
      </c>
      <c r="J9" s="32">
        <f>0</f>
      </c>
      <c s="32">
        <f>0</f>
      </c>
      <c s="32">
        <f>0+L10+L14+L18+L22+L26+L30+L34+L38+L42+L46+L50+L54+L58+L62+L66+L70+L74+L78</f>
      </c>
      <c s="32">
        <f>0+M10+M14+M18+M22+M26+M30+M34+M38+M42+M46+M50+M54+M58+M62+M66+M70+M74+M78</f>
      </c>
    </row>
    <row r="10" spans="1:16" ht="12.75">
      <c r="A10" t="s">
        <v>48</v>
      </c>
      <c s="34" t="s">
        <v>4</v>
      </c>
      <c s="34" t="s">
        <v>1231</v>
      </c>
      <c s="35" t="s">
        <v>5</v>
      </c>
      <c s="6" t="s">
        <v>1232</v>
      </c>
      <c s="36" t="s">
        <v>62</v>
      </c>
      <c s="37">
        <v>1</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78.5">
      <c r="A13" t="s">
        <v>55</v>
      </c>
      <c r="E13" s="39" t="s">
        <v>1233</v>
      </c>
    </row>
    <row r="14" spans="1:16" ht="12.75">
      <c r="A14" t="s">
        <v>48</v>
      </c>
      <c s="34" t="s">
        <v>27</v>
      </c>
      <c s="34" t="s">
        <v>1234</v>
      </c>
      <c s="35" t="s">
        <v>5</v>
      </c>
      <c s="6" t="s">
        <v>1235</v>
      </c>
      <c s="36" t="s">
        <v>62</v>
      </c>
      <c s="37">
        <v>1</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65.75">
      <c r="A17" t="s">
        <v>55</v>
      </c>
      <c r="E17" s="39" t="s">
        <v>1236</v>
      </c>
    </row>
    <row r="18" spans="1:16" ht="12.75">
      <c r="A18" t="s">
        <v>48</v>
      </c>
      <c s="34" t="s">
        <v>26</v>
      </c>
      <c s="34" t="s">
        <v>1237</v>
      </c>
      <c s="35" t="s">
        <v>5</v>
      </c>
      <c s="6" t="s">
        <v>1238</v>
      </c>
      <c s="36" t="s">
        <v>62</v>
      </c>
      <c s="37">
        <v>2</v>
      </c>
      <c s="36">
        <v>0</v>
      </c>
      <c s="36">
        <f>ROUND(G18*H18,6)</f>
      </c>
      <c r="L18" s="38">
        <v>0</v>
      </c>
      <c s="32">
        <f>ROUND(ROUND(L18,2)*ROUND(G18,3),2)</f>
      </c>
      <c s="36" t="s">
        <v>52</v>
      </c>
      <c>
        <f>(M18*21)/100</f>
      </c>
      <c t="s">
        <v>27</v>
      </c>
    </row>
    <row r="19" spans="1:5" ht="12.75">
      <c r="A19" s="35" t="s">
        <v>53</v>
      </c>
      <c r="E19" s="39" t="s">
        <v>5</v>
      </c>
    </row>
    <row r="20" spans="1:5" ht="25.5">
      <c r="A20" s="35" t="s">
        <v>54</v>
      </c>
      <c r="E20" s="40" t="s">
        <v>70</v>
      </c>
    </row>
    <row r="21" spans="1:5" ht="102">
      <c r="A21" t="s">
        <v>55</v>
      </c>
      <c r="E21" s="39" t="s">
        <v>1239</v>
      </c>
    </row>
    <row r="22" spans="1:16" ht="12.75">
      <c r="A22" t="s">
        <v>48</v>
      </c>
      <c s="34" t="s">
        <v>63</v>
      </c>
      <c s="34" t="s">
        <v>1240</v>
      </c>
      <c s="35" t="s">
        <v>5</v>
      </c>
      <c s="6" t="s">
        <v>1241</v>
      </c>
      <c s="36" t="s">
        <v>62</v>
      </c>
      <c s="37">
        <v>1</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65.75">
      <c r="A25" t="s">
        <v>55</v>
      </c>
      <c r="E25" s="39" t="s">
        <v>1242</v>
      </c>
    </row>
    <row r="26" spans="1:16" ht="12.75">
      <c r="A26" t="s">
        <v>48</v>
      </c>
      <c s="34" t="s">
        <v>67</v>
      </c>
      <c s="34" t="s">
        <v>1243</v>
      </c>
      <c s="35" t="s">
        <v>5</v>
      </c>
      <c s="6" t="s">
        <v>1244</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65.75">
      <c r="A29" t="s">
        <v>55</v>
      </c>
      <c r="E29" s="39" t="s">
        <v>1245</v>
      </c>
    </row>
    <row r="30" spans="1:16" ht="12.75">
      <c r="A30" t="s">
        <v>48</v>
      </c>
      <c s="34" t="s">
        <v>72</v>
      </c>
      <c s="34" t="s">
        <v>1246</v>
      </c>
      <c s="35" t="s">
        <v>5</v>
      </c>
      <c s="6" t="s">
        <v>1247</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27.5">
      <c r="A33" t="s">
        <v>55</v>
      </c>
      <c r="E33" s="39" t="s">
        <v>1248</v>
      </c>
    </row>
    <row r="34" spans="1:16" ht="12.75">
      <c r="A34" t="s">
        <v>48</v>
      </c>
      <c s="34" t="s">
        <v>123</v>
      </c>
      <c s="34" t="s">
        <v>1249</v>
      </c>
      <c s="35" t="s">
        <v>5</v>
      </c>
      <c s="6" t="s">
        <v>1250</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40.25">
      <c r="A37" t="s">
        <v>55</v>
      </c>
      <c r="E37" s="39" t="s">
        <v>1251</v>
      </c>
    </row>
    <row r="38" spans="1:16" ht="12.75">
      <c r="A38" t="s">
        <v>48</v>
      </c>
      <c s="34" t="s">
        <v>163</v>
      </c>
      <c s="34" t="s">
        <v>1252</v>
      </c>
      <c s="35" t="s">
        <v>5</v>
      </c>
      <c s="6" t="s">
        <v>1253</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53">
      <c r="A41" t="s">
        <v>55</v>
      </c>
      <c r="E41" s="39" t="s">
        <v>1254</v>
      </c>
    </row>
    <row r="42" spans="1:16" ht="12.75">
      <c r="A42" t="s">
        <v>48</v>
      </c>
      <c s="34" t="s">
        <v>76</v>
      </c>
      <c s="34" t="s">
        <v>1255</v>
      </c>
      <c s="35" t="s">
        <v>5</v>
      </c>
      <c s="6" t="s">
        <v>1256</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1257</v>
      </c>
    </row>
    <row r="46" spans="1:16" ht="12.75">
      <c r="A46" t="s">
        <v>48</v>
      </c>
      <c s="34" t="s">
        <v>82</v>
      </c>
      <c s="34" t="s">
        <v>910</v>
      </c>
      <c s="35" t="s">
        <v>5</v>
      </c>
      <c s="6" t="s">
        <v>911</v>
      </c>
      <c s="36" t="s">
        <v>62</v>
      </c>
      <c s="37">
        <v>1</v>
      </c>
      <c s="36">
        <v>0</v>
      </c>
      <c s="36">
        <f>ROUND(G46*H46,6)</f>
      </c>
      <c r="L46" s="38">
        <v>0</v>
      </c>
      <c s="32">
        <f>ROUND(ROUND(L46,2)*ROUND(G46,3),2)</f>
      </c>
      <c s="36" t="s">
        <v>52</v>
      </c>
      <c>
        <f>(M46*21)/100</f>
      </c>
      <c t="s">
        <v>27</v>
      </c>
    </row>
    <row r="47" spans="1:5" ht="12.75">
      <c r="A47" s="35" t="s">
        <v>53</v>
      </c>
      <c r="E47" s="39" t="s">
        <v>5</v>
      </c>
    </row>
    <row r="48" spans="1:5" ht="25.5">
      <c r="A48" s="35" t="s">
        <v>54</v>
      </c>
      <c r="E48" s="40" t="s">
        <v>136</v>
      </c>
    </row>
    <row r="49" spans="1:5" ht="114.75">
      <c r="A49" t="s">
        <v>55</v>
      </c>
      <c r="E49" s="39" t="s">
        <v>913</v>
      </c>
    </row>
    <row r="50" spans="1:16" ht="12.75">
      <c r="A50" t="s">
        <v>48</v>
      </c>
      <c s="34" t="s">
        <v>86</v>
      </c>
      <c s="34" t="s">
        <v>914</v>
      </c>
      <c s="35" t="s">
        <v>5</v>
      </c>
      <c s="6" t="s">
        <v>915</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916</v>
      </c>
    </row>
    <row r="54" spans="1:16" ht="12.75">
      <c r="A54" t="s">
        <v>48</v>
      </c>
      <c s="34" t="s">
        <v>90</v>
      </c>
      <c s="34" t="s">
        <v>917</v>
      </c>
      <c s="35" t="s">
        <v>5</v>
      </c>
      <c s="6" t="s">
        <v>918</v>
      </c>
      <c s="36" t="s">
        <v>62</v>
      </c>
      <c s="37">
        <v>1</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14.75">
      <c r="A57" t="s">
        <v>55</v>
      </c>
      <c r="E57" s="39" t="s">
        <v>919</v>
      </c>
    </row>
    <row r="58" spans="1:16" ht="12.75">
      <c r="A58" t="s">
        <v>48</v>
      </c>
      <c s="34" t="s">
        <v>94</v>
      </c>
      <c s="34" t="s">
        <v>920</v>
      </c>
      <c s="35" t="s">
        <v>5</v>
      </c>
      <c s="6" t="s">
        <v>921</v>
      </c>
      <c s="36" t="s">
        <v>62</v>
      </c>
      <c s="37">
        <v>2</v>
      </c>
      <c s="36">
        <v>0</v>
      </c>
      <c s="36">
        <f>ROUND(G58*H58,6)</f>
      </c>
      <c r="L58" s="38">
        <v>0</v>
      </c>
      <c s="32">
        <f>ROUND(ROUND(L58,2)*ROUND(G58,3),2)</f>
      </c>
      <c s="36" t="s">
        <v>52</v>
      </c>
      <c>
        <f>(M58*21)/100</f>
      </c>
      <c t="s">
        <v>27</v>
      </c>
    </row>
    <row r="59" spans="1:5" ht="12.75">
      <c r="A59" s="35" t="s">
        <v>53</v>
      </c>
      <c r="E59" s="39" t="s">
        <v>5</v>
      </c>
    </row>
    <row r="60" spans="1:5" ht="25.5">
      <c r="A60" s="35" t="s">
        <v>54</v>
      </c>
      <c r="E60" s="40" t="s">
        <v>70</v>
      </c>
    </row>
    <row r="61" spans="1:5" ht="127.5">
      <c r="A61" t="s">
        <v>55</v>
      </c>
      <c r="E61" s="39" t="s">
        <v>922</v>
      </c>
    </row>
    <row r="62" spans="1:16" ht="12.75">
      <c r="A62" t="s">
        <v>48</v>
      </c>
      <c s="34" t="s">
        <v>98</v>
      </c>
      <c s="34" t="s">
        <v>1258</v>
      </c>
      <c s="35" t="s">
        <v>5</v>
      </c>
      <c s="6" t="s">
        <v>1259</v>
      </c>
      <c s="36" t="s">
        <v>62</v>
      </c>
      <c s="37">
        <v>2</v>
      </c>
      <c s="36">
        <v>0</v>
      </c>
      <c s="36">
        <f>ROUND(G62*H62,6)</f>
      </c>
      <c r="L62" s="38">
        <v>0</v>
      </c>
      <c s="32">
        <f>ROUND(ROUND(L62,2)*ROUND(G62,3),2)</f>
      </c>
      <c s="36" t="s">
        <v>52</v>
      </c>
      <c>
        <f>(M62*21)/100</f>
      </c>
      <c t="s">
        <v>27</v>
      </c>
    </row>
    <row r="63" spans="1:5" ht="12.75">
      <c r="A63" s="35" t="s">
        <v>53</v>
      </c>
      <c r="E63" s="39" t="s">
        <v>5</v>
      </c>
    </row>
    <row r="64" spans="1:5" ht="25.5">
      <c r="A64" s="35" t="s">
        <v>54</v>
      </c>
      <c r="E64" s="40" t="s">
        <v>70</v>
      </c>
    </row>
    <row r="65" spans="1:5" ht="127.5">
      <c r="A65" t="s">
        <v>55</v>
      </c>
      <c r="E65" s="39" t="s">
        <v>1260</v>
      </c>
    </row>
    <row r="66" spans="1:16" ht="12.75">
      <c r="A66" t="s">
        <v>48</v>
      </c>
      <c s="34" t="s">
        <v>102</v>
      </c>
      <c s="34" t="s">
        <v>923</v>
      </c>
      <c s="35" t="s">
        <v>5</v>
      </c>
      <c s="6" t="s">
        <v>924</v>
      </c>
      <c s="36" t="s">
        <v>105</v>
      </c>
      <c s="37">
        <v>16</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02">
      <c r="A69" t="s">
        <v>55</v>
      </c>
      <c r="E69" s="39" t="s">
        <v>925</v>
      </c>
    </row>
    <row r="70" spans="1:16" ht="25.5">
      <c r="A70" t="s">
        <v>48</v>
      </c>
      <c s="34" t="s">
        <v>107</v>
      </c>
      <c s="34" t="s">
        <v>926</v>
      </c>
      <c s="35" t="s">
        <v>5</v>
      </c>
      <c s="6" t="s">
        <v>927</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65.75">
      <c r="A73" t="s">
        <v>55</v>
      </c>
      <c r="E73" s="39" t="s">
        <v>928</v>
      </c>
    </row>
    <row r="74" spans="1:16" ht="25.5">
      <c r="A74" t="s">
        <v>48</v>
      </c>
      <c s="34" t="s">
        <v>111</v>
      </c>
      <c s="34" t="s">
        <v>1261</v>
      </c>
      <c s="35" t="s">
        <v>5</v>
      </c>
      <c s="6" t="s">
        <v>1262</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63.75">
      <c r="A77" t="s">
        <v>55</v>
      </c>
      <c r="E77" s="39" t="s">
        <v>1263</v>
      </c>
    </row>
    <row r="78" spans="1:16" ht="25.5">
      <c r="A78" t="s">
        <v>48</v>
      </c>
      <c s="34" t="s">
        <v>115</v>
      </c>
      <c s="34" t="s">
        <v>1264</v>
      </c>
      <c s="35" t="s">
        <v>5</v>
      </c>
      <c s="6" t="s">
        <v>1262</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14.75">
      <c r="A81" t="s">
        <v>55</v>
      </c>
      <c r="E81" s="39" t="s">
        <v>1265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1268</v>
      </c>
      <c r="E8" s="30" t="s">
        <v>1267</v>
      </c>
      <c r="J8" s="29">
        <f>0+J9+J14+J19</f>
      </c>
      <c s="29">
        <f>0+K9+K14+K19</f>
      </c>
      <c s="29">
        <f>0+L9+L14+L19</f>
      </c>
      <c s="29">
        <f>0+M9+M14+M19</f>
      </c>
    </row>
    <row r="9" spans="1:13" ht="12.75">
      <c r="A9" t="s">
        <v>46</v>
      </c>
      <c r="C9" s="31" t="s">
        <v>4</v>
      </c>
      <c r="E9" s="33" t="s">
        <v>1269</v>
      </c>
      <c r="J9" s="32">
        <f>0</f>
      </c>
      <c s="32">
        <f>0</f>
      </c>
      <c s="32">
        <f>0+L10</f>
      </c>
      <c s="32">
        <f>0+M10</f>
      </c>
    </row>
    <row r="10" spans="1:16" ht="12.75">
      <c r="A10" t="s">
        <v>48</v>
      </c>
      <c s="34" t="s">
        <v>4</v>
      </c>
      <c s="34" t="s">
        <v>1270</v>
      </c>
      <c s="35" t="s">
        <v>5</v>
      </c>
      <c s="6" t="s">
        <v>1271</v>
      </c>
      <c s="36" t="s">
        <v>182</v>
      </c>
      <c s="37">
        <v>230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1272</v>
      </c>
    </row>
    <row r="14" spans="1:13" ht="12.75">
      <c r="A14" t="s">
        <v>46</v>
      </c>
      <c r="C14" s="31" t="s">
        <v>27</v>
      </c>
      <c r="E14" s="33" t="s">
        <v>1273</v>
      </c>
      <c r="J14" s="32">
        <f>0</f>
      </c>
      <c s="32">
        <f>0</f>
      </c>
      <c s="32">
        <f>0+L15</f>
      </c>
      <c s="32">
        <f>0+M15</f>
      </c>
    </row>
    <row r="15" spans="1:16" ht="12.75">
      <c r="A15" t="s">
        <v>48</v>
      </c>
      <c s="34" t="s">
        <v>27</v>
      </c>
      <c s="34" t="s">
        <v>1274</v>
      </c>
      <c s="35" t="s">
        <v>5</v>
      </c>
      <c s="6" t="s">
        <v>1275</v>
      </c>
      <c s="36" t="s">
        <v>182</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1276</v>
      </c>
    </row>
    <row r="19" spans="1:13" ht="12.75">
      <c r="A19" t="s">
        <v>46</v>
      </c>
      <c r="C19" s="31" t="s">
        <v>123</v>
      </c>
      <c r="E19" s="33" t="s">
        <v>124</v>
      </c>
      <c r="J19" s="32">
        <f>0</f>
      </c>
      <c s="32">
        <f>0</f>
      </c>
      <c s="32">
        <f>0+L20+L24+L28+L32+L36+L40+L44+L48+L52+L56+L60+L64+L68+L72+L76+L80+L84+L88+L92+L96+L100+L104+L108+L112+L116+L120+L124+L128+L132+L136+L140+L144+L148+L152+L156+L160+L164+L168+L172+L176</f>
      </c>
      <c s="32">
        <f>0+M20+M24+M28+M32+M36+M40+M44+M48+M52+M56+M60+M64+M68+M72+M76+M80+M84+M88+M92+M96+M100+M104+M108+M112+M116+M120+M124+M128+M132+M136+M140+M144+M148+M152+M156+M160+M164+M168+M172+M176</f>
      </c>
    </row>
    <row r="20" spans="1:16" ht="12.75">
      <c r="A20" t="s">
        <v>48</v>
      </c>
      <c s="34" t="s">
        <v>26</v>
      </c>
      <c s="34" t="s">
        <v>1277</v>
      </c>
      <c s="35" t="s">
        <v>5</v>
      </c>
      <c s="6" t="s">
        <v>1278</v>
      </c>
      <c s="36" t="s">
        <v>51</v>
      </c>
      <c s="37">
        <v>550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1279</v>
      </c>
    </row>
    <row r="24" spans="1:16" ht="12.75">
      <c r="A24" t="s">
        <v>48</v>
      </c>
      <c s="34" t="s">
        <v>63</v>
      </c>
      <c s="34" t="s">
        <v>1280</v>
      </c>
      <c s="35" t="s">
        <v>5</v>
      </c>
      <c s="6" t="s">
        <v>1281</v>
      </c>
      <c s="36" t="s">
        <v>51</v>
      </c>
      <c s="37">
        <v>270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1282</v>
      </c>
    </row>
    <row r="28" spans="1:16" ht="25.5">
      <c r="A28" t="s">
        <v>48</v>
      </c>
      <c s="34" t="s">
        <v>72</v>
      </c>
      <c s="34" t="s">
        <v>1055</v>
      </c>
      <c s="35" t="s">
        <v>5</v>
      </c>
      <c s="6" t="s">
        <v>1056</v>
      </c>
      <c s="36" t="s">
        <v>51</v>
      </c>
      <c s="37">
        <v>10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89.25">
      <c r="A31" t="s">
        <v>55</v>
      </c>
      <c r="E31" s="39" t="s">
        <v>934</v>
      </c>
    </row>
    <row r="32" spans="1:16" ht="12.75">
      <c r="A32" t="s">
        <v>48</v>
      </c>
      <c s="34" t="s">
        <v>123</v>
      </c>
      <c s="34" t="s">
        <v>838</v>
      </c>
      <c s="35" t="s">
        <v>5</v>
      </c>
      <c s="6" t="s">
        <v>839</v>
      </c>
      <c s="36" t="s">
        <v>51</v>
      </c>
      <c s="37">
        <v>20</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89.25">
      <c r="A35" t="s">
        <v>55</v>
      </c>
      <c r="E35" s="39" t="s">
        <v>934</v>
      </c>
    </row>
    <row r="36" spans="1:16" ht="25.5">
      <c r="A36" t="s">
        <v>48</v>
      </c>
      <c s="34" t="s">
        <v>163</v>
      </c>
      <c s="34" t="s">
        <v>842</v>
      </c>
      <c s="35" t="s">
        <v>5</v>
      </c>
      <c s="6" t="s">
        <v>843</v>
      </c>
      <c s="36" t="s">
        <v>62</v>
      </c>
      <c s="37">
        <v>4</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02">
      <c r="A39" t="s">
        <v>55</v>
      </c>
      <c r="E39" s="39" t="s">
        <v>1060</v>
      </c>
    </row>
    <row r="40" spans="1:16" ht="12.75">
      <c r="A40" t="s">
        <v>48</v>
      </c>
      <c s="34" t="s">
        <v>76</v>
      </c>
      <c s="34" t="s">
        <v>935</v>
      </c>
      <c s="35" t="s">
        <v>5</v>
      </c>
      <c s="6" t="s">
        <v>936</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02">
      <c r="A43" t="s">
        <v>55</v>
      </c>
      <c r="E43" s="39" t="s">
        <v>937</v>
      </c>
    </row>
    <row r="44" spans="1:16" ht="12.75">
      <c r="A44" t="s">
        <v>48</v>
      </c>
      <c s="34" t="s">
        <v>82</v>
      </c>
      <c s="34" t="s">
        <v>1283</v>
      </c>
      <c s="35" t="s">
        <v>5</v>
      </c>
      <c s="6" t="s">
        <v>1284</v>
      </c>
      <c s="36" t="s">
        <v>62</v>
      </c>
      <c s="37">
        <v>3</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78.5">
      <c r="A47" t="s">
        <v>55</v>
      </c>
      <c r="E47" s="39" t="s">
        <v>1285</v>
      </c>
    </row>
    <row r="48" spans="1:16" ht="12.75">
      <c r="A48" t="s">
        <v>48</v>
      </c>
      <c s="34" t="s">
        <v>86</v>
      </c>
      <c s="34" t="s">
        <v>1286</v>
      </c>
      <c s="35" t="s">
        <v>5</v>
      </c>
      <c s="6" t="s">
        <v>1287</v>
      </c>
      <c s="36" t="s">
        <v>62</v>
      </c>
      <c s="37">
        <v>3</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27.5">
      <c r="A51" t="s">
        <v>55</v>
      </c>
      <c r="E51" s="39" t="s">
        <v>968</v>
      </c>
    </row>
    <row r="52" spans="1:16" ht="12.75">
      <c r="A52" t="s">
        <v>48</v>
      </c>
      <c s="34" t="s">
        <v>90</v>
      </c>
      <c s="34" t="s">
        <v>1288</v>
      </c>
      <c s="35" t="s">
        <v>5</v>
      </c>
      <c s="6" t="s">
        <v>1289</v>
      </c>
      <c s="36" t="s">
        <v>51</v>
      </c>
      <c s="37">
        <v>550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53">
      <c r="A55" t="s">
        <v>55</v>
      </c>
      <c r="E55" s="39" t="s">
        <v>1290</v>
      </c>
    </row>
    <row r="56" spans="1:16" ht="12.75">
      <c r="A56" t="s">
        <v>48</v>
      </c>
      <c s="34" t="s">
        <v>94</v>
      </c>
      <c s="34" t="s">
        <v>1291</v>
      </c>
      <c s="35" t="s">
        <v>5</v>
      </c>
      <c s="6" t="s">
        <v>1292</v>
      </c>
      <c s="36" t="s">
        <v>51</v>
      </c>
      <c s="37">
        <v>550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14.75">
      <c r="A59" t="s">
        <v>55</v>
      </c>
      <c r="E59" s="39" t="s">
        <v>1293</v>
      </c>
    </row>
    <row r="60" spans="1:16" ht="12.75">
      <c r="A60" t="s">
        <v>48</v>
      </c>
      <c s="34" t="s">
        <v>98</v>
      </c>
      <c s="34" t="s">
        <v>1294</v>
      </c>
      <c s="35" t="s">
        <v>5</v>
      </c>
      <c s="6" t="s">
        <v>1295</v>
      </c>
      <c s="36" t="s">
        <v>1296</v>
      </c>
      <c s="37">
        <v>1</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27.5">
      <c r="A63" t="s">
        <v>55</v>
      </c>
      <c r="E63" s="39" t="s">
        <v>1297</v>
      </c>
    </row>
    <row r="64" spans="1:16" ht="12.75">
      <c r="A64" t="s">
        <v>48</v>
      </c>
      <c s="34" t="s">
        <v>102</v>
      </c>
      <c s="34" t="s">
        <v>1298</v>
      </c>
      <c s="35" t="s">
        <v>5</v>
      </c>
      <c s="6" t="s">
        <v>1299</v>
      </c>
      <c s="36" t="s">
        <v>51</v>
      </c>
      <c s="37">
        <v>550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27.5">
      <c r="A67" t="s">
        <v>55</v>
      </c>
      <c r="E67" s="39" t="s">
        <v>1300</v>
      </c>
    </row>
    <row r="68" spans="1:16" ht="12.75">
      <c r="A68" t="s">
        <v>48</v>
      </c>
      <c s="34" t="s">
        <v>107</v>
      </c>
      <c s="34" t="s">
        <v>1301</v>
      </c>
      <c s="35" t="s">
        <v>5</v>
      </c>
      <c s="6" t="s">
        <v>1302</v>
      </c>
      <c s="36" t="s">
        <v>62</v>
      </c>
      <c s="37">
        <v>2</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78.5">
      <c r="A71" t="s">
        <v>55</v>
      </c>
      <c r="E71" s="39" t="s">
        <v>1285</v>
      </c>
    </row>
    <row r="72" spans="1:16" ht="12.75">
      <c r="A72" t="s">
        <v>48</v>
      </c>
      <c s="34" t="s">
        <v>111</v>
      </c>
      <c s="34" t="s">
        <v>1303</v>
      </c>
      <c s="35" t="s">
        <v>5</v>
      </c>
      <c s="6" t="s">
        <v>1304</v>
      </c>
      <c s="36" t="s">
        <v>62</v>
      </c>
      <c s="37">
        <v>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27.5">
      <c r="A75" t="s">
        <v>55</v>
      </c>
      <c r="E75" s="39" t="s">
        <v>968</v>
      </c>
    </row>
    <row r="76" spans="1:16" ht="12.75">
      <c r="A76" t="s">
        <v>48</v>
      </c>
      <c s="34" t="s">
        <v>115</v>
      </c>
      <c s="34" t="s">
        <v>1305</v>
      </c>
      <c s="35" t="s">
        <v>5</v>
      </c>
      <c s="6" t="s">
        <v>1306</v>
      </c>
      <c s="36" t="s">
        <v>62</v>
      </c>
      <c s="37">
        <v>2</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78.5">
      <c r="A79" t="s">
        <v>55</v>
      </c>
      <c r="E79" s="39" t="s">
        <v>1285</v>
      </c>
    </row>
    <row r="80" spans="1:16" ht="12.75">
      <c r="A80" t="s">
        <v>48</v>
      </c>
      <c s="34" t="s">
        <v>119</v>
      </c>
      <c s="34" t="s">
        <v>1307</v>
      </c>
      <c s="35" t="s">
        <v>5</v>
      </c>
      <c s="6" t="s">
        <v>1308</v>
      </c>
      <c s="36" t="s">
        <v>62</v>
      </c>
      <c s="37">
        <v>2</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27.5">
      <c r="A83" t="s">
        <v>55</v>
      </c>
      <c r="E83" s="39" t="s">
        <v>968</v>
      </c>
    </row>
    <row r="84" spans="1:16" ht="12.75">
      <c r="A84" t="s">
        <v>48</v>
      </c>
      <c s="34" t="s">
        <v>125</v>
      </c>
      <c s="34" t="s">
        <v>1309</v>
      </c>
      <c s="35" t="s">
        <v>5</v>
      </c>
      <c s="6" t="s">
        <v>1310</v>
      </c>
      <c s="36" t="s">
        <v>62</v>
      </c>
      <c s="37">
        <v>1</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78.5">
      <c r="A87" t="s">
        <v>55</v>
      </c>
      <c r="E87" s="39" t="s">
        <v>1285</v>
      </c>
    </row>
    <row r="88" spans="1:16" ht="12.75">
      <c r="A88" t="s">
        <v>48</v>
      </c>
      <c s="34" t="s">
        <v>129</v>
      </c>
      <c s="34" t="s">
        <v>1311</v>
      </c>
      <c s="35" t="s">
        <v>5</v>
      </c>
      <c s="6" t="s">
        <v>1312</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27.5">
      <c r="A91" t="s">
        <v>55</v>
      </c>
      <c r="E91" s="39" t="s">
        <v>968</v>
      </c>
    </row>
    <row r="92" spans="1:16" ht="12.75">
      <c r="A92" t="s">
        <v>48</v>
      </c>
      <c s="34" t="s">
        <v>133</v>
      </c>
      <c s="34" t="s">
        <v>1313</v>
      </c>
      <c s="35" t="s">
        <v>5</v>
      </c>
      <c s="6" t="s">
        <v>1314</v>
      </c>
      <c s="36" t="s">
        <v>62</v>
      </c>
      <c s="37">
        <v>1</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78.5">
      <c r="A95" t="s">
        <v>55</v>
      </c>
      <c r="E95" s="39" t="s">
        <v>1285</v>
      </c>
    </row>
    <row r="96" spans="1:16" ht="12.75">
      <c r="A96" t="s">
        <v>48</v>
      </c>
      <c s="34" t="s">
        <v>138</v>
      </c>
      <c s="34" t="s">
        <v>1315</v>
      </c>
      <c s="35" t="s">
        <v>5</v>
      </c>
      <c s="6" t="s">
        <v>1316</v>
      </c>
      <c s="36" t="s">
        <v>62</v>
      </c>
      <c s="37">
        <v>1</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27.5">
      <c r="A99" t="s">
        <v>55</v>
      </c>
      <c r="E99" s="39" t="s">
        <v>968</v>
      </c>
    </row>
    <row r="100" spans="1:16" ht="12.75">
      <c r="A100" t="s">
        <v>48</v>
      </c>
      <c s="34" t="s">
        <v>249</v>
      </c>
      <c s="34" t="s">
        <v>1317</v>
      </c>
      <c s="35" t="s">
        <v>5</v>
      </c>
      <c s="6" t="s">
        <v>1318</v>
      </c>
      <c s="36" t="s">
        <v>62</v>
      </c>
      <c s="37">
        <v>3</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78.5">
      <c r="A103" t="s">
        <v>55</v>
      </c>
      <c r="E103" s="39" t="s">
        <v>1285</v>
      </c>
    </row>
    <row r="104" spans="1:16" ht="12.75">
      <c r="A104" t="s">
        <v>48</v>
      </c>
      <c s="34" t="s">
        <v>253</v>
      </c>
      <c s="34" t="s">
        <v>1319</v>
      </c>
      <c s="35" t="s">
        <v>5</v>
      </c>
      <c s="6" t="s">
        <v>1320</v>
      </c>
      <c s="36" t="s">
        <v>62</v>
      </c>
      <c s="37">
        <v>3</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27.5">
      <c r="A107" t="s">
        <v>55</v>
      </c>
      <c r="E107" s="39" t="s">
        <v>968</v>
      </c>
    </row>
    <row r="108" spans="1:16" ht="12.75">
      <c r="A108" t="s">
        <v>48</v>
      </c>
      <c s="34" t="s">
        <v>995</v>
      </c>
      <c s="34" t="s">
        <v>1321</v>
      </c>
      <c s="35" t="s">
        <v>5</v>
      </c>
      <c s="6" t="s">
        <v>1322</v>
      </c>
      <c s="36" t="s">
        <v>62</v>
      </c>
      <c s="37">
        <v>3</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78.5">
      <c r="A111" t="s">
        <v>55</v>
      </c>
      <c r="E111" s="39" t="s">
        <v>1285</v>
      </c>
    </row>
    <row r="112" spans="1:16" ht="12.75">
      <c r="A112" t="s">
        <v>48</v>
      </c>
      <c s="34" t="s">
        <v>256</v>
      </c>
      <c s="34" t="s">
        <v>1323</v>
      </c>
      <c s="35" t="s">
        <v>5</v>
      </c>
      <c s="6" t="s">
        <v>1324</v>
      </c>
      <c s="36" t="s">
        <v>62</v>
      </c>
      <c s="37">
        <v>3</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27.5">
      <c r="A115" t="s">
        <v>55</v>
      </c>
      <c r="E115" s="39" t="s">
        <v>968</v>
      </c>
    </row>
    <row r="116" spans="1:16" ht="12.75">
      <c r="A116" t="s">
        <v>48</v>
      </c>
      <c s="34" t="s">
        <v>260</v>
      </c>
      <c s="34" t="s">
        <v>1188</v>
      </c>
      <c s="35" t="s">
        <v>5</v>
      </c>
      <c s="6" t="s">
        <v>1189</v>
      </c>
      <c s="36" t="s">
        <v>237</v>
      </c>
      <c s="37">
        <v>0.04</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02">
      <c r="A119" t="s">
        <v>55</v>
      </c>
      <c r="E119" s="39" t="s">
        <v>1190</v>
      </c>
    </row>
    <row r="120" spans="1:16" ht="12.75">
      <c r="A120" t="s">
        <v>48</v>
      </c>
      <c s="34" t="s">
        <v>264</v>
      </c>
      <c s="34" t="s">
        <v>1191</v>
      </c>
      <c s="35" t="s">
        <v>5</v>
      </c>
      <c s="6" t="s">
        <v>1192</v>
      </c>
      <c s="36" t="s">
        <v>237</v>
      </c>
      <c s="37">
        <v>0.04</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02">
      <c r="A123" t="s">
        <v>55</v>
      </c>
      <c r="E123" s="39" t="s">
        <v>943</v>
      </c>
    </row>
    <row r="124" spans="1:16" ht="25.5">
      <c r="A124" t="s">
        <v>48</v>
      </c>
      <c s="34" t="s">
        <v>283</v>
      </c>
      <c s="34" t="s">
        <v>1325</v>
      </c>
      <c s="35" t="s">
        <v>5</v>
      </c>
      <c s="6" t="s">
        <v>1326</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91.25">
      <c r="A127" t="s">
        <v>55</v>
      </c>
      <c r="E127" s="39" t="s">
        <v>1327</v>
      </c>
    </row>
    <row r="128" spans="1:16" ht="12.75">
      <c r="A128" t="s">
        <v>48</v>
      </c>
      <c s="34" t="s">
        <v>287</v>
      </c>
      <c s="34" t="s">
        <v>1328</v>
      </c>
      <c s="35" t="s">
        <v>5</v>
      </c>
      <c s="6" t="s">
        <v>1329</v>
      </c>
      <c s="36" t="s">
        <v>62</v>
      </c>
      <c s="37">
        <v>1</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40.25">
      <c r="A131" t="s">
        <v>55</v>
      </c>
      <c r="E131" s="39" t="s">
        <v>956</v>
      </c>
    </row>
    <row r="132" spans="1:16" ht="12.75">
      <c r="A132" t="s">
        <v>48</v>
      </c>
      <c s="34" t="s">
        <v>291</v>
      </c>
      <c s="34" t="s">
        <v>1330</v>
      </c>
      <c s="35" t="s">
        <v>5</v>
      </c>
      <c s="6" t="s">
        <v>1331</v>
      </c>
      <c s="36" t="s">
        <v>62</v>
      </c>
      <c s="37">
        <v>3</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1327</v>
      </c>
    </row>
    <row r="136" spans="1:16" ht="25.5">
      <c r="A136" t="s">
        <v>48</v>
      </c>
      <c s="34" t="s">
        <v>295</v>
      </c>
      <c s="34" t="s">
        <v>1332</v>
      </c>
      <c s="35" t="s">
        <v>5</v>
      </c>
      <c s="6" t="s">
        <v>1333</v>
      </c>
      <c s="36" t="s">
        <v>62</v>
      </c>
      <c s="37">
        <v>1</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91.25">
      <c r="A139" t="s">
        <v>55</v>
      </c>
      <c r="E139" s="39" t="s">
        <v>1327</v>
      </c>
    </row>
    <row r="140" spans="1:16" ht="12.75">
      <c r="A140" t="s">
        <v>48</v>
      </c>
      <c s="34" t="s">
        <v>526</v>
      </c>
      <c s="34" t="s">
        <v>1334</v>
      </c>
      <c s="35" t="s">
        <v>5</v>
      </c>
      <c s="6" t="s">
        <v>1335</v>
      </c>
      <c s="36" t="s">
        <v>62</v>
      </c>
      <c s="37">
        <v>4</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40.25">
      <c r="A143" t="s">
        <v>55</v>
      </c>
      <c r="E143" s="39" t="s">
        <v>956</v>
      </c>
    </row>
    <row r="144" spans="1:16" ht="12.75">
      <c r="A144" t="s">
        <v>48</v>
      </c>
      <c s="34" t="s">
        <v>300</v>
      </c>
      <c s="34" t="s">
        <v>1336</v>
      </c>
      <c s="35" t="s">
        <v>5</v>
      </c>
      <c s="6" t="s">
        <v>1337</v>
      </c>
      <c s="36" t="s">
        <v>62</v>
      </c>
      <c s="37">
        <v>3</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91.25">
      <c r="A147" t="s">
        <v>55</v>
      </c>
      <c r="E147" s="39" t="s">
        <v>1327</v>
      </c>
    </row>
    <row r="148" spans="1:16" ht="12.75">
      <c r="A148" t="s">
        <v>48</v>
      </c>
      <c s="34" t="s">
        <v>533</v>
      </c>
      <c s="34" t="s">
        <v>1338</v>
      </c>
      <c s="35" t="s">
        <v>5</v>
      </c>
      <c s="6" t="s">
        <v>1339</v>
      </c>
      <c s="36" t="s">
        <v>62</v>
      </c>
      <c s="37">
        <v>3</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40.25">
      <c r="A151" t="s">
        <v>55</v>
      </c>
      <c r="E151" s="39" t="s">
        <v>956</v>
      </c>
    </row>
    <row r="152" spans="1:16" ht="12.75">
      <c r="A152" t="s">
        <v>48</v>
      </c>
      <c s="34" t="s">
        <v>305</v>
      </c>
      <c s="34" t="s">
        <v>1340</v>
      </c>
      <c s="35" t="s">
        <v>5</v>
      </c>
      <c s="6" t="s">
        <v>1341</v>
      </c>
      <c s="36" t="s">
        <v>946</v>
      </c>
      <c s="37">
        <v>0.69</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78.5">
      <c r="A155" t="s">
        <v>55</v>
      </c>
      <c r="E155" s="39" t="s">
        <v>1342</v>
      </c>
    </row>
    <row r="156" spans="1:16" ht="12.75">
      <c r="A156" t="s">
        <v>48</v>
      </c>
      <c s="34" t="s">
        <v>311</v>
      </c>
      <c s="34" t="s">
        <v>1343</v>
      </c>
      <c s="35" t="s">
        <v>5</v>
      </c>
      <c s="6" t="s">
        <v>1344</v>
      </c>
      <c s="36" t="s">
        <v>946</v>
      </c>
      <c s="37">
        <v>0.69</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02">
      <c r="A159" t="s">
        <v>55</v>
      </c>
      <c r="E159" s="39" t="s">
        <v>950</v>
      </c>
    </row>
    <row r="160" spans="1:16" ht="12.75">
      <c r="A160" t="s">
        <v>48</v>
      </c>
      <c s="34" t="s">
        <v>312</v>
      </c>
      <c s="34" t="s">
        <v>1345</v>
      </c>
      <c s="35" t="s">
        <v>5</v>
      </c>
      <c s="6" t="s">
        <v>1346</v>
      </c>
      <c s="36" t="s">
        <v>1347</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40.25">
      <c r="A163" t="s">
        <v>55</v>
      </c>
      <c r="E163" s="39" t="s">
        <v>1348</v>
      </c>
    </row>
    <row r="164" spans="1:16" ht="12.75">
      <c r="A164" t="s">
        <v>48</v>
      </c>
      <c s="34" t="s">
        <v>314</v>
      </c>
      <c s="34" t="s">
        <v>1349</v>
      </c>
      <c s="35" t="s">
        <v>5</v>
      </c>
      <c s="6" t="s">
        <v>1350</v>
      </c>
      <c s="36" t="s">
        <v>1347</v>
      </c>
      <c s="37">
        <v>1</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40.25">
      <c r="A167" t="s">
        <v>55</v>
      </c>
      <c r="E167" s="39" t="s">
        <v>1351</v>
      </c>
    </row>
    <row r="168" spans="1:16" ht="12.75">
      <c r="A168" t="s">
        <v>48</v>
      </c>
      <c s="34" t="s">
        <v>319</v>
      </c>
      <c s="34" t="s">
        <v>1175</v>
      </c>
      <c s="35" t="s">
        <v>5</v>
      </c>
      <c s="6" t="s">
        <v>1176</v>
      </c>
      <c s="36" t="s">
        <v>105</v>
      </c>
      <c s="37">
        <v>50</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89.25">
      <c r="A171" t="s">
        <v>55</v>
      </c>
      <c r="E171" s="39" t="s">
        <v>1177</v>
      </c>
    </row>
    <row r="172" spans="1:16" ht="12.75">
      <c r="A172" t="s">
        <v>48</v>
      </c>
      <c s="34" t="s">
        <v>323</v>
      </c>
      <c s="34" t="s">
        <v>235</v>
      </c>
      <c s="35" t="s">
        <v>5</v>
      </c>
      <c s="6" t="s">
        <v>236</v>
      </c>
      <c s="36" t="s">
        <v>237</v>
      </c>
      <c s="37">
        <v>0.675</v>
      </c>
      <c s="36">
        <v>0</v>
      </c>
      <c s="36">
        <f>ROUND(G172*H172,6)</f>
      </c>
      <c r="L172" s="38">
        <v>0</v>
      </c>
      <c s="32">
        <f>ROUND(ROUND(L172,2)*ROUND(G172,3),2)</f>
      </c>
      <c s="36" t="s">
        <v>52</v>
      </c>
      <c>
        <f>(M172*21)/100</f>
      </c>
      <c t="s">
        <v>27</v>
      </c>
    </row>
    <row r="173" spans="1:5" ht="12.75">
      <c r="A173" s="35" t="s">
        <v>53</v>
      </c>
      <c r="E173" s="39" t="s">
        <v>5</v>
      </c>
    </row>
    <row r="174" spans="1:5" ht="25.5">
      <c r="A174" s="35" t="s">
        <v>54</v>
      </c>
      <c r="E174" s="40" t="s">
        <v>1352</v>
      </c>
    </row>
    <row r="175" spans="1:5" ht="76.5">
      <c r="A175" t="s">
        <v>55</v>
      </c>
      <c r="E175" s="39" t="s">
        <v>272</v>
      </c>
    </row>
    <row r="176" spans="1:16" ht="12.75">
      <c r="A176" t="s">
        <v>48</v>
      </c>
      <c s="34" t="s">
        <v>327</v>
      </c>
      <c s="34" t="s">
        <v>243</v>
      </c>
      <c s="35" t="s">
        <v>5</v>
      </c>
      <c s="6" t="s">
        <v>244</v>
      </c>
      <c s="36" t="s">
        <v>237</v>
      </c>
      <c s="37">
        <v>0.675</v>
      </c>
      <c s="36">
        <v>0</v>
      </c>
      <c s="36">
        <f>ROUND(G176*H176,6)</f>
      </c>
      <c r="L176" s="38">
        <v>0</v>
      </c>
      <c s="32">
        <f>ROUND(ROUND(L176,2)*ROUND(G176,3),2)</f>
      </c>
      <c s="36" t="s">
        <v>52</v>
      </c>
      <c>
        <f>(M176*21)/100</f>
      </c>
      <c t="s">
        <v>27</v>
      </c>
    </row>
    <row r="177" spans="1:5" ht="12.75">
      <c r="A177" s="35" t="s">
        <v>53</v>
      </c>
      <c r="E177" s="39" t="s">
        <v>5</v>
      </c>
    </row>
    <row r="178" spans="1:5" ht="25.5">
      <c r="A178" s="35" t="s">
        <v>54</v>
      </c>
      <c r="E178" s="40" t="s">
        <v>1352</v>
      </c>
    </row>
    <row r="179" spans="1:5" ht="204">
      <c r="A179" t="s">
        <v>55</v>
      </c>
      <c r="E179" s="39" t="s">
        <v>276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COUNTIFS(L8:L204,"=0",A8:A204,"P")+COUNTIFS(L8:L204,"",A8:A204,"P")+SUM(Q8:Q204)</f>
      </c>
    </row>
    <row r="8" spans="1:13" ht="12.75">
      <c r="A8" t="s">
        <v>44</v>
      </c>
      <c r="C8" s="28" t="s">
        <v>1355</v>
      </c>
      <c r="E8" s="30" t="s">
        <v>1354</v>
      </c>
      <c r="J8" s="29">
        <f>0+J9+J14+J19</f>
      </c>
      <c s="29">
        <f>0+K9+K14+K19</f>
      </c>
      <c s="29">
        <f>0+L9+L14+L19</f>
      </c>
      <c s="29">
        <f>0+M9+M14+M19</f>
      </c>
    </row>
    <row r="9" spans="1:13" ht="12.75">
      <c r="A9" t="s">
        <v>46</v>
      </c>
      <c r="C9" s="31" t="s">
        <v>4</v>
      </c>
      <c r="E9" s="33" t="s">
        <v>1269</v>
      </c>
      <c r="J9" s="32">
        <f>0</f>
      </c>
      <c s="32">
        <f>0</f>
      </c>
      <c s="32">
        <f>0+L10</f>
      </c>
      <c s="32">
        <f>0+M10</f>
      </c>
    </row>
    <row r="10" spans="1:16" ht="12.75">
      <c r="A10" t="s">
        <v>48</v>
      </c>
      <c s="34" t="s">
        <v>4</v>
      </c>
      <c s="34" t="s">
        <v>1270</v>
      </c>
      <c s="35" t="s">
        <v>5</v>
      </c>
      <c s="6" t="s">
        <v>1271</v>
      </c>
      <c s="36" t="s">
        <v>182</v>
      </c>
      <c s="37">
        <v>40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1272</v>
      </c>
    </row>
    <row r="14" spans="1:13" ht="12.75">
      <c r="A14" t="s">
        <v>46</v>
      </c>
      <c r="C14" s="31" t="s">
        <v>27</v>
      </c>
      <c r="E14" s="33" t="s">
        <v>1273</v>
      </c>
      <c r="J14" s="32">
        <f>0</f>
      </c>
      <c s="32">
        <f>0</f>
      </c>
      <c s="32">
        <f>0+L15</f>
      </c>
      <c s="32">
        <f>0+M15</f>
      </c>
    </row>
    <row r="15" spans="1:16" ht="12.75">
      <c r="A15" t="s">
        <v>48</v>
      </c>
      <c s="34" t="s">
        <v>27</v>
      </c>
      <c s="34" t="s">
        <v>1274</v>
      </c>
      <c s="35" t="s">
        <v>5</v>
      </c>
      <c s="6" t="s">
        <v>1275</v>
      </c>
      <c s="36" t="s">
        <v>182</v>
      </c>
      <c s="37">
        <v>2</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1276</v>
      </c>
    </row>
    <row r="19" spans="1:13" ht="12.75">
      <c r="A19" t="s">
        <v>46</v>
      </c>
      <c r="C19" s="31" t="s">
        <v>123</v>
      </c>
      <c r="E19" s="33" t="s">
        <v>124</v>
      </c>
      <c r="J19" s="32">
        <f>0</f>
      </c>
      <c s="32">
        <f>0</f>
      </c>
      <c s="32">
        <f>0+L20+L24+L28+L32+L36+L40+L44+L48+L52+L56+L60+L64+L68+L72+L76+L80+L84+L88+L92+L96+L100+L104+L108+L112+L116+L120+L124+L128+L132+L136+L140+L144+L148+L152+L156+L160+L164+L168+L172+L176+L180+L184+L188+L192+L196+L200+L204</f>
      </c>
      <c s="32">
        <f>0+M20+M24+M28+M32+M36+M40+M44+M48+M52+M56+M60+M64+M68+M72+M76+M80+M84+M88+M92+M96+M100+M104+M108+M112+M116+M120+M124+M128+M132+M136+M140+M144+M148+M152+M156+M160+M164+M168+M172+M176+M180+M184+M188+M192+M196+M200+M204</f>
      </c>
    </row>
    <row r="20" spans="1:16" ht="12.75">
      <c r="A20" t="s">
        <v>48</v>
      </c>
      <c s="34" t="s">
        <v>26</v>
      </c>
      <c s="34" t="s">
        <v>1277</v>
      </c>
      <c s="35" t="s">
        <v>5</v>
      </c>
      <c s="6" t="s">
        <v>1278</v>
      </c>
      <c s="36" t="s">
        <v>51</v>
      </c>
      <c s="37">
        <v>90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1279</v>
      </c>
    </row>
    <row r="24" spans="1:16" ht="12.75">
      <c r="A24" t="s">
        <v>48</v>
      </c>
      <c s="34" t="s">
        <v>63</v>
      </c>
      <c s="34" t="s">
        <v>1280</v>
      </c>
      <c s="35" t="s">
        <v>5</v>
      </c>
      <c s="6" t="s">
        <v>1281</v>
      </c>
      <c s="36" t="s">
        <v>51</v>
      </c>
      <c s="37">
        <v>50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1282</v>
      </c>
    </row>
    <row r="28" spans="1:16" ht="12.75">
      <c r="A28" t="s">
        <v>48</v>
      </c>
      <c s="34" t="s">
        <v>72</v>
      </c>
      <c s="34" t="s">
        <v>1356</v>
      </c>
      <c s="35" t="s">
        <v>5</v>
      </c>
      <c s="6" t="s">
        <v>1357</v>
      </c>
      <c s="36" t="s">
        <v>51</v>
      </c>
      <c s="37">
        <v>10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27.5">
      <c r="A31" t="s">
        <v>55</v>
      </c>
      <c r="E31" s="39" t="s">
        <v>1358</v>
      </c>
    </row>
    <row r="32" spans="1:16" ht="12.75">
      <c r="A32" t="s">
        <v>48</v>
      </c>
      <c s="34" t="s">
        <v>123</v>
      </c>
      <c s="34" t="s">
        <v>1359</v>
      </c>
      <c s="35" t="s">
        <v>5</v>
      </c>
      <c s="6" t="s">
        <v>1360</v>
      </c>
      <c s="36" t="s">
        <v>62</v>
      </c>
      <c s="37">
        <v>1</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1361</v>
      </c>
    </row>
    <row r="36" spans="1:16" ht="12.75">
      <c r="A36" t="s">
        <v>48</v>
      </c>
      <c s="34" t="s">
        <v>163</v>
      </c>
      <c s="34" t="s">
        <v>1362</v>
      </c>
      <c s="35" t="s">
        <v>5</v>
      </c>
      <c s="6" t="s">
        <v>1363</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76.5">
      <c r="A39" t="s">
        <v>55</v>
      </c>
      <c r="E39" s="39" t="s">
        <v>1364</v>
      </c>
    </row>
    <row r="40" spans="1:16" ht="12.75">
      <c r="A40" t="s">
        <v>48</v>
      </c>
      <c s="34" t="s">
        <v>76</v>
      </c>
      <c s="34" t="s">
        <v>288</v>
      </c>
      <c s="35" t="s">
        <v>5</v>
      </c>
      <c s="6" t="s">
        <v>289</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76.5">
      <c r="A43" t="s">
        <v>55</v>
      </c>
      <c r="E43" s="39" t="s">
        <v>1365</v>
      </c>
    </row>
    <row r="44" spans="1:16" ht="12.75">
      <c r="A44" t="s">
        <v>48</v>
      </c>
      <c s="34" t="s">
        <v>82</v>
      </c>
      <c s="34" t="s">
        <v>1366</v>
      </c>
      <c s="35" t="s">
        <v>5</v>
      </c>
      <c s="6" t="s">
        <v>1367</v>
      </c>
      <c s="36" t="s">
        <v>298</v>
      </c>
      <c s="37">
        <v>1</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78.5">
      <c r="A47" t="s">
        <v>55</v>
      </c>
      <c r="E47" s="39" t="s">
        <v>1368</v>
      </c>
    </row>
    <row r="48" spans="1:16" ht="25.5">
      <c r="A48" t="s">
        <v>48</v>
      </c>
      <c s="34" t="s">
        <v>86</v>
      </c>
      <c s="34" t="s">
        <v>1055</v>
      </c>
      <c s="35" t="s">
        <v>5</v>
      </c>
      <c s="6" t="s">
        <v>1056</v>
      </c>
      <c s="36" t="s">
        <v>51</v>
      </c>
      <c s="37">
        <v>10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89.25">
      <c r="A51" t="s">
        <v>55</v>
      </c>
      <c r="E51" s="39" t="s">
        <v>934</v>
      </c>
    </row>
    <row r="52" spans="1:16" ht="12.75">
      <c r="A52" t="s">
        <v>48</v>
      </c>
      <c s="34" t="s">
        <v>90</v>
      </c>
      <c s="34" t="s">
        <v>838</v>
      </c>
      <c s="35" t="s">
        <v>5</v>
      </c>
      <c s="6" t="s">
        <v>839</v>
      </c>
      <c s="36" t="s">
        <v>51</v>
      </c>
      <c s="37">
        <v>20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89.25">
      <c r="A55" t="s">
        <v>55</v>
      </c>
      <c r="E55" s="39" t="s">
        <v>934</v>
      </c>
    </row>
    <row r="56" spans="1:16" ht="25.5">
      <c r="A56" t="s">
        <v>48</v>
      </c>
      <c s="34" t="s">
        <v>94</v>
      </c>
      <c s="34" t="s">
        <v>842</v>
      </c>
      <c s="35" t="s">
        <v>5</v>
      </c>
      <c s="6" t="s">
        <v>843</v>
      </c>
      <c s="36" t="s">
        <v>62</v>
      </c>
      <c s="37">
        <v>4</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02">
      <c r="A59" t="s">
        <v>55</v>
      </c>
      <c r="E59" s="39" t="s">
        <v>1060</v>
      </c>
    </row>
    <row r="60" spans="1:16" ht="12.75">
      <c r="A60" t="s">
        <v>48</v>
      </c>
      <c s="34" t="s">
        <v>98</v>
      </c>
      <c s="34" t="s">
        <v>935</v>
      </c>
      <c s="35" t="s">
        <v>5</v>
      </c>
      <c s="6" t="s">
        <v>936</v>
      </c>
      <c s="36" t="s">
        <v>62</v>
      </c>
      <c s="37">
        <v>1</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937</v>
      </c>
    </row>
    <row r="64" spans="1:16" ht="12.75">
      <c r="A64" t="s">
        <v>48</v>
      </c>
      <c s="34" t="s">
        <v>102</v>
      </c>
      <c s="34" t="s">
        <v>1283</v>
      </c>
      <c s="35" t="s">
        <v>5</v>
      </c>
      <c s="6" t="s">
        <v>1284</v>
      </c>
      <c s="36" t="s">
        <v>62</v>
      </c>
      <c s="37">
        <v>2</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78.5">
      <c r="A67" t="s">
        <v>55</v>
      </c>
      <c r="E67" s="39" t="s">
        <v>1285</v>
      </c>
    </row>
    <row r="68" spans="1:16" ht="12.75">
      <c r="A68" t="s">
        <v>48</v>
      </c>
      <c s="34" t="s">
        <v>107</v>
      </c>
      <c s="34" t="s">
        <v>1286</v>
      </c>
      <c s="35" t="s">
        <v>5</v>
      </c>
      <c s="6" t="s">
        <v>1287</v>
      </c>
      <c s="36" t="s">
        <v>62</v>
      </c>
      <c s="37">
        <v>2</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968</v>
      </c>
    </row>
    <row r="72" spans="1:16" ht="12.75">
      <c r="A72" t="s">
        <v>48</v>
      </c>
      <c s="34" t="s">
        <v>111</v>
      </c>
      <c s="34" t="s">
        <v>1288</v>
      </c>
      <c s="35" t="s">
        <v>5</v>
      </c>
      <c s="6" t="s">
        <v>1289</v>
      </c>
      <c s="36" t="s">
        <v>51</v>
      </c>
      <c s="37">
        <v>90</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53">
      <c r="A75" t="s">
        <v>55</v>
      </c>
      <c r="E75" s="39" t="s">
        <v>1290</v>
      </c>
    </row>
    <row r="76" spans="1:16" ht="12.75">
      <c r="A76" t="s">
        <v>48</v>
      </c>
      <c s="34" t="s">
        <v>115</v>
      </c>
      <c s="34" t="s">
        <v>1291</v>
      </c>
      <c s="35" t="s">
        <v>5</v>
      </c>
      <c s="6" t="s">
        <v>1292</v>
      </c>
      <c s="36" t="s">
        <v>51</v>
      </c>
      <c s="37">
        <v>90</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1293</v>
      </c>
    </row>
    <row r="80" spans="1:16" ht="12.75">
      <c r="A80" t="s">
        <v>48</v>
      </c>
      <c s="34" t="s">
        <v>119</v>
      </c>
      <c s="34" t="s">
        <v>1294</v>
      </c>
      <c s="35" t="s">
        <v>5</v>
      </c>
      <c s="6" t="s">
        <v>1295</v>
      </c>
      <c s="36" t="s">
        <v>1296</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27.5">
      <c r="A83" t="s">
        <v>55</v>
      </c>
      <c r="E83" s="39" t="s">
        <v>1297</v>
      </c>
    </row>
    <row r="84" spans="1:16" ht="12.75">
      <c r="A84" t="s">
        <v>48</v>
      </c>
      <c s="34" t="s">
        <v>125</v>
      </c>
      <c s="34" t="s">
        <v>1298</v>
      </c>
      <c s="35" t="s">
        <v>5</v>
      </c>
      <c s="6" t="s">
        <v>1299</v>
      </c>
      <c s="36" t="s">
        <v>51</v>
      </c>
      <c s="37">
        <v>80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27.5">
      <c r="A87" t="s">
        <v>55</v>
      </c>
      <c r="E87" s="39" t="s">
        <v>1300</v>
      </c>
    </row>
    <row r="88" spans="1:16" ht="12.75">
      <c r="A88" t="s">
        <v>48</v>
      </c>
      <c s="34" t="s">
        <v>129</v>
      </c>
      <c s="34" t="s">
        <v>1301</v>
      </c>
      <c s="35" t="s">
        <v>5</v>
      </c>
      <c s="6" t="s">
        <v>1302</v>
      </c>
      <c s="36" t="s">
        <v>62</v>
      </c>
      <c s="37">
        <v>2</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78.5">
      <c r="A91" t="s">
        <v>55</v>
      </c>
      <c r="E91" s="39" t="s">
        <v>1285</v>
      </c>
    </row>
    <row r="92" spans="1:16" ht="12.75">
      <c r="A92" t="s">
        <v>48</v>
      </c>
      <c s="34" t="s">
        <v>133</v>
      </c>
      <c s="34" t="s">
        <v>1303</v>
      </c>
      <c s="35" t="s">
        <v>5</v>
      </c>
      <c s="6" t="s">
        <v>1304</v>
      </c>
      <c s="36" t="s">
        <v>62</v>
      </c>
      <c s="37">
        <v>2</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27.5">
      <c r="A95" t="s">
        <v>55</v>
      </c>
      <c r="E95" s="39" t="s">
        <v>968</v>
      </c>
    </row>
    <row r="96" spans="1:16" ht="12.75">
      <c r="A96" t="s">
        <v>48</v>
      </c>
      <c s="34" t="s">
        <v>138</v>
      </c>
      <c s="34" t="s">
        <v>1305</v>
      </c>
      <c s="35" t="s">
        <v>5</v>
      </c>
      <c s="6" t="s">
        <v>1306</v>
      </c>
      <c s="36" t="s">
        <v>62</v>
      </c>
      <c s="37">
        <v>2</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78.5">
      <c r="A99" t="s">
        <v>55</v>
      </c>
      <c r="E99" s="39" t="s">
        <v>1285</v>
      </c>
    </row>
    <row r="100" spans="1:16" ht="12.75">
      <c r="A100" t="s">
        <v>48</v>
      </c>
      <c s="34" t="s">
        <v>249</v>
      </c>
      <c s="34" t="s">
        <v>1307</v>
      </c>
      <c s="35" t="s">
        <v>5</v>
      </c>
      <c s="6" t="s">
        <v>1308</v>
      </c>
      <c s="36" t="s">
        <v>62</v>
      </c>
      <c s="37">
        <v>2</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968</v>
      </c>
    </row>
    <row r="104" spans="1:16" ht="12.75">
      <c r="A104" t="s">
        <v>48</v>
      </c>
      <c s="34" t="s">
        <v>253</v>
      </c>
      <c s="34" t="s">
        <v>1369</v>
      </c>
      <c s="35" t="s">
        <v>5</v>
      </c>
      <c s="6" t="s">
        <v>1370</v>
      </c>
      <c s="36" t="s">
        <v>62</v>
      </c>
      <c s="37">
        <v>1</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78.5">
      <c r="A107" t="s">
        <v>55</v>
      </c>
      <c r="E107" s="39" t="s">
        <v>1285</v>
      </c>
    </row>
    <row r="108" spans="1:16" ht="12.75">
      <c r="A108" t="s">
        <v>48</v>
      </c>
      <c s="34" t="s">
        <v>995</v>
      </c>
      <c s="34" t="s">
        <v>1371</v>
      </c>
      <c s="35" t="s">
        <v>5</v>
      </c>
      <c s="6" t="s">
        <v>1372</v>
      </c>
      <c s="36" t="s">
        <v>62</v>
      </c>
      <c s="37">
        <v>1</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27.5">
      <c r="A111" t="s">
        <v>55</v>
      </c>
      <c r="E111" s="39" t="s">
        <v>968</v>
      </c>
    </row>
    <row r="112" spans="1:16" ht="12.75">
      <c r="A112" t="s">
        <v>48</v>
      </c>
      <c s="34" t="s">
        <v>256</v>
      </c>
      <c s="34" t="s">
        <v>1309</v>
      </c>
      <c s="35" t="s">
        <v>5</v>
      </c>
      <c s="6" t="s">
        <v>1310</v>
      </c>
      <c s="36" t="s">
        <v>62</v>
      </c>
      <c s="37">
        <v>1</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78.5">
      <c r="A115" t="s">
        <v>55</v>
      </c>
      <c r="E115" s="39" t="s">
        <v>1285</v>
      </c>
    </row>
    <row r="116" spans="1:16" ht="12.75">
      <c r="A116" t="s">
        <v>48</v>
      </c>
      <c s="34" t="s">
        <v>260</v>
      </c>
      <c s="34" t="s">
        <v>1311</v>
      </c>
      <c s="35" t="s">
        <v>5</v>
      </c>
      <c s="6" t="s">
        <v>1312</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27.5">
      <c r="A119" t="s">
        <v>55</v>
      </c>
      <c r="E119" s="39" t="s">
        <v>968</v>
      </c>
    </row>
    <row r="120" spans="1:16" ht="12.75">
      <c r="A120" t="s">
        <v>48</v>
      </c>
      <c s="34" t="s">
        <v>264</v>
      </c>
      <c s="34" t="s">
        <v>1313</v>
      </c>
      <c s="35" t="s">
        <v>5</v>
      </c>
      <c s="6" t="s">
        <v>1314</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78.5">
      <c r="A123" t="s">
        <v>55</v>
      </c>
      <c r="E123" s="39" t="s">
        <v>1285</v>
      </c>
    </row>
    <row r="124" spans="1:16" ht="12.75">
      <c r="A124" t="s">
        <v>48</v>
      </c>
      <c s="34" t="s">
        <v>283</v>
      </c>
      <c s="34" t="s">
        <v>1315</v>
      </c>
      <c s="35" t="s">
        <v>5</v>
      </c>
      <c s="6" t="s">
        <v>1316</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27.5">
      <c r="A127" t="s">
        <v>55</v>
      </c>
      <c r="E127" s="39" t="s">
        <v>968</v>
      </c>
    </row>
    <row r="128" spans="1:16" ht="12.75">
      <c r="A128" t="s">
        <v>48</v>
      </c>
      <c s="34" t="s">
        <v>287</v>
      </c>
      <c s="34" t="s">
        <v>1317</v>
      </c>
      <c s="35" t="s">
        <v>5</v>
      </c>
      <c s="6" t="s">
        <v>1318</v>
      </c>
      <c s="36" t="s">
        <v>62</v>
      </c>
      <c s="37">
        <v>3</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78.5">
      <c r="A131" t="s">
        <v>55</v>
      </c>
      <c r="E131" s="39" t="s">
        <v>1285</v>
      </c>
    </row>
    <row r="132" spans="1:16" ht="12.75">
      <c r="A132" t="s">
        <v>48</v>
      </c>
      <c s="34" t="s">
        <v>291</v>
      </c>
      <c s="34" t="s">
        <v>1319</v>
      </c>
      <c s="35" t="s">
        <v>5</v>
      </c>
      <c s="6" t="s">
        <v>1320</v>
      </c>
      <c s="36" t="s">
        <v>62</v>
      </c>
      <c s="37">
        <v>3</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27.5">
      <c r="A135" t="s">
        <v>55</v>
      </c>
      <c r="E135" s="39" t="s">
        <v>968</v>
      </c>
    </row>
    <row r="136" spans="1:16" ht="12.75">
      <c r="A136" t="s">
        <v>48</v>
      </c>
      <c s="34" t="s">
        <v>295</v>
      </c>
      <c s="34" t="s">
        <v>1321</v>
      </c>
      <c s="35" t="s">
        <v>5</v>
      </c>
      <c s="6" t="s">
        <v>1322</v>
      </c>
      <c s="36" t="s">
        <v>62</v>
      </c>
      <c s="37">
        <v>2</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78.5">
      <c r="A139" t="s">
        <v>55</v>
      </c>
      <c r="E139" s="39" t="s">
        <v>1285</v>
      </c>
    </row>
    <row r="140" spans="1:16" ht="12.75">
      <c r="A140" t="s">
        <v>48</v>
      </c>
      <c s="34" t="s">
        <v>526</v>
      </c>
      <c s="34" t="s">
        <v>1323</v>
      </c>
      <c s="35" t="s">
        <v>5</v>
      </c>
      <c s="6" t="s">
        <v>1324</v>
      </c>
      <c s="36" t="s">
        <v>62</v>
      </c>
      <c s="37">
        <v>2</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27.5">
      <c r="A143" t="s">
        <v>55</v>
      </c>
      <c r="E143" s="39" t="s">
        <v>968</v>
      </c>
    </row>
    <row r="144" spans="1:16" ht="12.75">
      <c r="A144" t="s">
        <v>48</v>
      </c>
      <c s="34" t="s">
        <v>300</v>
      </c>
      <c s="34" t="s">
        <v>1188</v>
      </c>
      <c s="35" t="s">
        <v>5</v>
      </c>
      <c s="6" t="s">
        <v>1189</v>
      </c>
      <c s="36" t="s">
        <v>237</v>
      </c>
      <c s="37">
        <v>0.04</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02">
      <c r="A147" t="s">
        <v>55</v>
      </c>
      <c r="E147" s="39" t="s">
        <v>1190</v>
      </c>
    </row>
    <row r="148" spans="1:16" ht="12.75">
      <c r="A148" t="s">
        <v>48</v>
      </c>
      <c s="34" t="s">
        <v>533</v>
      </c>
      <c s="34" t="s">
        <v>1191</v>
      </c>
      <c s="35" t="s">
        <v>5</v>
      </c>
      <c s="6" t="s">
        <v>1192</v>
      </c>
      <c s="36" t="s">
        <v>237</v>
      </c>
      <c s="37">
        <v>0.04</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02">
      <c r="A151" t="s">
        <v>55</v>
      </c>
      <c r="E151" s="39" t="s">
        <v>943</v>
      </c>
    </row>
    <row r="152" spans="1:16" ht="25.5">
      <c r="A152" t="s">
        <v>48</v>
      </c>
      <c s="34" t="s">
        <v>305</v>
      </c>
      <c s="34" t="s">
        <v>1325</v>
      </c>
      <c s="35" t="s">
        <v>5</v>
      </c>
      <c s="6" t="s">
        <v>1326</v>
      </c>
      <c s="36" t="s">
        <v>62</v>
      </c>
      <c s="37">
        <v>1</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91.25">
      <c r="A155" t="s">
        <v>55</v>
      </c>
      <c r="E155" s="39" t="s">
        <v>1327</v>
      </c>
    </row>
    <row r="156" spans="1:16" ht="12.75">
      <c r="A156" t="s">
        <v>48</v>
      </c>
      <c s="34" t="s">
        <v>311</v>
      </c>
      <c s="34" t="s">
        <v>1328</v>
      </c>
      <c s="35" t="s">
        <v>5</v>
      </c>
      <c s="6" t="s">
        <v>1329</v>
      </c>
      <c s="36" t="s">
        <v>62</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956</v>
      </c>
    </row>
    <row r="160" spans="1:16" ht="12.75">
      <c r="A160" t="s">
        <v>48</v>
      </c>
      <c s="34" t="s">
        <v>312</v>
      </c>
      <c s="34" t="s">
        <v>1330</v>
      </c>
      <c s="35" t="s">
        <v>5</v>
      </c>
      <c s="6" t="s">
        <v>1331</v>
      </c>
      <c s="36" t="s">
        <v>62</v>
      </c>
      <c s="37">
        <v>2</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91.25">
      <c r="A163" t="s">
        <v>55</v>
      </c>
      <c r="E163" s="39" t="s">
        <v>1327</v>
      </c>
    </row>
    <row r="164" spans="1:16" ht="25.5">
      <c r="A164" t="s">
        <v>48</v>
      </c>
      <c s="34" t="s">
        <v>314</v>
      </c>
      <c s="34" t="s">
        <v>1332</v>
      </c>
      <c s="35" t="s">
        <v>5</v>
      </c>
      <c s="6" t="s">
        <v>1333</v>
      </c>
      <c s="36" t="s">
        <v>62</v>
      </c>
      <c s="37">
        <v>2</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91.25">
      <c r="A167" t="s">
        <v>55</v>
      </c>
      <c r="E167" s="39" t="s">
        <v>1327</v>
      </c>
    </row>
    <row r="168" spans="1:16" ht="12.75">
      <c r="A168" t="s">
        <v>48</v>
      </c>
      <c s="34" t="s">
        <v>319</v>
      </c>
      <c s="34" t="s">
        <v>1334</v>
      </c>
      <c s="35" t="s">
        <v>5</v>
      </c>
      <c s="6" t="s">
        <v>1335</v>
      </c>
      <c s="36" t="s">
        <v>62</v>
      </c>
      <c s="37">
        <v>4</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40.25">
      <c r="A171" t="s">
        <v>55</v>
      </c>
      <c r="E171" s="39" t="s">
        <v>956</v>
      </c>
    </row>
    <row r="172" spans="1:16" ht="12.75">
      <c r="A172" t="s">
        <v>48</v>
      </c>
      <c s="34" t="s">
        <v>323</v>
      </c>
      <c s="34" t="s">
        <v>1336</v>
      </c>
      <c s="35" t="s">
        <v>5</v>
      </c>
      <c s="6" t="s">
        <v>1337</v>
      </c>
      <c s="36" t="s">
        <v>62</v>
      </c>
      <c s="37">
        <v>2</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91.25">
      <c r="A175" t="s">
        <v>55</v>
      </c>
      <c r="E175" s="39" t="s">
        <v>1327</v>
      </c>
    </row>
    <row r="176" spans="1:16" ht="12.75">
      <c r="A176" t="s">
        <v>48</v>
      </c>
      <c s="34" t="s">
        <v>327</v>
      </c>
      <c s="34" t="s">
        <v>1338</v>
      </c>
      <c s="35" t="s">
        <v>5</v>
      </c>
      <c s="6" t="s">
        <v>1339</v>
      </c>
      <c s="36" t="s">
        <v>62</v>
      </c>
      <c s="37">
        <v>2</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40.25">
      <c r="A179" t="s">
        <v>55</v>
      </c>
      <c r="E179" s="39" t="s">
        <v>956</v>
      </c>
    </row>
    <row r="180" spans="1:16" ht="12.75">
      <c r="A180" t="s">
        <v>48</v>
      </c>
      <c s="34" t="s">
        <v>330</v>
      </c>
      <c s="34" t="s">
        <v>1340</v>
      </c>
      <c s="35" t="s">
        <v>5</v>
      </c>
      <c s="6" t="s">
        <v>1341</v>
      </c>
      <c s="36" t="s">
        <v>946</v>
      </c>
      <c s="37">
        <v>0.24</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78.5">
      <c r="A183" t="s">
        <v>55</v>
      </c>
      <c r="E183" s="39" t="s">
        <v>1342</v>
      </c>
    </row>
    <row r="184" spans="1:16" ht="12.75">
      <c r="A184" t="s">
        <v>48</v>
      </c>
      <c s="34" t="s">
        <v>334</v>
      </c>
      <c s="34" t="s">
        <v>1343</v>
      </c>
      <c s="35" t="s">
        <v>5</v>
      </c>
      <c s="6" t="s">
        <v>1344</v>
      </c>
      <c s="36" t="s">
        <v>946</v>
      </c>
      <c s="37">
        <v>0.24</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02">
      <c r="A187" t="s">
        <v>55</v>
      </c>
      <c r="E187" s="39" t="s">
        <v>950</v>
      </c>
    </row>
    <row r="188" spans="1:16" ht="12.75">
      <c r="A188" t="s">
        <v>48</v>
      </c>
      <c s="34" t="s">
        <v>558</v>
      </c>
      <c s="34" t="s">
        <v>1345</v>
      </c>
      <c s="35" t="s">
        <v>5</v>
      </c>
      <c s="6" t="s">
        <v>1346</v>
      </c>
      <c s="36" t="s">
        <v>1347</v>
      </c>
      <c s="37">
        <v>1</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40.25">
      <c r="A191" t="s">
        <v>55</v>
      </c>
      <c r="E191" s="39" t="s">
        <v>1348</v>
      </c>
    </row>
    <row r="192" spans="1:16" ht="12.75">
      <c r="A192" t="s">
        <v>48</v>
      </c>
      <c s="34" t="s">
        <v>562</v>
      </c>
      <c s="34" t="s">
        <v>1349</v>
      </c>
      <c s="35" t="s">
        <v>5</v>
      </c>
      <c s="6" t="s">
        <v>1350</v>
      </c>
      <c s="36" t="s">
        <v>1347</v>
      </c>
      <c s="37">
        <v>1</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40.25">
      <c r="A195" t="s">
        <v>55</v>
      </c>
      <c r="E195" s="39" t="s">
        <v>1351</v>
      </c>
    </row>
    <row r="196" spans="1:16" ht="12.75">
      <c r="A196" t="s">
        <v>48</v>
      </c>
      <c s="34" t="s">
        <v>338</v>
      </c>
      <c s="34" t="s">
        <v>1175</v>
      </c>
      <c s="35" t="s">
        <v>5</v>
      </c>
      <c s="6" t="s">
        <v>1176</v>
      </c>
      <c s="36" t="s">
        <v>105</v>
      </c>
      <c s="37">
        <v>50</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89.25">
      <c r="A199" t="s">
        <v>55</v>
      </c>
      <c r="E199" s="39" t="s">
        <v>1177</v>
      </c>
    </row>
    <row r="200" spans="1:16" ht="12.75">
      <c r="A200" t="s">
        <v>48</v>
      </c>
      <c s="34" t="s">
        <v>342</v>
      </c>
      <c s="34" t="s">
        <v>235</v>
      </c>
      <c s="35" t="s">
        <v>5</v>
      </c>
      <c s="6" t="s">
        <v>236</v>
      </c>
      <c s="36" t="s">
        <v>237</v>
      </c>
      <c s="37">
        <v>0.123</v>
      </c>
      <c s="36">
        <v>0</v>
      </c>
      <c s="36">
        <f>ROUND(G200*H200,6)</f>
      </c>
      <c r="L200" s="38">
        <v>0</v>
      </c>
      <c s="32">
        <f>ROUND(ROUND(L200,2)*ROUND(G200,3),2)</f>
      </c>
      <c s="36" t="s">
        <v>52</v>
      </c>
      <c>
        <f>(M200*21)/100</f>
      </c>
      <c t="s">
        <v>27</v>
      </c>
    </row>
    <row r="201" spans="1:5" ht="12.75">
      <c r="A201" s="35" t="s">
        <v>53</v>
      </c>
      <c r="E201" s="39" t="s">
        <v>5</v>
      </c>
    </row>
    <row r="202" spans="1:5" ht="25.5">
      <c r="A202" s="35" t="s">
        <v>54</v>
      </c>
      <c r="E202" s="40" t="s">
        <v>1373</v>
      </c>
    </row>
    <row r="203" spans="1:5" ht="76.5">
      <c r="A203" t="s">
        <v>55</v>
      </c>
      <c r="E203" s="39" t="s">
        <v>272</v>
      </c>
    </row>
    <row r="204" spans="1:16" ht="12.75">
      <c r="A204" t="s">
        <v>48</v>
      </c>
      <c s="34" t="s">
        <v>573</v>
      </c>
      <c s="34" t="s">
        <v>243</v>
      </c>
      <c s="35" t="s">
        <v>5</v>
      </c>
      <c s="6" t="s">
        <v>244</v>
      </c>
      <c s="36" t="s">
        <v>237</v>
      </c>
      <c s="37">
        <v>0.123</v>
      </c>
      <c s="36">
        <v>0</v>
      </c>
      <c s="36">
        <f>ROUND(G204*H204,6)</f>
      </c>
      <c r="L204" s="38">
        <v>0</v>
      </c>
      <c s="32">
        <f>ROUND(ROUND(L204,2)*ROUND(G204,3),2)</f>
      </c>
      <c s="36" t="s">
        <v>52</v>
      </c>
      <c>
        <f>(M204*21)/100</f>
      </c>
      <c t="s">
        <v>27</v>
      </c>
    </row>
    <row r="205" spans="1:5" ht="12.75">
      <c r="A205" s="35" t="s">
        <v>53</v>
      </c>
      <c r="E205" s="39" t="s">
        <v>5</v>
      </c>
    </row>
    <row r="206" spans="1:5" ht="25.5">
      <c r="A206" s="35" t="s">
        <v>54</v>
      </c>
      <c r="E206" s="40" t="s">
        <v>1373</v>
      </c>
    </row>
    <row r="207" spans="1:5" ht="204">
      <c r="A207" t="s">
        <v>55</v>
      </c>
      <c r="E207" s="39" t="s">
        <v>276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1376</v>
      </c>
      <c r="E8" s="30" t="s">
        <v>1375</v>
      </c>
      <c r="J8" s="29">
        <f>0+J9+J14+J19</f>
      </c>
      <c s="29">
        <f>0+K9+K14+K19</f>
      </c>
      <c s="29">
        <f>0+L9+L14+L19</f>
      </c>
      <c s="29">
        <f>0+M9+M14+M19</f>
      </c>
    </row>
    <row r="9" spans="1:13" ht="12.75">
      <c r="A9" t="s">
        <v>46</v>
      </c>
      <c r="C9" s="31" t="s">
        <v>4</v>
      </c>
      <c r="E9" s="33" t="s">
        <v>1269</v>
      </c>
      <c r="J9" s="32">
        <f>0</f>
      </c>
      <c s="32">
        <f>0</f>
      </c>
      <c s="32">
        <f>0+L10</f>
      </c>
      <c s="32">
        <f>0+M10</f>
      </c>
    </row>
    <row r="10" spans="1:16" ht="12.75">
      <c r="A10" t="s">
        <v>48</v>
      </c>
      <c s="34" t="s">
        <v>4</v>
      </c>
      <c s="34" t="s">
        <v>1270</v>
      </c>
      <c s="35" t="s">
        <v>5</v>
      </c>
      <c s="6" t="s">
        <v>1271</v>
      </c>
      <c s="36" t="s">
        <v>182</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1272</v>
      </c>
    </row>
    <row r="14" spans="1:13" ht="12.75">
      <c r="A14" t="s">
        <v>46</v>
      </c>
      <c r="C14" s="31" t="s">
        <v>27</v>
      </c>
      <c r="E14" s="33" t="s">
        <v>1273</v>
      </c>
      <c r="J14" s="32">
        <f>0</f>
      </c>
      <c s="32">
        <f>0</f>
      </c>
      <c s="32">
        <f>0+L15</f>
      </c>
      <c s="32">
        <f>0+M15</f>
      </c>
    </row>
    <row r="15" spans="1:16" ht="12.75">
      <c r="A15" t="s">
        <v>48</v>
      </c>
      <c s="34" t="s">
        <v>27</v>
      </c>
      <c s="34" t="s">
        <v>1274</v>
      </c>
      <c s="35" t="s">
        <v>5</v>
      </c>
      <c s="6" t="s">
        <v>1275</v>
      </c>
      <c s="36" t="s">
        <v>182</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1276</v>
      </c>
    </row>
    <row r="19" spans="1:13" ht="12.75">
      <c r="A19" t="s">
        <v>46</v>
      </c>
      <c r="C19" s="31" t="s">
        <v>123</v>
      </c>
      <c r="E19" s="33" t="s">
        <v>124</v>
      </c>
      <c r="J19" s="32">
        <f>0</f>
      </c>
      <c s="32">
        <f>0</f>
      </c>
      <c s="32">
        <f>0+L20+L24+L28+L32+L36+L40+L44+L48+L52+L56+L60+L64+L68+L72+L76+L80+L84+L88+L92+L96+L100+L104+L108+L112+L116+L120+L124+L128+L132+L136+L140+L144+L148+L152+L156+L160+L164+L168+L172</f>
      </c>
      <c s="32">
        <f>0+M20+M24+M28+M32+M36+M40+M44+M48+M52+M56+M60+M64+M68+M72+M76+M80+M84+M88+M92+M96+M100+M104+M108+M112+M116+M120+M124+M128+M132+M136+M140+M144+M148+M152+M156+M160+M164+M168+M172</f>
      </c>
    </row>
    <row r="20" spans="1:16" ht="12.75">
      <c r="A20" t="s">
        <v>48</v>
      </c>
      <c s="34" t="s">
        <v>26</v>
      </c>
      <c s="34" t="s">
        <v>1277</v>
      </c>
      <c s="35" t="s">
        <v>5</v>
      </c>
      <c s="6" t="s">
        <v>1278</v>
      </c>
      <c s="36" t="s">
        <v>51</v>
      </c>
      <c s="37">
        <v>160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1279</v>
      </c>
    </row>
    <row r="24" spans="1:16" ht="12.75">
      <c r="A24" t="s">
        <v>48</v>
      </c>
      <c s="34" t="s">
        <v>63</v>
      </c>
      <c s="34" t="s">
        <v>1280</v>
      </c>
      <c s="35" t="s">
        <v>5</v>
      </c>
      <c s="6" t="s">
        <v>1281</v>
      </c>
      <c s="36" t="s">
        <v>51</v>
      </c>
      <c s="37">
        <v>185</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1282</v>
      </c>
    </row>
    <row r="28" spans="1:16" ht="12.75">
      <c r="A28" t="s">
        <v>48</v>
      </c>
      <c s="34" t="s">
        <v>72</v>
      </c>
      <c s="34" t="s">
        <v>838</v>
      </c>
      <c s="35" t="s">
        <v>5</v>
      </c>
      <c s="6" t="s">
        <v>839</v>
      </c>
      <c s="36" t="s">
        <v>51</v>
      </c>
      <c s="37">
        <v>20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89.25">
      <c r="A31" t="s">
        <v>55</v>
      </c>
      <c r="E31" s="39" t="s">
        <v>934</v>
      </c>
    </row>
    <row r="32" spans="1:16" ht="25.5">
      <c r="A32" t="s">
        <v>48</v>
      </c>
      <c s="34" t="s">
        <v>123</v>
      </c>
      <c s="34" t="s">
        <v>842</v>
      </c>
      <c s="35" t="s">
        <v>5</v>
      </c>
      <c s="6" t="s">
        <v>843</v>
      </c>
      <c s="36" t="s">
        <v>62</v>
      </c>
      <c s="37">
        <v>4</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1060</v>
      </c>
    </row>
    <row r="36" spans="1:16" ht="12.75">
      <c r="A36" t="s">
        <v>48</v>
      </c>
      <c s="34" t="s">
        <v>163</v>
      </c>
      <c s="34" t="s">
        <v>935</v>
      </c>
      <c s="35" t="s">
        <v>5</v>
      </c>
      <c s="6" t="s">
        <v>936</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02">
      <c r="A39" t="s">
        <v>55</v>
      </c>
      <c r="E39" s="39" t="s">
        <v>937</v>
      </c>
    </row>
    <row r="40" spans="1:16" ht="12.75">
      <c r="A40" t="s">
        <v>48</v>
      </c>
      <c s="34" t="s">
        <v>76</v>
      </c>
      <c s="34" t="s">
        <v>1283</v>
      </c>
      <c s="35" t="s">
        <v>5</v>
      </c>
      <c s="6" t="s">
        <v>1284</v>
      </c>
      <c s="36" t="s">
        <v>62</v>
      </c>
      <c s="37">
        <v>3</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78.5">
      <c r="A43" t="s">
        <v>55</v>
      </c>
      <c r="E43" s="39" t="s">
        <v>1285</v>
      </c>
    </row>
    <row r="44" spans="1:16" ht="12.75">
      <c r="A44" t="s">
        <v>48</v>
      </c>
      <c s="34" t="s">
        <v>82</v>
      </c>
      <c s="34" t="s">
        <v>1286</v>
      </c>
      <c s="35" t="s">
        <v>5</v>
      </c>
      <c s="6" t="s">
        <v>1287</v>
      </c>
      <c s="36" t="s">
        <v>62</v>
      </c>
      <c s="37">
        <v>3</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27.5">
      <c r="A47" t="s">
        <v>55</v>
      </c>
      <c r="E47" s="39" t="s">
        <v>968</v>
      </c>
    </row>
    <row r="48" spans="1:16" ht="12.75">
      <c r="A48" t="s">
        <v>48</v>
      </c>
      <c s="34" t="s">
        <v>86</v>
      </c>
      <c s="34" t="s">
        <v>1288</v>
      </c>
      <c s="35" t="s">
        <v>5</v>
      </c>
      <c s="6" t="s">
        <v>1289</v>
      </c>
      <c s="36" t="s">
        <v>51</v>
      </c>
      <c s="37">
        <v>160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53">
      <c r="A51" t="s">
        <v>55</v>
      </c>
      <c r="E51" s="39" t="s">
        <v>1290</v>
      </c>
    </row>
    <row r="52" spans="1:16" ht="12.75">
      <c r="A52" t="s">
        <v>48</v>
      </c>
      <c s="34" t="s">
        <v>90</v>
      </c>
      <c s="34" t="s">
        <v>1291</v>
      </c>
      <c s="35" t="s">
        <v>5</v>
      </c>
      <c s="6" t="s">
        <v>1292</v>
      </c>
      <c s="36" t="s">
        <v>51</v>
      </c>
      <c s="37">
        <v>160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14.75">
      <c r="A55" t="s">
        <v>55</v>
      </c>
      <c r="E55" s="39" t="s">
        <v>1293</v>
      </c>
    </row>
    <row r="56" spans="1:16" ht="12.75">
      <c r="A56" t="s">
        <v>48</v>
      </c>
      <c s="34" t="s">
        <v>94</v>
      </c>
      <c s="34" t="s">
        <v>1294</v>
      </c>
      <c s="35" t="s">
        <v>5</v>
      </c>
      <c s="6" t="s">
        <v>1295</v>
      </c>
      <c s="36" t="s">
        <v>1296</v>
      </c>
      <c s="37">
        <v>1</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27.5">
      <c r="A59" t="s">
        <v>55</v>
      </c>
      <c r="E59" s="39" t="s">
        <v>1297</v>
      </c>
    </row>
    <row r="60" spans="1:16" ht="12.75">
      <c r="A60" t="s">
        <v>48</v>
      </c>
      <c s="34" t="s">
        <v>98</v>
      </c>
      <c s="34" t="s">
        <v>1298</v>
      </c>
      <c s="35" t="s">
        <v>5</v>
      </c>
      <c s="6" t="s">
        <v>1299</v>
      </c>
      <c s="36" t="s">
        <v>51</v>
      </c>
      <c s="37">
        <v>160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27.5">
      <c r="A63" t="s">
        <v>55</v>
      </c>
      <c r="E63" s="39" t="s">
        <v>1300</v>
      </c>
    </row>
    <row r="64" spans="1:16" ht="12.75">
      <c r="A64" t="s">
        <v>48</v>
      </c>
      <c s="34" t="s">
        <v>102</v>
      </c>
      <c s="34" t="s">
        <v>1301</v>
      </c>
      <c s="35" t="s">
        <v>5</v>
      </c>
      <c s="6" t="s">
        <v>1302</v>
      </c>
      <c s="36" t="s">
        <v>62</v>
      </c>
      <c s="37">
        <v>2</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78.5">
      <c r="A67" t="s">
        <v>55</v>
      </c>
      <c r="E67" s="39" t="s">
        <v>1285</v>
      </c>
    </row>
    <row r="68" spans="1:16" ht="12.75">
      <c r="A68" t="s">
        <v>48</v>
      </c>
      <c s="34" t="s">
        <v>107</v>
      </c>
      <c s="34" t="s">
        <v>1303</v>
      </c>
      <c s="35" t="s">
        <v>5</v>
      </c>
      <c s="6" t="s">
        <v>1304</v>
      </c>
      <c s="36" t="s">
        <v>62</v>
      </c>
      <c s="37">
        <v>2</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968</v>
      </c>
    </row>
    <row r="72" spans="1:16" ht="12.75">
      <c r="A72" t="s">
        <v>48</v>
      </c>
      <c s="34" t="s">
        <v>111</v>
      </c>
      <c s="34" t="s">
        <v>1305</v>
      </c>
      <c s="35" t="s">
        <v>5</v>
      </c>
      <c s="6" t="s">
        <v>1306</v>
      </c>
      <c s="36" t="s">
        <v>62</v>
      </c>
      <c s="37">
        <v>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78.5">
      <c r="A75" t="s">
        <v>55</v>
      </c>
      <c r="E75" s="39" t="s">
        <v>1285</v>
      </c>
    </row>
    <row r="76" spans="1:16" ht="12.75">
      <c r="A76" t="s">
        <v>48</v>
      </c>
      <c s="34" t="s">
        <v>115</v>
      </c>
      <c s="34" t="s">
        <v>1307</v>
      </c>
      <c s="35" t="s">
        <v>5</v>
      </c>
      <c s="6" t="s">
        <v>1308</v>
      </c>
      <c s="36" t="s">
        <v>62</v>
      </c>
      <c s="37">
        <v>2</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27.5">
      <c r="A79" t="s">
        <v>55</v>
      </c>
      <c r="E79" s="39" t="s">
        <v>968</v>
      </c>
    </row>
    <row r="80" spans="1:16" ht="12.75">
      <c r="A80" t="s">
        <v>48</v>
      </c>
      <c s="34" t="s">
        <v>119</v>
      </c>
      <c s="34" t="s">
        <v>1309</v>
      </c>
      <c s="35" t="s">
        <v>5</v>
      </c>
      <c s="6" t="s">
        <v>1310</v>
      </c>
      <c s="36" t="s">
        <v>62</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78.5">
      <c r="A83" t="s">
        <v>55</v>
      </c>
      <c r="E83" s="39" t="s">
        <v>1285</v>
      </c>
    </row>
    <row r="84" spans="1:16" ht="12.75">
      <c r="A84" t="s">
        <v>48</v>
      </c>
      <c s="34" t="s">
        <v>125</v>
      </c>
      <c s="34" t="s">
        <v>1311</v>
      </c>
      <c s="35" t="s">
        <v>5</v>
      </c>
      <c s="6" t="s">
        <v>1312</v>
      </c>
      <c s="36" t="s">
        <v>62</v>
      </c>
      <c s="37">
        <v>1</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27.5">
      <c r="A87" t="s">
        <v>55</v>
      </c>
      <c r="E87" s="39" t="s">
        <v>968</v>
      </c>
    </row>
    <row r="88" spans="1:16" ht="12.75">
      <c r="A88" t="s">
        <v>48</v>
      </c>
      <c s="34" t="s">
        <v>129</v>
      </c>
      <c s="34" t="s">
        <v>1313</v>
      </c>
      <c s="35" t="s">
        <v>5</v>
      </c>
      <c s="6" t="s">
        <v>1314</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78.5">
      <c r="A91" t="s">
        <v>55</v>
      </c>
      <c r="E91" s="39" t="s">
        <v>1285</v>
      </c>
    </row>
    <row r="92" spans="1:16" ht="12.75">
      <c r="A92" t="s">
        <v>48</v>
      </c>
      <c s="34" t="s">
        <v>133</v>
      </c>
      <c s="34" t="s">
        <v>1315</v>
      </c>
      <c s="35" t="s">
        <v>5</v>
      </c>
      <c s="6" t="s">
        <v>1316</v>
      </c>
      <c s="36" t="s">
        <v>62</v>
      </c>
      <c s="37">
        <v>1</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27.5">
      <c r="A95" t="s">
        <v>55</v>
      </c>
      <c r="E95" s="39" t="s">
        <v>968</v>
      </c>
    </row>
    <row r="96" spans="1:16" ht="12.75">
      <c r="A96" t="s">
        <v>48</v>
      </c>
      <c s="34" t="s">
        <v>138</v>
      </c>
      <c s="34" t="s">
        <v>1317</v>
      </c>
      <c s="35" t="s">
        <v>5</v>
      </c>
      <c s="6" t="s">
        <v>1318</v>
      </c>
      <c s="36" t="s">
        <v>62</v>
      </c>
      <c s="37">
        <v>3</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78.5">
      <c r="A99" t="s">
        <v>55</v>
      </c>
      <c r="E99" s="39" t="s">
        <v>1285</v>
      </c>
    </row>
    <row r="100" spans="1:16" ht="12.75">
      <c r="A100" t="s">
        <v>48</v>
      </c>
      <c s="34" t="s">
        <v>249</v>
      </c>
      <c s="34" t="s">
        <v>1319</v>
      </c>
      <c s="35" t="s">
        <v>5</v>
      </c>
      <c s="6" t="s">
        <v>1320</v>
      </c>
      <c s="36" t="s">
        <v>62</v>
      </c>
      <c s="37">
        <v>3</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968</v>
      </c>
    </row>
    <row r="104" spans="1:16" ht="12.75">
      <c r="A104" t="s">
        <v>48</v>
      </c>
      <c s="34" t="s">
        <v>253</v>
      </c>
      <c s="34" t="s">
        <v>1321</v>
      </c>
      <c s="35" t="s">
        <v>5</v>
      </c>
      <c s="6" t="s">
        <v>1322</v>
      </c>
      <c s="36" t="s">
        <v>62</v>
      </c>
      <c s="37">
        <v>3</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78.5">
      <c r="A107" t="s">
        <v>55</v>
      </c>
      <c r="E107" s="39" t="s">
        <v>1285</v>
      </c>
    </row>
    <row r="108" spans="1:16" ht="12.75">
      <c r="A108" t="s">
        <v>48</v>
      </c>
      <c s="34" t="s">
        <v>995</v>
      </c>
      <c s="34" t="s">
        <v>1323</v>
      </c>
      <c s="35" t="s">
        <v>5</v>
      </c>
      <c s="6" t="s">
        <v>1324</v>
      </c>
      <c s="36" t="s">
        <v>62</v>
      </c>
      <c s="37">
        <v>3</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27.5">
      <c r="A111" t="s">
        <v>55</v>
      </c>
      <c r="E111" s="39" t="s">
        <v>968</v>
      </c>
    </row>
    <row r="112" spans="1:16" ht="12.75">
      <c r="A112" t="s">
        <v>48</v>
      </c>
      <c s="34" t="s">
        <v>256</v>
      </c>
      <c s="34" t="s">
        <v>1188</v>
      </c>
      <c s="35" t="s">
        <v>5</v>
      </c>
      <c s="6" t="s">
        <v>1189</v>
      </c>
      <c s="36" t="s">
        <v>237</v>
      </c>
      <c s="37">
        <v>0.04</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02">
      <c r="A115" t="s">
        <v>55</v>
      </c>
      <c r="E115" s="39" t="s">
        <v>1190</v>
      </c>
    </row>
    <row r="116" spans="1:16" ht="12.75">
      <c r="A116" t="s">
        <v>48</v>
      </c>
      <c s="34" t="s">
        <v>260</v>
      </c>
      <c s="34" t="s">
        <v>1191</v>
      </c>
      <c s="35" t="s">
        <v>5</v>
      </c>
      <c s="6" t="s">
        <v>1192</v>
      </c>
      <c s="36" t="s">
        <v>237</v>
      </c>
      <c s="37">
        <v>0.04</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02">
      <c r="A119" t="s">
        <v>55</v>
      </c>
      <c r="E119" s="39" t="s">
        <v>943</v>
      </c>
    </row>
    <row r="120" spans="1:16" ht="25.5">
      <c r="A120" t="s">
        <v>48</v>
      </c>
      <c s="34" t="s">
        <v>264</v>
      </c>
      <c s="34" t="s">
        <v>1325</v>
      </c>
      <c s="35" t="s">
        <v>5</v>
      </c>
      <c s="6" t="s">
        <v>1326</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91.25">
      <c r="A123" t="s">
        <v>55</v>
      </c>
      <c r="E123" s="39" t="s">
        <v>1327</v>
      </c>
    </row>
    <row r="124" spans="1:16" ht="12.75">
      <c r="A124" t="s">
        <v>48</v>
      </c>
      <c s="34" t="s">
        <v>283</v>
      </c>
      <c s="34" t="s">
        <v>1328</v>
      </c>
      <c s="35" t="s">
        <v>5</v>
      </c>
      <c s="6" t="s">
        <v>1329</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40.25">
      <c r="A127" t="s">
        <v>55</v>
      </c>
      <c r="E127" s="39" t="s">
        <v>956</v>
      </c>
    </row>
    <row r="128" spans="1:16" ht="12.75">
      <c r="A128" t="s">
        <v>48</v>
      </c>
      <c s="34" t="s">
        <v>287</v>
      </c>
      <c s="34" t="s">
        <v>1330</v>
      </c>
      <c s="35" t="s">
        <v>5</v>
      </c>
      <c s="6" t="s">
        <v>1331</v>
      </c>
      <c s="36" t="s">
        <v>62</v>
      </c>
      <c s="37">
        <v>3</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91.25">
      <c r="A131" t="s">
        <v>55</v>
      </c>
      <c r="E131" s="39" t="s">
        <v>1327</v>
      </c>
    </row>
    <row r="132" spans="1:16" ht="25.5">
      <c r="A132" t="s">
        <v>48</v>
      </c>
      <c s="34" t="s">
        <v>291</v>
      </c>
      <c s="34" t="s">
        <v>1332</v>
      </c>
      <c s="35" t="s">
        <v>5</v>
      </c>
      <c s="6" t="s">
        <v>1333</v>
      </c>
      <c s="36" t="s">
        <v>62</v>
      </c>
      <c s="37">
        <v>2</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1327</v>
      </c>
    </row>
    <row r="136" spans="1:16" ht="12.75">
      <c r="A136" t="s">
        <v>48</v>
      </c>
      <c s="34" t="s">
        <v>295</v>
      </c>
      <c s="34" t="s">
        <v>1334</v>
      </c>
      <c s="35" t="s">
        <v>5</v>
      </c>
      <c s="6" t="s">
        <v>1335</v>
      </c>
      <c s="36" t="s">
        <v>62</v>
      </c>
      <c s="37">
        <v>5</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40.25">
      <c r="A139" t="s">
        <v>55</v>
      </c>
      <c r="E139" s="39" t="s">
        <v>956</v>
      </c>
    </row>
    <row r="140" spans="1:16" ht="12.75">
      <c r="A140" t="s">
        <v>48</v>
      </c>
      <c s="34" t="s">
        <v>526</v>
      </c>
      <c s="34" t="s">
        <v>1336</v>
      </c>
      <c s="35" t="s">
        <v>5</v>
      </c>
      <c s="6" t="s">
        <v>1337</v>
      </c>
      <c s="36" t="s">
        <v>62</v>
      </c>
      <c s="37">
        <v>3</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91.25">
      <c r="A143" t="s">
        <v>55</v>
      </c>
      <c r="E143" s="39" t="s">
        <v>1327</v>
      </c>
    </row>
    <row r="144" spans="1:16" ht="12.75">
      <c r="A144" t="s">
        <v>48</v>
      </c>
      <c s="34" t="s">
        <v>300</v>
      </c>
      <c s="34" t="s">
        <v>1338</v>
      </c>
      <c s="35" t="s">
        <v>5</v>
      </c>
      <c s="6" t="s">
        <v>1339</v>
      </c>
      <c s="36" t="s">
        <v>62</v>
      </c>
      <c s="37">
        <v>3</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40.25">
      <c r="A147" t="s">
        <v>55</v>
      </c>
      <c r="E147" s="39" t="s">
        <v>956</v>
      </c>
    </row>
    <row r="148" spans="1:16" ht="12.75">
      <c r="A148" t="s">
        <v>48</v>
      </c>
      <c s="34" t="s">
        <v>533</v>
      </c>
      <c s="34" t="s">
        <v>1340</v>
      </c>
      <c s="35" t="s">
        <v>5</v>
      </c>
      <c s="6" t="s">
        <v>1341</v>
      </c>
      <c s="36" t="s">
        <v>946</v>
      </c>
      <c s="37">
        <v>0.3</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78.5">
      <c r="A151" t="s">
        <v>55</v>
      </c>
      <c r="E151" s="39" t="s">
        <v>1342</v>
      </c>
    </row>
    <row r="152" spans="1:16" ht="12.75">
      <c r="A152" t="s">
        <v>48</v>
      </c>
      <c s="34" t="s">
        <v>305</v>
      </c>
      <c s="34" t="s">
        <v>1343</v>
      </c>
      <c s="35" t="s">
        <v>5</v>
      </c>
      <c s="6" t="s">
        <v>1344</v>
      </c>
      <c s="36" t="s">
        <v>946</v>
      </c>
      <c s="37">
        <v>0.3</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02">
      <c r="A155" t="s">
        <v>55</v>
      </c>
      <c r="E155" s="39" t="s">
        <v>950</v>
      </c>
    </row>
    <row r="156" spans="1:16" ht="12.75">
      <c r="A156" t="s">
        <v>48</v>
      </c>
      <c s="34" t="s">
        <v>311</v>
      </c>
      <c s="34" t="s">
        <v>1345</v>
      </c>
      <c s="35" t="s">
        <v>5</v>
      </c>
      <c s="6" t="s">
        <v>1346</v>
      </c>
      <c s="36" t="s">
        <v>1347</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1348</v>
      </c>
    </row>
    <row r="160" spans="1:16" ht="12.75">
      <c r="A160" t="s">
        <v>48</v>
      </c>
      <c s="34" t="s">
        <v>312</v>
      </c>
      <c s="34" t="s">
        <v>1349</v>
      </c>
      <c s="35" t="s">
        <v>5</v>
      </c>
      <c s="6" t="s">
        <v>1350</v>
      </c>
      <c s="36" t="s">
        <v>1347</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40.25">
      <c r="A163" t="s">
        <v>55</v>
      </c>
      <c r="E163" s="39" t="s">
        <v>1351</v>
      </c>
    </row>
    <row r="164" spans="1:16" ht="12.75">
      <c r="A164" t="s">
        <v>48</v>
      </c>
      <c s="34" t="s">
        <v>314</v>
      </c>
      <c s="34" t="s">
        <v>1175</v>
      </c>
      <c s="35" t="s">
        <v>5</v>
      </c>
      <c s="6" t="s">
        <v>1176</v>
      </c>
      <c s="36" t="s">
        <v>105</v>
      </c>
      <c s="37">
        <v>50</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89.25">
      <c r="A167" t="s">
        <v>55</v>
      </c>
      <c r="E167" s="39" t="s">
        <v>1177</v>
      </c>
    </row>
    <row r="168" spans="1:16" ht="12.75">
      <c r="A168" t="s">
        <v>48</v>
      </c>
      <c s="34" t="s">
        <v>319</v>
      </c>
      <c s="34" t="s">
        <v>235</v>
      </c>
      <c s="35" t="s">
        <v>5</v>
      </c>
      <c s="6" t="s">
        <v>236</v>
      </c>
      <c s="36" t="s">
        <v>237</v>
      </c>
      <c s="37">
        <v>0.192</v>
      </c>
      <c s="36">
        <v>0</v>
      </c>
      <c s="36">
        <f>ROUND(G168*H168,6)</f>
      </c>
      <c r="L168" s="38">
        <v>0</v>
      </c>
      <c s="32">
        <f>ROUND(ROUND(L168,2)*ROUND(G168,3),2)</f>
      </c>
      <c s="36" t="s">
        <v>52</v>
      </c>
      <c>
        <f>(M168*21)/100</f>
      </c>
      <c t="s">
        <v>27</v>
      </c>
    </row>
    <row r="169" spans="1:5" ht="12.75">
      <c r="A169" s="35" t="s">
        <v>53</v>
      </c>
      <c r="E169" s="39" t="s">
        <v>5</v>
      </c>
    </row>
    <row r="170" spans="1:5" ht="25.5">
      <c r="A170" s="35" t="s">
        <v>54</v>
      </c>
      <c r="E170" s="40" t="s">
        <v>1377</v>
      </c>
    </row>
    <row r="171" spans="1:5" ht="76.5">
      <c r="A171" t="s">
        <v>55</v>
      </c>
      <c r="E171" s="39" t="s">
        <v>272</v>
      </c>
    </row>
    <row r="172" spans="1:16" ht="12.75">
      <c r="A172" t="s">
        <v>48</v>
      </c>
      <c s="34" t="s">
        <v>323</v>
      </c>
      <c s="34" t="s">
        <v>243</v>
      </c>
      <c s="35" t="s">
        <v>5</v>
      </c>
      <c s="6" t="s">
        <v>244</v>
      </c>
      <c s="36" t="s">
        <v>237</v>
      </c>
      <c s="37">
        <v>0.192</v>
      </c>
      <c s="36">
        <v>0</v>
      </c>
      <c s="36">
        <f>ROUND(G172*H172,6)</f>
      </c>
      <c r="L172" s="38">
        <v>0</v>
      </c>
      <c s="32">
        <f>ROUND(ROUND(L172,2)*ROUND(G172,3),2)</f>
      </c>
      <c s="36" t="s">
        <v>52</v>
      </c>
      <c>
        <f>(M172*21)/100</f>
      </c>
      <c t="s">
        <v>27</v>
      </c>
    </row>
    <row r="173" spans="1:5" ht="12.75">
      <c r="A173" s="35" t="s">
        <v>53</v>
      </c>
      <c r="E173" s="39" t="s">
        <v>5</v>
      </c>
    </row>
    <row r="174" spans="1:5" ht="25.5">
      <c r="A174" s="35" t="s">
        <v>54</v>
      </c>
      <c r="E174" s="40" t="s">
        <v>1377</v>
      </c>
    </row>
    <row r="175" spans="1:5" ht="204">
      <c r="A175" t="s">
        <v>55</v>
      </c>
      <c r="E175" s="39" t="s">
        <v>276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COUNTIFS(L8:L549,"=0",A8:A549,"P")+COUNTIFS(L8:L549,"",A8:A549,"P")+SUM(Q8:Q549)</f>
      </c>
    </row>
    <row r="8" spans="1:13" ht="12.75">
      <c r="A8" t="s">
        <v>44</v>
      </c>
      <c r="C8" s="28" t="s">
        <v>1380</v>
      </c>
      <c r="E8" s="30" t="s">
        <v>1379</v>
      </c>
      <c r="J8" s="29">
        <f>0+J9+J22+J39+J548</f>
      </c>
      <c s="29">
        <f>0+K9+K22+K39+K548</f>
      </c>
      <c s="29">
        <f>0+L9+L22+L39+L548</f>
      </c>
      <c s="29">
        <f>0+M9+M22+M39+M548</f>
      </c>
    </row>
    <row r="9" spans="1:13" ht="12.75">
      <c r="A9" t="s">
        <v>46</v>
      </c>
      <c r="C9" s="31" t="s">
        <v>1076</v>
      </c>
      <c r="E9" s="33" t="s">
        <v>1381</v>
      </c>
      <c r="J9" s="32">
        <f>0</f>
      </c>
      <c s="32">
        <f>0</f>
      </c>
      <c s="32">
        <f>0+L10+L14+L18</f>
      </c>
      <c s="32">
        <f>0+M10+M14+M18</f>
      </c>
    </row>
    <row r="10" spans="1:16" ht="25.5">
      <c r="A10" t="s">
        <v>48</v>
      </c>
      <c s="34" t="s">
        <v>796</v>
      </c>
      <c s="34" t="s">
        <v>1382</v>
      </c>
      <c s="35" t="s">
        <v>5</v>
      </c>
      <c s="6" t="s">
        <v>1383</v>
      </c>
      <c s="36" t="s">
        <v>366</v>
      </c>
      <c s="37">
        <v>11</v>
      </c>
      <c s="36">
        <v>0</v>
      </c>
      <c s="36">
        <f>ROUND(G10*H10,6)</f>
      </c>
      <c r="L10" s="38">
        <v>0</v>
      </c>
      <c s="32">
        <f>ROUND(ROUND(L10,2)*ROUND(G10,3),2)</f>
      </c>
      <c s="36" t="s">
        <v>434</v>
      </c>
      <c>
        <f>(M10*21)/100</f>
      </c>
      <c t="s">
        <v>27</v>
      </c>
    </row>
    <row r="11" spans="1:5" ht="12.75">
      <c r="A11" s="35" t="s">
        <v>53</v>
      </c>
      <c r="E11" s="39" t="s">
        <v>5</v>
      </c>
    </row>
    <row r="12" spans="1:5" ht="12.75">
      <c r="A12" s="35" t="s">
        <v>54</v>
      </c>
      <c r="E12" s="40" t="s">
        <v>5</v>
      </c>
    </row>
    <row r="13" spans="1:5" ht="63.75">
      <c r="A13" t="s">
        <v>55</v>
      </c>
      <c r="E13" s="39" t="s">
        <v>1384</v>
      </c>
    </row>
    <row r="14" spans="1:16" ht="12.75">
      <c r="A14" t="s">
        <v>48</v>
      </c>
      <c s="34" t="s">
        <v>797</v>
      </c>
      <c s="34" t="s">
        <v>1385</v>
      </c>
      <c s="35" t="s">
        <v>5</v>
      </c>
      <c s="6" t="s">
        <v>1386</v>
      </c>
      <c s="36" t="s">
        <v>497</v>
      </c>
      <c s="37">
        <v>3</v>
      </c>
      <c s="36">
        <v>0</v>
      </c>
      <c s="36">
        <f>ROUND(G14*H14,6)</f>
      </c>
      <c r="L14" s="38">
        <v>0</v>
      </c>
      <c s="32">
        <f>ROUND(ROUND(L14,2)*ROUND(G14,3),2)</f>
      </c>
      <c s="36" t="s">
        <v>434</v>
      </c>
      <c>
        <f>(M14*21)/100</f>
      </c>
      <c t="s">
        <v>27</v>
      </c>
    </row>
    <row r="15" spans="1:5" ht="12.75">
      <c r="A15" s="35" t="s">
        <v>53</v>
      </c>
      <c r="E15" s="39" t="s">
        <v>5</v>
      </c>
    </row>
    <row r="16" spans="1:5" ht="12.75">
      <c r="A16" s="35" t="s">
        <v>54</v>
      </c>
      <c r="E16" s="40" t="s">
        <v>5</v>
      </c>
    </row>
    <row r="17" spans="1:5" ht="12.75">
      <c r="A17" t="s">
        <v>55</v>
      </c>
      <c r="E17" s="39" t="s">
        <v>1387</v>
      </c>
    </row>
    <row r="18" spans="1:16" ht="12.75">
      <c r="A18" t="s">
        <v>48</v>
      </c>
      <c s="34" t="s">
        <v>801</v>
      </c>
      <c s="34" t="s">
        <v>1388</v>
      </c>
      <c s="35" t="s">
        <v>5</v>
      </c>
      <c s="6" t="s">
        <v>1389</v>
      </c>
      <c s="36" t="s">
        <v>1390</v>
      </c>
      <c s="37">
        <v>110</v>
      </c>
      <c s="36">
        <v>0</v>
      </c>
      <c s="36">
        <f>ROUND(G18*H18,6)</f>
      </c>
      <c r="L18" s="38">
        <v>0</v>
      </c>
      <c s="32">
        <f>ROUND(ROUND(L18,2)*ROUND(G18,3),2)</f>
      </c>
      <c s="36" t="s">
        <v>434</v>
      </c>
      <c>
        <f>(M18*21)/100</f>
      </c>
      <c t="s">
        <v>27</v>
      </c>
    </row>
    <row r="19" spans="1:5" ht="12.75">
      <c r="A19" s="35" t="s">
        <v>53</v>
      </c>
      <c r="E19" s="39" t="s">
        <v>5</v>
      </c>
    </row>
    <row r="20" spans="1:5" ht="12.75">
      <c r="A20" s="35" t="s">
        <v>54</v>
      </c>
      <c r="E20" s="40" t="s">
        <v>5</v>
      </c>
    </row>
    <row r="21" spans="1:5" ht="12.75">
      <c r="A21" t="s">
        <v>55</v>
      </c>
      <c r="E21" s="39" t="s">
        <v>1391</v>
      </c>
    </row>
    <row r="22" spans="1:13" ht="12.75">
      <c r="A22" t="s">
        <v>46</v>
      </c>
      <c r="C22" s="31" t="s">
        <v>4</v>
      </c>
      <c r="E22" s="33" t="s">
        <v>1269</v>
      </c>
      <c r="J22" s="32">
        <f>0</f>
      </c>
      <c s="32">
        <f>0</f>
      </c>
      <c s="32">
        <f>0+L23+L27+L31+L35</f>
      </c>
      <c s="32">
        <f>0+M23+M27+M31+M35</f>
      </c>
    </row>
    <row r="23" spans="1:16" ht="12.75">
      <c r="A23" t="s">
        <v>48</v>
      </c>
      <c s="34" t="s">
        <v>4</v>
      </c>
      <c s="34" t="s">
        <v>1392</v>
      </c>
      <c s="35" t="s">
        <v>5</v>
      </c>
      <c s="6" t="s">
        <v>1393</v>
      </c>
      <c s="36" t="s">
        <v>182</v>
      </c>
      <c s="37">
        <v>30</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18.75">
      <c r="A26" t="s">
        <v>55</v>
      </c>
      <c r="E26" s="39" t="s">
        <v>1394</v>
      </c>
    </row>
    <row r="27" spans="1:16" ht="12.75">
      <c r="A27" t="s">
        <v>48</v>
      </c>
      <c s="34" t="s">
        <v>27</v>
      </c>
      <c s="34" t="s">
        <v>1395</v>
      </c>
      <c s="35" t="s">
        <v>5</v>
      </c>
      <c s="6" t="s">
        <v>1396</v>
      </c>
      <c s="36" t="s">
        <v>182</v>
      </c>
      <c s="37">
        <v>3000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318.75">
      <c r="A30" t="s">
        <v>55</v>
      </c>
      <c r="E30" s="39" t="s">
        <v>1397</v>
      </c>
    </row>
    <row r="31" spans="1:16" ht="12.75">
      <c r="A31" t="s">
        <v>48</v>
      </c>
      <c s="34" t="s">
        <v>26</v>
      </c>
      <c s="34" t="s">
        <v>192</v>
      </c>
      <c s="35" t="s">
        <v>5</v>
      </c>
      <c s="6" t="s">
        <v>1398</v>
      </c>
      <c s="36" t="s">
        <v>182</v>
      </c>
      <c s="37">
        <v>3438</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229.5">
      <c r="A34" t="s">
        <v>55</v>
      </c>
      <c r="E34" s="39" t="s">
        <v>1399</v>
      </c>
    </row>
    <row r="35" spans="1:16" ht="12.75">
      <c r="A35" t="s">
        <v>48</v>
      </c>
      <c s="34" t="s">
        <v>63</v>
      </c>
      <c s="34" t="s">
        <v>1400</v>
      </c>
      <c s="35" t="s">
        <v>5</v>
      </c>
      <c s="6" t="s">
        <v>1401</v>
      </c>
      <c s="36" t="s">
        <v>182</v>
      </c>
      <c s="37">
        <v>250</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293.25">
      <c r="A38" t="s">
        <v>55</v>
      </c>
      <c r="E38" s="39" t="s">
        <v>1402</v>
      </c>
    </row>
    <row r="39" spans="1:13" ht="12.75">
      <c r="A39" t="s">
        <v>46</v>
      </c>
      <c r="C39" s="31" t="s">
        <v>123</v>
      </c>
      <c r="E39" s="33" t="s">
        <v>124</v>
      </c>
      <c r="J39" s="32">
        <f>0</f>
      </c>
      <c s="32">
        <f>0</f>
      </c>
      <c s="32">
        <f>0+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L520+L524+L528+L532+L536+L540+L544</f>
      </c>
      <c s="32">
        <f>0+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M520+M524+M528+M532+M536+M540+M544</f>
      </c>
    </row>
    <row r="40" spans="1:16" ht="12.75">
      <c r="A40" t="s">
        <v>48</v>
      </c>
      <c s="34" t="s">
        <v>67</v>
      </c>
      <c s="34" t="s">
        <v>1403</v>
      </c>
      <c s="35" t="s">
        <v>5</v>
      </c>
      <c s="6" t="s">
        <v>1404</v>
      </c>
      <c s="36" t="s">
        <v>62</v>
      </c>
      <c s="37">
        <v>9</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14.75">
      <c r="A43" t="s">
        <v>55</v>
      </c>
      <c r="E43" s="39" t="s">
        <v>983</v>
      </c>
    </row>
    <row r="44" spans="1:16" ht="12.75">
      <c r="A44" t="s">
        <v>48</v>
      </c>
      <c s="34" t="s">
        <v>72</v>
      </c>
      <c s="34" t="s">
        <v>1405</v>
      </c>
      <c s="35" t="s">
        <v>5</v>
      </c>
      <c s="6" t="s">
        <v>1406</v>
      </c>
      <c s="36" t="s">
        <v>62</v>
      </c>
      <c s="37">
        <v>9</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40.25">
      <c r="A47" t="s">
        <v>55</v>
      </c>
      <c r="E47" s="39" t="s">
        <v>956</v>
      </c>
    </row>
    <row r="48" spans="1:16" ht="12.75">
      <c r="A48" t="s">
        <v>48</v>
      </c>
      <c s="34" t="s">
        <v>123</v>
      </c>
      <c s="34" t="s">
        <v>1407</v>
      </c>
      <c s="35" t="s">
        <v>5</v>
      </c>
      <c s="6" t="s">
        <v>1408</v>
      </c>
      <c s="36" t="s">
        <v>62</v>
      </c>
      <c s="37">
        <v>9</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14.75">
      <c r="A51" t="s">
        <v>55</v>
      </c>
      <c r="E51" s="39" t="s">
        <v>983</v>
      </c>
    </row>
    <row r="52" spans="1:16" ht="12.75">
      <c r="A52" t="s">
        <v>48</v>
      </c>
      <c s="34" t="s">
        <v>163</v>
      </c>
      <c s="34" t="s">
        <v>1409</v>
      </c>
      <c s="35" t="s">
        <v>5</v>
      </c>
      <c s="6" t="s">
        <v>1410</v>
      </c>
      <c s="36" t="s">
        <v>62</v>
      </c>
      <c s="37">
        <v>9</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40.25">
      <c r="A55" t="s">
        <v>55</v>
      </c>
      <c r="E55" s="39" t="s">
        <v>956</v>
      </c>
    </row>
    <row r="56" spans="1:16" ht="25.5">
      <c r="A56" t="s">
        <v>48</v>
      </c>
      <c s="34" t="s">
        <v>76</v>
      </c>
      <c s="34" t="s">
        <v>200</v>
      </c>
      <c s="35" t="s">
        <v>5</v>
      </c>
      <c s="6" t="s">
        <v>201</v>
      </c>
      <c s="36" t="s">
        <v>62</v>
      </c>
      <c s="37">
        <v>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76.5">
      <c r="A59" t="s">
        <v>55</v>
      </c>
      <c r="E59" s="39" t="s">
        <v>1411</v>
      </c>
    </row>
    <row r="60" spans="1:16" ht="12.75">
      <c r="A60" t="s">
        <v>48</v>
      </c>
      <c s="34" t="s">
        <v>82</v>
      </c>
      <c s="34" t="s">
        <v>1412</v>
      </c>
      <c s="35" t="s">
        <v>5</v>
      </c>
      <c s="6" t="s">
        <v>1413</v>
      </c>
      <c s="36" t="s">
        <v>62</v>
      </c>
      <c s="37">
        <v>30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76.5">
      <c r="A63" t="s">
        <v>55</v>
      </c>
      <c r="E63" s="39" t="s">
        <v>1364</v>
      </c>
    </row>
    <row r="64" spans="1:16" ht="12.75">
      <c r="A64" t="s">
        <v>48</v>
      </c>
      <c s="34" t="s">
        <v>86</v>
      </c>
      <c s="34" t="s">
        <v>206</v>
      </c>
      <c s="35" t="s">
        <v>5</v>
      </c>
      <c s="6" t="s">
        <v>207</v>
      </c>
      <c s="36" t="s">
        <v>62</v>
      </c>
      <c s="37">
        <v>30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02">
      <c r="A67" t="s">
        <v>55</v>
      </c>
      <c r="E67" s="39" t="s">
        <v>1414</v>
      </c>
    </row>
    <row r="68" spans="1:16" ht="12.75">
      <c r="A68" t="s">
        <v>48</v>
      </c>
      <c s="34" t="s">
        <v>90</v>
      </c>
      <c s="34" t="s">
        <v>209</v>
      </c>
      <c s="35" t="s">
        <v>5</v>
      </c>
      <c s="6" t="s">
        <v>1415</v>
      </c>
      <c s="36" t="s">
        <v>51</v>
      </c>
      <c s="37">
        <v>7680</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14.75">
      <c r="A71" t="s">
        <v>55</v>
      </c>
      <c r="E71" s="39" t="s">
        <v>1416</v>
      </c>
    </row>
    <row r="72" spans="1:16" ht="12.75">
      <c r="A72" t="s">
        <v>48</v>
      </c>
      <c s="34" t="s">
        <v>94</v>
      </c>
      <c s="34" t="s">
        <v>212</v>
      </c>
      <c s="35" t="s">
        <v>5</v>
      </c>
      <c s="6" t="s">
        <v>213</v>
      </c>
      <c s="36" t="s">
        <v>51</v>
      </c>
      <c s="37">
        <v>1418</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14.75">
      <c r="A75" t="s">
        <v>55</v>
      </c>
      <c r="E75" s="39" t="s">
        <v>1416</v>
      </c>
    </row>
    <row r="76" spans="1:16" ht="12.75">
      <c r="A76" t="s">
        <v>48</v>
      </c>
      <c s="34" t="s">
        <v>98</v>
      </c>
      <c s="34" t="s">
        <v>1417</v>
      </c>
      <c s="35" t="s">
        <v>5</v>
      </c>
      <c s="6" t="s">
        <v>1418</v>
      </c>
      <c s="36" t="s">
        <v>51</v>
      </c>
      <c s="37">
        <v>631</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02">
      <c r="A79" t="s">
        <v>55</v>
      </c>
      <c r="E79" s="39" t="s">
        <v>1279</v>
      </c>
    </row>
    <row r="80" spans="1:16" ht="12.75">
      <c r="A80" t="s">
        <v>48</v>
      </c>
      <c s="34" t="s">
        <v>102</v>
      </c>
      <c s="34" t="s">
        <v>1280</v>
      </c>
      <c s="35" t="s">
        <v>5</v>
      </c>
      <c s="6" t="s">
        <v>1281</v>
      </c>
      <c s="36" t="s">
        <v>51</v>
      </c>
      <c s="37">
        <v>60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40.25">
      <c r="A83" t="s">
        <v>55</v>
      </c>
      <c r="E83" s="39" t="s">
        <v>1282</v>
      </c>
    </row>
    <row r="84" spans="1:16" ht="12.75">
      <c r="A84" t="s">
        <v>48</v>
      </c>
      <c s="34" t="s">
        <v>107</v>
      </c>
      <c s="34" t="s">
        <v>1419</v>
      </c>
      <c s="35" t="s">
        <v>5</v>
      </c>
      <c s="6" t="s">
        <v>1420</v>
      </c>
      <c s="36" t="s">
        <v>51</v>
      </c>
      <c s="37">
        <v>11360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40.25">
      <c r="A87" t="s">
        <v>55</v>
      </c>
      <c r="E87" s="39" t="s">
        <v>1282</v>
      </c>
    </row>
    <row r="88" spans="1:16" ht="25.5">
      <c r="A88" t="s">
        <v>48</v>
      </c>
      <c s="34" t="s">
        <v>111</v>
      </c>
      <c s="34" t="s">
        <v>1421</v>
      </c>
      <c s="35" t="s">
        <v>5</v>
      </c>
      <c s="6" t="s">
        <v>1422</v>
      </c>
      <c s="36" t="s">
        <v>51</v>
      </c>
      <c s="37">
        <v>4</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14.75">
      <c r="A91" t="s">
        <v>55</v>
      </c>
      <c r="E91" s="39" t="s">
        <v>1423</v>
      </c>
    </row>
    <row r="92" spans="1:16" ht="25.5">
      <c r="A92" t="s">
        <v>48</v>
      </c>
      <c s="34" t="s">
        <v>115</v>
      </c>
      <c s="34" t="s">
        <v>221</v>
      </c>
      <c s="35" t="s">
        <v>5</v>
      </c>
      <c s="6" t="s">
        <v>222</v>
      </c>
      <c s="36" t="s">
        <v>51</v>
      </c>
      <c s="37">
        <v>9098</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14.75">
      <c r="A95" t="s">
        <v>55</v>
      </c>
      <c r="E95" s="39" t="s">
        <v>1424</v>
      </c>
    </row>
    <row r="96" spans="1:16" ht="25.5">
      <c r="A96" t="s">
        <v>48</v>
      </c>
      <c s="34" t="s">
        <v>119</v>
      </c>
      <c s="34" t="s">
        <v>1425</v>
      </c>
      <c s="35" t="s">
        <v>5</v>
      </c>
      <c s="6" t="s">
        <v>1426</v>
      </c>
      <c s="36" t="s">
        <v>51</v>
      </c>
      <c s="37">
        <v>106</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27.5">
      <c r="A99" t="s">
        <v>55</v>
      </c>
      <c r="E99" s="39" t="s">
        <v>1427</v>
      </c>
    </row>
    <row r="100" spans="1:16" ht="25.5">
      <c r="A100" t="s">
        <v>48</v>
      </c>
      <c s="34" t="s">
        <v>125</v>
      </c>
      <c s="34" t="s">
        <v>1428</v>
      </c>
      <c s="35" t="s">
        <v>5</v>
      </c>
      <c s="6" t="s">
        <v>1429</v>
      </c>
      <c s="36" t="s">
        <v>51</v>
      </c>
      <c s="37">
        <v>24</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1427</v>
      </c>
    </row>
    <row r="104" spans="1:16" ht="25.5">
      <c r="A104" t="s">
        <v>48</v>
      </c>
      <c s="34" t="s">
        <v>129</v>
      </c>
      <c s="34" t="s">
        <v>1430</v>
      </c>
      <c s="35" t="s">
        <v>5</v>
      </c>
      <c s="6" t="s">
        <v>1431</v>
      </c>
      <c s="36" t="s">
        <v>51</v>
      </c>
      <c s="37">
        <v>251</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76.5">
      <c r="A107" t="s">
        <v>55</v>
      </c>
      <c r="E107" s="39" t="s">
        <v>1047</v>
      </c>
    </row>
    <row r="108" spans="1:16" ht="12.75">
      <c r="A108" t="s">
        <v>48</v>
      </c>
      <c s="34" t="s">
        <v>133</v>
      </c>
      <c s="34" t="s">
        <v>1432</v>
      </c>
      <c s="35" t="s">
        <v>5</v>
      </c>
      <c s="6" t="s">
        <v>1433</v>
      </c>
      <c s="36" t="s">
        <v>51</v>
      </c>
      <c s="37">
        <v>12</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76.5">
      <c r="A111" t="s">
        <v>55</v>
      </c>
      <c r="E111" s="39" t="s">
        <v>1047</v>
      </c>
    </row>
    <row r="112" spans="1:16" ht="12.75">
      <c r="A112" t="s">
        <v>48</v>
      </c>
      <c s="34" t="s">
        <v>138</v>
      </c>
      <c s="34" t="s">
        <v>1434</v>
      </c>
      <c s="35" t="s">
        <v>5</v>
      </c>
      <c s="6" t="s">
        <v>1435</v>
      </c>
      <c s="36" t="s">
        <v>62</v>
      </c>
      <c s="37">
        <v>100</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02">
      <c r="A115" t="s">
        <v>55</v>
      </c>
      <c r="E115" s="39" t="s">
        <v>1436</v>
      </c>
    </row>
    <row r="116" spans="1:16" ht="25.5">
      <c r="A116" t="s">
        <v>48</v>
      </c>
      <c s="34" t="s">
        <v>249</v>
      </c>
      <c s="34" t="s">
        <v>224</v>
      </c>
      <c s="35" t="s">
        <v>5</v>
      </c>
      <c s="6" t="s">
        <v>225</v>
      </c>
      <c s="36" t="s">
        <v>62</v>
      </c>
      <c s="37">
        <v>6</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38.25">
      <c r="A119" t="s">
        <v>55</v>
      </c>
      <c r="E119" s="39" t="s">
        <v>1437</v>
      </c>
    </row>
    <row r="120" spans="1:16" ht="12.75">
      <c r="A120" t="s">
        <v>48</v>
      </c>
      <c s="34" t="s">
        <v>253</v>
      </c>
      <c s="34" t="s">
        <v>1438</v>
      </c>
      <c s="35" t="s">
        <v>5</v>
      </c>
      <c s="6" t="s">
        <v>1439</v>
      </c>
      <c s="36" t="s">
        <v>62</v>
      </c>
      <c s="37">
        <v>2</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38.25">
      <c r="A123" t="s">
        <v>55</v>
      </c>
      <c r="E123" s="39" t="s">
        <v>1437</v>
      </c>
    </row>
    <row r="124" spans="1:16" ht="25.5">
      <c r="A124" t="s">
        <v>48</v>
      </c>
      <c s="34" t="s">
        <v>995</v>
      </c>
      <c s="34" t="s">
        <v>227</v>
      </c>
      <c s="35" t="s">
        <v>5</v>
      </c>
      <c s="6" t="s">
        <v>228</v>
      </c>
      <c s="36" t="s">
        <v>62</v>
      </c>
      <c s="37">
        <v>4</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38.25">
      <c r="A127" t="s">
        <v>55</v>
      </c>
      <c r="E127" s="39" t="s">
        <v>1440</v>
      </c>
    </row>
    <row r="128" spans="1:16" ht="12.75">
      <c r="A128" t="s">
        <v>48</v>
      </c>
      <c s="34" t="s">
        <v>256</v>
      </c>
      <c s="34" t="s">
        <v>230</v>
      </c>
      <c s="35" t="s">
        <v>5</v>
      </c>
      <c s="6" t="s">
        <v>231</v>
      </c>
      <c s="36" t="s">
        <v>62</v>
      </c>
      <c s="37">
        <v>40</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14.75">
      <c r="A131" t="s">
        <v>55</v>
      </c>
      <c r="E131" s="39" t="s">
        <v>1441</v>
      </c>
    </row>
    <row r="132" spans="1:16" ht="25.5">
      <c r="A132" t="s">
        <v>48</v>
      </c>
      <c s="34" t="s">
        <v>260</v>
      </c>
      <c s="34" t="s">
        <v>233</v>
      </c>
      <c s="35" t="s">
        <v>5</v>
      </c>
      <c s="6" t="s">
        <v>234</v>
      </c>
      <c s="36" t="s">
        <v>62</v>
      </c>
      <c s="37">
        <v>40</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14.75">
      <c r="A135" t="s">
        <v>55</v>
      </c>
      <c r="E135" s="39" t="s">
        <v>1416</v>
      </c>
    </row>
    <row r="136" spans="1:16" ht="12.75">
      <c r="A136" t="s">
        <v>48</v>
      </c>
      <c s="34" t="s">
        <v>264</v>
      </c>
      <c s="34" t="s">
        <v>1442</v>
      </c>
      <c s="35" t="s">
        <v>5</v>
      </c>
      <c s="6" t="s">
        <v>1443</v>
      </c>
      <c s="36" t="s">
        <v>51</v>
      </c>
      <c s="37">
        <v>631</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14.75">
      <c r="A139" t="s">
        <v>55</v>
      </c>
      <c r="E139" s="39" t="s">
        <v>1424</v>
      </c>
    </row>
    <row r="140" spans="1:16" ht="12.75">
      <c r="A140" t="s">
        <v>48</v>
      </c>
      <c s="34" t="s">
        <v>283</v>
      </c>
      <c s="34" t="s">
        <v>1362</v>
      </c>
      <c s="35" t="s">
        <v>5</v>
      </c>
      <c s="6" t="s">
        <v>1363</v>
      </c>
      <c s="36" t="s">
        <v>62</v>
      </c>
      <c s="37">
        <v>6</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76.5">
      <c r="A143" t="s">
        <v>55</v>
      </c>
      <c r="E143" s="39" t="s">
        <v>1364</v>
      </c>
    </row>
    <row r="144" spans="1:16" ht="12.75">
      <c r="A144" t="s">
        <v>48</v>
      </c>
      <c s="34" t="s">
        <v>287</v>
      </c>
      <c s="34" t="s">
        <v>288</v>
      </c>
      <c s="35" t="s">
        <v>5</v>
      </c>
      <c s="6" t="s">
        <v>289</v>
      </c>
      <c s="36" t="s">
        <v>62</v>
      </c>
      <c s="37">
        <v>12</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76.5">
      <c r="A147" t="s">
        <v>55</v>
      </c>
      <c r="E147" s="39" t="s">
        <v>1365</v>
      </c>
    </row>
    <row r="148" spans="1:16" ht="12.75">
      <c r="A148" t="s">
        <v>48</v>
      </c>
      <c s="34" t="s">
        <v>291</v>
      </c>
      <c s="34" t="s">
        <v>1444</v>
      </c>
      <c s="35" t="s">
        <v>5</v>
      </c>
      <c s="6" t="s">
        <v>1445</v>
      </c>
      <c s="36" t="s">
        <v>62</v>
      </c>
      <c s="37">
        <v>18</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89.25">
      <c r="A151" t="s">
        <v>55</v>
      </c>
      <c r="E151" s="39" t="s">
        <v>1446</v>
      </c>
    </row>
    <row r="152" spans="1:16" ht="25.5">
      <c r="A152" t="s">
        <v>48</v>
      </c>
      <c s="34" t="s">
        <v>295</v>
      </c>
      <c s="34" t="s">
        <v>1055</v>
      </c>
      <c s="35" t="s">
        <v>5</v>
      </c>
      <c s="6" t="s">
        <v>1056</v>
      </c>
      <c s="36" t="s">
        <v>51</v>
      </c>
      <c s="37">
        <v>18</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89.25">
      <c r="A155" t="s">
        <v>55</v>
      </c>
      <c r="E155" s="39" t="s">
        <v>934</v>
      </c>
    </row>
    <row r="156" spans="1:16" ht="12.75">
      <c r="A156" t="s">
        <v>48</v>
      </c>
      <c s="34" t="s">
        <v>526</v>
      </c>
      <c s="34" t="s">
        <v>1447</v>
      </c>
      <c s="35" t="s">
        <v>5</v>
      </c>
      <c s="6" t="s">
        <v>1448</v>
      </c>
      <c s="36" t="s">
        <v>1449</v>
      </c>
      <c s="37">
        <v>3.9</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53">
      <c r="A159" t="s">
        <v>55</v>
      </c>
      <c r="E159" s="39" t="s">
        <v>1450</v>
      </c>
    </row>
    <row r="160" spans="1:16" ht="12.75">
      <c r="A160" t="s">
        <v>48</v>
      </c>
      <c s="34" t="s">
        <v>300</v>
      </c>
      <c s="34" t="s">
        <v>1451</v>
      </c>
      <c s="35" t="s">
        <v>5</v>
      </c>
      <c s="6" t="s">
        <v>1452</v>
      </c>
      <c s="36" t="s">
        <v>1449</v>
      </c>
      <c s="37">
        <v>171.285</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53">
      <c r="A163" t="s">
        <v>55</v>
      </c>
      <c r="E163" s="39" t="s">
        <v>1450</v>
      </c>
    </row>
    <row r="164" spans="1:16" ht="25.5">
      <c r="A164" t="s">
        <v>48</v>
      </c>
      <c s="34" t="s">
        <v>533</v>
      </c>
      <c s="34" t="s">
        <v>1453</v>
      </c>
      <c s="35" t="s">
        <v>5</v>
      </c>
      <c s="6" t="s">
        <v>1454</v>
      </c>
      <c s="36" t="s">
        <v>51</v>
      </c>
      <c s="37">
        <v>16217</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14.75">
      <c r="A167" t="s">
        <v>55</v>
      </c>
      <c r="E167" s="39" t="s">
        <v>1293</v>
      </c>
    </row>
    <row r="168" spans="1:16" ht="25.5">
      <c r="A168" t="s">
        <v>48</v>
      </c>
      <c s="34" t="s">
        <v>305</v>
      </c>
      <c s="34" t="s">
        <v>1455</v>
      </c>
      <c s="35" t="s">
        <v>5</v>
      </c>
      <c s="6" t="s">
        <v>1456</v>
      </c>
      <c s="36" t="s">
        <v>51</v>
      </c>
      <c s="37">
        <v>800</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53">
      <c r="A171" t="s">
        <v>55</v>
      </c>
      <c r="E171" s="39" t="s">
        <v>1138</v>
      </c>
    </row>
    <row r="172" spans="1:16" ht="12.75">
      <c r="A172" t="s">
        <v>48</v>
      </c>
      <c s="34" t="s">
        <v>311</v>
      </c>
      <c s="34" t="s">
        <v>1457</v>
      </c>
      <c s="35" t="s">
        <v>5</v>
      </c>
      <c s="6" t="s">
        <v>1458</v>
      </c>
      <c s="36" t="s">
        <v>1459</v>
      </c>
      <c s="37">
        <v>14.112</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53">
      <c r="A175" t="s">
        <v>55</v>
      </c>
      <c r="E175" s="39" t="s">
        <v>1460</v>
      </c>
    </row>
    <row r="176" spans="1:16" ht="12.75">
      <c r="A176" t="s">
        <v>48</v>
      </c>
      <c s="34" t="s">
        <v>312</v>
      </c>
      <c s="34" t="s">
        <v>1461</v>
      </c>
      <c s="35" t="s">
        <v>5</v>
      </c>
      <c s="6" t="s">
        <v>1462</v>
      </c>
      <c s="36" t="s">
        <v>1459</v>
      </c>
      <c s="37">
        <v>1623.744</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53">
      <c r="A179" t="s">
        <v>55</v>
      </c>
      <c r="E179" s="39" t="s">
        <v>1460</v>
      </c>
    </row>
    <row r="180" spans="1:16" ht="12.75">
      <c r="A180" t="s">
        <v>48</v>
      </c>
      <c s="34" t="s">
        <v>314</v>
      </c>
      <c s="34" t="s">
        <v>1463</v>
      </c>
      <c s="35" t="s">
        <v>5</v>
      </c>
      <c s="6" t="s">
        <v>1464</v>
      </c>
      <c s="36" t="s">
        <v>51</v>
      </c>
      <c s="37">
        <v>27567</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14.75">
      <c r="A183" t="s">
        <v>55</v>
      </c>
      <c r="E183" s="39" t="s">
        <v>1465</v>
      </c>
    </row>
    <row r="184" spans="1:16" ht="12.75">
      <c r="A184" t="s">
        <v>48</v>
      </c>
      <c s="34" t="s">
        <v>319</v>
      </c>
      <c s="34" t="s">
        <v>1466</v>
      </c>
      <c s="35" t="s">
        <v>5</v>
      </c>
      <c s="6" t="s">
        <v>1467</v>
      </c>
      <c s="36" t="s">
        <v>62</v>
      </c>
      <c s="37">
        <v>9</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78.5">
      <c r="A187" t="s">
        <v>55</v>
      </c>
      <c r="E187" s="39" t="s">
        <v>1285</v>
      </c>
    </row>
    <row r="188" spans="1:16" ht="12.75">
      <c r="A188" t="s">
        <v>48</v>
      </c>
      <c s="34" t="s">
        <v>323</v>
      </c>
      <c s="34" t="s">
        <v>1468</v>
      </c>
      <c s="35" t="s">
        <v>5</v>
      </c>
      <c s="6" t="s">
        <v>1469</v>
      </c>
      <c s="36" t="s">
        <v>62</v>
      </c>
      <c s="37">
        <v>9</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27.5">
      <c r="A191" t="s">
        <v>55</v>
      </c>
      <c r="E191" s="39" t="s">
        <v>968</v>
      </c>
    </row>
    <row r="192" spans="1:16" ht="12.75">
      <c r="A192" t="s">
        <v>48</v>
      </c>
      <c s="34" t="s">
        <v>327</v>
      </c>
      <c s="34" t="s">
        <v>1470</v>
      </c>
      <c s="35" t="s">
        <v>5</v>
      </c>
      <c s="6" t="s">
        <v>1471</v>
      </c>
      <c s="36" t="s">
        <v>62</v>
      </c>
      <c s="37">
        <v>10</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78.5">
      <c r="A195" t="s">
        <v>55</v>
      </c>
      <c r="E195" s="39" t="s">
        <v>1285</v>
      </c>
    </row>
    <row r="196" spans="1:16" ht="12.75">
      <c r="A196" t="s">
        <v>48</v>
      </c>
      <c s="34" t="s">
        <v>330</v>
      </c>
      <c s="34" t="s">
        <v>1472</v>
      </c>
      <c s="35" t="s">
        <v>5</v>
      </c>
      <c s="6" t="s">
        <v>1473</v>
      </c>
      <c s="36" t="s">
        <v>62</v>
      </c>
      <c s="37">
        <v>10</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27.5">
      <c r="A199" t="s">
        <v>55</v>
      </c>
      <c r="E199" s="39" t="s">
        <v>968</v>
      </c>
    </row>
    <row r="200" spans="1:16" ht="12.75">
      <c r="A200" t="s">
        <v>48</v>
      </c>
      <c s="34" t="s">
        <v>334</v>
      </c>
      <c s="34" t="s">
        <v>1288</v>
      </c>
      <c s="35" t="s">
        <v>5</v>
      </c>
      <c s="6" t="s">
        <v>1289</v>
      </c>
      <c s="36" t="s">
        <v>51</v>
      </c>
      <c s="37">
        <v>44633</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153">
      <c r="A203" t="s">
        <v>55</v>
      </c>
      <c r="E203" s="39" t="s">
        <v>1290</v>
      </c>
    </row>
    <row r="204" spans="1:16" ht="12.75">
      <c r="A204" t="s">
        <v>48</v>
      </c>
      <c s="34" t="s">
        <v>558</v>
      </c>
      <c s="34" t="s">
        <v>1291</v>
      </c>
      <c s="35" t="s">
        <v>5</v>
      </c>
      <c s="6" t="s">
        <v>1292</v>
      </c>
      <c s="36" t="s">
        <v>51</v>
      </c>
      <c s="37">
        <v>44633</v>
      </c>
      <c s="36">
        <v>0</v>
      </c>
      <c s="36">
        <f>ROUND(G204*H204,6)</f>
      </c>
      <c r="L204" s="38">
        <v>0</v>
      </c>
      <c s="32">
        <f>ROUND(ROUND(L204,2)*ROUND(G204,3),2)</f>
      </c>
      <c s="36" t="s">
        <v>52</v>
      </c>
      <c>
        <f>(M204*21)/100</f>
      </c>
      <c t="s">
        <v>27</v>
      </c>
    </row>
    <row r="205" spans="1:5" ht="12.75">
      <c r="A205" s="35" t="s">
        <v>53</v>
      </c>
      <c r="E205" s="39" t="s">
        <v>5</v>
      </c>
    </row>
    <row r="206" spans="1:5" ht="12.75">
      <c r="A206" s="35" t="s">
        <v>54</v>
      </c>
      <c r="E206" s="40" t="s">
        <v>5</v>
      </c>
    </row>
    <row r="207" spans="1:5" ht="114.75">
      <c r="A207" t="s">
        <v>55</v>
      </c>
      <c r="E207" s="39" t="s">
        <v>1293</v>
      </c>
    </row>
    <row r="208" spans="1:16" ht="12.75">
      <c r="A208" t="s">
        <v>48</v>
      </c>
      <c s="34" t="s">
        <v>562</v>
      </c>
      <c s="34" t="s">
        <v>1294</v>
      </c>
      <c s="35" t="s">
        <v>5</v>
      </c>
      <c s="6" t="s">
        <v>1295</v>
      </c>
      <c s="36" t="s">
        <v>1296</v>
      </c>
      <c s="37">
        <v>31</v>
      </c>
      <c s="36">
        <v>0</v>
      </c>
      <c s="36">
        <f>ROUND(G208*H208,6)</f>
      </c>
      <c r="L208" s="38">
        <v>0</v>
      </c>
      <c s="32">
        <f>ROUND(ROUND(L208,2)*ROUND(G208,3),2)</f>
      </c>
      <c s="36" t="s">
        <v>52</v>
      </c>
      <c>
        <f>(M208*21)/100</f>
      </c>
      <c t="s">
        <v>27</v>
      </c>
    </row>
    <row r="209" spans="1:5" ht="12.75">
      <c r="A209" s="35" t="s">
        <v>53</v>
      </c>
      <c r="E209" s="39" t="s">
        <v>5</v>
      </c>
    </row>
    <row r="210" spans="1:5" ht="12.75">
      <c r="A210" s="35" t="s">
        <v>54</v>
      </c>
      <c r="E210" s="40" t="s">
        <v>5</v>
      </c>
    </row>
    <row r="211" spans="1:5" ht="127.5">
      <c r="A211" t="s">
        <v>55</v>
      </c>
      <c r="E211" s="39" t="s">
        <v>1297</v>
      </c>
    </row>
    <row r="212" spans="1:16" ht="12.75">
      <c r="A212" t="s">
        <v>48</v>
      </c>
      <c s="34" t="s">
        <v>338</v>
      </c>
      <c s="34" t="s">
        <v>1298</v>
      </c>
      <c s="35" t="s">
        <v>5</v>
      </c>
      <c s="6" t="s">
        <v>1299</v>
      </c>
      <c s="36" t="s">
        <v>51</v>
      </c>
      <c s="37">
        <v>44633</v>
      </c>
      <c s="36">
        <v>0</v>
      </c>
      <c s="36">
        <f>ROUND(G212*H212,6)</f>
      </c>
      <c r="L212" s="38">
        <v>0</v>
      </c>
      <c s="32">
        <f>ROUND(ROUND(L212,2)*ROUND(G212,3),2)</f>
      </c>
      <c s="36" t="s">
        <v>52</v>
      </c>
      <c>
        <f>(M212*21)/100</f>
      </c>
      <c t="s">
        <v>27</v>
      </c>
    </row>
    <row r="213" spans="1:5" ht="12.75">
      <c r="A213" s="35" t="s">
        <v>53</v>
      </c>
      <c r="E213" s="39" t="s">
        <v>5</v>
      </c>
    </row>
    <row r="214" spans="1:5" ht="12.75">
      <c r="A214" s="35" t="s">
        <v>54</v>
      </c>
      <c r="E214" s="40" t="s">
        <v>5</v>
      </c>
    </row>
    <row r="215" spans="1:5" ht="127.5">
      <c r="A215" t="s">
        <v>55</v>
      </c>
      <c r="E215" s="39" t="s">
        <v>1300</v>
      </c>
    </row>
    <row r="216" spans="1:16" ht="12.75">
      <c r="A216" t="s">
        <v>48</v>
      </c>
      <c s="34" t="s">
        <v>342</v>
      </c>
      <c s="34" t="s">
        <v>1474</v>
      </c>
      <c s="35" t="s">
        <v>5</v>
      </c>
      <c s="6" t="s">
        <v>1475</v>
      </c>
      <c s="36" t="s">
        <v>62</v>
      </c>
      <c s="37">
        <v>44</v>
      </c>
      <c s="36">
        <v>0</v>
      </c>
      <c s="36">
        <f>ROUND(G216*H216,6)</f>
      </c>
      <c r="L216" s="38">
        <v>0</v>
      </c>
      <c s="32">
        <f>ROUND(ROUND(L216,2)*ROUND(G216,3),2)</f>
      </c>
      <c s="36" t="s">
        <v>52</v>
      </c>
      <c>
        <f>(M216*21)/100</f>
      </c>
      <c t="s">
        <v>27</v>
      </c>
    </row>
    <row r="217" spans="1:5" ht="12.75">
      <c r="A217" s="35" t="s">
        <v>53</v>
      </c>
      <c r="E217" s="39" t="s">
        <v>5</v>
      </c>
    </row>
    <row r="218" spans="1:5" ht="12.75">
      <c r="A218" s="35" t="s">
        <v>54</v>
      </c>
      <c r="E218" s="40" t="s">
        <v>5</v>
      </c>
    </row>
    <row r="219" spans="1:5" ht="178.5">
      <c r="A219" t="s">
        <v>55</v>
      </c>
      <c r="E219" s="39" t="s">
        <v>1285</v>
      </c>
    </row>
    <row r="220" spans="1:16" ht="12.75">
      <c r="A220" t="s">
        <v>48</v>
      </c>
      <c s="34" t="s">
        <v>573</v>
      </c>
      <c s="34" t="s">
        <v>1476</v>
      </c>
      <c s="35" t="s">
        <v>5</v>
      </c>
      <c s="6" t="s">
        <v>1477</v>
      </c>
      <c s="36" t="s">
        <v>62</v>
      </c>
      <c s="37">
        <v>44</v>
      </c>
      <c s="36">
        <v>0</v>
      </c>
      <c s="36">
        <f>ROUND(G220*H220,6)</f>
      </c>
      <c r="L220" s="38">
        <v>0</v>
      </c>
      <c s="32">
        <f>ROUND(ROUND(L220,2)*ROUND(G220,3),2)</f>
      </c>
      <c s="36" t="s">
        <v>52</v>
      </c>
      <c>
        <f>(M220*21)/100</f>
      </c>
      <c t="s">
        <v>27</v>
      </c>
    </row>
    <row r="221" spans="1:5" ht="12.75">
      <c r="A221" s="35" t="s">
        <v>53</v>
      </c>
      <c r="E221" s="39" t="s">
        <v>5</v>
      </c>
    </row>
    <row r="222" spans="1:5" ht="12.75">
      <c r="A222" s="35" t="s">
        <v>54</v>
      </c>
      <c r="E222" s="40" t="s">
        <v>5</v>
      </c>
    </row>
    <row r="223" spans="1:5" ht="127.5">
      <c r="A223" t="s">
        <v>55</v>
      </c>
      <c r="E223" s="39" t="s">
        <v>968</v>
      </c>
    </row>
    <row r="224" spans="1:16" ht="12.75">
      <c r="A224" t="s">
        <v>48</v>
      </c>
      <c s="34" t="s">
        <v>577</v>
      </c>
      <c s="34" t="s">
        <v>1301</v>
      </c>
      <c s="35" t="s">
        <v>5</v>
      </c>
      <c s="6" t="s">
        <v>1302</v>
      </c>
      <c s="36" t="s">
        <v>62</v>
      </c>
      <c s="37">
        <v>19</v>
      </c>
      <c s="36">
        <v>0</v>
      </c>
      <c s="36">
        <f>ROUND(G224*H224,6)</f>
      </c>
      <c r="L224" s="38">
        <v>0</v>
      </c>
      <c s="32">
        <f>ROUND(ROUND(L224,2)*ROUND(G224,3),2)</f>
      </c>
      <c s="36" t="s">
        <v>52</v>
      </c>
      <c>
        <f>(M224*21)/100</f>
      </c>
      <c t="s">
        <v>27</v>
      </c>
    </row>
    <row r="225" spans="1:5" ht="12.75">
      <c r="A225" s="35" t="s">
        <v>53</v>
      </c>
      <c r="E225" s="39" t="s">
        <v>5</v>
      </c>
    </row>
    <row r="226" spans="1:5" ht="12.75">
      <c r="A226" s="35" t="s">
        <v>54</v>
      </c>
      <c r="E226" s="40" t="s">
        <v>5</v>
      </c>
    </row>
    <row r="227" spans="1:5" ht="178.5">
      <c r="A227" t="s">
        <v>55</v>
      </c>
      <c r="E227" s="39" t="s">
        <v>1285</v>
      </c>
    </row>
    <row r="228" spans="1:16" ht="12.75">
      <c r="A228" t="s">
        <v>48</v>
      </c>
      <c s="34" t="s">
        <v>346</v>
      </c>
      <c s="34" t="s">
        <v>1303</v>
      </c>
      <c s="35" t="s">
        <v>5</v>
      </c>
      <c s="6" t="s">
        <v>1304</v>
      </c>
      <c s="36" t="s">
        <v>62</v>
      </c>
      <c s="37">
        <v>19</v>
      </c>
      <c s="36">
        <v>0</v>
      </c>
      <c s="36">
        <f>ROUND(G228*H228,6)</f>
      </c>
      <c r="L228" s="38">
        <v>0</v>
      </c>
      <c s="32">
        <f>ROUND(ROUND(L228,2)*ROUND(G228,3),2)</f>
      </c>
      <c s="36" t="s">
        <v>52</v>
      </c>
      <c>
        <f>(M228*21)/100</f>
      </c>
      <c t="s">
        <v>27</v>
      </c>
    </row>
    <row r="229" spans="1:5" ht="12.75">
      <c r="A229" s="35" t="s">
        <v>53</v>
      </c>
      <c r="E229" s="39" t="s">
        <v>5</v>
      </c>
    </row>
    <row r="230" spans="1:5" ht="12.75">
      <c r="A230" s="35" t="s">
        <v>54</v>
      </c>
      <c r="E230" s="40" t="s">
        <v>5</v>
      </c>
    </row>
    <row r="231" spans="1:5" ht="127.5">
      <c r="A231" t="s">
        <v>55</v>
      </c>
      <c r="E231" s="39" t="s">
        <v>968</v>
      </c>
    </row>
    <row r="232" spans="1:16" ht="12.75">
      <c r="A232" t="s">
        <v>48</v>
      </c>
      <c s="34" t="s">
        <v>350</v>
      </c>
      <c s="34" t="s">
        <v>1305</v>
      </c>
      <c s="35" t="s">
        <v>5</v>
      </c>
      <c s="6" t="s">
        <v>1306</v>
      </c>
      <c s="36" t="s">
        <v>62</v>
      </c>
      <c s="37">
        <v>19</v>
      </c>
      <c s="36">
        <v>0</v>
      </c>
      <c s="36">
        <f>ROUND(G232*H232,6)</f>
      </c>
      <c r="L232" s="38">
        <v>0</v>
      </c>
      <c s="32">
        <f>ROUND(ROUND(L232,2)*ROUND(G232,3),2)</f>
      </c>
      <c s="36" t="s">
        <v>52</v>
      </c>
      <c>
        <f>(M232*21)/100</f>
      </c>
      <c t="s">
        <v>27</v>
      </c>
    </row>
    <row r="233" spans="1:5" ht="12.75">
      <c r="A233" s="35" t="s">
        <v>53</v>
      </c>
      <c r="E233" s="39" t="s">
        <v>5</v>
      </c>
    </row>
    <row r="234" spans="1:5" ht="12.75">
      <c r="A234" s="35" t="s">
        <v>54</v>
      </c>
      <c r="E234" s="40" t="s">
        <v>5</v>
      </c>
    </row>
    <row r="235" spans="1:5" ht="178.5">
      <c r="A235" t="s">
        <v>55</v>
      </c>
      <c r="E235" s="39" t="s">
        <v>1285</v>
      </c>
    </row>
    <row r="236" spans="1:16" ht="12.75">
      <c r="A236" t="s">
        <v>48</v>
      </c>
      <c s="34" t="s">
        <v>581</v>
      </c>
      <c s="34" t="s">
        <v>1307</v>
      </c>
      <c s="35" t="s">
        <v>5</v>
      </c>
      <c s="6" t="s">
        <v>1308</v>
      </c>
      <c s="36" t="s">
        <v>62</v>
      </c>
      <c s="37">
        <v>19</v>
      </c>
      <c s="36">
        <v>0</v>
      </c>
      <c s="36">
        <f>ROUND(G236*H236,6)</f>
      </c>
      <c r="L236" s="38">
        <v>0</v>
      </c>
      <c s="32">
        <f>ROUND(ROUND(L236,2)*ROUND(G236,3),2)</f>
      </c>
      <c s="36" t="s">
        <v>52</v>
      </c>
      <c>
        <f>(M236*21)/100</f>
      </c>
      <c t="s">
        <v>27</v>
      </c>
    </row>
    <row r="237" spans="1:5" ht="12.75">
      <c r="A237" s="35" t="s">
        <v>53</v>
      </c>
      <c r="E237" s="39" t="s">
        <v>5</v>
      </c>
    </row>
    <row r="238" spans="1:5" ht="12.75">
      <c r="A238" s="35" t="s">
        <v>54</v>
      </c>
      <c r="E238" s="40" t="s">
        <v>5</v>
      </c>
    </row>
    <row r="239" spans="1:5" ht="127.5">
      <c r="A239" t="s">
        <v>55</v>
      </c>
      <c r="E239" s="39" t="s">
        <v>968</v>
      </c>
    </row>
    <row r="240" spans="1:16" ht="12.75">
      <c r="A240" t="s">
        <v>48</v>
      </c>
      <c s="34" t="s">
        <v>585</v>
      </c>
      <c s="34" t="s">
        <v>1478</v>
      </c>
      <c s="35" t="s">
        <v>5</v>
      </c>
      <c s="6" t="s">
        <v>1479</v>
      </c>
      <c s="36" t="s">
        <v>62</v>
      </c>
      <c s="37">
        <v>17</v>
      </c>
      <c s="36">
        <v>0</v>
      </c>
      <c s="36">
        <f>ROUND(G240*H240,6)</f>
      </c>
      <c r="L240" s="38">
        <v>0</v>
      </c>
      <c s="32">
        <f>ROUND(ROUND(L240,2)*ROUND(G240,3),2)</f>
      </c>
      <c s="36" t="s">
        <v>52</v>
      </c>
      <c>
        <f>(M240*21)/100</f>
      </c>
      <c t="s">
        <v>27</v>
      </c>
    </row>
    <row r="241" spans="1:5" ht="12.75">
      <c r="A241" s="35" t="s">
        <v>53</v>
      </c>
      <c r="E241" s="39" t="s">
        <v>5</v>
      </c>
    </row>
    <row r="242" spans="1:5" ht="12.75">
      <c r="A242" s="35" t="s">
        <v>54</v>
      </c>
      <c r="E242" s="40" t="s">
        <v>5</v>
      </c>
    </row>
    <row r="243" spans="1:5" ht="178.5">
      <c r="A243" t="s">
        <v>55</v>
      </c>
      <c r="E243" s="39" t="s">
        <v>1285</v>
      </c>
    </row>
    <row r="244" spans="1:16" ht="12.75">
      <c r="A244" t="s">
        <v>48</v>
      </c>
      <c s="34" t="s">
        <v>355</v>
      </c>
      <c s="34" t="s">
        <v>1480</v>
      </c>
      <c s="35" t="s">
        <v>5</v>
      </c>
      <c s="6" t="s">
        <v>1481</v>
      </c>
      <c s="36" t="s">
        <v>62</v>
      </c>
      <c s="37">
        <v>17</v>
      </c>
      <c s="36">
        <v>0</v>
      </c>
      <c s="36">
        <f>ROUND(G244*H244,6)</f>
      </c>
      <c r="L244" s="38">
        <v>0</v>
      </c>
      <c s="32">
        <f>ROUND(ROUND(L244,2)*ROUND(G244,3),2)</f>
      </c>
      <c s="36" t="s">
        <v>52</v>
      </c>
      <c>
        <f>(M244*21)/100</f>
      </c>
      <c t="s">
        <v>27</v>
      </c>
    </row>
    <row r="245" spans="1:5" ht="12.75">
      <c r="A245" s="35" t="s">
        <v>53</v>
      </c>
      <c r="E245" s="39" t="s">
        <v>5</v>
      </c>
    </row>
    <row r="246" spans="1:5" ht="12.75">
      <c r="A246" s="35" t="s">
        <v>54</v>
      </c>
      <c r="E246" s="40" t="s">
        <v>5</v>
      </c>
    </row>
    <row r="247" spans="1:5" ht="127.5">
      <c r="A247" t="s">
        <v>55</v>
      </c>
      <c r="E247" s="39" t="s">
        <v>968</v>
      </c>
    </row>
    <row r="248" spans="1:16" ht="12.75">
      <c r="A248" t="s">
        <v>48</v>
      </c>
      <c s="34" t="s">
        <v>359</v>
      </c>
      <c s="34" t="s">
        <v>1482</v>
      </c>
      <c s="35" t="s">
        <v>5</v>
      </c>
      <c s="6" t="s">
        <v>1483</v>
      </c>
      <c s="36" t="s">
        <v>62</v>
      </c>
      <c s="37">
        <v>10</v>
      </c>
      <c s="36">
        <v>0</v>
      </c>
      <c s="36">
        <f>ROUND(G248*H248,6)</f>
      </c>
      <c r="L248" s="38">
        <v>0</v>
      </c>
      <c s="32">
        <f>ROUND(ROUND(L248,2)*ROUND(G248,3),2)</f>
      </c>
      <c s="36" t="s">
        <v>52</v>
      </c>
      <c>
        <f>(M248*21)/100</f>
      </c>
      <c t="s">
        <v>27</v>
      </c>
    </row>
    <row r="249" spans="1:5" ht="12.75">
      <c r="A249" s="35" t="s">
        <v>53</v>
      </c>
      <c r="E249" s="39" t="s">
        <v>5</v>
      </c>
    </row>
    <row r="250" spans="1:5" ht="12.75">
      <c r="A250" s="35" t="s">
        <v>54</v>
      </c>
      <c r="E250" s="40" t="s">
        <v>5</v>
      </c>
    </row>
    <row r="251" spans="1:5" ht="178.5">
      <c r="A251" t="s">
        <v>55</v>
      </c>
      <c r="E251" s="39" t="s">
        <v>1285</v>
      </c>
    </row>
    <row r="252" spans="1:16" ht="12.75">
      <c r="A252" t="s">
        <v>48</v>
      </c>
      <c s="34" t="s">
        <v>363</v>
      </c>
      <c s="34" t="s">
        <v>1484</v>
      </c>
      <c s="35" t="s">
        <v>5</v>
      </c>
      <c s="6" t="s">
        <v>1485</v>
      </c>
      <c s="36" t="s">
        <v>62</v>
      </c>
      <c s="37">
        <v>10</v>
      </c>
      <c s="36">
        <v>0</v>
      </c>
      <c s="36">
        <f>ROUND(G252*H252,6)</f>
      </c>
      <c r="L252" s="38">
        <v>0</v>
      </c>
      <c s="32">
        <f>ROUND(ROUND(L252,2)*ROUND(G252,3),2)</f>
      </c>
      <c s="36" t="s">
        <v>52</v>
      </c>
      <c>
        <f>(M252*21)/100</f>
      </c>
      <c t="s">
        <v>27</v>
      </c>
    </row>
    <row r="253" spans="1:5" ht="12.75">
      <c r="A253" s="35" t="s">
        <v>53</v>
      </c>
      <c r="E253" s="39" t="s">
        <v>5</v>
      </c>
    </row>
    <row r="254" spans="1:5" ht="12.75">
      <c r="A254" s="35" t="s">
        <v>54</v>
      </c>
      <c r="E254" s="40" t="s">
        <v>5</v>
      </c>
    </row>
    <row r="255" spans="1:5" ht="127.5">
      <c r="A255" t="s">
        <v>55</v>
      </c>
      <c r="E255" s="39" t="s">
        <v>968</v>
      </c>
    </row>
    <row r="256" spans="1:16" ht="12.75">
      <c r="A256" t="s">
        <v>48</v>
      </c>
      <c s="34" t="s">
        <v>368</v>
      </c>
      <c s="34" t="s">
        <v>1486</v>
      </c>
      <c s="35" t="s">
        <v>5</v>
      </c>
      <c s="6" t="s">
        <v>1487</v>
      </c>
      <c s="36" t="s">
        <v>62</v>
      </c>
      <c s="37">
        <v>60</v>
      </c>
      <c s="36">
        <v>0</v>
      </c>
      <c s="36">
        <f>ROUND(G256*H256,6)</f>
      </c>
      <c r="L256" s="38">
        <v>0</v>
      </c>
      <c s="32">
        <f>ROUND(ROUND(L256,2)*ROUND(G256,3),2)</f>
      </c>
      <c s="36" t="s">
        <v>52</v>
      </c>
      <c>
        <f>(M256*21)/100</f>
      </c>
      <c t="s">
        <v>27</v>
      </c>
    </row>
    <row r="257" spans="1:5" ht="12.75">
      <c r="A257" s="35" t="s">
        <v>53</v>
      </c>
      <c r="E257" s="39" t="s">
        <v>5</v>
      </c>
    </row>
    <row r="258" spans="1:5" ht="12.75">
      <c r="A258" s="35" t="s">
        <v>54</v>
      </c>
      <c r="E258" s="40" t="s">
        <v>5</v>
      </c>
    </row>
    <row r="259" spans="1:5" ht="178.5">
      <c r="A259" t="s">
        <v>55</v>
      </c>
      <c r="E259" s="39" t="s">
        <v>1285</v>
      </c>
    </row>
    <row r="260" spans="1:16" ht="25.5">
      <c r="A260" t="s">
        <v>48</v>
      </c>
      <c s="34" t="s">
        <v>372</v>
      </c>
      <c s="34" t="s">
        <v>1488</v>
      </c>
      <c s="35" t="s">
        <v>5</v>
      </c>
      <c s="6" t="s">
        <v>1489</v>
      </c>
      <c s="36" t="s">
        <v>62</v>
      </c>
      <c s="37">
        <v>60</v>
      </c>
      <c s="36">
        <v>0</v>
      </c>
      <c s="36">
        <f>ROUND(G260*H260,6)</f>
      </c>
      <c r="L260" s="38">
        <v>0</v>
      </c>
      <c s="32">
        <f>ROUND(ROUND(L260,2)*ROUND(G260,3),2)</f>
      </c>
      <c s="36" t="s">
        <v>52</v>
      </c>
      <c>
        <f>(M260*21)/100</f>
      </c>
      <c t="s">
        <v>27</v>
      </c>
    </row>
    <row r="261" spans="1:5" ht="12.75">
      <c r="A261" s="35" t="s">
        <v>53</v>
      </c>
      <c r="E261" s="39" t="s">
        <v>5</v>
      </c>
    </row>
    <row r="262" spans="1:5" ht="12.75">
      <c r="A262" s="35" t="s">
        <v>54</v>
      </c>
      <c r="E262" s="40" t="s">
        <v>5</v>
      </c>
    </row>
    <row r="263" spans="1:5" ht="127.5">
      <c r="A263" t="s">
        <v>55</v>
      </c>
      <c r="E263" s="39" t="s">
        <v>968</v>
      </c>
    </row>
    <row r="264" spans="1:16" ht="12.75">
      <c r="A264" t="s">
        <v>48</v>
      </c>
      <c s="34" t="s">
        <v>376</v>
      </c>
      <c s="34" t="s">
        <v>1490</v>
      </c>
      <c s="35" t="s">
        <v>5</v>
      </c>
      <c s="6" t="s">
        <v>1491</v>
      </c>
      <c s="36" t="s">
        <v>62</v>
      </c>
      <c s="37">
        <v>6</v>
      </c>
      <c s="36">
        <v>0</v>
      </c>
      <c s="36">
        <f>ROUND(G264*H264,6)</f>
      </c>
      <c r="L264" s="38">
        <v>0</v>
      </c>
      <c s="32">
        <f>ROUND(ROUND(L264,2)*ROUND(G264,3),2)</f>
      </c>
      <c s="36" t="s">
        <v>52</v>
      </c>
      <c>
        <f>(M264*21)/100</f>
      </c>
      <c t="s">
        <v>27</v>
      </c>
    </row>
    <row r="265" spans="1:5" ht="12.75">
      <c r="A265" s="35" t="s">
        <v>53</v>
      </c>
      <c r="E265" s="39" t="s">
        <v>5</v>
      </c>
    </row>
    <row r="266" spans="1:5" ht="12.75">
      <c r="A266" s="35" t="s">
        <v>54</v>
      </c>
      <c r="E266" s="40" t="s">
        <v>5</v>
      </c>
    </row>
    <row r="267" spans="1:5" ht="178.5">
      <c r="A267" t="s">
        <v>55</v>
      </c>
      <c r="E267" s="39" t="s">
        <v>1285</v>
      </c>
    </row>
    <row r="268" spans="1:16" ht="12.75">
      <c r="A268" t="s">
        <v>48</v>
      </c>
      <c s="34" t="s">
        <v>380</v>
      </c>
      <c s="34" t="s">
        <v>1492</v>
      </c>
      <c s="35" t="s">
        <v>5</v>
      </c>
      <c s="6" t="s">
        <v>1493</v>
      </c>
      <c s="36" t="s">
        <v>62</v>
      </c>
      <c s="37">
        <v>6</v>
      </c>
      <c s="36">
        <v>0</v>
      </c>
      <c s="36">
        <f>ROUND(G268*H268,6)</f>
      </c>
      <c r="L268" s="38">
        <v>0</v>
      </c>
      <c s="32">
        <f>ROUND(ROUND(L268,2)*ROUND(G268,3),2)</f>
      </c>
      <c s="36" t="s">
        <v>52</v>
      </c>
      <c>
        <f>(M268*21)/100</f>
      </c>
      <c t="s">
        <v>27</v>
      </c>
    </row>
    <row r="269" spans="1:5" ht="12.75">
      <c r="A269" s="35" t="s">
        <v>53</v>
      </c>
      <c r="E269" s="39" t="s">
        <v>5</v>
      </c>
    </row>
    <row r="270" spans="1:5" ht="12.75">
      <c r="A270" s="35" t="s">
        <v>54</v>
      </c>
      <c r="E270" s="40" t="s">
        <v>5</v>
      </c>
    </row>
    <row r="271" spans="1:5" ht="127.5">
      <c r="A271" t="s">
        <v>55</v>
      </c>
      <c r="E271" s="39" t="s">
        <v>968</v>
      </c>
    </row>
    <row r="272" spans="1:16" ht="12.75">
      <c r="A272" t="s">
        <v>48</v>
      </c>
      <c s="34" t="s">
        <v>384</v>
      </c>
      <c s="34" t="s">
        <v>1494</v>
      </c>
      <c s="35" t="s">
        <v>5</v>
      </c>
      <c s="6" t="s">
        <v>1495</v>
      </c>
      <c s="36" t="s">
        <v>62</v>
      </c>
      <c s="37">
        <v>6</v>
      </c>
      <c s="36">
        <v>0</v>
      </c>
      <c s="36">
        <f>ROUND(G272*H272,6)</f>
      </c>
      <c r="L272" s="38">
        <v>0</v>
      </c>
      <c s="32">
        <f>ROUND(ROUND(L272,2)*ROUND(G272,3),2)</f>
      </c>
      <c s="36" t="s">
        <v>52</v>
      </c>
      <c>
        <f>(M272*21)/100</f>
      </c>
      <c t="s">
        <v>27</v>
      </c>
    </row>
    <row r="273" spans="1:5" ht="12.75">
      <c r="A273" s="35" t="s">
        <v>53</v>
      </c>
      <c r="E273" s="39" t="s">
        <v>5</v>
      </c>
    </row>
    <row r="274" spans="1:5" ht="12.75">
      <c r="A274" s="35" t="s">
        <v>54</v>
      </c>
      <c r="E274" s="40" t="s">
        <v>5</v>
      </c>
    </row>
    <row r="275" spans="1:5" ht="114.75">
      <c r="A275" t="s">
        <v>55</v>
      </c>
      <c r="E275" s="39" t="s">
        <v>983</v>
      </c>
    </row>
    <row r="276" spans="1:16" ht="12.75">
      <c r="A276" t="s">
        <v>48</v>
      </c>
      <c s="34" t="s">
        <v>389</v>
      </c>
      <c s="34" t="s">
        <v>1496</v>
      </c>
      <c s="35" t="s">
        <v>5</v>
      </c>
      <c s="6" t="s">
        <v>1497</v>
      </c>
      <c s="36" t="s">
        <v>62</v>
      </c>
      <c s="37">
        <v>6</v>
      </c>
      <c s="36">
        <v>0</v>
      </c>
      <c s="36">
        <f>ROUND(G276*H276,6)</f>
      </c>
      <c r="L276" s="38">
        <v>0</v>
      </c>
      <c s="32">
        <f>ROUND(ROUND(L276,2)*ROUND(G276,3),2)</f>
      </c>
      <c s="36" t="s">
        <v>52</v>
      </c>
      <c>
        <f>(M276*21)/100</f>
      </c>
      <c t="s">
        <v>27</v>
      </c>
    </row>
    <row r="277" spans="1:5" ht="12.75">
      <c r="A277" s="35" t="s">
        <v>53</v>
      </c>
      <c r="E277" s="39" t="s">
        <v>5</v>
      </c>
    </row>
    <row r="278" spans="1:5" ht="12.75">
      <c r="A278" s="35" t="s">
        <v>54</v>
      </c>
      <c r="E278" s="40" t="s">
        <v>5</v>
      </c>
    </row>
    <row r="279" spans="1:5" ht="127.5">
      <c r="A279" t="s">
        <v>55</v>
      </c>
      <c r="E279" s="39" t="s">
        <v>968</v>
      </c>
    </row>
    <row r="280" spans="1:16" ht="12.75">
      <c r="A280" t="s">
        <v>48</v>
      </c>
      <c s="34" t="s">
        <v>393</v>
      </c>
      <c s="34" t="s">
        <v>1498</v>
      </c>
      <c s="35" t="s">
        <v>5</v>
      </c>
      <c s="6" t="s">
        <v>1499</v>
      </c>
      <c s="36" t="s">
        <v>62</v>
      </c>
      <c s="37">
        <v>6</v>
      </c>
      <c s="36">
        <v>0</v>
      </c>
      <c s="36">
        <f>ROUND(G280*H280,6)</f>
      </c>
      <c r="L280" s="38">
        <v>0</v>
      </c>
      <c s="32">
        <f>ROUND(ROUND(L280,2)*ROUND(G280,3),2)</f>
      </c>
      <c s="36" t="s">
        <v>52</v>
      </c>
      <c>
        <f>(M280*21)/100</f>
      </c>
      <c t="s">
        <v>27</v>
      </c>
    </row>
    <row r="281" spans="1:5" ht="12.75">
      <c r="A281" s="35" t="s">
        <v>53</v>
      </c>
      <c r="E281" s="39" t="s">
        <v>5</v>
      </c>
    </row>
    <row r="282" spans="1:5" ht="12.75">
      <c r="A282" s="35" t="s">
        <v>54</v>
      </c>
      <c r="E282" s="40" t="s">
        <v>5</v>
      </c>
    </row>
    <row r="283" spans="1:5" ht="153">
      <c r="A283" t="s">
        <v>55</v>
      </c>
      <c r="E283" s="39" t="s">
        <v>1135</v>
      </c>
    </row>
    <row r="284" spans="1:16" ht="12.75">
      <c r="A284" t="s">
        <v>48</v>
      </c>
      <c s="34" t="s">
        <v>397</v>
      </c>
      <c s="34" t="s">
        <v>1500</v>
      </c>
      <c s="35" t="s">
        <v>5</v>
      </c>
      <c s="6" t="s">
        <v>1501</v>
      </c>
      <c s="36" t="s">
        <v>62</v>
      </c>
      <c s="37">
        <v>1</v>
      </c>
      <c s="36">
        <v>0</v>
      </c>
      <c s="36">
        <f>ROUND(G284*H284,6)</f>
      </c>
      <c r="L284" s="38">
        <v>0</v>
      </c>
      <c s="32">
        <f>ROUND(ROUND(L284,2)*ROUND(G284,3),2)</f>
      </c>
      <c s="36" t="s">
        <v>52</v>
      </c>
      <c>
        <f>(M284*21)/100</f>
      </c>
      <c t="s">
        <v>27</v>
      </c>
    </row>
    <row r="285" spans="1:5" ht="12.75">
      <c r="A285" s="35" t="s">
        <v>53</v>
      </c>
      <c r="E285" s="39" t="s">
        <v>5</v>
      </c>
    </row>
    <row r="286" spans="1:5" ht="12.75">
      <c r="A286" s="35" t="s">
        <v>54</v>
      </c>
      <c r="E286" s="40" t="s">
        <v>5</v>
      </c>
    </row>
    <row r="287" spans="1:5" ht="114.75">
      <c r="A287" t="s">
        <v>55</v>
      </c>
      <c r="E287" s="39" t="s">
        <v>983</v>
      </c>
    </row>
    <row r="288" spans="1:16" ht="12.75">
      <c r="A288" t="s">
        <v>48</v>
      </c>
      <c s="34" t="s">
        <v>608</v>
      </c>
      <c s="34" t="s">
        <v>1502</v>
      </c>
      <c s="35" t="s">
        <v>5</v>
      </c>
      <c s="6" t="s">
        <v>1503</v>
      </c>
      <c s="36" t="s">
        <v>62</v>
      </c>
      <c s="37">
        <v>8</v>
      </c>
      <c s="36">
        <v>0</v>
      </c>
      <c s="36">
        <f>ROUND(G288*H288,6)</f>
      </c>
      <c r="L288" s="38">
        <v>0</v>
      </c>
      <c s="32">
        <f>ROUND(ROUND(L288,2)*ROUND(G288,3),2)</f>
      </c>
      <c s="36" t="s">
        <v>52</v>
      </c>
      <c>
        <f>(M288*21)/100</f>
      </c>
      <c t="s">
        <v>27</v>
      </c>
    </row>
    <row r="289" spans="1:5" ht="12.75">
      <c r="A289" s="35" t="s">
        <v>53</v>
      </c>
      <c r="E289" s="39" t="s">
        <v>5</v>
      </c>
    </row>
    <row r="290" spans="1:5" ht="12.75">
      <c r="A290" s="35" t="s">
        <v>54</v>
      </c>
      <c r="E290" s="40" t="s">
        <v>5</v>
      </c>
    </row>
    <row r="291" spans="1:5" ht="114.75">
      <c r="A291" t="s">
        <v>55</v>
      </c>
      <c r="E291" s="39" t="s">
        <v>983</v>
      </c>
    </row>
    <row r="292" spans="1:16" ht="12.75">
      <c r="A292" t="s">
        <v>48</v>
      </c>
      <c s="34" t="s">
        <v>612</v>
      </c>
      <c s="34" t="s">
        <v>1504</v>
      </c>
      <c s="35" t="s">
        <v>5</v>
      </c>
      <c s="6" t="s">
        <v>1505</v>
      </c>
      <c s="36" t="s">
        <v>62</v>
      </c>
      <c s="37">
        <v>9</v>
      </c>
      <c s="36">
        <v>0</v>
      </c>
      <c s="36">
        <f>ROUND(G292*H292,6)</f>
      </c>
      <c r="L292" s="38">
        <v>0</v>
      </c>
      <c s="32">
        <f>ROUND(ROUND(L292,2)*ROUND(G292,3),2)</f>
      </c>
      <c s="36" t="s">
        <v>52</v>
      </c>
      <c>
        <f>(M292*21)/100</f>
      </c>
      <c t="s">
        <v>27</v>
      </c>
    </row>
    <row r="293" spans="1:5" ht="12.75">
      <c r="A293" s="35" t="s">
        <v>53</v>
      </c>
      <c r="E293" s="39" t="s">
        <v>5</v>
      </c>
    </row>
    <row r="294" spans="1:5" ht="12.75">
      <c r="A294" s="35" t="s">
        <v>54</v>
      </c>
      <c r="E294" s="40" t="s">
        <v>5</v>
      </c>
    </row>
    <row r="295" spans="1:5" ht="127.5">
      <c r="A295" t="s">
        <v>55</v>
      </c>
      <c r="E295" s="39" t="s">
        <v>968</v>
      </c>
    </row>
    <row r="296" spans="1:16" ht="12.75">
      <c r="A296" t="s">
        <v>48</v>
      </c>
      <c s="34" t="s">
        <v>401</v>
      </c>
      <c s="34" t="s">
        <v>1506</v>
      </c>
      <c s="35" t="s">
        <v>5</v>
      </c>
      <c s="6" t="s">
        <v>1507</v>
      </c>
      <c s="36" t="s">
        <v>62</v>
      </c>
      <c s="37">
        <v>7</v>
      </c>
      <c s="36">
        <v>0</v>
      </c>
      <c s="36">
        <f>ROUND(G296*H296,6)</f>
      </c>
      <c r="L296" s="38">
        <v>0</v>
      </c>
      <c s="32">
        <f>ROUND(ROUND(L296,2)*ROUND(G296,3),2)</f>
      </c>
      <c s="36" t="s">
        <v>52</v>
      </c>
      <c>
        <f>(M296*21)/100</f>
      </c>
      <c t="s">
        <v>27</v>
      </c>
    </row>
    <row r="297" spans="1:5" ht="12.75">
      <c r="A297" s="35" t="s">
        <v>53</v>
      </c>
      <c r="E297" s="39" t="s">
        <v>5</v>
      </c>
    </row>
    <row r="298" spans="1:5" ht="12.75">
      <c r="A298" s="35" t="s">
        <v>54</v>
      </c>
      <c r="E298" s="40" t="s">
        <v>5</v>
      </c>
    </row>
    <row r="299" spans="1:5" ht="114.75">
      <c r="A299" t="s">
        <v>55</v>
      </c>
      <c r="E299" s="39" t="s">
        <v>983</v>
      </c>
    </row>
    <row r="300" spans="1:16" ht="12.75">
      <c r="A300" t="s">
        <v>48</v>
      </c>
      <c s="34" t="s">
        <v>405</v>
      </c>
      <c s="34" t="s">
        <v>1508</v>
      </c>
      <c s="35" t="s">
        <v>5</v>
      </c>
      <c s="6" t="s">
        <v>1509</v>
      </c>
      <c s="36" t="s">
        <v>62</v>
      </c>
      <c s="37">
        <v>7</v>
      </c>
      <c s="36">
        <v>0</v>
      </c>
      <c s="36">
        <f>ROUND(G300*H300,6)</f>
      </c>
      <c r="L300" s="38">
        <v>0</v>
      </c>
      <c s="32">
        <f>ROUND(ROUND(L300,2)*ROUND(G300,3),2)</f>
      </c>
      <c s="36" t="s">
        <v>52</v>
      </c>
      <c>
        <f>(M300*21)/100</f>
      </c>
      <c t="s">
        <v>27</v>
      </c>
    </row>
    <row r="301" spans="1:5" ht="12.75">
      <c r="A301" s="35" t="s">
        <v>53</v>
      </c>
      <c r="E301" s="39" t="s">
        <v>5</v>
      </c>
    </row>
    <row r="302" spans="1:5" ht="12.75">
      <c r="A302" s="35" t="s">
        <v>54</v>
      </c>
      <c r="E302" s="40" t="s">
        <v>5</v>
      </c>
    </row>
    <row r="303" spans="1:5" ht="127.5">
      <c r="A303" t="s">
        <v>55</v>
      </c>
      <c r="E303" s="39" t="s">
        <v>968</v>
      </c>
    </row>
    <row r="304" spans="1:16" ht="12.75">
      <c r="A304" t="s">
        <v>48</v>
      </c>
      <c s="34" t="s">
        <v>409</v>
      </c>
      <c s="34" t="s">
        <v>1510</v>
      </c>
      <c s="35" t="s">
        <v>5</v>
      </c>
      <c s="6" t="s">
        <v>1511</v>
      </c>
      <c s="36" t="s">
        <v>62</v>
      </c>
      <c s="37">
        <v>53</v>
      </c>
      <c s="36">
        <v>0</v>
      </c>
      <c s="36">
        <f>ROUND(G304*H304,6)</f>
      </c>
      <c r="L304" s="38">
        <v>0</v>
      </c>
      <c s="32">
        <f>ROUND(ROUND(L304,2)*ROUND(G304,3),2)</f>
      </c>
      <c s="36" t="s">
        <v>52</v>
      </c>
      <c>
        <f>(M304*21)/100</f>
      </c>
      <c t="s">
        <v>27</v>
      </c>
    </row>
    <row r="305" spans="1:5" ht="12.75">
      <c r="A305" s="35" t="s">
        <v>53</v>
      </c>
      <c r="E305" s="39" t="s">
        <v>5</v>
      </c>
    </row>
    <row r="306" spans="1:5" ht="12.75">
      <c r="A306" s="35" t="s">
        <v>54</v>
      </c>
      <c r="E306" s="40" t="s">
        <v>5</v>
      </c>
    </row>
    <row r="307" spans="1:5" ht="114.75">
      <c r="A307" t="s">
        <v>55</v>
      </c>
      <c r="E307" s="39" t="s">
        <v>983</v>
      </c>
    </row>
    <row r="308" spans="1:16" ht="12.75">
      <c r="A308" t="s">
        <v>48</v>
      </c>
      <c s="34" t="s">
        <v>410</v>
      </c>
      <c s="34" t="s">
        <v>1512</v>
      </c>
      <c s="35" t="s">
        <v>5</v>
      </c>
      <c s="6" t="s">
        <v>1513</v>
      </c>
      <c s="36" t="s">
        <v>62</v>
      </c>
      <c s="37">
        <v>53</v>
      </c>
      <c s="36">
        <v>0</v>
      </c>
      <c s="36">
        <f>ROUND(G308*H308,6)</f>
      </c>
      <c r="L308" s="38">
        <v>0</v>
      </c>
      <c s="32">
        <f>ROUND(ROUND(L308,2)*ROUND(G308,3),2)</f>
      </c>
      <c s="36" t="s">
        <v>52</v>
      </c>
      <c>
        <f>(M308*21)/100</f>
      </c>
      <c t="s">
        <v>27</v>
      </c>
    </row>
    <row r="309" spans="1:5" ht="12.75">
      <c r="A309" s="35" t="s">
        <v>53</v>
      </c>
      <c r="E309" s="39" t="s">
        <v>5</v>
      </c>
    </row>
    <row r="310" spans="1:5" ht="12.75">
      <c r="A310" s="35" t="s">
        <v>54</v>
      </c>
      <c r="E310" s="40" t="s">
        <v>5</v>
      </c>
    </row>
    <row r="311" spans="1:5" ht="127.5">
      <c r="A311" t="s">
        <v>55</v>
      </c>
      <c r="E311" s="39" t="s">
        <v>968</v>
      </c>
    </row>
    <row r="312" spans="1:16" ht="12.75">
      <c r="A312" t="s">
        <v>48</v>
      </c>
      <c s="34" t="s">
        <v>411</v>
      </c>
      <c s="34" t="s">
        <v>1514</v>
      </c>
      <c s="35" t="s">
        <v>5</v>
      </c>
      <c s="6" t="s">
        <v>1515</v>
      </c>
      <c s="36" t="s">
        <v>62</v>
      </c>
      <c s="37">
        <v>43</v>
      </c>
      <c s="36">
        <v>0</v>
      </c>
      <c s="36">
        <f>ROUND(G312*H312,6)</f>
      </c>
      <c r="L312" s="38">
        <v>0</v>
      </c>
      <c s="32">
        <f>ROUND(ROUND(L312,2)*ROUND(G312,3),2)</f>
      </c>
      <c s="36" t="s">
        <v>52</v>
      </c>
      <c>
        <f>(M312*21)/100</f>
      </c>
      <c t="s">
        <v>27</v>
      </c>
    </row>
    <row r="313" spans="1:5" ht="12.75">
      <c r="A313" s="35" t="s">
        <v>53</v>
      </c>
      <c r="E313" s="39" t="s">
        <v>5</v>
      </c>
    </row>
    <row r="314" spans="1:5" ht="12.75">
      <c r="A314" s="35" t="s">
        <v>54</v>
      </c>
      <c r="E314" s="40" t="s">
        <v>5</v>
      </c>
    </row>
    <row r="315" spans="1:5" ht="114.75">
      <c r="A315" t="s">
        <v>55</v>
      </c>
      <c r="E315" s="39" t="s">
        <v>983</v>
      </c>
    </row>
    <row r="316" spans="1:16" ht="12.75">
      <c r="A316" t="s">
        <v>48</v>
      </c>
      <c s="34" t="s">
        <v>412</v>
      </c>
      <c s="34" t="s">
        <v>1516</v>
      </c>
      <c s="35" t="s">
        <v>5</v>
      </c>
      <c s="6" t="s">
        <v>1517</v>
      </c>
      <c s="36" t="s">
        <v>62</v>
      </c>
      <c s="37">
        <v>43</v>
      </c>
      <c s="36">
        <v>0</v>
      </c>
      <c s="36">
        <f>ROUND(G316*H316,6)</f>
      </c>
      <c r="L316" s="38">
        <v>0</v>
      </c>
      <c s="32">
        <f>ROUND(ROUND(L316,2)*ROUND(G316,3),2)</f>
      </c>
      <c s="36" t="s">
        <v>52</v>
      </c>
      <c>
        <f>(M316*21)/100</f>
      </c>
      <c t="s">
        <v>27</v>
      </c>
    </row>
    <row r="317" spans="1:5" ht="12.75">
      <c r="A317" s="35" t="s">
        <v>53</v>
      </c>
      <c r="E317" s="39" t="s">
        <v>5</v>
      </c>
    </row>
    <row r="318" spans="1:5" ht="12.75">
      <c r="A318" s="35" t="s">
        <v>54</v>
      </c>
      <c r="E318" s="40" t="s">
        <v>5</v>
      </c>
    </row>
    <row r="319" spans="1:5" ht="127.5">
      <c r="A319" t="s">
        <v>55</v>
      </c>
      <c r="E319" s="39" t="s">
        <v>968</v>
      </c>
    </row>
    <row r="320" spans="1:16" ht="12.75">
      <c r="A320" t="s">
        <v>48</v>
      </c>
      <c s="34" t="s">
        <v>413</v>
      </c>
      <c s="34" t="s">
        <v>1518</v>
      </c>
      <c s="35" t="s">
        <v>5</v>
      </c>
      <c s="6" t="s">
        <v>1519</v>
      </c>
      <c s="36" t="s">
        <v>62</v>
      </c>
      <c s="37">
        <v>10</v>
      </c>
      <c s="36">
        <v>0</v>
      </c>
      <c s="36">
        <f>ROUND(G320*H320,6)</f>
      </c>
      <c r="L320" s="38">
        <v>0</v>
      </c>
      <c s="32">
        <f>ROUND(ROUND(L320,2)*ROUND(G320,3),2)</f>
      </c>
      <c s="36" t="s">
        <v>52</v>
      </c>
      <c>
        <f>(M320*21)/100</f>
      </c>
      <c t="s">
        <v>27</v>
      </c>
    </row>
    <row r="321" spans="1:5" ht="12.75">
      <c r="A321" s="35" t="s">
        <v>53</v>
      </c>
      <c r="E321" s="39" t="s">
        <v>5</v>
      </c>
    </row>
    <row r="322" spans="1:5" ht="12.75">
      <c r="A322" s="35" t="s">
        <v>54</v>
      </c>
      <c r="E322" s="40" t="s">
        <v>5</v>
      </c>
    </row>
    <row r="323" spans="1:5" ht="114.75">
      <c r="A323" t="s">
        <v>55</v>
      </c>
      <c r="E323" s="39" t="s">
        <v>983</v>
      </c>
    </row>
    <row r="324" spans="1:16" ht="12.75">
      <c r="A324" t="s">
        <v>48</v>
      </c>
      <c s="34" t="s">
        <v>417</v>
      </c>
      <c s="34" t="s">
        <v>1520</v>
      </c>
      <c s="35" t="s">
        <v>5</v>
      </c>
      <c s="6" t="s">
        <v>1521</v>
      </c>
      <c s="36" t="s">
        <v>62</v>
      </c>
      <c s="37">
        <v>10</v>
      </c>
      <c s="36">
        <v>0</v>
      </c>
      <c s="36">
        <f>ROUND(G324*H324,6)</f>
      </c>
      <c r="L324" s="38">
        <v>0</v>
      </c>
      <c s="32">
        <f>ROUND(ROUND(L324,2)*ROUND(G324,3),2)</f>
      </c>
      <c s="36" t="s">
        <v>52</v>
      </c>
      <c>
        <f>(M324*21)/100</f>
      </c>
      <c t="s">
        <v>27</v>
      </c>
    </row>
    <row r="325" spans="1:5" ht="12.75">
      <c r="A325" s="35" t="s">
        <v>53</v>
      </c>
      <c r="E325" s="39" t="s">
        <v>5</v>
      </c>
    </row>
    <row r="326" spans="1:5" ht="12.75">
      <c r="A326" s="35" t="s">
        <v>54</v>
      </c>
      <c r="E326" s="40" t="s">
        <v>5</v>
      </c>
    </row>
    <row r="327" spans="1:5" ht="127.5">
      <c r="A327" t="s">
        <v>55</v>
      </c>
      <c r="E327" s="39" t="s">
        <v>968</v>
      </c>
    </row>
    <row r="328" spans="1:16" ht="12.75">
      <c r="A328" t="s">
        <v>48</v>
      </c>
      <c s="34" t="s">
        <v>418</v>
      </c>
      <c s="34" t="s">
        <v>1522</v>
      </c>
      <c s="35" t="s">
        <v>5</v>
      </c>
      <c s="6" t="s">
        <v>1523</v>
      </c>
      <c s="36" t="s">
        <v>62</v>
      </c>
      <c s="37">
        <v>33</v>
      </c>
      <c s="36">
        <v>0</v>
      </c>
      <c s="36">
        <f>ROUND(G328*H328,6)</f>
      </c>
      <c r="L328" s="38">
        <v>0</v>
      </c>
      <c s="32">
        <f>ROUND(ROUND(L328,2)*ROUND(G328,3),2)</f>
      </c>
      <c s="36" t="s">
        <v>52</v>
      </c>
      <c>
        <f>(M328*21)/100</f>
      </c>
      <c t="s">
        <v>27</v>
      </c>
    </row>
    <row r="329" spans="1:5" ht="12.75">
      <c r="A329" s="35" t="s">
        <v>53</v>
      </c>
      <c r="E329" s="39" t="s">
        <v>5</v>
      </c>
    </row>
    <row r="330" spans="1:5" ht="12.75">
      <c r="A330" s="35" t="s">
        <v>54</v>
      </c>
      <c r="E330" s="40" t="s">
        <v>5</v>
      </c>
    </row>
    <row r="331" spans="1:5" ht="114.75">
      <c r="A331" t="s">
        <v>55</v>
      </c>
      <c r="E331" s="39" t="s">
        <v>983</v>
      </c>
    </row>
    <row r="332" spans="1:16" ht="12.75">
      <c r="A332" t="s">
        <v>48</v>
      </c>
      <c s="34" t="s">
        <v>627</v>
      </c>
      <c s="34" t="s">
        <v>1524</v>
      </c>
      <c s="35" t="s">
        <v>5</v>
      </c>
      <c s="6" t="s">
        <v>1525</v>
      </c>
      <c s="36" t="s">
        <v>62</v>
      </c>
      <c s="37">
        <v>33</v>
      </c>
      <c s="36">
        <v>0</v>
      </c>
      <c s="36">
        <f>ROUND(G332*H332,6)</f>
      </c>
      <c r="L332" s="38">
        <v>0</v>
      </c>
      <c s="32">
        <f>ROUND(ROUND(L332,2)*ROUND(G332,3),2)</f>
      </c>
      <c s="36" t="s">
        <v>52</v>
      </c>
      <c>
        <f>(M332*21)/100</f>
      </c>
      <c t="s">
        <v>27</v>
      </c>
    </row>
    <row r="333" spans="1:5" ht="12.75">
      <c r="A333" s="35" t="s">
        <v>53</v>
      </c>
      <c r="E333" s="39" t="s">
        <v>5</v>
      </c>
    </row>
    <row r="334" spans="1:5" ht="12.75">
      <c r="A334" s="35" t="s">
        <v>54</v>
      </c>
      <c r="E334" s="40" t="s">
        <v>5</v>
      </c>
    </row>
    <row r="335" spans="1:5" ht="127.5">
      <c r="A335" t="s">
        <v>55</v>
      </c>
      <c r="E335" s="39" t="s">
        <v>968</v>
      </c>
    </row>
    <row r="336" spans="1:16" ht="12.75">
      <c r="A336" t="s">
        <v>48</v>
      </c>
      <c s="34" t="s">
        <v>628</v>
      </c>
      <c s="34" t="s">
        <v>1309</v>
      </c>
      <c s="35" t="s">
        <v>5</v>
      </c>
      <c s="6" t="s">
        <v>1310</v>
      </c>
      <c s="36" t="s">
        <v>62</v>
      </c>
      <c s="37">
        <v>37</v>
      </c>
      <c s="36">
        <v>0</v>
      </c>
      <c s="36">
        <f>ROUND(G336*H336,6)</f>
      </c>
      <c r="L336" s="38">
        <v>0</v>
      </c>
      <c s="32">
        <f>ROUND(ROUND(L336,2)*ROUND(G336,3),2)</f>
      </c>
      <c s="36" t="s">
        <v>52</v>
      </c>
      <c>
        <f>(M336*21)/100</f>
      </c>
      <c t="s">
        <v>27</v>
      </c>
    </row>
    <row r="337" spans="1:5" ht="12.75">
      <c r="A337" s="35" t="s">
        <v>53</v>
      </c>
      <c r="E337" s="39" t="s">
        <v>5</v>
      </c>
    </row>
    <row r="338" spans="1:5" ht="12.75">
      <c r="A338" s="35" t="s">
        <v>54</v>
      </c>
      <c r="E338" s="40" t="s">
        <v>5</v>
      </c>
    </row>
    <row r="339" spans="1:5" ht="178.5">
      <c r="A339" t="s">
        <v>55</v>
      </c>
      <c r="E339" s="39" t="s">
        <v>1285</v>
      </c>
    </row>
    <row r="340" spans="1:16" ht="12.75">
      <c r="A340" t="s">
        <v>48</v>
      </c>
      <c s="34" t="s">
        <v>632</v>
      </c>
      <c s="34" t="s">
        <v>1311</v>
      </c>
      <c s="35" t="s">
        <v>5</v>
      </c>
      <c s="6" t="s">
        <v>1312</v>
      </c>
      <c s="36" t="s">
        <v>62</v>
      </c>
      <c s="37">
        <v>37</v>
      </c>
      <c s="36">
        <v>0</v>
      </c>
      <c s="36">
        <f>ROUND(G340*H340,6)</f>
      </c>
      <c r="L340" s="38">
        <v>0</v>
      </c>
      <c s="32">
        <f>ROUND(ROUND(L340,2)*ROUND(G340,3),2)</f>
      </c>
      <c s="36" t="s">
        <v>52</v>
      </c>
      <c>
        <f>(M340*21)/100</f>
      </c>
      <c t="s">
        <v>27</v>
      </c>
    </row>
    <row r="341" spans="1:5" ht="12.75">
      <c r="A341" s="35" t="s">
        <v>53</v>
      </c>
      <c r="E341" s="39" t="s">
        <v>5</v>
      </c>
    </row>
    <row r="342" spans="1:5" ht="12.75">
      <c r="A342" s="35" t="s">
        <v>54</v>
      </c>
      <c r="E342" s="40" t="s">
        <v>5</v>
      </c>
    </row>
    <row r="343" spans="1:5" ht="127.5">
      <c r="A343" t="s">
        <v>55</v>
      </c>
      <c r="E343" s="39" t="s">
        <v>968</v>
      </c>
    </row>
    <row r="344" spans="1:16" ht="12.75">
      <c r="A344" t="s">
        <v>48</v>
      </c>
      <c s="34" t="s">
        <v>636</v>
      </c>
      <c s="34" t="s">
        <v>1526</v>
      </c>
      <c s="35" t="s">
        <v>5</v>
      </c>
      <c s="6" t="s">
        <v>1527</v>
      </c>
      <c s="36" t="s">
        <v>62</v>
      </c>
      <c s="37">
        <v>12</v>
      </c>
      <c s="36">
        <v>0</v>
      </c>
      <c s="36">
        <f>ROUND(G344*H344,6)</f>
      </c>
      <c r="L344" s="38">
        <v>0</v>
      </c>
      <c s="32">
        <f>ROUND(ROUND(L344,2)*ROUND(G344,3),2)</f>
      </c>
      <c s="36" t="s">
        <v>52</v>
      </c>
      <c>
        <f>(M344*21)/100</f>
      </c>
      <c t="s">
        <v>27</v>
      </c>
    </row>
    <row r="345" spans="1:5" ht="12.75">
      <c r="A345" s="35" t="s">
        <v>53</v>
      </c>
      <c r="E345" s="39" t="s">
        <v>5</v>
      </c>
    </row>
    <row r="346" spans="1:5" ht="12.75">
      <c r="A346" s="35" t="s">
        <v>54</v>
      </c>
      <c r="E346" s="40" t="s">
        <v>5</v>
      </c>
    </row>
    <row r="347" spans="1:5" ht="178.5">
      <c r="A347" t="s">
        <v>55</v>
      </c>
      <c r="E347" s="39" t="s">
        <v>1285</v>
      </c>
    </row>
    <row r="348" spans="1:16" ht="12.75">
      <c r="A348" t="s">
        <v>48</v>
      </c>
      <c s="34" t="s">
        <v>640</v>
      </c>
      <c s="34" t="s">
        <v>1528</v>
      </c>
      <c s="35" t="s">
        <v>5</v>
      </c>
      <c s="6" t="s">
        <v>1529</v>
      </c>
      <c s="36" t="s">
        <v>62</v>
      </c>
      <c s="37">
        <v>12</v>
      </c>
      <c s="36">
        <v>0</v>
      </c>
      <c s="36">
        <f>ROUND(G348*H348,6)</f>
      </c>
      <c r="L348" s="38">
        <v>0</v>
      </c>
      <c s="32">
        <f>ROUND(ROUND(L348,2)*ROUND(G348,3),2)</f>
      </c>
      <c s="36" t="s">
        <v>52</v>
      </c>
      <c>
        <f>(M348*21)/100</f>
      </c>
      <c t="s">
        <v>27</v>
      </c>
    </row>
    <row r="349" spans="1:5" ht="12.75">
      <c r="A349" s="35" t="s">
        <v>53</v>
      </c>
      <c r="E349" s="39" t="s">
        <v>5</v>
      </c>
    </row>
    <row r="350" spans="1:5" ht="12.75">
      <c r="A350" s="35" t="s">
        <v>54</v>
      </c>
      <c r="E350" s="40" t="s">
        <v>5</v>
      </c>
    </row>
    <row r="351" spans="1:5" ht="127.5">
      <c r="A351" t="s">
        <v>55</v>
      </c>
      <c r="E351" s="39" t="s">
        <v>968</v>
      </c>
    </row>
    <row r="352" spans="1:16" ht="12.75">
      <c r="A352" t="s">
        <v>48</v>
      </c>
      <c s="34" t="s">
        <v>644</v>
      </c>
      <c s="34" t="s">
        <v>1530</v>
      </c>
      <c s="35" t="s">
        <v>5</v>
      </c>
      <c s="6" t="s">
        <v>1531</v>
      </c>
      <c s="36" t="s">
        <v>62</v>
      </c>
      <c s="37">
        <v>12</v>
      </c>
      <c s="36">
        <v>0</v>
      </c>
      <c s="36">
        <f>ROUND(G352*H352,6)</f>
      </c>
      <c r="L352" s="38">
        <v>0</v>
      </c>
      <c s="32">
        <f>ROUND(ROUND(L352,2)*ROUND(G352,3),2)</f>
      </c>
      <c s="36" t="s">
        <v>52</v>
      </c>
      <c>
        <f>(M352*21)/100</f>
      </c>
      <c t="s">
        <v>27</v>
      </c>
    </row>
    <row r="353" spans="1:5" ht="12.75">
      <c r="A353" s="35" t="s">
        <v>53</v>
      </c>
      <c r="E353" s="39" t="s">
        <v>5</v>
      </c>
    </row>
    <row r="354" spans="1:5" ht="12.75">
      <c r="A354" s="35" t="s">
        <v>54</v>
      </c>
      <c r="E354" s="40" t="s">
        <v>5</v>
      </c>
    </row>
    <row r="355" spans="1:5" ht="178.5">
      <c r="A355" t="s">
        <v>55</v>
      </c>
      <c r="E355" s="39" t="s">
        <v>1285</v>
      </c>
    </row>
    <row r="356" spans="1:16" ht="12.75">
      <c r="A356" t="s">
        <v>48</v>
      </c>
      <c s="34" t="s">
        <v>648</v>
      </c>
      <c s="34" t="s">
        <v>1532</v>
      </c>
      <c s="35" t="s">
        <v>5</v>
      </c>
      <c s="6" t="s">
        <v>1533</v>
      </c>
      <c s="36" t="s">
        <v>62</v>
      </c>
      <c s="37">
        <v>12</v>
      </c>
      <c s="36">
        <v>0</v>
      </c>
      <c s="36">
        <f>ROUND(G356*H356,6)</f>
      </c>
      <c r="L356" s="38">
        <v>0</v>
      </c>
      <c s="32">
        <f>ROUND(ROUND(L356,2)*ROUND(G356,3),2)</f>
      </c>
      <c s="36" t="s">
        <v>52</v>
      </c>
      <c>
        <f>(M356*21)/100</f>
      </c>
      <c t="s">
        <v>27</v>
      </c>
    </row>
    <row r="357" spans="1:5" ht="12.75">
      <c r="A357" s="35" t="s">
        <v>53</v>
      </c>
      <c r="E357" s="39" t="s">
        <v>5</v>
      </c>
    </row>
    <row r="358" spans="1:5" ht="12.75">
      <c r="A358" s="35" t="s">
        <v>54</v>
      </c>
      <c r="E358" s="40" t="s">
        <v>5</v>
      </c>
    </row>
    <row r="359" spans="1:5" ht="127.5">
      <c r="A359" t="s">
        <v>55</v>
      </c>
      <c r="E359" s="39" t="s">
        <v>968</v>
      </c>
    </row>
    <row r="360" spans="1:16" ht="12.75">
      <c r="A360" t="s">
        <v>48</v>
      </c>
      <c s="34" t="s">
        <v>652</v>
      </c>
      <c s="34" t="s">
        <v>1534</v>
      </c>
      <c s="35" t="s">
        <v>5</v>
      </c>
      <c s="6" t="s">
        <v>1535</v>
      </c>
      <c s="36" t="s">
        <v>62</v>
      </c>
      <c s="37">
        <v>12</v>
      </c>
      <c s="36">
        <v>0</v>
      </c>
      <c s="36">
        <f>ROUND(G360*H360,6)</f>
      </c>
      <c r="L360" s="38">
        <v>0</v>
      </c>
      <c s="32">
        <f>ROUND(ROUND(L360,2)*ROUND(G360,3),2)</f>
      </c>
      <c s="36" t="s">
        <v>52</v>
      </c>
      <c>
        <f>(M360*21)/100</f>
      </c>
      <c t="s">
        <v>27</v>
      </c>
    </row>
    <row r="361" spans="1:5" ht="12.75">
      <c r="A361" s="35" t="s">
        <v>53</v>
      </c>
      <c r="E361" s="39" t="s">
        <v>5</v>
      </c>
    </row>
    <row r="362" spans="1:5" ht="12.75">
      <c r="A362" s="35" t="s">
        <v>54</v>
      </c>
      <c r="E362" s="40" t="s">
        <v>5</v>
      </c>
    </row>
    <row r="363" spans="1:5" ht="178.5">
      <c r="A363" t="s">
        <v>55</v>
      </c>
      <c r="E363" s="39" t="s">
        <v>1285</v>
      </c>
    </row>
    <row r="364" spans="1:16" ht="12.75">
      <c r="A364" t="s">
        <v>48</v>
      </c>
      <c s="34" t="s">
        <v>439</v>
      </c>
      <c s="34" t="s">
        <v>1536</v>
      </c>
      <c s="35" t="s">
        <v>5</v>
      </c>
      <c s="6" t="s">
        <v>1537</v>
      </c>
      <c s="36" t="s">
        <v>62</v>
      </c>
      <c s="37">
        <v>12</v>
      </c>
      <c s="36">
        <v>0</v>
      </c>
      <c s="36">
        <f>ROUND(G364*H364,6)</f>
      </c>
      <c r="L364" s="38">
        <v>0</v>
      </c>
      <c s="32">
        <f>ROUND(ROUND(L364,2)*ROUND(G364,3),2)</f>
      </c>
      <c s="36" t="s">
        <v>52</v>
      </c>
      <c>
        <f>(M364*21)/100</f>
      </c>
      <c t="s">
        <v>27</v>
      </c>
    </row>
    <row r="365" spans="1:5" ht="12.75">
      <c r="A365" s="35" t="s">
        <v>53</v>
      </c>
      <c r="E365" s="39" t="s">
        <v>5</v>
      </c>
    </row>
    <row r="366" spans="1:5" ht="12.75">
      <c r="A366" s="35" t="s">
        <v>54</v>
      </c>
      <c r="E366" s="40" t="s">
        <v>5</v>
      </c>
    </row>
    <row r="367" spans="1:5" ht="127.5">
      <c r="A367" t="s">
        <v>55</v>
      </c>
      <c r="E367" s="39" t="s">
        <v>968</v>
      </c>
    </row>
    <row r="368" spans="1:16" ht="12.75">
      <c r="A368" t="s">
        <v>48</v>
      </c>
      <c s="34" t="s">
        <v>446</v>
      </c>
      <c s="34" t="s">
        <v>1317</v>
      </c>
      <c s="35" t="s">
        <v>5</v>
      </c>
      <c s="6" t="s">
        <v>1318</v>
      </c>
      <c s="36" t="s">
        <v>62</v>
      </c>
      <c s="37">
        <v>35</v>
      </c>
      <c s="36">
        <v>0</v>
      </c>
      <c s="36">
        <f>ROUND(G368*H368,6)</f>
      </c>
      <c r="L368" s="38">
        <v>0</v>
      </c>
      <c s="32">
        <f>ROUND(ROUND(L368,2)*ROUND(G368,3),2)</f>
      </c>
      <c s="36" t="s">
        <v>52</v>
      </c>
      <c>
        <f>(M368*21)/100</f>
      </c>
      <c t="s">
        <v>27</v>
      </c>
    </row>
    <row r="369" spans="1:5" ht="12.75">
      <c r="A369" s="35" t="s">
        <v>53</v>
      </c>
      <c r="E369" s="39" t="s">
        <v>5</v>
      </c>
    </row>
    <row r="370" spans="1:5" ht="12.75">
      <c r="A370" s="35" t="s">
        <v>54</v>
      </c>
      <c r="E370" s="40" t="s">
        <v>5</v>
      </c>
    </row>
    <row r="371" spans="1:5" ht="178.5">
      <c r="A371" t="s">
        <v>55</v>
      </c>
      <c r="E371" s="39" t="s">
        <v>1285</v>
      </c>
    </row>
    <row r="372" spans="1:16" ht="12.75">
      <c r="A372" t="s">
        <v>48</v>
      </c>
      <c s="34" t="s">
        <v>450</v>
      </c>
      <c s="34" t="s">
        <v>1319</v>
      </c>
      <c s="35" t="s">
        <v>5</v>
      </c>
      <c s="6" t="s">
        <v>1320</v>
      </c>
      <c s="36" t="s">
        <v>62</v>
      </c>
      <c s="37">
        <v>35</v>
      </c>
      <c s="36">
        <v>0</v>
      </c>
      <c s="36">
        <f>ROUND(G372*H372,6)</f>
      </c>
      <c r="L372" s="38">
        <v>0</v>
      </c>
      <c s="32">
        <f>ROUND(ROUND(L372,2)*ROUND(G372,3),2)</f>
      </c>
      <c s="36" t="s">
        <v>52</v>
      </c>
      <c>
        <f>(M372*21)/100</f>
      </c>
      <c t="s">
        <v>27</v>
      </c>
    </row>
    <row r="373" spans="1:5" ht="12.75">
      <c r="A373" s="35" t="s">
        <v>53</v>
      </c>
      <c r="E373" s="39" t="s">
        <v>5</v>
      </c>
    </row>
    <row r="374" spans="1:5" ht="12.75">
      <c r="A374" s="35" t="s">
        <v>54</v>
      </c>
      <c r="E374" s="40" t="s">
        <v>5</v>
      </c>
    </row>
    <row r="375" spans="1:5" ht="127.5">
      <c r="A375" t="s">
        <v>55</v>
      </c>
      <c r="E375" s="39" t="s">
        <v>968</v>
      </c>
    </row>
    <row r="376" spans="1:16" ht="12.75">
      <c r="A376" t="s">
        <v>48</v>
      </c>
      <c s="34" t="s">
        <v>463</v>
      </c>
      <c s="34" t="s">
        <v>1321</v>
      </c>
      <c s="35" t="s">
        <v>5</v>
      </c>
      <c s="6" t="s">
        <v>1322</v>
      </c>
      <c s="36" t="s">
        <v>62</v>
      </c>
      <c s="37">
        <v>350</v>
      </c>
      <c s="36">
        <v>0</v>
      </c>
      <c s="36">
        <f>ROUND(G376*H376,6)</f>
      </c>
      <c r="L376" s="38">
        <v>0</v>
      </c>
      <c s="32">
        <f>ROUND(ROUND(L376,2)*ROUND(G376,3),2)</f>
      </c>
      <c s="36" t="s">
        <v>52</v>
      </c>
      <c>
        <f>(M376*21)/100</f>
      </c>
      <c t="s">
        <v>27</v>
      </c>
    </row>
    <row r="377" spans="1:5" ht="12.75">
      <c r="A377" s="35" t="s">
        <v>53</v>
      </c>
      <c r="E377" s="39" t="s">
        <v>5</v>
      </c>
    </row>
    <row r="378" spans="1:5" ht="12.75">
      <c r="A378" s="35" t="s">
        <v>54</v>
      </c>
      <c r="E378" s="40" t="s">
        <v>5</v>
      </c>
    </row>
    <row r="379" spans="1:5" ht="178.5">
      <c r="A379" t="s">
        <v>55</v>
      </c>
      <c r="E379" s="39" t="s">
        <v>1285</v>
      </c>
    </row>
    <row r="380" spans="1:16" ht="12.75">
      <c r="A380" t="s">
        <v>48</v>
      </c>
      <c s="34" t="s">
        <v>419</v>
      </c>
      <c s="34" t="s">
        <v>1323</v>
      </c>
      <c s="35" t="s">
        <v>5</v>
      </c>
      <c s="6" t="s">
        <v>1324</v>
      </c>
      <c s="36" t="s">
        <v>62</v>
      </c>
      <c s="37">
        <v>350</v>
      </c>
      <c s="36">
        <v>0</v>
      </c>
      <c s="36">
        <f>ROUND(G380*H380,6)</f>
      </c>
      <c r="L380" s="38">
        <v>0</v>
      </c>
      <c s="32">
        <f>ROUND(ROUND(L380,2)*ROUND(G380,3),2)</f>
      </c>
      <c s="36" t="s">
        <v>52</v>
      </c>
      <c>
        <f>(M380*21)/100</f>
      </c>
      <c t="s">
        <v>27</v>
      </c>
    </row>
    <row r="381" spans="1:5" ht="12.75">
      <c r="A381" s="35" t="s">
        <v>53</v>
      </c>
      <c r="E381" s="39" t="s">
        <v>5</v>
      </c>
    </row>
    <row r="382" spans="1:5" ht="12.75">
      <c r="A382" s="35" t="s">
        <v>54</v>
      </c>
      <c r="E382" s="40" t="s">
        <v>5</v>
      </c>
    </row>
    <row r="383" spans="1:5" ht="127.5">
      <c r="A383" t="s">
        <v>55</v>
      </c>
      <c r="E383" s="39" t="s">
        <v>968</v>
      </c>
    </row>
    <row r="384" spans="1:16" ht="12.75">
      <c r="A384" t="s">
        <v>48</v>
      </c>
      <c s="34" t="s">
        <v>423</v>
      </c>
      <c s="34" t="s">
        <v>1538</v>
      </c>
      <c s="35" t="s">
        <v>5</v>
      </c>
      <c s="6" t="s">
        <v>1539</v>
      </c>
      <c s="36" t="s">
        <v>62</v>
      </c>
      <c s="37">
        <v>27</v>
      </c>
      <c s="36">
        <v>0</v>
      </c>
      <c s="36">
        <f>ROUND(G384*H384,6)</f>
      </c>
      <c r="L384" s="38">
        <v>0</v>
      </c>
      <c s="32">
        <f>ROUND(ROUND(L384,2)*ROUND(G384,3),2)</f>
      </c>
      <c s="36" t="s">
        <v>52</v>
      </c>
      <c>
        <f>(M384*21)/100</f>
      </c>
      <c t="s">
        <v>27</v>
      </c>
    </row>
    <row r="385" spans="1:5" ht="12.75">
      <c r="A385" s="35" t="s">
        <v>53</v>
      </c>
      <c r="E385" s="39" t="s">
        <v>5</v>
      </c>
    </row>
    <row r="386" spans="1:5" ht="12.75">
      <c r="A386" s="35" t="s">
        <v>54</v>
      </c>
      <c r="E386" s="40" t="s">
        <v>5</v>
      </c>
    </row>
    <row r="387" spans="1:5" ht="127.5">
      <c r="A387" t="s">
        <v>55</v>
      </c>
      <c r="E387" s="39" t="s">
        <v>1540</v>
      </c>
    </row>
    <row r="388" spans="1:16" ht="12.75">
      <c r="A388" t="s">
        <v>48</v>
      </c>
      <c s="34" t="s">
        <v>427</v>
      </c>
      <c s="34" t="s">
        <v>1541</v>
      </c>
      <c s="35" t="s">
        <v>5</v>
      </c>
      <c s="6" t="s">
        <v>1542</v>
      </c>
      <c s="36" t="s">
        <v>62</v>
      </c>
      <c s="37">
        <v>4</v>
      </c>
      <c s="36">
        <v>0</v>
      </c>
      <c s="36">
        <f>ROUND(G388*H388,6)</f>
      </c>
      <c r="L388" s="38">
        <v>0</v>
      </c>
      <c s="32">
        <f>ROUND(ROUND(L388,2)*ROUND(G388,3),2)</f>
      </c>
      <c s="36" t="s">
        <v>52</v>
      </c>
      <c>
        <f>(M388*21)/100</f>
      </c>
      <c t="s">
        <v>27</v>
      </c>
    </row>
    <row r="389" spans="1:5" ht="12.75">
      <c r="A389" s="35" t="s">
        <v>53</v>
      </c>
      <c r="E389" s="39" t="s">
        <v>5</v>
      </c>
    </row>
    <row r="390" spans="1:5" ht="12.75">
      <c r="A390" s="35" t="s">
        <v>54</v>
      </c>
      <c r="E390" s="40" t="s">
        <v>5</v>
      </c>
    </row>
    <row r="391" spans="1:5" ht="127.5">
      <c r="A391" t="s">
        <v>55</v>
      </c>
      <c r="E391" s="39" t="s">
        <v>1540</v>
      </c>
    </row>
    <row r="392" spans="1:16" ht="12.75">
      <c r="A392" t="s">
        <v>48</v>
      </c>
      <c s="34" t="s">
        <v>431</v>
      </c>
      <c s="34" t="s">
        <v>1543</v>
      </c>
      <c s="35" t="s">
        <v>5</v>
      </c>
      <c s="6" t="s">
        <v>1544</v>
      </c>
      <c s="36" t="s">
        <v>62</v>
      </c>
      <c s="37">
        <v>8</v>
      </c>
      <c s="36">
        <v>0</v>
      </c>
      <c s="36">
        <f>ROUND(G392*H392,6)</f>
      </c>
      <c r="L392" s="38">
        <v>0</v>
      </c>
      <c s="32">
        <f>ROUND(ROUND(L392,2)*ROUND(G392,3),2)</f>
      </c>
      <c s="36" t="s">
        <v>52</v>
      </c>
      <c>
        <f>(M392*21)/100</f>
      </c>
      <c t="s">
        <v>27</v>
      </c>
    </row>
    <row r="393" spans="1:5" ht="12.75">
      <c r="A393" s="35" t="s">
        <v>53</v>
      </c>
      <c r="E393" s="39" t="s">
        <v>5</v>
      </c>
    </row>
    <row r="394" spans="1:5" ht="12.75">
      <c r="A394" s="35" t="s">
        <v>54</v>
      </c>
      <c r="E394" s="40" t="s">
        <v>5</v>
      </c>
    </row>
    <row r="395" spans="1:5" ht="153">
      <c r="A395" t="s">
        <v>55</v>
      </c>
      <c r="E395" s="39" t="s">
        <v>1135</v>
      </c>
    </row>
    <row r="396" spans="1:16" ht="12.75">
      <c r="A396" t="s">
        <v>48</v>
      </c>
      <c s="34" t="s">
        <v>435</v>
      </c>
      <c s="34" t="s">
        <v>1545</v>
      </c>
      <c s="35" t="s">
        <v>5</v>
      </c>
      <c s="6" t="s">
        <v>1546</v>
      </c>
      <c s="36" t="s">
        <v>62</v>
      </c>
      <c s="37">
        <v>21</v>
      </c>
      <c s="36">
        <v>0</v>
      </c>
      <c s="36">
        <f>ROUND(G396*H396,6)</f>
      </c>
      <c r="L396" s="38">
        <v>0</v>
      </c>
      <c s="32">
        <f>ROUND(ROUND(L396,2)*ROUND(G396,3),2)</f>
      </c>
      <c s="36" t="s">
        <v>52</v>
      </c>
      <c>
        <f>(M396*21)/100</f>
      </c>
      <c t="s">
        <v>27</v>
      </c>
    </row>
    <row r="397" spans="1:5" ht="12.75">
      <c r="A397" s="35" t="s">
        <v>53</v>
      </c>
      <c r="E397" s="39" t="s">
        <v>5</v>
      </c>
    </row>
    <row r="398" spans="1:5" ht="12.75">
      <c r="A398" s="35" t="s">
        <v>54</v>
      </c>
      <c r="E398" s="40" t="s">
        <v>5</v>
      </c>
    </row>
    <row r="399" spans="1:5" ht="127.5">
      <c r="A399" t="s">
        <v>55</v>
      </c>
      <c r="E399" s="39" t="s">
        <v>1540</v>
      </c>
    </row>
    <row r="400" spans="1:16" ht="12.75">
      <c r="A400" t="s">
        <v>48</v>
      </c>
      <c s="34" t="s">
        <v>268</v>
      </c>
      <c s="34" t="s">
        <v>1547</v>
      </c>
      <c s="35" t="s">
        <v>5</v>
      </c>
      <c s="6" t="s">
        <v>1548</v>
      </c>
      <c s="36" t="s">
        <v>62</v>
      </c>
      <c s="37">
        <v>11</v>
      </c>
      <c s="36">
        <v>0</v>
      </c>
      <c s="36">
        <f>ROUND(G400*H400,6)</f>
      </c>
      <c r="L400" s="38">
        <v>0</v>
      </c>
      <c s="32">
        <f>ROUND(ROUND(L400,2)*ROUND(G400,3),2)</f>
      </c>
      <c s="36" t="s">
        <v>52</v>
      </c>
      <c>
        <f>(M400*21)/100</f>
      </c>
      <c t="s">
        <v>27</v>
      </c>
    </row>
    <row r="401" spans="1:5" ht="12.75">
      <c r="A401" s="35" t="s">
        <v>53</v>
      </c>
      <c r="E401" s="39" t="s">
        <v>5</v>
      </c>
    </row>
    <row r="402" spans="1:5" ht="12.75">
      <c r="A402" s="35" t="s">
        <v>54</v>
      </c>
      <c r="E402" s="40" t="s">
        <v>5</v>
      </c>
    </row>
    <row r="403" spans="1:5" ht="127.5">
      <c r="A403" t="s">
        <v>55</v>
      </c>
      <c r="E403" s="39" t="s">
        <v>1540</v>
      </c>
    </row>
    <row r="404" spans="1:16" ht="12.75">
      <c r="A404" t="s">
        <v>48</v>
      </c>
      <c s="34" t="s">
        <v>273</v>
      </c>
      <c s="34" t="s">
        <v>1549</v>
      </c>
      <c s="35" t="s">
        <v>5</v>
      </c>
      <c s="6" t="s">
        <v>1550</v>
      </c>
      <c s="36" t="s">
        <v>62</v>
      </c>
      <c s="37">
        <v>9</v>
      </c>
      <c s="36">
        <v>0</v>
      </c>
      <c s="36">
        <f>ROUND(G404*H404,6)</f>
      </c>
      <c r="L404" s="38">
        <v>0</v>
      </c>
      <c s="32">
        <f>ROUND(ROUND(L404,2)*ROUND(G404,3),2)</f>
      </c>
      <c s="36" t="s">
        <v>52</v>
      </c>
      <c>
        <f>(M404*21)/100</f>
      </c>
      <c t="s">
        <v>27</v>
      </c>
    </row>
    <row r="405" spans="1:5" ht="12.75">
      <c r="A405" s="35" t="s">
        <v>53</v>
      </c>
      <c r="E405" s="39" t="s">
        <v>5</v>
      </c>
    </row>
    <row r="406" spans="1:5" ht="12.75">
      <c r="A406" s="35" t="s">
        <v>54</v>
      </c>
      <c r="E406" s="40" t="s">
        <v>5</v>
      </c>
    </row>
    <row r="407" spans="1:5" ht="127.5">
      <c r="A407" t="s">
        <v>55</v>
      </c>
      <c r="E407" s="39" t="s">
        <v>1540</v>
      </c>
    </row>
    <row r="408" spans="1:16" ht="12.75">
      <c r="A408" t="s">
        <v>48</v>
      </c>
      <c s="34" t="s">
        <v>277</v>
      </c>
      <c s="34" t="s">
        <v>1551</v>
      </c>
      <c s="35" t="s">
        <v>5</v>
      </c>
      <c s="6" t="s">
        <v>1552</v>
      </c>
      <c s="36" t="s">
        <v>62</v>
      </c>
      <c s="37">
        <v>15</v>
      </c>
      <c s="36">
        <v>0</v>
      </c>
      <c s="36">
        <f>ROUND(G408*H408,6)</f>
      </c>
      <c r="L408" s="38">
        <v>0</v>
      </c>
      <c s="32">
        <f>ROUND(ROUND(L408,2)*ROUND(G408,3),2)</f>
      </c>
      <c s="36" t="s">
        <v>52</v>
      </c>
      <c>
        <f>(M408*21)/100</f>
      </c>
      <c t="s">
        <v>27</v>
      </c>
    </row>
    <row r="409" spans="1:5" ht="12.75">
      <c r="A409" s="35" t="s">
        <v>53</v>
      </c>
      <c r="E409" s="39" t="s">
        <v>5</v>
      </c>
    </row>
    <row r="410" spans="1:5" ht="12.75">
      <c r="A410" s="35" t="s">
        <v>54</v>
      </c>
      <c r="E410" s="40" t="s">
        <v>5</v>
      </c>
    </row>
    <row r="411" spans="1:5" ht="127.5">
      <c r="A411" t="s">
        <v>55</v>
      </c>
      <c r="E411" s="39" t="s">
        <v>1540</v>
      </c>
    </row>
    <row r="412" spans="1:16" ht="12.75">
      <c r="A412" t="s">
        <v>48</v>
      </c>
      <c s="34" t="s">
        <v>454</v>
      </c>
      <c s="34" t="s">
        <v>1553</v>
      </c>
      <c s="35" t="s">
        <v>5</v>
      </c>
      <c s="6" t="s">
        <v>1554</v>
      </c>
      <c s="36" t="s">
        <v>62</v>
      </c>
      <c s="37">
        <v>68</v>
      </c>
      <c s="36">
        <v>0</v>
      </c>
      <c s="36">
        <f>ROUND(G412*H412,6)</f>
      </c>
      <c r="L412" s="38">
        <v>0</v>
      </c>
      <c s="32">
        <f>ROUND(ROUND(L412,2)*ROUND(G412,3),2)</f>
      </c>
      <c s="36" t="s">
        <v>52</v>
      </c>
      <c>
        <f>(M412*21)/100</f>
      </c>
      <c t="s">
        <v>27</v>
      </c>
    </row>
    <row r="413" spans="1:5" ht="12.75">
      <c r="A413" s="35" t="s">
        <v>53</v>
      </c>
      <c r="E413" s="39" t="s">
        <v>5</v>
      </c>
    </row>
    <row r="414" spans="1:5" ht="12.75">
      <c r="A414" s="35" t="s">
        <v>54</v>
      </c>
      <c r="E414" s="40" t="s">
        <v>5</v>
      </c>
    </row>
    <row r="415" spans="1:5" ht="165.75">
      <c r="A415" t="s">
        <v>55</v>
      </c>
      <c r="E415" s="39" t="s">
        <v>1555</v>
      </c>
    </row>
    <row r="416" spans="1:16" ht="12.75">
      <c r="A416" t="s">
        <v>48</v>
      </c>
      <c s="34" t="s">
        <v>458</v>
      </c>
      <c s="34" t="s">
        <v>1556</v>
      </c>
      <c s="35" t="s">
        <v>5</v>
      </c>
      <c s="6" t="s">
        <v>1557</v>
      </c>
      <c s="36" t="s">
        <v>62</v>
      </c>
      <c s="37">
        <v>68</v>
      </c>
      <c s="36">
        <v>0</v>
      </c>
      <c s="36">
        <f>ROUND(G416*H416,6)</f>
      </c>
      <c r="L416" s="38">
        <v>0</v>
      </c>
      <c s="32">
        <f>ROUND(ROUND(L416,2)*ROUND(G416,3),2)</f>
      </c>
      <c s="36" t="s">
        <v>52</v>
      </c>
      <c>
        <f>(M416*21)/100</f>
      </c>
      <c t="s">
        <v>27</v>
      </c>
    </row>
    <row r="417" spans="1:5" ht="12.75">
      <c r="A417" s="35" t="s">
        <v>53</v>
      </c>
      <c r="E417" s="39" t="s">
        <v>5</v>
      </c>
    </row>
    <row r="418" spans="1:5" ht="12.75">
      <c r="A418" s="35" t="s">
        <v>54</v>
      </c>
      <c r="E418" s="40" t="s">
        <v>5</v>
      </c>
    </row>
    <row r="419" spans="1:5" ht="127.5">
      <c r="A419" t="s">
        <v>55</v>
      </c>
      <c r="E419" s="39" t="s">
        <v>968</v>
      </c>
    </row>
    <row r="420" spans="1:16" ht="12.75">
      <c r="A420" t="s">
        <v>48</v>
      </c>
      <c s="34" t="s">
        <v>698</v>
      </c>
      <c s="34" t="s">
        <v>1558</v>
      </c>
      <c s="35" t="s">
        <v>5</v>
      </c>
      <c s="6" t="s">
        <v>1559</v>
      </c>
      <c s="36" t="s">
        <v>62</v>
      </c>
      <c s="37">
        <v>68</v>
      </c>
      <c s="36">
        <v>0</v>
      </c>
      <c s="36">
        <f>ROUND(G420*H420,6)</f>
      </c>
      <c r="L420" s="38">
        <v>0</v>
      </c>
      <c s="32">
        <f>ROUND(ROUND(L420,2)*ROUND(G420,3),2)</f>
      </c>
      <c s="36" t="s">
        <v>52</v>
      </c>
      <c>
        <f>(M420*21)/100</f>
      </c>
      <c t="s">
        <v>27</v>
      </c>
    </row>
    <row r="421" spans="1:5" ht="12.75">
      <c r="A421" s="35" t="s">
        <v>53</v>
      </c>
      <c r="E421" s="39" t="s">
        <v>5</v>
      </c>
    </row>
    <row r="422" spans="1:5" ht="12.75">
      <c r="A422" s="35" t="s">
        <v>54</v>
      </c>
      <c r="E422" s="40" t="s">
        <v>5</v>
      </c>
    </row>
    <row r="423" spans="1:5" ht="165.75">
      <c r="A423" t="s">
        <v>55</v>
      </c>
      <c r="E423" s="39" t="s">
        <v>1555</v>
      </c>
    </row>
    <row r="424" spans="1:16" ht="12.75">
      <c r="A424" t="s">
        <v>48</v>
      </c>
      <c s="34" t="s">
        <v>702</v>
      </c>
      <c s="34" t="s">
        <v>1560</v>
      </c>
      <c s="35" t="s">
        <v>5</v>
      </c>
      <c s="6" t="s">
        <v>1561</v>
      </c>
      <c s="36" t="s">
        <v>62</v>
      </c>
      <c s="37">
        <v>68</v>
      </c>
      <c s="36">
        <v>0</v>
      </c>
      <c s="36">
        <f>ROUND(G424*H424,6)</f>
      </c>
      <c r="L424" s="38">
        <v>0</v>
      </c>
      <c s="32">
        <f>ROUND(ROUND(L424,2)*ROUND(G424,3),2)</f>
      </c>
      <c s="36" t="s">
        <v>52</v>
      </c>
      <c>
        <f>(M424*21)/100</f>
      </c>
      <c t="s">
        <v>27</v>
      </c>
    </row>
    <row r="425" spans="1:5" ht="12.75">
      <c r="A425" s="35" t="s">
        <v>53</v>
      </c>
      <c r="E425" s="39" t="s">
        <v>5</v>
      </c>
    </row>
    <row r="426" spans="1:5" ht="12.75">
      <c r="A426" s="35" t="s">
        <v>54</v>
      </c>
      <c r="E426" s="40" t="s">
        <v>5</v>
      </c>
    </row>
    <row r="427" spans="1:5" ht="127.5">
      <c r="A427" t="s">
        <v>55</v>
      </c>
      <c r="E427" s="39" t="s">
        <v>968</v>
      </c>
    </row>
    <row r="428" spans="1:16" ht="12.75">
      <c r="A428" t="s">
        <v>48</v>
      </c>
      <c s="34" t="s">
        <v>706</v>
      </c>
      <c s="34" t="s">
        <v>261</v>
      </c>
      <c s="35" t="s">
        <v>5</v>
      </c>
      <c s="6" t="s">
        <v>1562</v>
      </c>
      <c s="36" t="s">
        <v>62</v>
      </c>
      <c s="37">
        <v>68</v>
      </c>
      <c s="36">
        <v>0</v>
      </c>
      <c s="36">
        <f>ROUND(G428*H428,6)</f>
      </c>
      <c r="L428" s="38">
        <v>0</v>
      </c>
      <c s="32">
        <f>ROUND(ROUND(L428,2)*ROUND(G428,3),2)</f>
      </c>
      <c s="36" t="s">
        <v>52</v>
      </c>
      <c>
        <f>(M428*21)/100</f>
      </c>
      <c t="s">
        <v>27</v>
      </c>
    </row>
    <row r="429" spans="1:5" ht="12.75">
      <c r="A429" s="35" t="s">
        <v>53</v>
      </c>
      <c r="E429" s="39" t="s">
        <v>5</v>
      </c>
    </row>
    <row r="430" spans="1:5" ht="12.75">
      <c r="A430" s="35" t="s">
        <v>54</v>
      </c>
      <c r="E430" s="40" t="s">
        <v>5</v>
      </c>
    </row>
    <row r="431" spans="1:5" ht="165.75">
      <c r="A431" t="s">
        <v>55</v>
      </c>
      <c r="E431" s="39" t="s">
        <v>1555</v>
      </c>
    </row>
    <row r="432" spans="1:16" ht="12.75">
      <c r="A432" t="s">
        <v>48</v>
      </c>
      <c s="34" t="s">
        <v>710</v>
      </c>
      <c s="34" t="s">
        <v>265</v>
      </c>
      <c s="35" t="s">
        <v>5</v>
      </c>
      <c s="6" t="s">
        <v>266</v>
      </c>
      <c s="36" t="s">
        <v>62</v>
      </c>
      <c s="37">
        <v>68</v>
      </c>
      <c s="36">
        <v>0</v>
      </c>
      <c s="36">
        <f>ROUND(G432*H432,6)</f>
      </c>
      <c r="L432" s="38">
        <v>0</v>
      </c>
      <c s="32">
        <f>ROUND(ROUND(L432,2)*ROUND(G432,3),2)</f>
      </c>
      <c s="36" t="s">
        <v>52</v>
      </c>
      <c>
        <f>(M432*21)/100</f>
      </c>
      <c t="s">
        <v>27</v>
      </c>
    </row>
    <row r="433" spans="1:5" ht="12.75">
      <c r="A433" s="35" t="s">
        <v>53</v>
      </c>
      <c r="E433" s="39" t="s">
        <v>5</v>
      </c>
    </row>
    <row r="434" spans="1:5" ht="12.75">
      <c r="A434" s="35" t="s">
        <v>54</v>
      </c>
      <c r="E434" s="40" t="s">
        <v>5</v>
      </c>
    </row>
    <row r="435" spans="1:5" ht="127.5">
      <c r="A435" t="s">
        <v>55</v>
      </c>
      <c r="E435" s="39" t="s">
        <v>968</v>
      </c>
    </row>
    <row r="436" spans="1:16" ht="12.75">
      <c r="A436" t="s">
        <v>48</v>
      </c>
      <c s="34" t="s">
        <v>714</v>
      </c>
      <c s="34" t="s">
        <v>1563</v>
      </c>
      <c s="35" t="s">
        <v>5</v>
      </c>
      <c s="6" t="s">
        <v>1564</v>
      </c>
      <c s="36" t="s">
        <v>62</v>
      </c>
      <c s="37">
        <v>16</v>
      </c>
      <c s="36">
        <v>0</v>
      </c>
      <c s="36">
        <f>ROUND(G436*H436,6)</f>
      </c>
      <c r="L436" s="38">
        <v>0</v>
      </c>
      <c s="32">
        <f>ROUND(ROUND(L436,2)*ROUND(G436,3),2)</f>
      </c>
      <c s="36" t="s">
        <v>52</v>
      </c>
      <c>
        <f>(M436*21)/100</f>
      </c>
      <c t="s">
        <v>27</v>
      </c>
    </row>
    <row r="437" spans="1:5" ht="12.75">
      <c r="A437" s="35" t="s">
        <v>53</v>
      </c>
      <c r="E437" s="39" t="s">
        <v>5</v>
      </c>
    </row>
    <row r="438" spans="1:5" ht="12.75">
      <c r="A438" s="35" t="s">
        <v>54</v>
      </c>
      <c r="E438" s="40" t="s">
        <v>5</v>
      </c>
    </row>
    <row r="439" spans="1:5" ht="165.75">
      <c r="A439" t="s">
        <v>55</v>
      </c>
      <c r="E439" s="39" t="s">
        <v>1555</v>
      </c>
    </row>
    <row r="440" spans="1:16" ht="12.75">
      <c r="A440" t="s">
        <v>48</v>
      </c>
      <c s="34" t="s">
        <v>718</v>
      </c>
      <c s="34" t="s">
        <v>1565</v>
      </c>
      <c s="35" t="s">
        <v>5</v>
      </c>
      <c s="6" t="s">
        <v>1566</v>
      </c>
      <c s="36" t="s">
        <v>62</v>
      </c>
      <c s="37">
        <v>16</v>
      </c>
      <c s="36">
        <v>0</v>
      </c>
      <c s="36">
        <f>ROUND(G440*H440,6)</f>
      </c>
      <c r="L440" s="38">
        <v>0</v>
      </c>
      <c s="32">
        <f>ROUND(ROUND(L440,2)*ROUND(G440,3),2)</f>
      </c>
      <c s="36" t="s">
        <v>52</v>
      </c>
      <c>
        <f>(M440*21)/100</f>
      </c>
      <c t="s">
        <v>27</v>
      </c>
    </row>
    <row r="441" spans="1:5" ht="12.75">
      <c r="A441" s="35" t="s">
        <v>53</v>
      </c>
      <c r="E441" s="39" t="s">
        <v>5</v>
      </c>
    </row>
    <row r="442" spans="1:5" ht="12.75">
      <c r="A442" s="35" t="s">
        <v>54</v>
      </c>
      <c r="E442" s="40" t="s">
        <v>5</v>
      </c>
    </row>
    <row r="443" spans="1:5" ht="127.5">
      <c r="A443" t="s">
        <v>55</v>
      </c>
      <c r="E443" s="39" t="s">
        <v>968</v>
      </c>
    </row>
    <row r="444" spans="1:16" ht="12.75">
      <c r="A444" t="s">
        <v>48</v>
      </c>
      <c s="34" t="s">
        <v>722</v>
      </c>
      <c s="34" t="s">
        <v>1567</v>
      </c>
      <c s="35" t="s">
        <v>5</v>
      </c>
      <c s="6" t="s">
        <v>1568</v>
      </c>
      <c s="36" t="s">
        <v>62</v>
      </c>
      <c s="37">
        <v>7</v>
      </c>
      <c s="36">
        <v>0</v>
      </c>
      <c s="36">
        <f>ROUND(G444*H444,6)</f>
      </c>
      <c r="L444" s="38">
        <v>0</v>
      </c>
      <c s="32">
        <f>ROUND(ROUND(L444,2)*ROUND(G444,3),2)</f>
      </c>
      <c s="36" t="s">
        <v>52</v>
      </c>
      <c>
        <f>(M444*21)/100</f>
      </c>
      <c t="s">
        <v>27</v>
      </c>
    </row>
    <row r="445" spans="1:5" ht="12.75">
      <c r="A445" s="35" t="s">
        <v>53</v>
      </c>
      <c r="E445" s="39" t="s">
        <v>5</v>
      </c>
    </row>
    <row r="446" spans="1:5" ht="12.75">
      <c r="A446" s="35" t="s">
        <v>54</v>
      </c>
      <c r="E446" s="40" t="s">
        <v>5</v>
      </c>
    </row>
    <row r="447" spans="1:5" ht="165.75">
      <c r="A447" t="s">
        <v>55</v>
      </c>
      <c r="E447" s="39" t="s">
        <v>1555</v>
      </c>
    </row>
    <row r="448" spans="1:16" ht="12.75">
      <c r="A448" t="s">
        <v>48</v>
      </c>
      <c s="34" t="s">
        <v>726</v>
      </c>
      <c s="34" t="s">
        <v>1569</v>
      </c>
      <c s="35" t="s">
        <v>5</v>
      </c>
      <c s="6" t="s">
        <v>1570</v>
      </c>
      <c s="36" t="s">
        <v>62</v>
      </c>
      <c s="37">
        <v>7</v>
      </c>
      <c s="36">
        <v>0</v>
      </c>
      <c s="36">
        <f>ROUND(G448*H448,6)</f>
      </c>
      <c r="L448" s="38">
        <v>0</v>
      </c>
      <c s="32">
        <f>ROUND(ROUND(L448,2)*ROUND(G448,3),2)</f>
      </c>
      <c s="36" t="s">
        <v>52</v>
      </c>
      <c>
        <f>(M448*21)/100</f>
      </c>
      <c t="s">
        <v>27</v>
      </c>
    </row>
    <row r="449" spans="1:5" ht="12.75">
      <c r="A449" s="35" t="s">
        <v>53</v>
      </c>
      <c r="E449" s="39" t="s">
        <v>5</v>
      </c>
    </row>
    <row r="450" spans="1:5" ht="12.75">
      <c r="A450" s="35" t="s">
        <v>54</v>
      </c>
      <c r="E450" s="40" t="s">
        <v>5</v>
      </c>
    </row>
    <row r="451" spans="1:5" ht="127.5">
      <c r="A451" t="s">
        <v>55</v>
      </c>
      <c r="E451" s="39" t="s">
        <v>968</v>
      </c>
    </row>
    <row r="452" spans="1:16" ht="12.75">
      <c r="A452" t="s">
        <v>48</v>
      </c>
      <c s="34" t="s">
        <v>730</v>
      </c>
      <c s="34" t="s">
        <v>1571</v>
      </c>
      <c s="35" t="s">
        <v>5</v>
      </c>
      <c s="6" t="s">
        <v>1572</v>
      </c>
      <c s="36" t="s">
        <v>62</v>
      </c>
      <c s="37">
        <v>13</v>
      </c>
      <c s="36">
        <v>0</v>
      </c>
      <c s="36">
        <f>ROUND(G452*H452,6)</f>
      </c>
      <c r="L452" s="38">
        <v>0</v>
      </c>
      <c s="32">
        <f>ROUND(ROUND(L452,2)*ROUND(G452,3),2)</f>
      </c>
      <c s="36" t="s">
        <v>52</v>
      </c>
      <c>
        <f>(M452*21)/100</f>
      </c>
      <c t="s">
        <v>27</v>
      </c>
    </row>
    <row r="453" spans="1:5" ht="12.75">
      <c r="A453" s="35" t="s">
        <v>53</v>
      </c>
      <c r="E453" s="39" t="s">
        <v>5</v>
      </c>
    </row>
    <row r="454" spans="1:5" ht="12.75">
      <c r="A454" s="35" t="s">
        <v>54</v>
      </c>
      <c r="E454" s="40" t="s">
        <v>5</v>
      </c>
    </row>
    <row r="455" spans="1:5" ht="165.75">
      <c r="A455" t="s">
        <v>55</v>
      </c>
      <c r="E455" s="39" t="s">
        <v>1555</v>
      </c>
    </row>
    <row r="456" spans="1:16" ht="12.75">
      <c r="A456" t="s">
        <v>48</v>
      </c>
      <c s="34" t="s">
        <v>734</v>
      </c>
      <c s="34" t="s">
        <v>1573</v>
      </c>
      <c s="35" t="s">
        <v>5</v>
      </c>
      <c s="6" t="s">
        <v>1574</v>
      </c>
      <c s="36" t="s">
        <v>62</v>
      </c>
      <c s="37">
        <v>13</v>
      </c>
      <c s="36">
        <v>0</v>
      </c>
      <c s="36">
        <f>ROUND(G456*H456,6)</f>
      </c>
      <c r="L456" s="38">
        <v>0</v>
      </c>
      <c s="32">
        <f>ROUND(ROUND(L456,2)*ROUND(G456,3),2)</f>
      </c>
      <c s="36" t="s">
        <v>52</v>
      </c>
      <c>
        <f>(M456*21)/100</f>
      </c>
      <c t="s">
        <v>27</v>
      </c>
    </row>
    <row r="457" spans="1:5" ht="12.75">
      <c r="A457" s="35" t="s">
        <v>53</v>
      </c>
      <c r="E457" s="39" t="s">
        <v>5</v>
      </c>
    </row>
    <row r="458" spans="1:5" ht="12.75">
      <c r="A458" s="35" t="s">
        <v>54</v>
      </c>
      <c r="E458" s="40" t="s">
        <v>5</v>
      </c>
    </row>
    <row r="459" spans="1:5" ht="127.5">
      <c r="A459" t="s">
        <v>55</v>
      </c>
      <c r="E459" s="39" t="s">
        <v>968</v>
      </c>
    </row>
    <row r="460" spans="1:16" ht="12.75">
      <c r="A460" t="s">
        <v>48</v>
      </c>
      <c s="34" t="s">
        <v>738</v>
      </c>
      <c s="34" t="s">
        <v>1575</v>
      </c>
      <c s="35" t="s">
        <v>5</v>
      </c>
      <c s="6" t="s">
        <v>1576</v>
      </c>
      <c s="36" t="s">
        <v>62</v>
      </c>
      <c s="37">
        <v>130</v>
      </c>
      <c s="36">
        <v>0</v>
      </c>
      <c s="36">
        <f>ROUND(G460*H460,6)</f>
      </c>
      <c r="L460" s="38">
        <v>0</v>
      </c>
      <c s="32">
        <f>ROUND(ROUND(L460,2)*ROUND(G460,3),2)</f>
      </c>
      <c s="36" t="s">
        <v>52</v>
      </c>
      <c>
        <f>(M460*21)/100</f>
      </c>
      <c t="s">
        <v>27</v>
      </c>
    </row>
    <row r="461" spans="1:5" ht="12.75">
      <c r="A461" s="35" t="s">
        <v>53</v>
      </c>
      <c r="E461" s="39" t="s">
        <v>5</v>
      </c>
    </row>
    <row r="462" spans="1:5" ht="12.75">
      <c r="A462" s="35" t="s">
        <v>54</v>
      </c>
      <c r="E462" s="40" t="s">
        <v>5</v>
      </c>
    </row>
    <row r="463" spans="1:5" ht="127.5">
      <c r="A463" t="s">
        <v>55</v>
      </c>
      <c r="E463" s="39" t="s">
        <v>1577</v>
      </c>
    </row>
    <row r="464" spans="1:16" ht="25.5">
      <c r="A464" t="s">
        <v>48</v>
      </c>
      <c s="34" t="s">
        <v>742</v>
      </c>
      <c s="34" t="s">
        <v>1578</v>
      </c>
      <c s="35" t="s">
        <v>5</v>
      </c>
      <c s="6" t="s">
        <v>1579</v>
      </c>
      <c s="36" t="s">
        <v>62</v>
      </c>
      <c s="37">
        <v>65</v>
      </c>
      <c s="36">
        <v>0</v>
      </c>
      <c s="36">
        <f>ROUND(G464*H464,6)</f>
      </c>
      <c r="L464" s="38">
        <v>0</v>
      </c>
      <c s="32">
        <f>ROUND(ROUND(L464,2)*ROUND(G464,3),2)</f>
      </c>
      <c s="36" t="s">
        <v>52</v>
      </c>
      <c>
        <f>(M464*21)/100</f>
      </c>
      <c t="s">
        <v>27</v>
      </c>
    </row>
    <row r="465" spans="1:5" ht="12.75">
      <c r="A465" s="35" t="s">
        <v>53</v>
      </c>
      <c r="E465" s="39" t="s">
        <v>5</v>
      </c>
    </row>
    <row r="466" spans="1:5" ht="12.75">
      <c r="A466" s="35" t="s">
        <v>54</v>
      </c>
      <c r="E466" s="40" t="s">
        <v>5</v>
      </c>
    </row>
    <row r="467" spans="1:5" ht="127.5">
      <c r="A467" t="s">
        <v>55</v>
      </c>
      <c r="E467" s="39" t="s">
        <v>1580</v>
      </c>
    </row>
    <row r="468" spans="1:16" ht="25.5">
      <c r="A468" t="s">
        <v>48</v>
      </c>
      <c s="34" t="s">
        <v>746</v>
      </c>
      <c s="34" t="s">
        <v>1581</v>
      </c>
      <c s="35" t="s">
        <v>5</v>
      </c>
      <c s="6" t="s">
        <v>1582</v>
      </c>
      <c s="36" t="s">
        <v>1296</v>
      </c>
      <c s="37">
        <v>130</v>
      </c>
      <c s="36">
        <v>0</v>
      </c>
      <c s="36">
        <f>ROUND(G468*H468,6)</f>
      </c>
      <c r="L468" s="38">
        <v>0</v>
      </c>
      <c s="32">
        <f>ROUND(ROUND(L468,2)*ROUND(G468,3),2)</f>
      </c>
      <c s="36" t="s">
        <v>52</v>
      </c>
      <c>
        <f>(M468*21)/100</f>
      </c>
      <c t="s">
        <v>27</v>
      </c>
    </row>
    <row r="469" spans="1:5" ht="12.75">
      <c r="A469" s="35" t="s">
        <v>53</v>
      </c>
      <c r="E469" s="39" t="s">
        <v>5</v>
      </c>
    </row>
    <row r="470" spans="1:5" ht="12.75">
      <c r="A470" s="35" t="s">
        <v>54</v>
      </c>
      <c r="E470" s="40" t="s">
        <v>5</v>
      </c>
    </row>
    <row r="471" spans="1:5" ht="127.5">
      <c r="A471" t="s">
        <v>55</v>
      </c>
      <c r="E471" s="39" t="s">
        <v>1297</v>
      </c>
    </row>
    <row r="472" spans="1:16" ht="12.75">
      <c r="A472" t="s">
        <v>48</v>
      </c>
      <c s="34" t="s">
        <v>750</v>
      </c>
      <c s="34" t="s">
        <v>1583</v>
      </c>
      <c s="35" t="s">
        <v>5</v>
      </c>
      <c s="6" t="s">
        <v>1584</v>
      </c>
      <c s="36" t="s">
        <v>1585</v>
      </c>
      <c s="37">
        <v>552</v>
      </c>
      <c s="36">
        <v>0</v>
      </c>
      <c s="36">
        <f>ROUND(G472*H472,6)</f>
      </c>
      <c r="L472" s="38">
        <v>0</v>
      </c>
      <c s="32">
        <f>ROUND(ROUND(L472,2)*ROUND(G472,3),2)</f>
      </c>
      <c s="36" t="s">
        <v>52</v>
      </c>
      <c>
        <f>(M472*21)/100</f>
      </c>
      <c t="s">
        <v>27</v>
      </c>
    </row>
    <row r="473" spans="1:5" ht="12.75">
      <c r="A473" s="35" t="s">
        <v>53</v>
      </c>
      <c r="E473" s="39" t="s">
        <v>5</v>
      </c>
    </row>
    <row r="474" spans="1:5" ht="12.75">
      <c r="A474" s="35" t="s">
        <v>54</v>
      </c>
      <c r="E474" s="40" t="s">
        <v>5</v>
      </c>
    </row>
    <row r="475" spans="1:5" ht="153">
      <c r="A475" t="s">
        <v>55</v>
      </c>
      <c r="E475" s="39" t="s">
        <v>1586</v>
      </c>
    </row>
    <row r="476" spans="1:16" ht="12.75">
      <c r="A476" t="s">
        <v>48</v>
      </c>
      <c s="34" t="s">
        <v>754</v>
      </c>
      <c s="34" t="s">
        <v>1587</v>
      </c>
      <c s="35" t="s">
        <v>5</v>
      </c>
      <c s="6" t="s">
        <v>1588</v>
      </c>
      <c s="36" t="s">
        <v>62</v>
      </c>
      <c s="37">
        <v>516</v>
      </c>
      <c s="36">
        <v>0</v>
      </c>
      <c s="36">
        <f>ROUND(G476*H476,6)</f>
      </c>
      <c r="L476" s="38">
        <v>0</v>
      </c>
      <c s="32">
        <f>ROUND(ROUND(L476,2)*ROUND(G476,3),2)</f>
      </c>
      <c s="36" t="s">
        <v>52</v>
      </c>
      <c>
        <f>(M476*21)/100</f>
      </c>
      <c t="s">
        <v>27</v>
      </c>
    </row>
    <row r="477" spans="1:5" ht="12.75">
      <c r="A477" s="35" t="s">
        <v>53</v>
      </c>
      <c r="E477" s="39" t="s">
        <v>5</v>
      </c>
    </row>
    <row r="478" spans="1:5" ht="12.75">
      <c r="A478" s="35" t="s">
        <v>54</v>
      </c>
      <c r="E478" s="40" t="s">
        <v>5</v>
      </c>
    </row>
    <row r="479" spans="1:5" ht="102">
      <c r="A479" t="s">
        <v>55</v>
      </c>
      <c r="E479" s="39" t="s">
        <v>1589</v>
      </c>
    </row>
    <row r="480" spans="1:16" ht="12.75">
      <c r="A480" t="s">
        <v>48</v>
      </c>
      <c s="34" t="s">
        <v>758</v>
      </c>
      <c s="34" t="s">
        <v>1590</v>
      </c>
      <c s="35" t="s">
        <v>5</v>
      </c>
      <c s="6" t="s">
        <v>1591</v>
      </c>
      <c s="36" t="s">
        <v>62</v>
      </c>
      <c s="37">
        <v>516</v>
      </c>
      <c s="36">
        <v>0</v>
      </c>
      <c s="36">
        <f>ROUND(G480*H480,6)</f>
      </c>
      <c r="L480" s="38">
        <v>0</v>
      </c>
      <c s="32">
        <f>ROUND(ROUND(L480,2)*ROUND(G480,3),2)</f>
      </c>
      <c s="36" t="s">
        <v>52</v>
      </c>
      <c>
        <f>(M480*21)/100</f>
      </c>
      <c t="s">
        <v>27</v>
      </c>
    </row>
    <row r="481" spans="1:5" ht="12.75">
      <c r="A481" s="35" t="s">
        <v>53</v>
      </c>
      <c r="E481" s="39" t="s">
        <v>5</v>
      </c>
    </row>
    <row r="482" spans="1:5" ht="12.75">
      <c r="A482" s="35" t="s">
        <v>54</v>
      </c>
      <c r="E482" s="40" t="s">
        <v>5</v>
      </c>
    </row>
    <row r="483" spans="1:5" ht="102">
      <c r="A483" t="s">
        <v>55</v>
      </c>
      <c r="E483" s="39" t="s">
        <v>1592</v>
      </c>
    </row>
    <row r="484" spans="1:16" ht="12.75">
      <c r="A484" t="s">
        <v>48</v>
      </c>
      <c s="34" t="s">
        <v>762</v>
      </c>
      <c s="34" t="s">
        <v>1593</v>
      </c>
      <c s="35" t="s">
        <v>5</v>
      </c>
      <c s="6" t="s">
        <v>1594</v>
      </c>
      <c s="36" t="s">
        <v>62</v>
      </c>
      <c s="37">
        <v>44</v>
      </c>
      <c s="36">
        <v>0</v>
      </c>
      <c s="36">
        <f>ROUND(G484*H484,6)</f>
      </c>
      <c r="L484" s="38">
        <v>0</v>
      </c>
      <c s="32">
        <f>ROUND(ROUND(L484,2)*ROUND(G484,3),2)</f>
      </c>
      <c s="36" t="s">
        <v>52</v>
      </c>
      <c>
        <f>(M484*21)/100</f>
      </c>
      <c t="s">
        <v>27</v>
      </c>
    </row>
    <row r="485" spans="1:5" ht="12.75">
      <c r="A485" s="35" t="s">
        <v>53</v>
      </c>
      <c r="E485" s="39" t="s">
        <v>5</v>
      </c>
    </row>
    <row r="486" spans="1:5" ht="12.75">
      <c r="A486" s="35" t="s">
        <v>54</v>
      </c>
      <c r="E486" s="40" t="s">
        <v>5</v>
      </c>
    </row>
    <row r="487" spans="1:5" ht="102">
      <c r="A487" t="s">
        <v>55</v>
      </c>
      <c r="E487" s="39" t="s">
        <v>1589</v>
      </c>
    </row>
    <row r="488" spans="1:16" ht="12.75">
      <c r="A488" t="s">
        <v>48</v>
      </c>
      <c s="34" t="s">
        <v>766</v>
      </c>
      <c s="34" t="s">
        <v>1595</v>
      </c>
      <c s="35" t="s">
        <v>5</v>
      </c>
      <c s="6" t="s">
        <v>1596</v>
      </c>
      <c s="36" t="s">
        <v>62</v>
      </c>
      <c s="37">
        <v>44</v>
      </c>
      <c s="36">
        <v>0</v>
      </c>
      <c s="36">
        <f>ROUND(G488*H488,6)</f>
      </c>
      <c r="L488" s="38">
        <v>0</v>
      </c>
      <c s="32">
        <f>ROUND(ROUND(L488,2)*ROUND(G488,3),2)</f>
      </c>
      <c s="36" t="s">
        <v>52</v>
      </c>
      <c>
        <f>(M488*21)/100</f>
      </c>
      <c t="s">
        <v>27</v>
      </c>
    </row>
    <row r="489" spans="1:5" ht="12.75">
      <c r="A489" s="35" t="s">
        <v>53</v>
      </c>
      <c r="E489" s="39" t="s">
        <v>5</v>
      </c>
    </row>
    <row r="490" spans="1:5" ht="12.75">
      <c r="A490" s="35" t="s">
        <v>54</v>
      </c>
      <c r="E490" s="40" t="s">
        <v>5</v>
      </c>
    </row>
    <row r="491" spans="1:5" ht="102">
      <c r="A491" t="s">
        <v>55</v>
      </c>
      <c r="E491" s="39" t="s">
        <v>1592</v>
      </c>
    </row>
    <row r="492" spans="1:16" ht="12.75">
      <c r="A492" t="s">
        <v>48</v>
      </c>
      <c s="34" t="s">
        <v>770</v>
      </c>
      <c s="34" t="s">
        <v>1206</v>
      </c>
      <c s="35" t="s">
        <v>5</v>
      </c>
      <c s="6" t="s">
        <v>1207</v>
      </c>
      <c s="36" t="s">
        <v>62</v>
      </c>
      <c s="37">
        <v>6</v>
      </c>
      <c s="36">
        <v>0</v>
      </c>
      <c s="36">
        <f>ROUND(G492*H492,6)</f>
      </c>
      <c r="L492" s="38">
        <v>0</v>
      </c>
      <c s="32">
        <f>ROUND(ROUND(L492,2)*ROUND(G492,3),2)</f>
      </c>
      <c s="36" t="s">
        <v>52</v>
      </c>
      <c>
        <f>(M492*21)/100</f>
      </c>
      <c t="s">
        <v>27</v>
      </c>
    </row>
    <row r="493" spans="1:5" ht="12.75">
      <c r="A493" s="35" t="s">
        <v>53</v>
      </c>
      <c r="E493" s="39" t="s">
        <v>5</v>
      </c>
    </row>
    <row r="494" spans="1:5" ht="12.75">
      <c r="A494" s="35" t="s">
        <v>54</v>
      </c>
      <c r="E494" s="40" t="s">
        <v>5</v>
      </c>
    </row>
    <row r="495" spans="1:5" ht="12.75">
      <c r="A495" t="s">
        <v>55</v>
      </c>
      <c r="E495" s="39" t="s">
        <v>5</v>
      </c>
    </row>
    <row r="496" spans="1:16" ht="12.75">
      <c r="A496" t="s">
        <v>48</v>
      </c>
      <c s="34" t="s">
        <v>774</v>
      </c>
      <c s="34" t="s">
        <v>1208</v>
      </c>
      <c s="35" t="s">
        <v>5</v>
      </c>
      <c s="6" t="s">
        <v>1209</v>
      </c>
      <c s="36" t="s">
        <v>62</v>
      </c>
      <c s="37">
        <v>6</v>
      </c>
      <c s="36">
        <v>0</v>
      </c>
      <c s="36">
        <f>ROUND(G496*H496,6)</f>
      </c>
      <c r="L496" s="38">
        <v>0</v>
      </c>
      <c s="32">
        <f>ROUND(ROUND(L496,2)*ROUND(G496,3),2)</f>
      </c>
      <c s="36" t="s">
        <v>52</v>
      </c>
      <c>
        <f>(M496*21)/100</f>
      </c>
      <c t="s">
        <v>27</v>
      </c>
    </row>
    <row r="497" spans="1:5" ht="12.75">
      <c r="A497" s="35" t="s">
        <v>53</v>
      </c>
      <c r="E497" s="39" t="s">
        <v>5</v>
      </c>
    </row>
    <row r="498" spans="1:5" ht="12.75">
      <c r="A498" s="35" t="s">
        <v>54</v>
      </c>
      <c r="E498" s="40" t="s">
        <v>5</v>
      </c>
    </row>
    <row r="499" spans="1:5" ht="12.75">
      <c r="A499" t="s">
        <v>55</v>
      </c>
      <c r="E499" s="39" t="s">
        <v>5</v>
      </c>
    </row>
    <row r="500" spans="1:16" ht="12.75">
      <c r="A500" t="s">
        <v>48</v>
      </c>
      <c s="34" t="s">
        <v>775</v>
      </c>
      <c s="34" t="s">
        <v>1597</v>
      </c>
      <c s="35" t="s">
        <v>5</v>
      </c>
      <c s="6" t="s">
        <v>1598</v>
      </c>
      <c s="36" t="s">
        <v>62</v>
      </c>
      <c s="37">
        <v>33</v>
      </c>
      <c s="36">
        <v>0</v>
      </c>
      <c s="36">
        <f>ROUND(G500*H500,6)</f>
      </c>
      <c r="L500" s="38">
        <v>0</v>
      </c>
      <c s="32">
        <f>ROUND(ROUND(L500,2)*ROUND(G500,3),2)</f>
      </c>
      <c s="36" t="s">
        <v>52</v>
      </c>
      <c>
        <f>(M500*21)/100</f>
      </c>
      <c t="s">
        <v>27</v>
      </c>
    </row>
    <row r="501" spans="1:5" ht="12.75">
      <c r="A501" s="35" t="s">
        <v>53</v>
      </c>
      <c r="E501" s="39" t="s">
        <v>5</v>
      </c>
    </row>
    <row r="502" spans="1:5" ht="12.75">
      <c r="A502" s="35" t="s">
        <v>54</v>
      </c>
      <c r="E502" s="40" t="s">
        <v>5</v>
      </c>
    </row>
    <row r="503" spans="1:5" ht="114.75">
      <c r="A503" t="s">
        <v>55</v>
      </c>
      <c r="E503" s="39" t="s">
        <v>983</v>
      </c>
    </row>
    <row r="504" spans="1:16" ht="12.75">
      <c r="A504" t="s">
        <v>48</v>
      </c>
      <c s="34" t="s">
        <v>776</v>
      </c>
      <c s="34" t="s">
        <v>1599</v>
      </c>
      <c s="35" t="s">
        <v>5</v>
      </c>
      <c s="6" t="s">
        <v>1600</v>
      </c>
      <c s="36" t="s">
        <v>62</v>
      </c>
      <c s="37">
        <v>33</v>
      </c>
      <c s="36">
        <v>0</v>
      </c>
      <c s="36">
        <f>ROUND(G504*H504,6)</f>
      </c>
      <c r="L504" s="38">
        <v>0</v>
      </c>
      <c s="32">
        <f>ROUND(ROUND(L504,2)*ROUND(G504,3),2)</f>
      </c>
      <c s="36" t="s">
        <v>52</v>
      </c>
      <c>
        <f>(M504*21)/100</f>
      </c>
      <c t="s">
        <v>27</v>
      </c>
    </row>
    <row r="505" spans="1:5" ht="12.75">
      <c r="A505" s="35" t="s">
        <v>53</v>
      </c>
      <c r="E505" s="39" t="s">
        <v>5</v>
      </c>
    </row>
    <row r="506" spans="1:5" ht="12.75">
      <c r="A506" s="35" t="s">
        <v>54</v>
      </c>
      <c r="E506" s="40" t="s">
        <v>5</v>
      </c>
    </row>
    <row r="507" spans="1:5" ht="140.25">
      <c r="A507" t="s">
        <v>55</v>
      </c>
      <c r="E507" s="39" t="s">
        <v>956</v>
      </c>
    </row>
    <row r="508" spans="1:16" ht="12.75">
      <c r="A508" t="s">
        <v>48</v>
      </c>
      <c s="34" t="s">
        <v>780</v>
      </c>
      <c s="34" t="s">
        <v>1601</v>
      </c>
      <c s="35" t="s">
        <v>5</v>
      </c>
      <c s="6" t="s">
        <v>1602</v>
      </c>
      <c s="36" t="s">
        <v>51</v>
      </c>
      <c s="37">
        <v>4600</v>
      </c>
      <c s="36">
        <v>0</v>
      </c>
      <c s="36">
        <f>ROUND(G508*H508,6)</f>
      </c>
      <c r="L508" s="38">
        <v>0</v>
      </c>
      <c s="32">
        <f>ROUND(ROUND(L508,2)*ROUND(G508,3),2)</f>
      </c>
      <c s="36" t="s">
        <v>52</v>
      </c>
      <c>
        <f>(M508*21)/100</f>
      </c>
      <c t="s">
        <v>27</v>
      </c>
    </row>
    <row r="509" spans="1:5" ht="12.75">
      <c r="A509" s="35" t="s">
        <v>53</v>
      </c>
      <c r="E509" s="39" t="s">
        <v>5</v>
      </c>
    </row>
    <row r="510" spans="1:5" ht="12.75">
      <c r="A510" s="35" t="s">
        <v>54</v>
      </c>
      <c r="E510" s="40" t="s">
        <v>5</v>
      </c>
    </row>
    <row r="511" spans="1:5" ht="127.5">
      <c r="A511" t="s">
        <v>55</v>
      </c>
      <c r="E511" s="39" t="s">
        <v>1603</v>
      </c>
    </row>
    <row r="512" spans="1:16" ht="12.75">
      <c r="A512" t="s">
        <v>48</v>
      </c>
      <c s="34" t="s">
        <v>784</v>
      </c>
      <c s="34" t="s">
        <v>1604</v>
      </c>
      <c s="35" t="s">
        <v>5</v>
      </c>
      <c s="6" t="s">
        <v>1605</v>
      </c>
      <c s="36" t="s">
        <v>51</v>
      </c>
      <c s="37">
        <v>1378</v>
      </c>
      <c s="36">
        <v>0</v>
      </c>
      <c s="36">
        <f>ROUND(G512*H512,6)</f>
      </c>
      <c r="L512" s="38">
        <v>0</v>
      </c>
      <c s="32">
        <f>ROUND(ROUND(L512,2)*ROUND(G512,3),2)</f>
      </c>
      <c s="36" t="s">
        <v>52</v>
      </c>
      <c>
        <f>(M512*21)/100</f>
      </c>
      <c t="s">
        <v>27</v>
      </c>
    </row>
    <row r="513" spans="1:5" ht="12.75">
      <c r="A513" s="35" t="s">
        <v>53</v>
      </c>
      <c r="E513" s="39" t="s">
        <v>5</v>
      </c>
    </row>
    <row r="514" spans="1:5" ht="12.75">
      <c r="A514" s="35" t="s">
        <v>54</v>
      </c>
      <c r="E514" s="40" t="s">
        <v>5</v>
      </c>
    </row>
    <row r="515" spans="1:5" ht="140.25">
      <c r="A515" t="s">
        <v>55</v>
      </c>
      <c r="E515" s="39" t="s">
        <v>1606</v>
      </c>
    </row>
    <row r="516" spans="1:16" ht="12.75">
      <c r="A516" t="s">
        <v>48</v>
      </c>
      <c s="34" t="s">
        <v>788</v>
      </c>
      <c s="34" t="s">
        <v>1175</v>
      </c>
      <c s="35" t="s">
        <v>5</v>
      </c>
      <c s="6" t="s">
        <v>1176</v>
      </c>
      <c s="36" t="s">
        <v>105</v>
      </c>
      <c s="37">
        <v>500</v>
      </c>
      <c s="36">
        <v>0</v>
      </c>
      <c s="36">
        <f>ROUND(G516*H516,6)</f>
      </c>
      <c r="L516" s="38">
        <v>0</v>
      </c>
      <c s="32">
        <f>ROUND(ROUND(L516,2)*ROUND(G516,3),2)</f>
      </c>
      <c s="36" t="s">
        <v>52</v>
      </c>
      <c>
        <f>(M516*21)/100</f>
      </c>
      <c t="s">
        <v>27</v>
      </c>
    </row>
    <row r="517" spans="1:5" ht="12.75">
      <c r="A517" s="35" t="s">
        <v>53</v>
      </c>
      <c r="E517" s="39" t="s">
        <v>5</v>
      </c>
    </row>
    <row r="518" spans="1:5" ht="12.75">
      <c r="A518" s="35" t="s">
        <v>54</v>
      </c>
      <c r="E518" s="40" t="s">
        <v>5</v>
      </c>
    </row>
    <row r="519" spans="1:5" ht="89.25">
      <c r="A519" t="s">
        <v>55</v>
      </c>
      <c r="E519" s="39" t="s">
        <v>1177</v>
      </c>
    </row>
    <row r="520" spans="1:16" ht="12.75">
      <c r="A520" t="s">
        <v>48</v>
      </c>
      <c s="34" t="s">
        <v>789</v>
      </c>
      <c s="34" t="s">
        <v>1607</v>
      </c>
      <c s="35" t="s">
        <v>5</v>
      </c>
      <c s="6" t="s">
        <v>1608</v>
      </c>
      <c s="36" t="s">
        <v>51</v>
      </c>
      <c s="37">
        <v>13268</v>
      </c>
      <c s="36">
        <v>0</v>
      </c>
      <c s="36">
        <f>ROUND(G520*H520,6)</f>
      </c>
      <c r="L520" s="38">
        <v>0</v>
      </c>
      <c s="32">
        <f>ROUND(ROUND(L520,2)*ROUND(G520,3),2)</f>
      </c>
      <c s="36" t="s">
        <v>52</v>
      </c>
      <c>
        <f>(M520*21)/100</f>
      </c>
      <c t="s">
        <v>27</v>
      </c>
    </row>
    <row r="521" spans="1:5" ht="12.75">
      <c r="A521" s="35" t="s">
        <v>53</v>
      </c>
      <c r="E521" s="39" t="s">
        <v>5</v>
      </c>
    </row>
    <row r="522" spans="1:5" ht="12.75">
      <c r="A522" s="35" t="s">
        <v>54</v>
      </c>
      <c r="E522" s="40" t="s">
        <v>5</v>
      </c>
    </row>
    <row r="523" spans="1:5" ht="140.25">
      <c r="A523" t="s">
        <v>55</v>
      </c>
      <c r="E523" s="39" t="s">
        <v>1609</v>
      </c>
    </row>
    <row r="524" spans="1:16" ht="12.75">
      <c r="A524" t="s">
        <v>48</v>
      </c>
      <c s="34" t="s">
        <v>790</v>
      </c>
      <c s="34" t="s">
        <v>1610</v>
      </c>
      <c s="35" t="s">
        <v>5</v>
      </c>
      <c s="6" t="s">
        <v>1611</v>
      </c>
      <c s="36" t="s">
        <v>62</v>
      </c>
      <c s="37">
        <v>6</v>
      </c>
      <c s="36">
        <v>0</v>
      </c>
      <c s="36">
        <f>ROUND(G524*H524,6)</f>
      </c>
      <c r="L524" s="38">
        <v>0</v>
      </c>
      <c s="32">
        <f>ROUND(ROUND(L524,2)*ROUND(G524,3),2)</f>
      </c>
      <c s="36" t="s">
        <v>52</v>
      </c>
      <c>
        <f>(M524*21)/100</f>
      </c>
      <c t="s">
        <v>27</v>
      </c>
    </row>
    <row r="525" spans="1:5" ht="12.75">
      <c r="A525" s="35" t="s">
        <v>53</v>
      </c>
      <c r="E525" s="39" t="s">
        <v>5</v>
      </c>
    </row>
    <row r="526" spans="1:5" ht="12.75">
      <c r="A526" s="35" t="s">
        <v>54</v>
      </c>
      <c r="E526" s="40" t="s">
        <v>5</v>
      </c>
    </row>
    <row r="527" spans="1:5" ht="114.75">
      <c r="A527" t="s">
        <v>55</v>
      </c>
      <c r="E527" s="39" t="s">
        <v>983</v>
      </c>
    </row>
    <row r="528" spans="1:16" ht="12.75">
      <c r="A528" t="s">
        <v>48</v>
      </c>
      <c s="34" t="s">
        <v>791</v>
      </c>
      <c s="34" t="s">
        <v>1612</v>
      </c>
      <c s="35" t="s">
        <v>5</v>
      </c>
      <c s="6" t="s">
        <v>1613</v>
      </c>
      <c s="36" t="s">
        <v>62</v>
      </c>
      <c s="37">
        <v>6</v>
      </c>
      <c s="36">
        <v>0</v>
      </c>
      <c s="36">
        <f>ROUND(G528*H528,6)</f>
      </c>
      <c r="L528" s="38">
        <v>0</v>
      </c>
      <c s="32">
        <f>ROUND(ROUND(L528,2)*ROUND(G528,3),2)</f>
      </c>
      <c s="36" t="s">
        <v>52</v>
      </c>
      <c>
        <f>(M528*21)/100</f>
      </c>
      <c t="s">
        <v>27</v>
      </c>
    </row>
    <row r="529" spans="1:5" ht="12.75">
      <c r="A529" s="35" t="s">
        <v>53</v>
      </c>
      <c r="E529" s="39" t="s">
        <v>5</v>
      </c>
    </row>
    <row r="530" spans="1:5" ht="12.75">
      <c r="A530" s="35" t="s">
        <v>54</v>
      </c>
      <c r="E530" s="40" t="s">
        <v>5</v>
      </c>
    </row>
    <row r="531" spans="1:5" ht="140.25">
      <c r="A531" t="s">
        <v>55</v>
      </c>
      <c r="E531" s="39" t="s">
        <v>956</v>
      </c>
    </row>
    <row r="532" spans="1:16" ht="12.75">
      <c r="A532" t="s">
        <v>48</v>
      </c>
      <c s="34" t="s">
        <v>802</v>
      </c>
      <c s="34" t="s">
        <v>1614</v>
      </c>
      <c s="35" t="s">
        <v>5</v>
      </c>
      <c s="6" t="s">
        <v>1615</v>
      </c>
      <c s="36" t="s">
        <v>497</v>
      </c>
      <c s="37">
        <v>1</v>
      </c>
      <c s="36">
        <v>0</v>
      </c>
      <c s="36">
        <f>ROUND(G532*H532,6)</f>
      </c>
      <c r="L532" s="38">
        <v>0</v>
      </c>
      <c s="32">
        <f>ROUND(ROUND(L532,2)*ROUND(G532,3),2)</f>
      </c>
      <c s="36" t="s">
        <v>434</v>
      </c>
      <c>
        <f>(M532*21)/100</f>
      </c>
      <c t="s">
        <v>27</v>
      </c>
    </row>
    <row r="533" spans="1:5" ht="12.75">
      <c r="A533" s="35" t="s">
        <v>53</v>
      </c>
      <c r="E533" s="39" t="s">
        <v>5</v>
      </c>
    </row>
    <row r="534" spans="1:5" ht="12.75">
      <c r="A534" s="35" t="s">
        <v>54</v>
      </c>
      <c r="E534" s="40" t="s">
        <v>5</v>
      </c>
    </row>
    <row r="535" spans="1:5" ht="89.25">
      <c r="A535" t="s">
        <v>55</v>
      </c>
      <c r="E535" s="39" t="s">
        <v>1616</v>
      </c>
    </row>
    <row r="536" spans="1:16" ht="12.75">
      <c r="A536" t="s">
        <v>48</v>
      </c>
      <c s="34" t="s">
        <v>803</v>
      </c>
      <c s="34" t="s">
        <v>1617</v>
      </c>
      <c s="35" t="s">
        <v>5</v>
      </c>
      <c s="6" t="s">
        <v>1618</v>
      </c>
      <c s="36" t="s">
        <v>497</v>
      </c>
      <c s="37">
        <v>1</v>
      </c>
      <c s="36">
        <v>0</v>
      </c>
      <c s="36">
        <f>ROUND(G536*H536,6)</f>
      </c>
      <c r="L536" s="38">
        <v>0</v>
      </c>
      <c s="32">
        <f>ROUND(ROUND(L536,2)*ROUND(G536,3),2)</f>
      </c>
      <c s="36" t="s">
        <v>434</v>
      </c>
      <c>
        <f>(M536*21)/100</f>
      </c>
      <c t="s">
        <v>27</v>
      </c>
    </row>
    <row r="537" spans="1:5" ht="12.75">
      <c r="A537" s="35" t="s">
        <v>53</v>
      </c>
      <c r="E537" s="39" t="s">
        <v>5</v>
      </c>
    </row>
    <row r="538" spans="1:5" ht="12.75">
      <c r="A538" s="35" t="s">
        <v>54</v>
      </c>
      <c r="E538" s="40" t="s">
        <v>5</v>
      </c>
    </row>
    <row r="539" spans="1:5" ht="76.5">
      <c r="A539" t="s">
        <v>55</v>
      </c>
      <c r="E539" s="39" t="s">
        <v>1619</v>
      </c>
    </row>
    <row r="540" spans="1:16" ht="12.75">
      <c r="A540" t="s">
        <v>48</v>
      </c>
      <c s="34" t="s">
        <v>807</v>
      </c>
      <c s="34" t="s">
        <v>1620</v>
      </c>
      <c s="35" t="s">
        <v>5</v>
      </c>
      <c s="6" t="s">
        <v>1615</v>
      </c>
      <c s="36" t="s">
        <v>62</v>
      </c>
      <c s="37">
        <v>1</v>
      </c>
      <c s="36">
        <v>0</v>
      </c>
      <c s="36">
        <f>ROUND(G540*H540,6)</f>
      </c>
      <c r="L540" s="38">
        <v>0</v>
      </c>
      <c s="32">
        <f>ROUND(ROUND(L540,2)*ROUND(G540,3),2)</f>
      </c>
      <c s="36" t="s">
        <v>52</v>
      </c>
      <c>
        <f>(M540*21)/100</f>
      </c>
      <c t="s">
        <v>27</v>
      </c>
    </row>
    <row r="541" spans="1:5" ht="12.75">
      <c r="A541" s="35" t="s">
        <v>53</v>
      </c>
      <c r="E541" s="39" t="s">
        <v>5</v>
      </c>
    </row>
    <row r="542" spans="1:5" ht="25.5">
      <c r="A542" s="35" t="s">
        <v>54</v>
      </c>
      <c r="E542" s="40" t="s">
        <v>136</v>
      </c>
    </row>
    <row r="543" spans="1:5" ht="153">
      <c r="A543" t="s">
        <v>55</v>
      </c>
      <c r="E543" s="39" t="s">
        <v>1621</v>
      </c>
    </row>
    <row r="544" spans="1:16" ht="12.75">
      <c r="A544" t="s">
        <v>48</v>
      </c>
      <c s="34" t="s">
        <v>811</v>
      </c>
      <c s="34" t="s">
        <v>1622</v>
      </c>
      <c s="35" t="s">
        <v>5</v>
      </c>
      <c s="6" t="s">
        <v>1618</v>
      </c>
      <c s="36" t="s">
        <v>62</v>
      </c>
      <c s="37">
        <v>1</v>
      </c>
      <c s="36">
        <v>0</v>
      </c>
      <c s="36">
        <f>ROUND(G544*H544,6)</f>
      </c>
      <c r="L544" s="38">
        <v>0</v>
      </c>
      <c s="32">
        <f>ROUND(ROUND(L544,2)*ROUND(G544,3),2)</f>
      </c>
      <c s="36" t="s">
        <v>52</v>
      </c>
      <c>
        <f>(M544*21)/100</f>
      </c>
      <c t="s">
        <v>27</v>
      </c>
    </row>
    <row r="545" spans="1:5" ht="12.75">
      <c r="A545" s="35" t="s">
        <v>53</v>
      </c>
      <c r="E545" s="39" t="s">
        <v>5</v>
      </c>
    </row>
    <row r="546" spans="1:5" ht="12.75">
      <c r="A546" s="35" t="s">
        <v>54</v>
      </c>
      <c r="E546" s="40" t="s">
        <v>5</v>
      </c>
    </row>
    <row r="547" spans="1:5" ht="127.5">
      <c r="A547" t="s">
        <v>55</v>
      </c>
      <c r="E547" s="39" t="s">
        <v>1623</v>
      </c>
    </row>
    <row r="548" spans="1:13" ht="12.75">
      <c r="A548" t="s">
        <v>46</v>
      </c>
      <c r="C548" s="31" t="s">
        <v>163</v>
      </c>
      <c r="E548" s="33" t="s">
        <v>1624</v>
      </c>
      <c r="J548" s="32">
        <f>0</f>
      </c>
      <c s="32">
        <f>0</f>
      </c>
      <c s="32">
        <f>0+L549</f>
      </c>
      <c s="32">
        <f>0+M549</f>
      </c>
    </row>
    <row r="549" spans="1:16" ht="12.75">
      <c r="A549" t="s">
        <v>48</v>
      </c>
      <c s="34" t="s">
        <v>795</v>
      </c>
      <c s="34" t="s">
        <v>1625</v>
      </c>
      <c s="35" t="s">
        <v>5</v>
      </c>
      <c s="6" t="s">
        <v>1626</v>
      </c>
      <c s="36" t="s">
        <v>182</v>
      </c>
      <c s="37">
        <v>30</v>
      </c>
      <c s="36">
        <v>0</v>
      </c>
      <c s="36">
        <f>ROUND(G549*H549,6)</f>
      </c>
      <c r="L549" s="38">
        <v>0</v>
      </c>
      <c s="32">
        <f>ROUND(ROUND(L549,2)*ROUND(G549,3),2)</f>
      </c>
      <c s="36" t="s">
        <v>52</v>
      </c>
      <c>
        <f>(M549*21)/100</f>
      </c>
      <c t="s">
        <v>27</v>
      </c>
    </row>
    <row r="550" spans="1:5" ht="12.75">
      <c r="A550" s="35" t="s">
        <v>53</v>
      </c>
      <c r="E550" s="39" t="s">
        <v>5</v>
      </c>
    </row>
    <row r="551" spans="1:5" ht="12.75">
      <c r="A551" s="35" t="s">
        <v>54</v>
      </c>
      <c r="E551" s="40" t="s">
        <v>5</v>
      </c>
    </row>
    <row r="552" spans="1:5" ht="369.75">
      <c r="A552" t="s">
        <v>55</v>
      </c>
      <c r="E552" s="39" t="s">
        <v>1627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1630</v>
      </c>
      <c r="E8" s="30" t="s">
        <v>1629</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12.75">
      <c r="A10" t="s">
        <v>48</v>
      </c>
      <c s="34" t="s">
        <v>4</v>
      </c>
      <c s="34" t="s">
        <v>1045</v>
      </c>
      <c s="35" t="s">
        <v>5</v>
      </c>
      <c s="6" t="s">
        <v>1046</v>
      </c>
      <c s="36" t="s">
        <v>51</v>
      </c>
      <c s="37">
        <v>10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76.5">
      <c r="A13" t="s">
        <v>55</v>
      </c>
      <c r="E13" s="39" t="s">
        <v>1047</v>
      </c>
    </row>
    <row r="14" spans="1:16" ht="12.75">
      <c r="A14" t="s">
        <v>48</v>
      </c>
      <c s="34" t="s">
        <v>27</v>
      </c>
      <c s="34" t="s">
        <v>1048</v>
      </c>
      <c s="35" t="s">
        <v>5</v>
      </c>
      <c s="6" t="s">
        <v>1049</v>
      </c>
      <c s="36" t="s">
        <v>62</v>
      </c>
      <c s="37">
        <v>1</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76.5">
      <c r="A17" t="s">
        <v>55</v>
      </c>
      <c r="E17" s="39" t="s">
        <v>1050</v>
      </c>
    </row>
    <row r="18" spans="1:16" ht="25.5">
      <c r="A18" t="s">
        <v>48</v>
      </c>
      <c s="34" t="s">
        <v>26</v>
      </c>
      <c s="34" t="s">
        <v>1631</v>
      </c>
      <c s="35" t="s">
        <v>5</v>
      </c>
      <c s="6" t="s">
        <v>1632</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76.5">
      <c r="A21" t="s">
        <v>55</v>
      </c>
      <c r="E21" s="39" t="s">
        <v>1050</v>
      </c>
    </row>
    <row r="22" spans="1:16" ht="25.5">
      <c r="A22" t="s">
        <v>48</v>
      </c>
      <c s="34" t="s">
        <v>63</v>
      </c>
      <c s="34" t="s">
        <v>1055</v>
      </c>
      <c s="35" t="s">
        <v>5</v>
      </c>
      <c s="6" t="s">
        <v>1056</v>
      </c>
      <c s="36" t="s">
        <v>51</v>
      </c>
      <c s="37">
        <v>16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89.25">
      <c r="A25" t="s">
        <v>55</v>
      </c>
      <c r="E25" s="39" t="s">
        <v>934</v>
      </c>
    </row>
    <row r="26" spans="1:16" ht="12.75">
      <c r="A26" t="s">
        <v>48</v>
      </c>
      <c s="34" t="s">
        <v>67</v>
      </c>
      <c s="34" t="s">
        <v>838</v>
      </c>
      <c s="35" t="s">
        <v>5</v>
      </c>
      <c s="6" t="s">
        <v>839</v>
      </c>
      <c s="36" t="s">
        <v>51</v>
      </c>
      <c s="37">
        <v>30</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89.25">
      <c r="A29" t="s">
        <v>55</v>
      </c>
      <c r="E29" s="39" t="s">
        <v>934</v>
      </c>
    </row>
    <row r="30" spans="1:16" ht="12.75">
      <c r="A30" t="s">
        <v>48</v>
      </c>
      <c s="34" t="s">
        <v>72</v>
      </c>
      <c s="34" t="s">
        <v>1057</v>
      </c>
      <c s="35" t="s">
        <v>5</v>
      </c>
      <c s="6" t="s">
        <v>1058</v>
      </c>
      <c s="36" t="s">
        <v>51</v>
      </c>
      <c s="37">
        <v>20</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38.25">
      <c r="A33" t="s">
        <v>55</v>
      </c>
      <c r="E33" s="39" t="s">
        <v>1059</v>
      </c>
    </row>
    <row r="34" spans="1:16" ht="25.5">
      <c r="A34" t="s">
        <v>48</v>
      </c>
      <c s="34" t="s">
        <v>123</v>
      </c>
      <c s="34" t="s">
        <v>842</v>
      </c>
      <c s="35" t="s">
        <v>5</v>
      </c>
      <c s="6" t="s">
        <v>843</v>
      </c>
      <c s="36" t="s">
        <v>62</v>
      </c>
      <c s="37">
        <v>4</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02">
      <c r="A37" t="s">
        <v>55</v>
      </c>
      <c r="E37" s="39" t="s">
        <v>1060</v>
      </c>
    </row>
    <row r="38" spans="1:16" ht="12.75">
      <c r="A38" t="s">
        <v>48</v>
      </c>
      <c s="34" t="s">
        <v>163</v>
      </c>
      <c s="34" t="s">
        <v>935</v>
      </c>
      <c s="35" t="s">
        <v>5</v>
      </c>
      <c s="6" t="s">
        <v>936</v>
      </c>
      <c s="36" t="s">
        <v>62</v>
      </c>
      <c s="37">
        <v>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937</v>
      </c>
    </row>
    <row r="42" spans="1:16" ht="12.75">
      <c r="A42" t="s">
        <v>48</v>
      </c>
      <c s="34" t="s">
        <v>76</v>
      </c>
      <c s="34" t="s">
        <v>1066</v>
      </c>
      <c s="35" t="s">
        <v>5</v>
      </c>
      <c s="6" t="s">
        <v>1067</v>
      </c>
      <c s="36" t="s">
        <v>237</v>
      </c>
      <c s="37">
        <v>0.1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40.25">
      <c r="A45" t="s">
        <v>55</v>
      </c>
      <c r="E45" s="39" t="s">
        <v>940</v>
      </c>
    </row>
    <row r="46" spans="1:16" ht="12.75">
      <c r="A46" t="s">
        <v>48</v>
      </c>
      <c s="34" t="s">
        <v>82</v>
      </c>
      <c s="34" t="s">
        <v>941</v>
      </c>
      <c s="35" t="s">
        <v>5</v>
      </c>
      <c s="6" t="s">
        <v>942</v>
      </c>
      <c s="36" t="s">
        <v>51</v>
      </c>
      <c s="37">
        <v>100</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02">
      <c r="A49" t="s">
        <v>55</v>
      </c>
      <c r="E49" s="39" t="s">
        <v>943</v>
      </c>
    </row>
    <row r="50" spans="1:16" ht="12.75">
      <c r="A50" t="s">
        <v>48</v>
      </c>
      <c s="34" t="s">
        <v>86</v>
      </c>
      <c s="34" t="s">
        <v>1072</v>
      </c>
      <c s="35" t="s">
        <v>5</v>
      </c>
      <c s="6" t="s">
        <v>1073</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953</v>
      </c>
    </row>
    <row r="54" spans="1:16" ht="12.75">
      <c r="A54" t="s">
        <v>48</v>
      </c>
      <c s="34" t="s">
        <v>90</v>
      </c>
      <c s="34" t="s">
        <v>1081</v>
      </c>
      <c s="35" t="s">
        <v>5</v>
      </c>
      <c s="6" t="s">
        <v>1082</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40.25">
      <c r="A57" t="s">
        <v>55</v>
      </c>
      <c r="E57" s="39" t="s">
        <v>956</v>
      </c>
    </row>
    <row r="58" spans="1:16" ht="12.75">
      <c r="A58" t="s">
        <v>48</v>
      </c>
      <c s="34" t="s">
        <v>94</v>
      </c>
      <c s="34" t="s">
        <v>1633</v>
      </c>
      <c s="35" t="s">
        <v>5</v>
      </c>
      <c s="6" t="s">
        <v>1634</v>
      </c>
      <c s="36" t="s">
        <v>62</v>
      </c>
      <c s="37">
        <v>2</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53">
      <c r="A61" t="s">
        <v>55</v>
      </c>
      <c r="E61" s="39" t="s">
        <v>1135</v>
      </c>
    </row>
    <row r="62" spans="1:16" ht="12.75">
      <c r="A62" t="s">
        <v>48</v>
      </c>
      <c s="34" t="s">
        <v>98</v>
      </c>
      <c s="34" t="s">
        <v>1083</v>
      </c>
      <c s="35" t="s">
        <v>5</v>
      </c>
      <c s="6" t="s">
        <v>1084</v>
      </c>
      <c s="36" t="s">
        <v>62</v>
      </c>
      <c s="37">
        <v>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956</v>
      </c>
    </row>
    <row r="66" spans="1:16" ht="12.75">
      <c r="A66" t="s">
        <v>48</v>
      </c>
      <c s="34" t="s">
        <v>102</v>
      </c>
      <c s="34" t="s">
        <v>1635</v>
      </c>
      <c s="35" t="s">
        <v>5</v>
      </c>
      <c s="6" t="s">
        <v>1636</v>
      </c>
      <c s="36" t="s">
        <v>62</v>
      </c>
      <c s="37">
        <v>2</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1135</v>
      </c>
    </row>
    <row r="70" spans="1:16" ht="12.75">
      <c r="A70" t="s">
        <v>48</v>
      </c>
      <c s="34" t="s">
        <v>107</v>
      </c>
      <c s="34" t="s">
        <v>1085</v>
      </c>
      <c s="35" t="s">
        <v>5</v>
      </c>
      <c s="6" t="s">
        <v>1086</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956</v>
      </c>
    </row>
    <row r="74" spans="1:16" ht="12.75">
      <c r="A74" t="s">
        <v>48</v>
      </c>
      <c s="34" t="s">
        <v>111</v>
      </c>
      <c s="34" t="s">
        <v>1637</v>
      </c>
      <c s="35" t="s">
        <v>5</v>
      </c>
      <c s="6" t="s">
        <v>1638</v>
      </c>
      <c s="36" t="s">
        <v>62</v>
      </c>
      <c s="37">
        <v>2</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53">
      <c r="A77" t="s">
        <v>55</v>
      </c>
      <c r="E77" s="39" t="s">
        <v>1135</v>
      </c>
    </row>
    <row r="78" spans="1:16" ht="12.75">
      <c r="A78" t="s">
        <v>48</v>
      </c>
      <c s="34" t="s">
        <v>115</v>
      </c>
      <c s="34" t="s">
        <v>1087</v>
      </c>
      <c s="35" t="s">
        <v>5</v>
      </c>
      <c s="6" t="s">
        <v>1088</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91.25">
      <c r="A81" t="s">
        <v>55</v>
      </c>
      <c r="E81" s="39" t="s">
        <v>953</v>
      </c>
    </row>
    <row r="82" spans="1:16" ht="12.75">
      <c r="A82" t="s">
        <v>48</v>
      </c>
      <c s="34" t="s">
        <v>119</v>
      </c>
      <c s="34" t="s">
        <v>1089</v>
      </c>
      <c s="35" t="s">
        <v>5</v>
      </c>
      <c s="6" t="s">
        <v>1090</v>
      </c>
      <c s="36" t="s">
        <v>62</v>
      </c>
      <c s="37">
        <v>2</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40.25">
      <c r="A85" t="s">
        <v>55</v>
      </c>
      <c r="E85" s="39" t="s">
        <v>956</v>
      </c>
    </row>
    <row r="86" spans="1:16" ht="12.75">
      <c r="A86" t="s">
        <v>48</v>
      </c>
      <c s="34" t="s">
        <v>125</v>
      </c>
      <c s="34" t="s">
        <v>1639</v>
      </c>
      <c s="35" t="s">
        <v>5</v>
      </c>
      <c s="6" t="s">
        <v>1640</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1135</v>
      </c>
    </row>
    <row r="90" spans="1:16" ht="12.75">
      <c r="A90" t="s">
        <v>48</v>
      </c>
      <c s="34" t="s">
        <v>129</v>
      </c>
      <c s="34" t="s">
        <v>1641</v>
      </c>
      <c s="35" t="s">
        <v>5</v>
      </c>
      <c s="6" t="s">
        <v>1642</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91.25">
      <c r="A93" t="s">
        <v>55</v>
      </c>
      <c r="E93" s="39" t="s">
        <v>953</v>
      </c>
    </row>
    <row r="94" spans="1:16" ht="12.75">
      <c r="A94" t="s">
        <v>48</v>
      </c>
      <c s="34" t="s">
        <v>133</v>
      </c>
      <c s="34" t="s">
        <v>1643</v>
      </c>
      <c s="35" t="s">
        <v>5</v>
      </c>
      <c s="6" t="s">
        <v>1644</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91.25">
      <c r="A97" t="s">
        <v>55</v>
      </c>
      <c r="E97" s="39" t="s">
        <v>953</v>
      </c>
    </row>
    <row r="98" spans="1:16" ht="12.75">
      <c r="A98" t="s">
        <v>48</v>
      </c>
      <c s="34" t="s">
        <v>138</v>
      </c>
      <c s="34" t="s">
        <v>1093</v>
      </c>
      <c s="35" t="s">
        <v>5</v>
      </c>
      <c s="6" t="s">
        <v>1094</v>
      </c>
      <c s="36" t="s">
        <v>62</v>
      </c>
      <c s="37">
        <v>4</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27.5">
      <c r="A101" t="s">
        <v>55</v>
      </c>
      <c r="E101" s="39" t="s">
        <v>1095</v>
      </c>
    </row>
    <row r="102" spans="1:16" ht="12.75">
      <c r="A102" t="s">
        <v>48</v>
      </c>
      <c s="34" t="s">
        <v>249</v>
      </c>
      <c s="34" t="s">
        <v>1096</v>
      </c>
      <c s="35" t="s">
        <v>5</v>
      </c>
      <c s="6" t="s">
        <v>1097</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956</v>
      </c>
    </row>
    <row r="106" spans="1:16" ht="12.75">
      <c r="A106" t="s">
        <v>48</v>
      </c>
      <c s="34" t="s">
        <v>253</v>
      </c>
      <c s="34" t="s">
        <v>1645</v>
      </c>
      <c s="35" t="s">
        <v>5</v>
      </c>
      <c s="6" t="s">
        <v>1646</v>
      </c>
      <c s="36" t="s">
        <v>62</v>
      </c>
      <c s="37">
        <v>2</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53">
      <c r="A109" t="s">
        <v>55</v>
      </c>
      <c r="E109" s="39" t="s">
        <v>1135</v>
      </c>
    </row>
    <row r="110" spans="1:16" ht="12.75">
      <c r="A110" t="s">
        <v>48</v>
      </c>
      <c s="34" t="s">
        <v>995</v>
      </c>
      <c s="34" t="s">
        <v>1098</v>
      </c>
      <c s="35" t="s">
        <v>5</v>
      </c>
      <c s="6" t="s">
        <v>1099</v>
      </c>
      <c s="36" t="s">
        <v>51</v>
      </c>
      <c s="37">
        <v>27</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65.75">
      <c r="A113" t="s">
        <v>55</v>
      </c>
      <c r="E113" s="39" t="s">
        <v>1100</v>
      </c>
    </row>
    <row r="114" spans="1:16" ht="12.75">
      <c r="A114" t="s">
        <v>48</v>
      </c>
      <c s="34" t="s">
        <v>256</v>
      </c>
      <c s="34" t="s">
        <v>1101</v>
      </c>
      <c s="35" t="s">
        <v>5</v>
      </c>
      <c s="6" t="s">
        <v>1102</v>
      </c>
      <c s="36" t="s">
        <v>62</v>
      </c>
      <c s="37">
        <v>2</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91.25">
      <c r="A117" t="s">
        <v>55</v>
      </c>
      <c r="E117" s="39" t="s">
        <v>953</v>
      </c>
    </row>
    <row r="118" spans="1:16" ht="12.75">
      <c r="A118" t="s">
        <v>48</v>
      </c>
      <c s="34" t="s">
        <v>260</v>
      </c>
      <c s="34" t="s">
        <v>1103</v>
      </c>
      <c s="35" t="s">
        <v>5</v>
      </c>
      <c s="6" t="s">
        <v>1104</v>
      </c>
      <c s="36" t="s">
        <v>51</v>
      </c>
      <c s="37">
        <v>27</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02">
      <c r="A121" t="s">
        <v>55</v>
      </c>
      <c r="E121" s="39" t="s">
        <v>1105</v>
      </c>
    </row>
    <row r="122" spans="1:16" ht="12.75">
      <c r="A122" t="s">
        <v>48</v>
      </c>
      <c s="34" t="s">
        <v>264</v>
      </c>
      <c s="34" t="s">
        <v>1647</v>
      </c>
      <c s="35" t="s">
        <v>5</v>
      </c>
      <c s="6" t="s">
        <v>1648</v>
      </c>
      <c s="36" t="s">
        <v>51</v>
      </c>
      <c s="37">
        <v>27</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53">
      <c r="A125" t="s">
        <v>55</v>
      </c>
      <c r="E125" s="39" t="s">
        <v>1649</v>
      </c>
    </row>
    <row r="126" spans="1:16" ht="12.75">
      <c r="A126" t="s">
        <v>48</v>
      </c>
      <c s="34" t="s">
        <v>283</v>
      </c>
      <c s="34" t="s">
        <v>1106</v>
      </c>
      <c s="35" t="s">
        <v>5</v>
      </c>
      <c s="6" t="s">
        <v>1107</v>
      </c>
      <c s="36" t="s">
        <v>51</v>
      </c>
      <c s="37">
        <v>15</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65.75">
      <c r="A129" t="s">
        <v>55</v>
      </c>
      <c r="E129" s="39" t="s">
        <v>1100</v>
      </c>
    </row>
    <row r="130" spans="1:16" ht="12.75">
      <c r="A130" t="s">
        <v>48</v>
      </c>
      <c s="34" t="s">
        <v>287</v>
      </c>
      <c s="34" t="s">
        <v>1108</v>
      </c>
      <c s="35" t="s">
        <v>5</v>
      </c>
      <c s="6" t="s">
        <v>1109</v>
      </c>
      <c s="36" t="s">
        <v>62</v>
      </c>
      <c s="37">
        <v>2</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91.25">
      <c r="A133" t="s">
        <v>55</v>
      </c>
      <c r="E133" s="39" t="s">
        <v>953</v>
      </c>
    </row>
    <row r="134" spans="1:16" ht="12.75">
      <c r="A134" t="s">
        <v>48</v>
      </c>
      <c s="34" t="s">
        <v>291</v>
      </c>
      <c s="34" t="s">
        <v>1110</v>
      </c>
      <c s="35" t="s">
        <v>5</v>
      </c>
      <c s="6" t="s">
        <v>1111</v>
      </c>
      <c s="36" t="s">
        <v>51</v>
      </c>
      <c s="37">
        <v>15</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02">
      <c r="A137" t="s">
        <v>55</v>
      </c>
      <c r="E137" s="39" t="s">
        <v>1105</v>
      </c>
    </row>
    <row r="138" spans="1:16" ht="12.75">
      <c r="A138" t="s">
        <v>48</v>
      </c>
      <c s="34" t="s">
        <v>295</v>
      </c>
      <c s="34" t="s">
        <v>1650</v>
      </c>
      <c s="35" t="s">
        <v>5</v>
      </c>
      <c s="6" t="s">
        <v>1651</v>
      </c>
      <c s="36" t="s">
        <v>51</v>
      </c>
      <c s="37">
        <v>15</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53">
      <c r="A141" t="s">
        <v>55</v>
      </c>
      <c r="E141" s="39" t="s">
        <v>1649</v>
      </c>
    </row>
    <row r="142" spans="1:16" ht="12.75">
      <c r="A142" t="s">
        <v>48</v>
      </c>
      <c s="34" t="s">
        <v>526</v>
      </c>
      <c s="34" t="s">
        <v>1112</v>
      </c>
      <c s="35" t="s">
        <v>5</v>
      </c>
      <c s="6" t="s">
        <v>1113</v>
      </c>
      <c s="36" t="s">
        <v>51</v>
      </c>
      <c s="37">
        <v>12</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91.25">
      <c r="A145" t="s">
        <v>55</v>
      </c>
      <c r="E145" s="39" t="s">
        <v>1114</v>
      </c>
    </row>
    <row r="146" spans="1:16" ht="12.75">
      <c r="A146" t="s">
        <v>48</v>
      </c>
      <c s="34" t="s">
        <v>300</v>
      </c>
      <c s="34" t="s">
        <v>1115</v>
      </c>
      <c s="35" t="s">
        <v>5</v>
      </c>
      <c s="6" t="s">
        <v>1116</v>
      </c>
      <c s="36" t="s">
        <v>62</v>
      </c>
      <c s="37">
        <v>2</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91.25">
      <c r="A149" t="s">
        <v>55</v>
      </c>
      <c r="E149" s="39" t="s">
        <v>953</v>
      </c>
    </row>
    <row r="150" spans="1:16" ht="12.75">
      <c r="A150" t="s">
        <v>48</v>
      </c>
      <c s="34" t="s">
        <v>533</v>
      </c>
      <c s="34" t="s">
        <v>1117</v>
      </c>
      <c s="35" t="s">
        <v>5</v>
      </c>
      <c s="6" t="s">
        <v>1118</v>
      </c>
      <c s="36" t="s">
        <v>51</v>
      </c>
      <c s="37">
        <v>12</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02">
      <c r="A153" t="s">
        <v>55</v>
      </c>
      <c r="E153" s="39" t="s">
        <v>1105</v>
      </c>
    </row>
    <row r="154" spans="1:16" ht="12.75">
      <c r="A154" t="s">
        <v>48</v>
      </c>
      <c s="34" t="s">
        <v>305</v>
      </c>
      <c s="34" t="s">
        <v>1652</v>
      </c>
      <c s="35" t="s">
        <v>5</v>
      </c>
      <c s="6" t="s">
        <v>1653</v>
      </c>
      <c s="36" t="s">
        <v>51</v>
      </c>
      <c s="37">
        <v>6</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53">
      <c r="A157" t="s">
        <v>55</v>
      </c>
      <c r="E157" s="39" t="s">
        <v>1649</v>
      </c>
    </row>
    <row r="158" spans="1:16" ht="12.75">
      <c r="A158" t="s">
        <v>48</v>
      </c>
      <c s="34" t="s">
        <v>311</v>
      </c>
      <c s="34" t="s">
        <v>1654</v>
      </c>
      <c s="35" t="s">
        <v>444</v>
      </c>
      <c s="6" t="s">
        <v>1655</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91.25">
      <c r="A161" t="s">
        <v>55</v>
      </c>
      <c r="E161" s="39" t="s">
        <v>953</v>
      </c>
    </row>
    <row r="162" spans="1:16" ht="12.75">
      <c r="A162" t="s">
        <v>48</v>
      </c>
      <c s="34" t="s">
        <v>312</v>
      </c>
      <c s="34" t="s">
        <v>1121</v>
      </c>
      <c s="35" t="s">
        <v>444</v>
      </c>
      <c s="6" t="s">
        <v>1122</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40.25">
      <c r="A165" t="s">
        <v>55</v>
      </c>
      <c r="E165" s="39" t="s">
        <v>956</v>
      </c>
    </row>
    <row r="166" spans="1:16" ht="25.5">
      <c r="A166" t="s">
        <v>48</v>
      </c>
      <c s="34" t="s">
        <v>314</v>
      </c>
      <c s="34" t="s">
        <v>1130</v>
      </c>
      <c s="35" t="s">
        <v>5</v>
      </c>
      <c s="6" t="s">
        <v>1131</v>
      </c>
      <c s="36" t="s">
        <v>62</v>
      </c>
      <c s="37">
        <v>2</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78.5">
      <c r="A169" t="s">
        <v>55</v>
      </c>
      <c r="E169" s="39" t="s">
        <v>1132</v>
      </c>
    </row>
    <row r="170" spans="1:16" ht="12.75">
      <c r="A170" t="s">
        <v>48</v>
      </c>
      <c s="34" t="s">
        <v>319</v>
      </c>
      <c s="34" t="s">
        <v>1656</v>
      </c>
      <c s="35" t="s">
        <v>5</v>
      </c>
      <c s="6" t="s">
        <v>1657</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229.5">
      <c r="A173" t="s">
        <v>55</v>
      </c>
      <c r="E173" s="39" t="s">
        <v>1658</v>
      </c>
    </row>
    <row r="174" spans="1:16" ht="12.75">
      <c r="A174" t="s">
        <v>48</v>
      </c>
      <c s="34" t="s">
        <v>323</v>
      </c>
      <c s="34" t="s">
        <v>1659</v>
      </c>
      <c s="35" t="s">
        <v>5</v>
      </c>
      <c s="6" t="s">
        <v>1660</v>
      </c>
      <c s="36" t="s">
        <v>62</v>
      </c>
      <c s="37">
        <v>1</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27.5">
      <c r="A177" t="s">
        <v>55</v>
      </c>
      <c r="E177" s="39" t="s">
        <v>968</v>
      </c>
    </row>
    <row r="178" spans="1:16" ht="12.75">
      <c r="A178" t="s">
        <v>48</v>
      </c>
      <c s="34" t="s">
        <v>327</v>
      </c>
      <c s="34" t="s">
        <v>1661</v>
      </c>
      <c s="35" t="s">
        <v>5</v>
      </c>
      <c s="6" t="s">
        <v>1662</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53">
      <c r="A181" t="s">
        <v>55</v>
      </c>
      <c r="E181" s="39" t="s">
        <v>1135</v>
      </c>
    </row>
    <row r="182" spans="1:16" ht="12.75">
      <c r="A182" t="s">
        <v>48</v>
      </c>
      <c s="34" t="s">
        <v>330</v>
      </c>
      <c s="34" t="s">
        <v>1144</v>
      </c>
      <c s="35" t="s">
        <v>5</v>
      </c>
      <c s="6" t="s">
        <v>1145</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78.5">
      <c r="A185" t="s">
        <v>55</v>
      </c>
      <c r="E185" s="39" t="s">
        <v>1146</v>
      </c>
    </row>
    <row r="186" spans="1:16" ht="12.75">
      <c r="A186" t="s">
        <v>48</v>
      </c>
      <c s="34" t="s">
        <v>334</v>
      </c>
      <c s="34" t="s">
        <v>1147</v>
      </c>
      <c s="35" t="s">
        <v>5</v>
      </c>
      <c s="6" t="s">
        <v>1148</v>
      </c>
      <c s="36" t="s">
        <v>62</v>
      </c>
      <c s="37">
        <v>2</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27.5">
      <c r="A189" t="s">
        <v>55</v>
      </c>
      <c r="E189" s="39" t="s">
        <v>968</v>
      </c>
    </row>
    <row r="190" spans="1:16" ht="12.75">
      <c r="A190" t="s">
        <v>48</v>
      </c>
      <c s="34" t="s">
        <v>558</v>
      </c>
      <c s="34" t="s">
        <v>1149</v>
      </c>
      <c s="35" t="s">
        <v>5</v>
      </c>
      <c s="6" t="s">
        <v>1150</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53">
      <c r="A193" t="s">
        <v>55</v>
      </c>
      <c r="E193" s="39" t="s">
        <v>1135</v>
      </c>
    </row>
    <row r="194" spans="1:16" ht="12.75">
      <c r="A194" t="s">
        <v>48</v>
      </c>
      <c s="34" t="s">
        <v>562</v>
      </c>
      <c s="34" t="s">
        <v>1151</v>
      </c>
      <c s="35" t="s">
        <v>5</v>
      </c>
      <c s="6" t="s">
        <v>1152</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78.5">
      <c r="A197" t="s">
        <v>55</v>
      </c>
      <c r="E197" s="39" t="s">
        <v>1146</v>
      </c>
    </row>
    <row r="198" spans="1:16" ht="12.75">
      <c r="A198" t="s">
        <v>48</v>
      </c>
      <c s="34" t="s">
        <v>338</v>
      </c>
      <c s="34" t="s">
        <v>1153</v>
      </c>
      <c s="35" t="s">
        <v>5</v>
      </c>
      <c s="6" t="s">
        <v>1154</v>
      </c>
      <c s="36" t="s">
        <v>62</v>
      </c>
      <c s="37">
        <v>2</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27.5">
      <c r="A201" t="s">
        <v>55</v>
      </c>
      <c r="E201" s="39" t="s">
        <v>968</v>
      </c>
    </row>
    <row r="202" spans="1:16" ht="12.75">
      <c r="A202" t="s">
        <v>48</v>
      </c>
      <c s="34" t="s">
        <v>342</v>
      </c>
      <c s="34" t="s">
        <v>1663</v>
      </c>
      <c s="35" t="s">
        <v>5</v>
      </c>
      <c s="6" t="s">
        <v>1664</v>
      </c>
      <c s="36" t="s">
        <v>62</v>
      </c>
      <c s="37">
        <v>1</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53">
      <c r="A205" t="s">
        <v>55</v>
      </c>
      <c r="E205" s="39" t="s">
        <v>1135</v>
      </c>
    </row>
    <row r="206" spans="1:16" ht="12.75">
      <c r="A206" t="s">
        <v>48</v>
      </c>
      <c s="34" t="s">
        <v>573</v>
      </c>
      <c s="34" t="s">
        <v>1155</v>
      </c>
      <c s="35" t="s">
        <v>5</v>
      </c>
      <c s="6" t="s">
        <v>1156</v>
      </c>
      <c s="36" t="s">
        <v>62</v>
      </c>
      <c s="37">
        <v>3</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40.25">
      <c r="A209" t="s">
        <v>55</v>
      </c>
      <c r="E209" s="39" t="s">
        <v>1157</v>
      </c>
    </row>
    <row r="210" spans="1:16" ht="12.75">
      <c r="A210" t="s">
        <v>48</v>
      </c>
      <c s="34" t="s">
        <v>577</v>
      </c>
      <c s="34" t="s">
        <v>1158</v>
      </c>
      <c s="35" t="s">
        <v>5</v>
      </c>
      <c s="6" t="s">
        <v>1159</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40.25">
      <c r="A213" t="s">
        <v>55</v>
      </c>
      <c r="E213" s="39" t="s">
        <v>1160</v>
      </c>
    </row>
    <row r="214" spans="1:16" ht="12.75">
      <c r="A214" t="s">
        <v>48</v>
      </c>
      <c s="34" t="s">
        <v>346</v>
      </c>
      <c s="34" t="s">
        <v>1175</v>
      </c>
      <c s="35" t="s">
        <v>5</v>
      </c>
      <c s="6" t="s">
        <v>1176</v>
      </c>
      <c s="36" t="s">
        <v>105</v>
      </c>
      <c s="37">
        <v>100</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89.25">
      <c r="A217" t="s">
        <v>55</v>
      </c>
      <c r="E217" s="39" t="s">
        <v>1177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1667</v>
      </c>
      <c r="E8" s="30" t="s">
        <v>1666</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f>
      </c>
      <c s="32">
        <f>0+M10+M14+M18+M22+M26+M30+M34+M38+M42+M46+M50+M54+M58+M62+M66+M70+M74+M78+M82+M86+M90+M94+M98+M102+M106+M110+M114+M118+M122+M126+M130+M134+M138+M142+M146+M150+M154+M158+M162+M166+M170</f>
      </c>
    </row>
    <row r="10" spans="1:16" ht="12.75">
      <c r="A10" t="s">
        <v>48</v>
      </c>
      <c s="34" t="s">
        <v>4</v>
      </c>
      <c s="34" t="s">
        <v>1668</v>
      </c>
      <c s="35" t="s">
        <v>444</v>
      </c>
      <c s="6" t="s">
        <v>1669</v>
      </c>
      <c s="36" t="s">
        <v>105</v>
      </c>
      <c s="37">
        <v>200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1670</v>
      </c>
    </row>
    <row r="14" spans="1:16" ht="12.75">
      <c r="A14" t="s">
        <v>48</v>
      </c>
      <c s="34" t="s">
        <v>27</v>
      </c>
      <c s="34" t="s">
        <v>1593</v>
      </c>
      <c s="35" t="s">
        <v>5</v>
      </c>
      <c s="6" t="s">
        <v>1594</v>
      </c>
      <c s="36" t="s">
        <v>62</v>
      </c>
      <c s="37">
        <v>50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1589</v>
      </c>
    </row>
    <row r="18" spans="1:16" ht="12.75">
      <c r="A18" t="s">
        <v>48</v>
      </c>
      <c s="34" t="s">
        <v>26</v>
      </c>
      <c s="34" t="s">
        <v>1595</v>
      </c>
      <c s="35" t="s">
        <v>5</v>
      </c>
      <c s="6" t="s">
        <v>1596</v>
      </c>
      <c s="36" t="s">
        <v>62</v>
      </c>
      <c s="37">
        <v>50</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02">
      <c r="A21" t="s">
        <v>55</v>
      </c>
      <c r="E21" s="39" t="s">
        <v>1592</v>
      </c>
    </row>
    <row r="22" spans="1:16" ht="12.75">
      <c r="A22" t="s">
        <v>48</v>
      </c>
      <c s="34" t="s">
        <v>63</v>
      </c>
      <c s="34" t="s">
        <v>1197</v>
      </c>
      <c s="35" t="s">
        <v>5</v>
      </c>
      <c s="6" t="s">
        <v>1198</v>
      </c>
      <c s="36" t="s">
        <v>62</v>
      </c>
      <c s="37">
        <v>13</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14.75">
      <c r="A25" t="s">
        <v>55</v>
      </c>
      <c r="E25" s="39" t="s">
        <v>983</v>
      </c>
    </row>
    <row r="26" spans="1:16" ht="12.75">
      <c r="A26" t="s">
        <v>48</v>
      </c>
      <c s="34" t="s">
        <v>67</v>
      </c>
      <c s="34" t="s">
        <v>1204</v>
      </c>
      <c s="35" t="s">
        <v>5</v>
      </c>
      <c s="6" t="s">
        <v>1205</v>
      </c>
      <c s="36" t="s">
        <v>62</v>
      </c>
      <c s="37">
        <v>13</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40.25">
      <c r="A29" t="s">
        <v>55</v>
      </c>
      <c r="E29" s="39" t="s">
        <v>956</v>
      </c>
    </row>
    <row r="30" spans="1:16" ht="12.75">
      <c r="A30" t="s">
        <v>48</v>
      </c>
      <c s="34" t="s">
        <v>72</v>
      </c>
      <c s="34" t="s">
        <v>1671</v>
      </c>
      <c s="35" t="s">
        <v>5</v>
      </c>
      <c s="6" t="s">
        <v>1672</v>
      </c>
      <c s="36" t="s">
        <v>62</v>
      </c>
      <c s="37">
        <v>3</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14.75">
      <c r="A33" t="s">
        <v>55</v>
      </c>
      <c r="E33" s="39" t="s">
        <v>983</v>
      </c>
    </row>
    <row r="34" spans="1:16" ht="12.75">
      <c r="A34" t="s">
        <v>48</v>
      </c>
      <c s="34" t="s">
        <v>123</v>
      </c>
      <c s="34" t="s">
        <v>1673</v>
      </c>
      <c s="35" t="s">
        <v>5</v>
      </c>
      <c s="6" t="s">
        <v>1674</v>
      </c>
      <c s="36" t="s">
        <v>62</v>
      </c>
      <c s="37">
        <v>3</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40.25">
      <c r="A37" t="s">
        <v>55</v>
      </c>
      <c r="E37" s="39" t="s">
        <v>956</v>
      </c>
    </row>
    <row r="38" spans="1:16" ht="12.75">
      <c r="A38" t="s">
        <v>48</v>
      </c>
      <c s="34" t="s">
        <v>163</v>
      </c>
      <c s="34" t="s">
        <v>1675</v>
      </c>
      <c s="35" t="s">
        <v>5</v>
      </c>
      <c s="6" t="s">
        <v>1676</v>
      </c>
      <c s="36" t="s">
        <v>62</v>
      </c>
      <c s="37">
        <v>3</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14.75">
      <c r="A41" t="s">
        <v>55</v>
      </c>
      <c r="E41" s="39" t="s">
        <v>983</v>
      </c>
    </row>
    <row r="42" spans="1:16" ht="12.75">
      <c r="A42" t="s">
        <v>48</v>
      </c>
      <c s="34" t="s">
        <v>76</v>
      </c>
      <c s="34" t="s">
        <v>1677</v>
      </c>
      <c s="35" t="s">
        <v>5</v>
      </c>
      <c s="6" t="s">
        <v>1678</v>
      </c>
      <c s="36" t="s">
        <v>62</v>
      </c>
      <c s="37">
        <v>3</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40.25">
      <c r="A45" t="s">
        <v>55</v>
      </c>
      <c r="E45" s="39" t="s">
        <v>956</v>
      </c>
    </row>
    <row r="46" spans="1:16" ht="12.75">
      <c r="A46" t="s">
        <v>48</v>
      </c>
      <c s="34" t="s">
        <v>82</v>
      </c>
      <c s="34" t="s">
        <v>1679</v>
      </c>
      <c s="35" t="s">
        <v>5</v>
      </c>
      <c s="6" t="s">
        <v>1680</v>
      </c>
      <c s="36" t="s">
        <v>62</v>
      </c>
      <c s="37">
        <v>3</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14.75">
      <c r="A49" t="s">
        <v>55</v>
      </c>
      <c r="E49" s="39" t="s">
        <v>983</v>
      </c>
    </row>
    <row r="50" spans="1:16" ht="12.75">
      <c r="A50" t="s">
        <v>48</v>
      </c>
      <c s="34" t="s">
        <v>86</v>
      </c>
      <c s="34" t="s">
        <v>1681</v>
      </c>
      <c s="35" t="s">
        <v>5</v>
      </c>
      <c s="6" t="s">
        <v>1682</v>
      </c>
      <c s="36" t="s">
        <v>62</v>
      </c>
      <c s="37">
        <v>3</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953</v>
      </c>
    </row>
    <row r="54" spans="1:16" ht="12.75">
      <c r="A54" t="s">
        <v>48</v>
      </c>
      <c s="34" t="s">
        <v>90</v>
      </c>
      <c s="34" t="s">
        <v>1683</v>
      </c>
      <c s="35" t="s">
        <v>5</v>
      </c>
      <c s="6" t="s">
        <v>1684</v>
      </c>
      <c s="36" t="s">
        <v>62</v>
      </c>
      <c s="37">
        <v>3</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91.25">
      <c r="A57" t="s">
        <v>55</v>
      </c>
      <c r="E57" s="39" t="s">
        <v>953</v>
      </c>
    </row>
    <row r="58" spans="1:16" ht="12.75">
      <c r="A58" t="s">
        <v>48</v>
      </c>
      <c s="34" t="s">
        <v>94</v>
      </c>
      <c s="34" t="s">
        <v>1685</v>
      </c>
      <c s="35" t="s">
        <v>5</v>
      </c>
      <c s="6" t="s">
        <v>1686</v>
      </c>
      <c s="36" t="s">
        <v>62</v>
      </c>
      <c s="37">
        <v>6</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40.25">
      <c r="A61" t="s">
        <v>55</v>
      </c>
      <c r="E61" s="39" t="s">
        <v>956</v>
      </c>
    </row>
    <row r="62" spans="1:16" ht="12.75">
      <c r="A62" t="s">
        <v>48</v>
      </c>
      <c s="34" t="s">
        <v>98</v>
      </c>
      <c s="34" t="s">
        <v>1687</v>
      </c>
      <c s="35" t="s">
        <v>5</v>
      </c>
      <c s="6" t="s">
        <v>1688</v>
      </c>
      <c s="36" t="s">
        <v>62</v>
      </c>
      <c s="37">
        <v>3</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983</v>
      </c>
    </row>
    <row r="66" spans="1:16" ht="12.75">
      <c r="A66" t="s">
        <v>48</v>
      </c>
      <c s="34" t="s">
        <v>102</v>
      </c>
      <c s="34" t="s">
        <v>1689</v>
      </c>
      <c s="35" t="s">
        <v>5</v>
      </c>
      <c s="6" t="s">
        <v>1690</v>
      </c>
      <c s="36" t="s">
        <v>62</v>
      </c>
      <c s="37">
        <v>3</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91.25">
      <c r="A69" t="s">
        <v>55</v>
      </c>
      <c r="E69" s="39" t="s">
        <v>953</v>
      </c>
    </row>
    <row r="70" spans="1:16" ht="12.75">
      <c r="A70" t="s">
        <v>48</v>
      </c>
      <c s="34" t="s">
        <v>107</v>
      </c>
      <c s="34" t="s">
        <v>1691</v>
      </c>
      <c s="35" t="s">
        <v>5</v>
      </c>
      <c s="6" t="s">
        <v>1692</v>
      </c>
      <c s="36" t="s">
        <v>62</v>
      </c>
      <c s="37">
        <v>3</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91.25">
      <c r="A73" t="s">
        <v>55</v>
      </c>
      <c r="E73" s="39" t="s">
        <v>953</v>
      </c>
    </row>
    <row r="74" spans="1:16" ht="12.75">
      <c r="A74" t="s">
        <v>48</v>
      </c>
      <c s="34" t="s">
        <v>111</v>
      </c>
      <c s="34" t="s">
        <v>1693</v>
      </c>
      <c s="35" t="s">
        <v>5</v>
      </c>
      <c s="6" t="s">
        <v>1694</v>
      </c>
      <c s="36" t="s">
        <v>62</v>
      </c>
      <c s="37">
        <v>9</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40.25">
      <c r="A77" t="s">
        <v>55</v>
      </c>
      <c r="E77" s="39" t="s">
        <v>956</v>
      </c>
    </row>
    <row r="78" spans="1:16" ht="12.75">
      <c r="A78" t="s">
        <v>48</v>
      </c>
      <c s="34" t="s">
        <v>115</v>
      </c>
      <c s="34" t="s">
        <v>1695</v>
      </c>
      <c s="35" t="s">
        <v>5</v>
      </c>
      <c s="6" t="s">
        <v>1696</v>
      </c>
      <c s="36" t="s">
        <v>51</v>
      </c>
      <c s="37">
        <v>60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02">
      <c r="A81" t="s">
        <v>55</v>
      </c>
      <c r="E81" s="39" t="s">
        <v>1697</v>
      </c>
    </row>
    <row r="82" spans="1:16" ht="12.75">
      <c r="A82" t="s">
        <v>48</v>
      </c>
      <c s="34" t="s">
        <v>119</v>
      </c>
      <c s="34" t="s">
        <v>1698</v>
      </c>
      <c s="35" t="s">
        <v>5</v>
      </c>
      <c s="6" t="s">
        <v>1699</v>
      </c>
      <c s="36" t="s">
        <v>51</v>
      </c>
      <c s="37">
        <v>60</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02">
      <c r="A85" t="s">
        <v>55</v>
      </c>
      <c r="E85" s="39" t="s">
        <v>1105</v>
      </c>
    </row>
    <row r="86" spans="1:16" ht="12.75">
      <c r="A86" t="s">
        <v>48</v>
      </c>
      <c s="34" t="s">
        <v>125</v>
      </c>
      <c s="34" t="s">
        <v>1700</v>
      </c>
      <c s="35" t="s">
        <v>5</v>
      </c>
      <c s="6" t="s">
        <v>1701</v>
      </c>
      <c s="36" t="s">
        <v>62</v>
      </c>
      <c s="37">
        <v>12</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14.75">
      <c r="A89" t="s">
        <v>55</v>
      </c>
      <c r="E89" s="39" t="s">
        <v>983</v>
      </c>
    </row>
    <row r="90" spans="1:16" ht="12.75">
      <c r="A90" t="s">
        <v>48</v>
      </c>
      <c s="34" t="s">
        <v>129</v>
      </c>
      <c s="34" t="s">
        <v>1702</v>
      </c>
      <c s="35" t="s">
        <v>5</v>
      </c>
      <c s="6" t="s">
        <v>1703</v>
      </c>
      <c s="36" t="s">
        <v>62</v>
      </c>
      <c s="37">
        <v>12</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27.5">
      <c r="A93" t="s">
        <v>55</v>
      </c>
      <c r="E93" s="39" t="s">
        <v>968</v>
      </c>
    </row>
    <row r="94" spans="1:16" ht="12.75">
      <c r="A94" t="s">
        <v>48</v>
      </c>
      <c s="34" t="s">
        <v>133</v>
      </c>
      <c s="34" t="s">
        <v>1072</v>
      </c>
      <c s="35" t="s">
        <v>5</v>
      </c>
      <c s="6" t="s">
        <v>1073</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91.25">
      <c r="A97" t="s">
        <v>55</v>
      </c>
      <c r="E97" s="39" t="s">
        <v>953</v>
      </c>
    </row>
    <row r="98" spans="1:16" ht="12.75">
      <c r="A98" t="s">
        <v>48</v>
      </c>
      <c s="34" t="s">
        <v>138</v>
      </c>
      <c s="34" t="s">
        <v>1074</v>
      </c>
      <c s="35" t="s">
        <v>5</v>
      </c>
      <c s="6" t="s">
        <v>1075</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2.75">
      <c r="A101" t="s">
        <v>55</v>
      </c>
      <c r="E101" s="39" t="s">
        <v>1076</v>
      </c>
    </row>
    <row r="102" spans="1:16" ht="12.75">
      <c r="A102" t="s">
        <v>48</v>
      </c>
      <c s="34" t="s">
        <v>249</v>
      </c>
      <c s="34" t="s">
        <v>1077</v>
      </c>
      <c s="35" t="s">
        <v>5</v>
      </c>
      <c s="6" t="s">
        <v>1078</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956</v>
      </c>
    </row>
    <row r="106" spans="1:16" ht="12.75">
      <c r="A106" t="s">
        <v>48</v>
      </c>
      <c s="34" t="s">
        <v>253</v>
      </c>
      <c s="34" t="s">
        <v>1704</v>
      </c>
      <c s="35" t="s">
        <v>5</v>
      </c>
      <c s="6" t="s">
        <v>1705</v>
      </c>
      <c s="36" t="s">
        <v>62</v>
      </c>
      <c s="37">
        <v>2</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14.75">
      <c r="A109" t="s">
        <v>55</v>
      </c>
      <c r="E109" s="39" t="s">
        <v>983</v>
      </c>
    </row>
    <row r="110" spans="1:16" ht="12.75">
      <c r="A110" t="s">
        <v>48</v>
      </c>
      <c s="34" t="s">
        <v>995</v>
      </c>
      <c s="34" t="s">
        <v>1704</v>
      </c>
      <c s="35" t="s">
        <v>444</v>
      </c>
      <c s="6" t="s">
        <v>1706</v>
      </c>
      <c s="36" t="s">
        <v>62</v>
      </c>
      <c s="37">
        <v>10</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14.75">
      <c r="A113" t="s">
        <v>55</v>
      </c>
      <c r="E113" s="39" t="s">
        <v>983</v>
      </c>
    </row>
    <row r="114" spans="1:16" ht="12.75">
      <c r="A114" t="s">
        <v>48</v>
      </c>
      <c s="34" t="s">
        <v>256</v>
      </c>
      <c s="34" t="s">
        <v>1707</v>
      </c>
      <c s="35" t="s">
        <v>5</v>
      </c>
      <c s="6" t="s">
        <v>1708</v>
      </c>
      <c s="36" t="s">
        <v>62</v>
      </c>
      <c s="37">
        <v>2</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956</v>
      </c>
    </row>
    <row r="118" spans="1:16" ht="12.75">
      <c r="A118" t="s">
        <v>48</v>
      </c>
      <c s="34" t="s">
        <v>260</v>
      </c>
      <c s="34" t="s">
        <v>1709</v>
      </c>
      <c s="35" t="s">
        <v>444</v>
      </c>
      <c s="6" t="s">
        <v>1710</v>
      </c>
      <c s="36" t="s">
        <v>1347</v>
      </c>
      <c s="37">
        <v>2</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53">
      <c r="A121" t="s">
        <v>55</v>
      </c>
      <c r="E121" s="39" t="s">
        <v>1135</v>
      </c>
    </row>
    <row r="122" spans="1:16" ht="12.75">
      <c r="A122" t="s">
        <v>48</v>
      </c>
      <c s="34" t="s">
        <v>264</v>
      </c>
      <c s="34" t="s">
        <v>1711</v>
      </c>
      <c s="35" t="s">
        <v>5</v>
      </c>
      <c s="6" t="s">
        <v>1712</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14.75">
      <c r="A125" t="s">
        <v>55</v>
      </c>
      <c r="E125" s="39" t="s">
        <v>983</v>
      </c>
    </row>
    <row r="126" spans="1:16" ht="25.5">
      <c r="A126" t="s">
        <v>48</v>
      </c>
      <c s="34" t="s">
        <v>283</v>
      </c>
      <c s="34" t="s">
        <v>1713</v>
      </c>
      <c s="35" t="s">
        <v>5</v>
      </c>
      <c s="6" t="s">
        <v>1714</v>
      </c>
      <c s="36" t="s">
        <v>62</v>
      </c>
      <c s="37">
        <v>8</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14.75">
      <c r="A129" t="s">
        <v>55</v>
      </c>
      <c r="E129" s="39" t="s">
        <v>983</v>
      </c>
    </row>
    <row r="130" spans="1:16" ht="25.5">
      <c r="A130" t="s">
        <v>48</v>
      </c>
      <c s="34" t="s">
        <v>291</v>
      </c>
      <c s="34" t="s">
        <v>1715</v>
      </c>
      <c s="35" t="s">
        <v>5</v>
      </c>
      <c s="6" t="s">
        <v>1716</v>
      </c>
      <c s="36" t="s">
        <v>62</v>
      </c>
      <c s="37">
        <v>25</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2.75">
      <c r="A133" t="s">
        <v>55</v>
      </c>
      <c r="E133" s="39" t="s">
        <v>5</v>
      </c>
    </row>
    <row r="134" spans="1:16" ht="12.75">
      <c r="A134" t="s">
        <v>48</v>
      </c>
      <c s="34" t="s">
        <v>295</v>
      </c>
      <c s="34" t="s">
        <v>1717</v>
      </c>
      <c s="35" t="s">
        <v>5</v>
      </c>
      <c s="6" t="s">
        <v>1718</v>
      </c>
      <c s="36" t="s">
        <v>62</v>
      </c>
      <c s="37">
        <v>39</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40.25">
      <c r="A137" t="s">
        <v>55</v>
      </c>
      <c r="E137" s="39" t="s">
        <v>956</v>
      </c>
    </row>
    <row r="138" spans="1:16" ht="25.5">
      <c r="A138" t="s">
        <v>48</v>
      </c>
      <c s="34" t="s">
        <v>526</v>
      </c>
      <c s="34" t="s">
        <v>1719</v>
      </c>
      <c s="35" t="s">
        <v>5</v>
      </c>
      <c s="6" t="s">
        <v>1720</v>
      </c>
      <c s="36" t="s">
        <v>62</v>
      </c>
      <c s="37">
        <v>4</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14.75">
      <c r="A141" t="s">
        <v>55</v>
      </c>
      <c r="E141" s="39" t="s">
        <v>983</v>
      </c>
    </row>
    <row r="142" spans="1:16" ht="25.5">
      <c r="A142" t="s">
        <v>48</v>
      </c>
      <c s="34" t="s">
        <v>533</v>
      </c>
      <c s="34" t="s">
        <v>1721</v>
      </c>
      <c s="35" t="s">
        <v>444</v>
      </c>
      <c s="6" t="s">
        <v>1722</v>
      </c>
      <c s="36" t="s">
        <v>62</v>
      </c>
      <c s="37">
        <v>2</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14.75">
      <c r="A145" t="s">
        <v>55</v>
      </c>
      <c r="E145" s="39" t="s">
        <v>983</v>
      </c>
    </row>
    <row r="146" spans="1:16" ht="25.5">
      <c r="A146" t="s">
        <v>48</v>
      </c>
      <c s="34" t="s">
        <v>305</v>
      </c>
      <c s="34" t="s">
        <v>1723</v>
      </c>
      <c s="35" t="s">
        <v>5</v>
      </c>
      <c s="6" t="s">
        <v>1724</v>
      </c>
      <c s="36" t="s">
        <v>62</v>
      </c>
      <c s="37">
        <v>2</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14.75">
      <c r="A149" t="s">
        <v>55</v>
      </c>
      <c r="E149" s="39" t="s">
        <v>983</v>
      </c>
    </row>
    <row r="150" spans="1:16" ht="12.75">
      <c r="A150" t="s">
        <v>48</v>
      </c>
      <c s="34" t="s">
        <v>311</v>
      </c>
      <c s="34" t="s">
        <v>1725</v>
      </c>
      <c s="35" t="s">
        <v>5</v>
      </c>
      <c s="6" t="s">
        <v>1726</v>
      </c>
      <c s="36" t="s">
        <v>62</v>
      </c>
      <c s="37">
        <v>9</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40.25">
      <c r="A153" t="s">
        <v>55</v>
      </c>
      <c r="E153" s="39" t="s">
        <v>956</v>
      </c>
    </row>
    <row r="154" spans="1:16" ht="25.5">
      <c r="A154" t="s">
        <v>48</v>
      </c>
      <c s="34" t="s">
        <v>312</v>
      </c>
      <c s="34" t="s">
        <v>1727</v>
      </c>
      <c s="35" t="s">
        <v>5</v>
      </c>
      <c s="6" t="s">
        <v>1728</v>
      </c>
      <c s="36" t="s">
        <v>62</v>
      </c>
      <c s="37">
        <v>6</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983</v>
      </c>
    </row>
    <row r="158" spans="1:16" ht="25.5">
      <c r="A158" t="s">
        <v>48</v>
      </c>
      <c s="34" t="s">
        <v>319</v>
      </c>
      <c s="34" t="s">
        <v>1729</v>
      </c>
      <c s="35" t="s">
        <v>5</v>
      </c>
      <c s="6" t="s">
        <v>1730</v>
      </c>
      <c s="36" t="s">
        <v>62</v>
      </c>
      <c s="37">
        <v>10</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2.75">
      <c r="A161" t="s">
        <v>55</v>
      </c>
      <c r="E161" s="39" t="s">
        <v>5</v>
      </c>
    </row>
    <row r="162" spans="1:16" ht="12.75">
      <c r="A162" t="s">
        <v>48</v>
      </c>
      <c s="34" t="s">
        <v>323</v>
      </c>
      <c s="34" t="s">
        <v>1731</v>
      </c>
      <c s="35" t="s">
        <v>5</v>
      </c>
      <c s="6" t="s">
        <v>1732</v>
      </c>
      <c s="36" t="s">
        <v>62</v>
      </c>
      <c s="37">
        <v>16</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40.25">
      <c r="A165" t="s">
        <v>55</v>
      </c>
      <c r="E165" s="39" t="s">
        <v>956</v>
      </c>
    </row>
    <row r="166" spans="1:16" ht="25.5">
      <c r="A166" t="s">
        <v>48</v>
      </c>
      <c s="34" t="s">
        <v>327</v>
      </c>
      <c s="34" t="s">
        <v>1733</v>
      </c>
      <c s="35" t="s">
        <v>5</v>
      </c>
      <c s="6" t="s">
        <v>1734</v>
      </c>
      <c s="36" t="s">
        <v>62</v>
      </c>
      <c s="37">
        <v>1</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14.75">
      <c r="A169" t="s">
        <v>55</v>
      </c>
      <c r="E169" s="39" t="s">
        <v>983</v>
      </c>
    </row>
    <row r="170" spans="1:16" ht="25.5">
      <c r="A170" t="s">
        <v>48</v>
      </c>
      <c s="34" t="s">
        <v>330</v>
      </c>
      <c s="34" t="s">
        <v>1735</v>
      </c>
      <c s="35" t="s">
        <v>5</v>
      </c>
      <c s="6" t="s">
        <v>1736</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40.25">
      <c r="A173" t="s">
        <v>55</v>
      </c>
      <c r="E173" s="39" t="s">
        <v>956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4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COUNTIFS(L8:L441,"=0",A8:A441,"P")+COUNTIFS(L8:L441,"",A8:A441,"P")+SUM(Q8:Q441)</f>
      </c>
    </row>
    <row r="8" spans="1:13" ht="12.75">
      <c r="A8" t="s">
        <v>44</v>
      </c>
      <c r="C8" s="28" t="s">
        <v>1739</v>
      </c>
      <c r="E8" s="30" t="s">
        <v>1738</v>
      </c>
      <c r="J8" s="29">
        <f>0+J9+J26+J39+J44</f>
      </c>
      <c s="29">
        <f>0+K9+K26+K39+K44</f>
      </c>
      <c s="29">
        <f>0+L9+L26+L39+L44</f>
      </c>
      <c s="29">
        <f>0+M9+M26+M39+M44</f>
      </c>
    </row>
    <row r="9" spans="1:13" ht="12.75">
      <c r="A9" t="s">
        <v>46</v>
      </c>
      <c r="C9" s="31" t="s">
        <v>1076</v>
      </c>
      <c r="E9" s="33" t="s">
        <v>1381</v>
      </c>
      <c r="J9" s="32">
        <f>0</f>
      </c>
      <c s="32">
        <f>0</f>
      </c>
      <c s="32">
        <f>0+L10+L14+L18+L22</f>
      </c>
      <c s="32">
        <f>0+M10+M14+M18+M22</f>
      </c>
    </row>
    <row r="10" spans="1:16" ht="25.5">
      <c r="A10" t="s">
        <v>48</v>
      </c>
      <c s="34" t="s">
        <v>714</v>
      </c>
      <c s="34" t="s">
        <v>1382</v>
      </c>
      <c s="35" t="s">
        <v>5</v>
      </c>
      <c s="6" t="s">
        <v>1383</v>
      </c>
      <c s="36" t="s">
        <v>366</v>
      </c>
      <c s="37">
        <v>0.907</v>
      </c>
      <c s="36">
        <v>0</v>
      </c>
      <c s="36">
        <f>ROUND(G10*H10,6)</f>
      </c>
      <c r="L10" s="38">
        <v>0</v>
      </c>
      <c s="32">
        <f>ROUND(ROUND(L10,2)*ROUND(G10,3),2)</f>
      </c>
      <c s="36" t="s">
        <v>434</v>
      </c>
      <c>
        <f>(M10*21)/100</f>
      </c>
      <c t="s">
        <v>27</v>
      </c>
    </row>
    <row r="11" spans="1:5" ht="12.75">
      <c r="A11" s="35" t="s">
        <v>53</v>
      </c>
      <c r="E11" s="39" t="s">
        <v>5</v>
      </c>
    </row>
    <row r="12" spans="1:5" ht="25.5">
      <c r="A12" s="35" t="s">
        <v>54</v>
      </c>
      <c r="E12" s="40" t="s">
        <v>1740</v>
      </c>
    </row>
    <row r="13" spans="1:5" ht="63.75">
      <c r="A13" t="s">
        <v>55</v>
      </c>
      <c r="E13" s="39" t="s">
        <v>1384</v>
      </c>
    </row>
    <row r="14" spans="1:16" ht="12.75">
      <c r="A14" t="s">
        <v>48</v>
      </c>
      <c s="34" t="s">
        <v>718</v>
      </c>
      <c s="34" t="s">
        <v>1385</v>
      </c>
      <c s="35" t="s">
        <v>5</v>
      </c>
      <c s="6" t="s">
        <v>1386</v>
      </c>
      <c s="36" t="s">
        <v>497</v>
      </c>
      <c s="37">
        <v>1</v>
      </c>
      <c s="36">
        <v>0</v>
      </c>
      <c s="36">
        <f>ROUND(G14*H14,6)</f>
      </c>
      <c r="L14" s="38">
        <v>0</v>
      </c>
      <c s="32">
        <f>ROUND(ROUND(L14,2)*ROUND(G14,3),2)</f>
      </c>
      <c s="36" t="s">
        <v>434</v>
      </c>
      <c>
        <f>(M14*21)/100</f>
      </c>
      <c t="s">
        <v>27</v>
      </c>
    </row>
    <row r="15" spans="1:5" ht="12.75">
      <c r="A15" s="35" t="s">
        <v>53</v>
      </c>
      <c r="E15" s="39" t="s">
        <v>5</v>
      </c>
    </row>
    <row r="16" spans="1:5" ht="25.5">
      <c r="A16" s="35" t="s">
        <v>54</v>
      </c>
      <c r="E16" s="40" t="s">
        <v>136</v>
      </c>
    </row>
    <row r="17" spans="1:5" ht="12.75">
      <c r="A17" t="s">
        <v>55</v>
      </c>
      <c r="E17" s="39" t="s">
        <v>1387</v>
      </c>
    </row>
    <row r="18" spans="1:16" ht="12.75">
      <c r="A18" t="s">
        <v>48</v>
      </c>
      <c s="34" t="s">
        <v>722</v>
      </c>
      <c s="34" t="s">
        <v>1388</v>
      </c>
      <c s="35" t="s">
        <v>5</v>
      </c>
      <c s="6" t="s">
        <v>1389</v>
      </c>
      <c s="36" t="s">
        <v>1390</v>
      </c>
      <c s="37">
        <v>9.7</v>
      </c>
      <c s="36">
        <v>0</v>
      </c>
      <c s="36">
        <f>ROUND(G18*H18,6)</f>
      </c>
      <c r="L18" s="38">
        <v>0</v>
      </c>
      <c s="32">
        <f>ROUND(ROUND(L18,2)*ROUND(G18,3),2)</f>
      </c>
      <c s="36" t="s">
        <v>434</v>
      </c>
      <c>
        <f>(M18*21)/100</f>
      </c>
      <c t="s">
        <v>27</v>
      </c>
    </row>
    <row r="19" spans="1:5" ht="12.75">
      <c r="A19" s="35" t="s">
        <v>53</v>
      </c>
      <c r="E19" s="39" t="s">
        <v>5</v>
      </c>
    </row>
    <row r="20" spans="1:5" ht="25.5">
      <c r="A20" s="35" t="s">
        <v>54</v>
      </c>
      <c r="E20" s="40" t="s">
        <v>1741</v>
      </c>
    </row>
    <row r="21" spans="1:5" ht="12.75">
      <c r="A21" t="s">
        <v>55</v>
      </c>
      <c r="E21" s="39" t="s">
        <v>1391</v>
      </c>
    </row>
    <row r="22" spans="1:16" ht="12.75">
      <c r="A22" t="s">
        <v>48</v>
      </c>
      <c s="34" t="s">
        <v>730</v>
      </c>
      <c s="34" t="s">
        <v>1607</v>
      </c>
      <c s="35" t="s">
        <v>5</v>
      </c>
      <c s="6" t="s">
        <v>1608</v>
      </c>
      <c s="36" t="s">
        <v>51</v>
      </c>
      <c s="37">
        <v>907</v>
      </c>
      <c s="36">
        <v>0</v>
      </c>
      <c s="36">
        <f>ROUND(G22*H22,6)</f>
      </c>
      <c r="L22" s="38">
        <v>0</v>
      </c>
      <c s="32">
        <f>ROUND(ROUND(L22,2)*ROUND(G22,3),2)</f>
      </c>
      <c s="36" t="s">
        <v>434</v>
      </c>
      <c>
        <f>(M22*21)/100</f>
      </c>
      <c t="s">
        <v>27</v>
      </c>
    </row>
    <row r="23" spans="1:5" ht="12.75">
      <c r="A23" s="35" t="s">
        <v>53</v>
      </c>
      <c r="E23" s="39" t="s">
        <v>5</v>
      </c>
    </row>
    <row r="24" spans="1:5" ht="12.75">
      <c r="A24" s="35" t="s">
        <v>54</v>
      </c>
      <c r="E24" s="40" t="s">
        <v>5</v>
      </c>
    </row>
    <row r="25" spans="1:5" ht="140.25">
      <c r="A25" t="s">
        <v>55</v>
      </c>
      <c r="E25" s="39" t="s">
        <v>1609</v>
      </c>
    </row>
    <row r="26" spans="1:13" ht="12.75">
      <c r="A26" t="s">
        <v>46</v>
      </c>
      <c r="C26" s="31" t="s">
        <v>4</v>
      </c>
      <c r="E26" s="33" t="s">
        <v>1269</v>
      </c>
      <c r="J26" s="32">
        <f>0</f>
      </c>
      <c s="32">
        <f>0</f>
      </c>
      <c s="32">
        <f>0+L27+L31+L35</f>
      </c>
      <c s="32">
        <f>0+M27+M31+M35</f>
      </c>
    </row>
    <row r="27" spans="1:16" ht="12.75">
      <c r="A27" t="s">
        <v>48</v>
      </c>
      <c s="34" t="s">
        <v>4</v>
      </c>
      <c s="34" t="s">
        <v>1395</v>
      </c>
      <c s="35" t="s">
        <v>5</v>
      </c>
      <c s="6" t="s">
        <v>1396</v>
      </c>
      <c s="36" t="s">
        <v>182</v>
      </c>
      <c s="37">
        <v>378.63</v>
      </c>
      <c s="36">
        <v>0</v>
      </c>
      <c s="36">
        <f>ROUND(G27*H27,6)</f>
      </c>
      <c r="L27" s="38">
        <v>0</v>
      </c>
      <c s="32">
        <f>ROUND(ROUND(L27,2)*ROUND(G27,3),2)</f>
      </c>
      <c s="36" t="s">
        <v>52</v>
      </c>
      <c>
        <f>(M27*21)/100</f>
      </c>
      <c t="s">
        <v>27</v>
      </c>
    </row>
    <row r="28" spans="1:5" ht="12.75">
      <c r="A28" s="35" t="s">
        <v>53</v>
      </c>
      <c r="E28" s="39" t="s">
        <v>5</v>
      </c>
    </row>
    <row r="29" spans="1:5" ht="25.5">
      <c r="A29" s="35" t="s">
        <v>54</v>
      </c>
      <c r="E29" s="40" t="s">
        <v>1742</v>
      </c>
    </row>
    <row r="30" spans="1:5" ht="318.75">
      <c r="A30" t="s">
        <v>55</v>
      </c>
      <c r="E30" s="39" t="s">
        <v>1397</v>
      </c>
    </row>
    <row r="31" spans="1:16" ht="12.75">
      <c r="A31" t="s">
        <v>48</v>
      </c>
      <c s="34" t="s">
        <v>27</v>
      </c>
      <c s="34" t="s">
        <v>192</v>
      </c>
      <c s="35" t="s">
        <v>5</v>
      </c>
      <c s="6" t="s">
        <v>1398</v>
      </c>
      <c s="36" t="s">
        <v>182</v>
      </c>
      <c s="37">
        <v>378.63</v>
      </c>
      <c s="36">
        <v>0</v>
      </c>
      <c s="36">
        <f>ROUND(G31*H31,6)</f>
      </c>
      <c r="L31" s="38">
        <v>0</v>
      </c>
      <c s="32">
        <f>ROUND(ROUND(L31,2)*ROUND(G31,3),2)</f>
      </c>
      <c s="36" t="s">
        <v>52</v>
      </c>
      <c>
        <f>(M31*21)/100</f>
      </c>
      <c t="s">
        <v>27</v>
      </c>
    </row>
    <row r="32" spans="1:5" ht="12.75">
      <c r="A32" s="35" t="s">
        <v>53</v>
      </c>
      <c r="E32" s="39" t="s">
        <v>5</v>
      </c>
    </row>
    <row r="33" spans="1:5" ht="25.5">
      <c r="A33" s="35" t="s">
        <v>54</v>
      </c>
      <c r="E33" s="40" t="s">
        <v>1742</v>
      </c>
    </row>
    <row r="34" spans="1:5" ht="229.5">
      <c r="A34" t="s">
        <v>55</v>
      </c>
      <c r="E34" s="39" t="s">
        <v>1399</v>
      </c>
    </row>
    <row r="35" spans="1:16" ht="12.75">
      <c r="A35" t="s">
        <v>48</v>
      </c>
      <c s="34" t="s">
        <v>26</v>
      </c>
      <c s="34" t="s">
        <v>1400</v>
      </c>
      <c s="35" t="s">
        <v>5</v>
      </c>
      <c s="6" t="s">
        <v>1401</v>
      </c>
      <c s="36" t="s">
        <v>182</v>
      </c>
      <c s="37">
        <v>75</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293.25">
      <c r="A38" t="s">
        <v>55</v>
      </c>
      <c r="E38" s="39" t="s">
        <v>1402</v>
      </c>
    </row>
    <row r="39" spans="1:13" ht="12.75">
      <c r="A39" t="s">
        <v>46</v>
      </c>
      <c r="C39" s="31" t="s">
        <v>27</v>
      </c>
      <c r="E39" s="33" t="s">
        <v>1273</v>
      </c>
      <c r="J39" s="32">
        <f>0</f>
      </c>
      <c s="32">
        <f>0</f>
      </c>
      <c s="32">
        <f>0+L40</f>
      </c>
      <c s="32">
        <f>0+M40</f>
      </c>
    </row>
    <row r="40" spans="1:16" ht="12.75">
      <c r="A40" t="s">
        <v>48</v>
      </c>
      <c s="34" t="s">
        <v>63</v>
      </c>
      <c s="34" t="s">
        <v>1743</v>
      </c>
      <c s="35" t="s">
        <v>5</v>
      </c>
      <c s="6" t="s">
        <v>1744</v>
      </c>
      <c s="36" t="s">
        <v>182</v>
      </c>
      <c s="37">
        <v>42.5</v>
      </c>
      <c s="36">
        <v>0</v>
      </c>
      <c s="36">
        <f>ROUND(G40*H40,6)</f>
      </c>
      <c r="L40" s="38">
        <v>0</v>
      </c>
      <c s="32">
        <f>ROUND(ROUND(L40,2)*ROUND(G40,3),2)</f>
      </c>
      <c s="36" t="s">
        <v>52</v>
      </c>
      <c>
        <f>(M40*21)/100</f>
      </c>
      <c t="s">
        <v>27</v>
      </c>
    </row>
    <row r="41" spans="1:5" ht="12.75">
      <c r="A41" s="35" t="s">
        <v>53</v>
      </c>
      <c r="E41" s="39" t="s">
        <v>5</v>
      </c>
    </row>
    <row r="42" spans="1:5" ht="25.5">
      <c r="A42" s="35" t="s">
        <v>54</v>
      </c>
      <c r="E42" s="40" t="s">
        <v>1745</v>
      </c>
    </row>
    <row r="43" spans="1:5" ht="369.75">
      <c r="A43" t="s">
        <v>55</v>
      </c>
      <c r="E43" s="39" t="s">
        <v>1276</v>
      </c>
    </row>
    <row r="44" spans="1:13" ht="12.75">
      <c r="A44" t="s">
        <v>46</v>
      </c>
      <c r="C44" s="31" t="s">
        <v>123</v>
      </c>
      <c r="E44" s="33" t="s">
        <v>124</v>
      </c>
      <c r="J44" s="32">
        <f>0</f>
      </c>
      <c s="32">
        <f>0</f>
      </c>
      <c s="32">
        <f>0+L45+L49+L53+L57+L61+L65+L69+L73+L77+L81+L85+L89+L93+L97+L101+L105+L109+L113+L117+L121+L125+L129+L133+L137+L141+L145+L149+L153+L157+L161+L165+L169+L173+L177+L181+L185+L189+L193+L197+L201+L205+L209+L213+L217+L221+L225+L229+L233+L237+L241+L245+L249+L253+L257+L261+L265+L269+L273+L277+L281+L285+L289+L293+L297+L301+L305+L309+L313+L317+L321+L325+L329+L333+L337+L341+L345+L349+L353+L357+L361+L365+L369+L373+L377+L381+L385+L389+L393+L397+L401+L405+L409+L413+L417+L421+L425+L429+L433+L437+L441</f>
      </c>
      <c s="32">
        <f>0+M45+M49+M53+M57+M61+M65+M69+M73+M77+M81+M85+M89+M93+M97+M101+M105+M109+M113+M117+M121+M125+M129+M133+M137+M141+M145+M149+M153+M157+M161+M165+M169+M173+M177+M181+M185+M189+M193+M197+M201+M205+M209+M213+M217+M221+M225+M229+M233+M237+M241+M245+M249+M253+M257+M261+M265+M269+M273+M277+M281+M285+M289+M293+M297+M301+M305+M309+M313+M317+M321+M325+M329+M333+M337+M341+M345+M349+M353+M357+M361+M365+M369+M373+M377+M381+M385+M389+M393+M397+M401+M405+M409+M413+M417+M421+M425+M429+M433+M437+M441</f>
      </c>
    </row>
    <row r="45" spans="1:16" ht="12.75">
      <c r="A45" t="s">
        <v>48</v>
      </c>
      <c s="34" t="s">
        <v>67</v>
      </c>
      <c s="34" t="s">
        <v>1407</v>
      </c>
      <c s="35" t="s">
        <v>5</v>
      </c>
      <c s="6" t="s">
        <v>1408</v>
      </c>
      <c s="36" t="s">
        <v>62</v>
      </c>
      <c s="37">
        <v>20</v>
      </c>
      <c s="36">
        <v>0</v>
      </c>
      <c s="36">
        <f>ROUND(G45*H45,6)</f>
      </c>
      <c r="L45" s="38">
        <v>0</v>
      </c>
      <c s="32">
        <f>ROUND(ROUND(L45,2)*ROUND(G45,3),2)</f>
      </c>
      <c s="36" t="s">
        <v>52</v>
      </c>
      <c>
        <f>(M45*21)/100</f>
      </c>
      <c t="s">
        <v>27</v>
      </c>
    </row>
    <row r="46" spans="1:5" ht="12.75">
      <c r="A46" s="35" t="s">
        <v>53</v>
      </c>
      <c r="E46" s="39" t="s">
        <v>5</v>
      </c>
    </row>
    <row r="47" spans="1:5" ht="12.75">
      <c r="A47" s="35" t="s">
        <v>54</v>
      </c>
      <c r="E47" s="40" t="s">
        <v>5</v>
      </c>
    </row>
    <row r="48" spans="1:5" ht="114.75">
      <c r="A48" t="s">
        <v>55</v>
      </c>
      <c r="E48" s="39" t="s">
        <v>983</v>
      </c>
    </row>
    <row r="49" spans="1:16" ht="12.75">
      <c r="A49" t="s">
        <v>48</v>
      </c>
      <c s="34" t="s">
        <v>72</v>
      </c>
      <c s="34" t="s">
        <v>1409</v>
      </c>
      <c s="35" t="s">
        <v>5</v>
      </c>
      <c s="6" t="s">
        <v>1410</v>
      </c>
      <c s="36" t="s">
        <v>62</v>
      </c>
      <c s="37">
        <v>20</v>
      </c>
      <c s="36">
        <v>0</v>
      </c>
      <c s="36">
        <f>ROUND(G49*H49,6)</f>
      </c>
      <c r="L49" s="38">
        <v>0</v>
      </c>
      <c s="32">
        <f>ROUND(ROUND(L49,2)*ROUND(G49,3),2)</f>
      </c>
      <c s="36" t="s">
        <v>52</v>
      </c>
      <c>
        <f>(M49*21)/100</f>
      </c>
      <c t="s">
        <v>27</v>
      </c>
    </row>
    <row r="50" spans="1:5" ht="12.75">
      <c r="A50" s="35" t="s">
        <v>53</v>
      </c>
      <c r="E50" s="39" t="s">
        <v>5</v>
      </c>
    </row>
    <row r="51" spans="1:5" ht="12.75">
      <c r="A51" s="35" t="s">
        <v>54</v>
      </c>
      <c r="E51" s="40" t="s">
        <v>5</v>
      </c>
    </row>
    <row r="52" spans="1:5" ht="140.25">
      <c r="A52" t="s">
        <v>55</v>
      </c>
      <c r="E52" s="39" t="s">
        <v>956</v>
      </c>
    </row>
    <row r="53" spans="1:16" ht="25.5">
      <c r="A53" t="s">
        <v>48</v>
      </c>
      <c s="34" t="s">
        <v>123</v>
      </c>
      <c s="34" t="s">
        <v>200</v>
      </c>
      <c s="35" t="s">
        <v>5</v>
      </c>
      <c s="6" t="s">
        <v>201</v>
      </c>
      <c s="36" t="s">
        <v>62</v>
      </c>
      <c s="37">
        <v>28</v>
      </c>
      <c s="36">
        <v>0</v>
      </c>
      <c s="36">
        <f>ROUND(G53*H53,6)</f>
      </c>
      <c r="L53" s="38">
        <v>0</v>
      </c>
      <c s="32">
        <f>ROUND(ROUND(L53,2)*ROUND(G53,3),2)</f>
      </c>
      <c s="36" t="s">
        <v>52</v>
      </c>
      <c>
        <f>(M53*21)/100</f>
      </c>
      <c t="s">
        <v>27</v>
      </c>
    </row>
    <row r="54" spans="1:5" ht="12.75">
      <c r="A54" s="35" t="s">
        <v>53</v>
      </c>
      <c r="E54" s="39" t="s">
        <v>5</v>
      </c>
    </row>
    <row r="55" spans="1:5" ht="12.75">
      <c r="A55" s="35" t="s">
        <v>54</v>
      </c>
      <c r="E55" s="40" t="s">
        <v>5</v>
      </c>
    </row>
    <row r="56" spans="1:5" ht="76.5">
      <c r="A56" t="s">
        <v>55</v>
      </c>
      <c r="E56" s="39" t="s">
        <v>1746</v>
      </c>
    </row>
    <row r="57" spans="1:16" ht="12.75">
      <c r="A57" t="s">
        <v>48</v>
      </c>
      <c s="34" t="s">
        <v>163</v>
      </c>
      <c s="34" t="s">
        <v>206</v>
      </c>
      <c s="35" t="s">
        <v>5</v>
      </c>
      <c s="6" t="s">
        <v>207</v>
      </c>
      <c s="36" t="s">
        <v>62</v>
      </c>
      <c s="37">
        <v>4</v>
      </c>
      <c s="36">
        <v>0</v>
      </c>
      <c s="36">
        <f>ROUND(G57*H57,6)</f>
      </c>
      <c r="L57" s="38">
        <v>0</v>
      </c>
      <c s="32">
        <f>ROUND(ROUND(L57,2)*ROUND(G57,3),2)</f>
      </c>
      <c s="36" t="s">
        <v>52</v>
      </c>
      <c>
        <f>(M57*21)/100</f>
      </c>
      <c t="s">
        <v>27</v>
      </c>
    </row>
    <row r="58" spans="1:5" ht="12.75">
      <c r="A58" s="35" t="s">
        <v>53</v>
      </c>
      <c r="E58" s="39" t="s">
        <v>5</v>
      </c>
    </row>
    <row r="59" spans="1:5" ht="12.75">
      <c r="A59" s="35" t="s">
        <v>54</v>
      </c>
      <c r="E59" s="40" t="s">
        <v>5</v>
      </c>
    </row>
    <row r="60" spans="1:5" ht="102">
      <c r="A60" t="s">
        <v>55</v>
      </c>
      <c r="E60" s="39" t="s">
        <v>1747</v>
      </c>
    </row>
    <row r="61" spans="1:16" ht="12.75">
      <c r="A61" t="s">
        <v>48</v>
      </c>
      <c s="34" t="s">
        <v>76</v>
      </c>
      <c s="34" t="s">
        <v>1748</v>
      </c>
      <c s="35" t="s">
        <v>5</v>
      </c>
      <c s="6" t="s">
        <v>1749</v>
      </c>
      <c s="36" t="s">
        <v>51</v>
      </c>
      <c s="37">
        <v>130</v>
      </c>
      <c s="36">
        <v>0</v>
      </c>
      <c s="36">
        <f>ROUND(G61*H61,6)</f>
      </c>
      <c r="L61" s="38">
        <v>0</v>
      </c>
      <c s="32">
        <f>ROUND(ROUND(L61,2)*ROUND(G61,3),2)</f>
      </c>
      <c s="36" t="s">
        <v>52</v>
      </c>
      <c>
        <f>(M61*21)/100</f>
      </c>
      <c t="s">
        <v>27</v>
      </c>
    </row>
    <row r="62" spans="1:5" ht="12.75">
      <c r="A62" s="35" t="s">
        <v>53</v>
      </c>
      <c r="E62" s="39" t="s">
        <v>5</v>
      </c>
    </row>
    <row r="63" spans="1:5" ht="12.75">
      <c r="A63" s="35" t="s">
        <v>54</v>
      </c>
      <c r="E63" s="40" t="s">
        <v>5</v>
      </c>
    </row>
    <row r="64" spans="1:5" ht="114.75">
      <c r="A64" t="s">
        <v>55</v>
      </c>
      <c r="E64" s="39" t="s">
        <v>1750</v>
      </c>
    </row>
    <row r="65" spans="1:16" ht="12.75">
      <c r="A65" t="s">
        <v>48</v>
      </c>
      <c s="34" t="s">
        <v>82</v>
      </c>
      <c s="34" t="s">
        <v>1417</v>
      </c>
      <c s="35" t="s">
        <v>5</v>
      </c>
      <c s="6" t="s">
        <v>1418</v>
      </c>
      <c s="36" t="s">
        <v>51</v>
      </c>
      <c s="37">
        <v>743</v>
      </c>
      <c s="36">
        <v>0</v>
      </c>
      <c s="36">
        <f>ROUND(G65*H65,6)</f>
      </c>
      <c r="L65" s="38">
        <v>0</v>
      </c>
      <c s="32">
        <f>ROUND(ROUND(L65,2)*ROUND(G65,3),2)</f>
      </c>
      <c s="36" t="s">
        <v>52</v>
      </c>
      <c>
        <f>(M65*21)/100</f>
      </c>
      <c t="s">
        <v>27</v>
      </c>
    </row>
    <row r="66" spans="1:5" ht="12.75">
      <c r="A66" s="35" t="s">
        <v>53</v>
      </c>
      <c r="E66" s="39" t="s">
        <v>5</v>
      </c>
    </row>
    <row r="67" spans="1:5" ht="12.75">
      <c r="A67" s="35" t="s">
        <v>54</v>
      </c>
      <c r="E67" s="40" t="s">
        <v>5</v>
      </c>
    </row>
    <row r="68" spans="1:5" ht="102">
      <c r="A68" t="s">
        <v>55</v>
      </c>
      <c r="E68" s="39" t="s">
        <v>1751</v>
      </c>
    </row>
    <row r="69" spans="1:16" ht="12.75">
      <c r="A69" t="s">
        <v>48</v>
      </c>
      <c s="34" t="s">
        <v>86</v>
      </c>
      <c s="34" t="s">
        <v>217</v>
      </c>
      <c s="35" t="s">
        <v>5</v>
      </c>
      <c s="6" t="s">
        <v>218</v>
      </c>
      <c s="36" t="s">
        <v>51</v>
      </c>
      <c s="37">
        <v>1002</v>
      </c>
      <c s="36">
        <v>0</v>
      </c>
      <c s="36">
        <f>ROUND(G69*H69,6)</f>
      </c>
      <c r="L69" s="38">
        <v>0</v>
      </c>
      <c s="32">
        <f>ROUND(ROUND(L69,2)*ROUND(G69,3),2)</f>
      </c>
      <c s="36" t="s">
        <v>52</v>
      </c>
      <c>
        <f>(M69*21)/100</f>
      </c>
      <c t="s">
        <v>27</v>
      </c>
    </row>
    <row r="70" spans="1:5" ht="12.75">
      <c r="A70" s="35" t="s">
        <v>53</v>
      </c>
      <c r="E70" s="39" t="s">
        <v>5</v>
      </c>
    </row>
    <row r="71" spans="1:5" ht="12.75">
      <c r="A71" s="35" t="s">
        <v>54</v>
      </c>
      <c r="E71" s="40" t="s">
        <v>5</v>
      </c>
    </row>
    <row r="72" spans="1:5" ht="140.25">
      <c r="A72" t="s">
        <v>55</v>
      </c>
      <c r="E72" s="39" t="s">
        <v>1752</v>
      </c>
    </row>
    <row r="73" spans="1:16" ht="25.5">
      <c r="A73" t="s">
        <v>48</v>
      </c>
      <c s="34" t="s">
        <v>90</v>
      </c>
      <c s="34" t="s">
        <v>1753</v>
      </c>
      <c s="35" t="s">
        <v>5</v>
      </c>
      <c s="6" t="s">
        <v>1754</v>
      </c>
      <c s="36" t="s">
        <v>51</v>
      </c>
      <c s="37">
        <v>130</v>
      </c>
      <c s="36">
        <v>0</v>
      </c>
      <c s="36">
        <f>ROUND(G73*H73,6)</f>
      </c>
      <c r="L73" s="38">
        <v>0</v>
      </c>
      <c s="32">
        <f>ROUND(ROUND(L73,2)*ROUND(G73,3),2)</f>
      </c>
      <c s="36" t="s">
        <v>52</v>
      </c>
      <c>
        <f>(M73*21)/100</f>
      </c>
      <c t="s">
        <v>27</v>
      </c>
    </row>
    <row r="74" spans="1:5" ht="12.75">
      <c r="A74" s="35" t="s">
        <v>53</v>
      </c>
      <c r="E74" s="39" t="s">
        <v>5</v>
      </c>
    </row>
    <row r="75" spans="1:5" ht="12.75">
      <c r="A75" s="35" t="s">
        <v>54</v>
      </c>
      <c r="E75" s="40" t="s">
        <v>5</v>
      </c>
    </row>
    <row r="76" spans="1:5" ht="140.25">
      <c r="A76" t="s">
        <v>55</v>
      </c>
      <c r="E76" s="39" t="s">
        <v>1282</v>
      </c>
    </row>
    <row r="77" spans="1:16" ht="25.5">
      <c r="A77" t="s">
        <v>48</v>
      </c>
      <c s="34" t="s">
        <v>94</v>
      </c>
      <c s="34" t="s">
        <v>1425</v>
      </c>
      <c s="35" t="s">
        <v>5</v>
      </c>
      <c s="6" t="s">
        <v>1426</v>
      </c>
      <c s="36" t="s">
        <v>51</v>
      </c>
      <c s="37">
        <v>21</v>
      </c>
      <c s="36">
        <v>0</v>
      </c>
      <c s="36">
        <f>ROUND(G77*H77,6)</f>
      </c>
      <c r="L77" s="38">
        <v>0</v>
      </c>
      <c s="32">
        <f>ROUND(ROUND(L77,2)*ROUND(G77,3),2)</f>
      </c>
      <c s="36" t="s">
        <v>52</v>
      </c>
      <c>
        <f>(M77*21)/100</f>
      </c>
      <c t="s">
        <v>27</v>
      </c>
    </row>
    <row r="78" spans="1:5" ht="12.75">
      <c r="A78" s="35" t="s">
        <v>53</v>
      </c>
      <c r="E78" s="39" t="s">
        <v>5</v>
      </c>
    </row>
    <row r="79" spans="1:5" ht="12.75">
      <c r="A79" s="35" t="s">
        <v>54</v>
      </c>
      <c r="E79" s="40" t="s">
        <v>5</v>
      </c>
    </row>
    <row r="80" spans="1:5" ht="127.5">
      <c r="A80" t="s">
        <v>55</v>
      </c>
      <c r="E80" s="39" t="s">
        <v>1755</v>
      </c>
    </row>
    <row r="81" spans="1:16" ht="12.75">
      <c r="A81" t="s">
        <v>48</v>
      </c>
      <c s="34" t="s">
        <v>98</v>
      </c>
      <c s="34" t="s">
        <v>1756</v>
      </c>
      <c s="35" t="s">
        <v>5</v>
      </c>
      <c s="6" t="s">
        <v>1757</v>
      </c>
      <c s="36" t="s">
        <v>51</v>
      </c>
      <c s="37">
        <v>20</v>
      </c>
      <c s="36">
        <v>0</v>
      </c>
      <c s="36">
        <f>ROUND(G81*H81,6)</f>
      </c>
      <c r="L81" s="38">
        <v>0</v>
      </c>
      <c s="32">
        <f>ROUND(ROUND(L81,2)*ROUND(G81,3),2)</f>
      </c>
      <c s="36" t="s">
        <v>52</v>
      </c>
      <c>
        <f>(M81*21)/100</f>
      </c>
      <c t="s">
        <v>27</v>
      </c>
    </row>
    <row r="82" spans="1:5" ht="12.75">
      <c r="A82" s="35" t="s">
        <v>53</v>
      </c>
      <c r="E82" s="39" t="s">
        <v>5</v>
      </c>
    </row>
    <row r="83" spans="1:5" ht="12.75">
      <c r="A83" s="35" t="s">
        <v>54</v>
      </c>
      <c r="E83" s="40" t="s">
        <v>5</v>
      </c>
    </row>
    <row r="84" spans="1:5" ht="76.5">
      <c r="A84" t="s">
        <v>55</v>
      </c>
      <c r="E84" s="39" t="s">
        <v>1758</v>
      </c>
    </row>
    <row r="85" spans="1:16" ht="12.75">
      <c r="A85" t="s">
        <v>48</v>
      </c>
      <c s="34" t="s">
        <v>102</v>
      </c>
      <c s="34" t="s">
        <v>1759</v>
      </c>
      <c s="35" t="s">
        <v>5</v>
      </c>
      <c s="6" t="s">
        <v>1760</v>
      </c>
      <c s="36" t="s">
        <v>62</v>
      </c>
      <c s="37">
        <v>50</v>
      </c>
      <c s="36">
        <v>0</v>
      </c>
      <c s="36">
        <f>ROUND(G85*H85,6)</f>
      </c>
      <c r="L85" s="38">
        <v>0</v>
      </c>
      <c s="32">
        <f>ROUND(ROUND(L85,2)*ROUND(G85,3),2)</f>
      </c>
      <c s="36" t="s">
        <v>52</v>
      </c>
      <c>
        <f>(M85*21)/100</f>
      </c>
      <c t="s">
        <v>27</v>
      </c>
    </row>
    <row r="86" spans="1:5" ht="12.75">
      <c r="A86" s="35" t="s">
        <v>53</v>
      </c>
      <c r="E86" s="39" t="s">
        <v>5</v>
      </c>
    </row>
    <row r="87" spans="1:5" ht="12.75">
      <c r="A87" s="35" t="s">
        <v>54</v>
      </c>
      <c r="E87" s="40" t="s">
        <v>5</v>
      </c>
    </row>
    <row r="88" spans="1:5" ht="76.5">
      <c r="A88" t="s">
        <v>55</v>
      </c>
      <c r="E88" s="39" t="s">
        <v>1761</v>
      </c>
    </row>
    <row r="89" spans="1:16" ht="12.75">
      <c r="A89" t="s">
        <v>48</v>
      </c>
      <c s="34" t="s">
        <v>107</v>
      </c>
      <c s="34" t="s">
        <v>1434</v>
      </c>
      <c s="35" t="s">
        <v>5</v>
      </c>
      <c s="6" t="s">
        <v>1435</v>
      </c>
      <c s="36" t="s">
        <v>62</v>
      </c>
      <c s="37">
        <v>20</v>
      </c>
      <c s="36">
        <v>0</v>
      </c>
      <c s="36">
        <f>ROUND(G89*H89,6)</f>
      </c>
      <c r="L89" s="38">
        <v>0</v>
      </c>
      <c s="32">
        <f>ROUND(ROUND(L89,2)*ROUND(G89,3),2)</f>
      </c>
      <c s="36" t="s">
        <v>52</v>
      </c>
      <c>
        <f>(M89*21)/100</f>
      </c>
      <c t="s">
        <v>27</v>
      </c>
    </row>
    <row r="90" spans="1:5" ht="12.75">
      <c r="A90" s="35" t="s">
        <v>53</v>
      </c>
      <c r="E90" s="39" t="s">
        <v>5</v>
      </c>
    </row>
    <row r="91" spans="1:5" ht="12.75">
      <c r="A91" s="35" t="s">
        <v>54</v>
      </c>
      <c r="E91" s="40" t="s">
        <v>5</v>
      </c>
    </row>
    <row r="92" spans="1:5" ht="102">
      <c r="A92" t="s">
        <v>55</v>
      </c>
      <c r="E92" s="39" t="s">
        <v>1762</v>
      </c>
    </row>
    <row r="93" spans="1:16" ht="25.5">
      <c r="A93" t="s">
        <v>48</v>
      </c>
      <c s="34" t="s">
        <v>111</v>
      </c>
      <c s="34" t="s">
        <v>224</v>
      </c>
      <c s="35" t="s">
        <v>5</v>
      </c>
      <c s="6" t="s">
        <v>225</v>
      </c>
      <c s="36" t="s">
        <v>62</v>
      </c>
      <c s="37">
        <v>1</v>
      </c>
      <c s="36">
        <v>0</v>
      </c>
      <c s="36">
        <f>ROUND(G93*H93,6)</f>
      </c>
      <c r="L93" s="38">
        <v>0</v>
      </c>
      <c s="32">
        <f>ROUND(ROUND(L93,2)*ROUND(G93,3),2)</f>
      </c>
      <c s="36" t="s">
        <v>52</v>
      </c>
      <c>
        <f>(M93*21)/100</f>
      </c>
      <c t="s">
        <v>27</v>
      </c>
    </row>
    <row r="94" spans="1:5" ht="12.75">
      <c r="A94" s="35" t="s">
        <v>53</v>
      </c>
      <c r="E94" s="39" t="s">
        <v>5</v>
      </c>
    </row>
    <row r="95" spans="1:5" ht="12.75">
      <c r="A95" s="35" t="s">
        <v>54</v>
      </c>
      <c r="E95" s="40" t="s">
        <v>5</v>
      </c>
    </row>
    <row r="96" spans="1:5" ht="38.25">
      <c r="A96" t="s">
        <v>55</v>
      </c>
      <c r="E96" s="39" t="s">
        <v>1437</v>
      </c>
    </row>
    <row r="97" spans="1:16" ht="12.75">
      <c r="A97" t="s">
        <v>48</v>
      </c>
      <c s="34" t="s">
        <v>115</v>
      </c>
      <c s="34" t="s">
        <v>1438</v>
      </c>
      <c s="35" t="s">
        <v>5</v>
      </c>
      <c s="6" t="s">
        <v>1439</v>
      </c>
      <c s="36" t="s">
        <v>62</v>
      </c>
      <c s="37">
        <v>1</v>
      </c>
      <c s="36">
        <v>0</v>
      </c>
      <c s="36">
        <f>ROUND(G97*H97,6)</f>
      </c>
      <c r="L97" s="38">
        <v>0</v>
      </c>
      <c s="32">
        <f>ROUND(ROUND(L97,2)*ROUND(G97,3),2)</f>
      </c>
      <c s="36" t="s">
        <v>52</v>
      </c>
      <c>
        <f>(M97*21)/100</f>
      </c>
      <c t="s">
        <v>27</v>
      </c>
    </row>
    <row r="98" spans="1:5" ht="12.75">
      <c r="A98" s="35" t="s">
        <v>53</v>
      </c>
      <c r="E98" s="39" t="s">
        <v>5</v>
      </c>
    </row>
    <row r="99" spans="1:5" ht="12.75">
      <c r="A99" s="35" t="s">
        <v>54</v>
      </c>
      <c r="E99" s="40" t="s">
        <v>5</v>
      </c>
    </row>
    <row r="100" spans="1:5" ht="38.25">
      <c r="A100" t="s">
        <v>55</v>
      </c>
      <c r="E100" s="39" t="s">
        <v>1437</v>
      </c>
    </row>
    <row r="101" spans="1:16" ht="12.75">
      <c r="A101" t="s">
        <v>48</v>
      </c>
      <c s="34" t="s">
        <v>119</v>
      </c>
      <c s="34" t="s">
        <v>1442</v>
      </c>
      <c s="35" t="s">
        <v>5</v>
      </c>
      <c s="6" t="s">
        <v>1443</v>
      </c>
      <c s="36" t="s">
        <v>51</v>
      </c>
      <c s="37">
        <v>1638</v>
      </c>
      <c s="36">
        <v>0</v>
      </c>
      <c s="36">
        <f>ROUND(G101*H101,6)</f>
      </c>
      <c r="L101" s="38">
        <v>0</v>
      </c>
      <c s="32">
        <f>ROUND(ROUND(L101,2)*ROUND(G101,3),2)</f>
      </c>
      <c s="36" t="s">
        <v>52</v>
      </c>
      <c>
        <f>(M101*21)/100</f>
      </c>
      <c t="s">
        <v>27</v>
      </c>
    </row>
    <row r="102" spans="1:5" ht="12.75">
      <c r="A102" s="35" t="s">
        <v>53</v>
      </c>
      <c r="E102" s="39" t="s">
        <v>5</v>
      </c>
    </row>
    <row r="103" spans="1:5" ht="12.75">
      <c r="A103" s="35" t="s">
        <v>54</v>
      </c>
      <c r="E103" s="40" t="s">
        <v>5</v>
      </c>
    </row>
    <row r="104" spans="1:5" ht="127.5">
      <c r="A104" t="s">
        <v>55</v>
      </c>
      <c r="E104" s="39" t="s">
        <v>1763</v>
      </c>
    </row>
    <row r="105" spans="1:16" ht="12.75">
      <c r="A105" t="s">
        <v>48</v>
      </c>
      <c s="34" t="s">
        <v>125</v>
      </c>
      <c s="34" t="s">
        <v>1356</v>
      </c>
      <c s="35" t="s">
        <v>5</v>
      </c>
      <c s="6" t="s">
        <v>1357</v>
      </c>
      <c s="36" t="s">
        <v>51</v>
      </c>
      <c s="37">
        <v>30</v>
      </c>
      <c s="36">
        <v>0</v>
      </c>
      <c s="36">
        <f>ROUND(G105*H105,6)</f>
      </c>
      <c r="L105" s="38">
        <v>0</v>
      </c>
      <c s="32">
        <f>ROUND(ROUND(L105,2)*ROUND(G105,3),2)</f>
      </c>
      <c s="36" t="s">
        <v>52</v>
      </c>
      <c>
        <f>(M105*21)/100</f>
      </c>
      <c t="s">
        <v>27</v>
      </c>
    </row>
    <row r="106" spans="1:5" ht="12.75">
      <c r="A106" s="35" t="s">
        <v>53</v>
      </c>
      <c r="E106" s="39" t="s">
        <v>5</v>
      </c>
    </row>
    <row r="107" spans="1:5" ht="12.75">
      <c r="A107" s="35" t="s">
        <v>54</v>
      </c>
      <c r="E107" s="40" t="s">
        <v>5</v>
      </c>
    </row>
    <row r="108" spans="1:5" ht="127.5">
      <c r="A108" t="s">
        <v>55</v>
      </c>
      <c r="E108" s="39" t="s">
        <v>1358</v>
      </c>
    </row>
    <row r="109" spans="1:16" ht="12.75">
      <c r="A109" t="s">
        <v>48</v>
      </c>
      <c s="34" t="s">
        <v>129</v>
      </c>
      <c s="34" t="s">
        <v>1359</v>
      </c>
      <c s="35" t="s">
        <v>5</v>
      </c>
      <c s="6" t="s">
        <v>1360</v>
      </c>
      <c s="36" t="s">
        <v>62</v>
      </c>
      <c s="37">
        <v>4</v>
      </c>
      <c s="36">
        <v>0</v>
      </c>
      <c s="36">
        <f>ROUND(G109*H109,6)</f>
      </c>
      <c r="L109" s="38">
        <v>0</v>
      </c>
      <c s="32">
        <f>ROUND(ROUND(L109,2)*ROUND(G109,3),2)</f>
      </c>
      <c s="36" t="s">
        <v>52</v>
      </c>
      <c>
        <f>(M109*21)/100</f>
      </c>
      <c t="s">
        <v>27</v>
      </c>
    </row>
    <row r="110" spans="1:5" ht="12.75">
      <c r="A110" s="35" t="s">
        <v>53</v>
      </c>
      <c r="E110" s="39" t="s">
        <v>5</v>
      </c>
    </row>
    <row r="111" spans="1:5" ht="12.75">
      <c r="A111" s="35" t="s">
        <v>54</v>
      </c>
      <c r="E111" s="40" t="s">
        <v>5</v>
      </c>
    </row>
    <row r="112" spans="1:5" ht="102">
      <c r="A112" t="s">
        <v>55</v>
      </c>
      <c r="E112" s="39" t="s">
        <v>1361</v>
      </c>
    </row>
    <row r="113" spans="1:16" ht="12.75">
      <c r="A113" t="s">
        <v>48</v>
      </c>
      <c s="34" t="s">
        <v>133</v>
      </c>
      <c s="34" t="s">
        <v>1362</v>
      </c>
      <c s="35" t="s">
        <v>5</v>
      </c>
      <c s="6" t="s">
        <v>1363</v>
      </c>
      <c s="36" t="s">
        <v>62</v>
      </c>
      <c s="37">
        <v>10</v>
      </c>
      <c s="36">
        <v>0</v>
      </c>
      <c s="36">
        <f>ROUND(G113*H113,6)</f>
      </c>
      <c r="L113" s="38">
        <v>0</v>
      </c>
      <c s="32">
        <f>ROUND(ROUND(L113,2)*ROUND(G113,3),2)</f>
      </c>
      <c s="36" t="s">
        <v>52</v>
      </c>
      <c>
        <f>(M113*21)/100</f>
      </c>
      <c t="s">
        <v>27</v>
      </c>
    </row>
    <row r="114" spans="1:5" ht="12.75">
      <c r="A114" s="35" t="s">
        <v>53</v>
      </c>
      <c r="E114" s="39" t="s">
        <v>5</v>
      </c>
    </row>
    <row r="115" spans="1:5" ht="12.75">
      <c r="A115" s="35" t="s">
        <v>54</v>
      </c>
      <c r="E115" s="40" t="s">
        <v>5</v>
      </c>
    </row>
    <row r="116" spans="1:5" ht="76.5">
      <c r="A116" t="s">
        <v>55</v>
      </c>
      <c r="E116" s="39" t="s">
        <v>1364</v>
      </c>
    </row>
    <row r="117" spans="1:16" ht="12.75">
      <c r="A117" t="s">
        <v>48</v>
      </c>
      <c s="34" t="s">
        <v>138</v>
      </c>
      <c s="34" t="s">
        <v>288</v>
      </c>
      <c s="35" t="s">
        <v>5</v>
      </c>
      <c s="6" t="s">
        <v>289</v>
      </c>
      <c s="36" t="s">
        <v>62</v>
      </c>
      <c s="37">
        <v>10</v>
      </c>
      <c s="36">
        <v>0</v>
      </c>
      <c s="36">
        <f>ROUND(G117*H117,6)</f>
      </c>
      <c r="L117" s="38">
        <v>0</v>
      </c>
      <c s="32">
        <f>ROUND(ROUND(L117,2)*ROUND(G117,3),2)</f>
      </c>
      <c s="36" t="s">
        <v>52</v>
      </c>
      <c>
        <f>(M117*21)/100</f>
      </c>
      <c t="s">
        <v>27</v>
      </c>
    </row>
    <row r="118" spans="1:5" ht="12.75">
      <c r="A118" s="35" t="s">
        <v>53</v>
      </c>
      <c r="E118" s="39" t="s">
        <v>5</v>
      </c>
    </row>
    <row r="119" spans="1:5" ht="12.75">
      <c r="A119" s="35" t="s">
        <v>54</v>
      </c>
      <c r="E119" s="40" t="s">
        <v>5</v>
      </c>
    </row>
    <row r="120" spans="1:5" ht="76.5">
      <c r="A120" t="s">
        <v>55</v>
      </c>
      <c r="E120" s="39" t="s">
        <v>1365</v>
      </c>
    </row>
    <row r="121" spans="1:16" ht="12.75">
      <c r="A121" t="s">
        <v>48</v>
      </c>
      <c s="34" t="s">
        <v>249</v>
      </c>
      <c s="34" t="s">
        <v>1444</v>
      </c>
      <c s="35" t="s">
        <v>5</v>
      </c>
      <c s="6" t="s">
        <v>1445</v>
      </c>
      <c s="36" t="s">
        <v>62</v>
      </c>
      <c s="37">
        <v>10</v>
      </c>
      <c s="36">
        <v>0</v>
      </c>
      <c s="36">
        <f>ROUND(G121*H121,6)</f>
      </c>
      <c r="L121" s="38">
        <v>0</v>
      </c>
      <c s="32">
        <f>ROUND(ROUND(L121,2)*ROUND(G121,3),2)</f>
      </c>
      <c s="36" t="s">
        <v>52</v>
      </c>
      <c>
        <f>(M121*21)/100</f>
      </c>
      <c t="s">
        <v>27</v>
      </c>
    </row>
    <row r="122" spans="1:5" ht="12.75">
      <c r="A122" s="35" t="s">
        <v>53</v>
      </c>
      <c r="E122" s="39" t="s">
        <v>5</v>
      </c>
    </row>
    <row r="123" spans="1:5" ht="12.75">
      <c r="A123" s="35" t="s">
        <v>54</v>
      </c>
      <c r="E123" s="40" t="s">
        <v>5</v>
      </c>
    </row>
    <row r="124" spans="1:5" ht="89.25">
      <c r="A124" t="s">
        <v>55</v>
      </c>
      <c r="E124" s="39" t="s">
        <v>1446</v>
      </c>
    </row>
    <row r="125" spans="1:16" ht="12.75">
      <c r="A125" t="s">
        <v>48</v>
      </c>
      <c s="34" t="s">
        <v>253</v>
      </c>
      <c s="34" t="s">
        <v>1764</v>
      </c>
      <c s="35" t="s">
        <v>5</v>
      </c>
      <c s="6" t="s">
        <v>293</v>
      </c>
      <c s="36" t="s">
        <v>298</v>
      </c>
      <c s="37">
        <v>4</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02">
      <c r="A128" t="s">
        <v>55</v>
      </c>
      <c r="E128" s="39" t="s">
        <v>1765</v>
      </c>
    </row>
    <row r="129" spans="1:16" ht="12.75">
      <c r="A129" t="s">
        <v>48</v>
      </c>
      <c s="34" t="s">
        <v>995</v>
      </c>
      <c s="34" t="s">
        <v>1366</v>
      </c>
      <c s="35" t="s">
        <v>5</v>
      </c>
      <c s="6" t="s">
        <v>1367</v>
      </c>
      <c s="36" t="s">
        <v>298</v>
      </c>
      <c s="37">
        <v>2</v>
      </c>
      <c s="36">
        <v>0</v>
      </c>
      <c s="36">
        <f>ROUND(G129*H129,6)</f>
      </c>
      <c r="L129" s="38">
        <v>0</v>
      </c>
      <c s="32">
        <f>ROUND(ROUND(L129,2)*ROUND(G129,3),2)</f>
      </c>
      <c s="36" t="s">
        <v>52</v>
      </c>
      <c>
        <f>(M129*21)/100</f>
      </c>
      <c t="s">
        <v>27</v>
      </c>
    </row>
    <row r="130" spans="1:5" ht="12.75">
      <c r="A130" s="35" t="s">
        <v>53</v>
      </c>
      <c r="E130" s="39" t="s">
        <v>5</v>
      </c>
    </row>
    <row r="131" spans="1:5" ht="12.75">
      <c r="A131" s="35" t="s">
        <v>54</v>
      </c>
      <c r="E131" s="40" t="s">
        <v>5</v>
      </c>
    </row>
    <row r="132" spans="1:5" ht="178.5">
      <c r="A132" t="s">
        <v>55</v>
      </c>
      <c r="E132" s="39" t="s">
        <v>1368</v>
      </c>
    </row>
    <row r="133" spans="1:16" ht="12.75">
      <c r="A133" t="s">
        <v>48</v>
      </c>
      <c s="34" t="s">
        <v>256</v>
      </c>
      <c s="34" t="s">
        <v>1766</v>
      </c>
      <c s="35" t="s">
        <v>5</v>
      </c>
      <c s="6" t="s">
        <v>1767</v>
      </c>
      <c s="36" t="s">
        <v>62</v>
      </c>
      <c s="37">
        <v>1</v>
      </c>
      <c s="36">
        <v>0</v>
      </c>
      <c s="36">
        <f>ROUND(G133*H133,6)</f>
      </c>
      <c r="L133" s="38">
        <v>0</v>
      </c>
      <c s="32">
        <f>ROUND(ROUND(L133,2)*ROUND(G133,3),2)</f>
      </c>
      <c s="36" t="s">
        <v>52</v>
      </c>
      <c>
        <f>(M133*21)/100</f>
      </c>
      <c t="s">
        <v>27</v>
      </c>
    </row>
    <row r="134" spans="1:5" ht="12.75">
      <c r="A134" s="35" t="s">
        <v>53</v>
      </c>
      <c r="E134" s="39" t="s">
        <v>5</v>
      </c>
    </row>
    <row r="135" spans="1:5" ht="12.75">
      <c r="A135" s="35" t="s">
        <v>54</v>
      </c>
      <c r="E135" s="40" t="s">
        <v>5</v>
      </c>
    </row>
    <row r="136" spans="1:5" ht="127.5">
      <c r="A136" t="s">
        <v>55</v>
      </c>
      <c r="E136" s="39" t="s">
        <v>1768</v>
      </c>
    </row>
    <row r="137" spans="1:16" ht="12.75">
      <c r="A137" t="s">
        <v>48</v>
      </c>
      <c s="34" t="s">
        <v>260</v>
      </c>
      <c s="34" t="s">
        <v>1061</v>
      </c>
      <c s="35" t="s">
        <v>5</v>
      </c>
      <c s="6" t="s">
        <v>1062</v>
      </c>
      <c s="36" t="s">
        <v>62</v>
      </c>
      <c s="37">
        <v>2</v>
      </c>
      <c s="36">
        <v>0</v>
      </c>
      <c s="36">
        <f>ROUND(G137*H137,6)</f>
      </c>
      <c r="L137" s="38">
        <v>0</v>
      </c>
      <c s="32">
        <f>ROUND(ROUND(L137,2)*ROUND(G137,3),2)</f>
      </c>
      <c s="36" t="s">
        <v>52</v>
      </c>
      <c>
        <f>(M137*21)/100</f>
      </c>
      <c t="s">
        <v>27</v>
      </c>
    </row>
    <row r="138" spans="1:5" ht="12.75">
      <c r="A138" s="35" t="s">
        <v>53</v>
      </c>
      <c r="E138" s="39" t="s">
        <v>5</v>
      </c>
    </row>
    <row r="139" spans="1:5" ht="12.75">
      <c r="A139" s="35" t="s">
        <v>54</v>
      </c>
      <c r="E139" s="40" t="s">
        <v>5</v>
      </c>
    </row>
    <row r="140" spans="1:5" ht="102">
      <c r="A140" t="s">
        <v>55</v>
      </c>
      <c r="E140" s="39" t="s">
        <v>937</v>
      </c>
    </row>
    <row r="141" spans="1:16" ht="12.75">
      <c r="A141" t="s">
        <v>48</v>
      </c>
      <c s="34" t="s">
        <v>264</v>
      </c>
      <c s="34" t="s">
        <v>1769</v>
      </c>
      <c s="35" t="s">
        <v>5</v>
      </c>
      <c s="6" t="s">
        <v>1770</v>
      </c>
      <c s="36" t="s">
        <v>62</v>
      </c>
      <c s="37">
        <v>2</v>
      </c>
      <c s="36">
        <v>0</v>
      </c>
      <c s="36">
        <f>ROUND(G141*H141,6)</f>
      </c>
      <c r="L141" s="38">
        <v>0</v>
      </c>
      <c s="32">
        <f>ROUND(ROUND(L141,2)*ROUND(G141,3),2)</f>
      </c>
      <c s="36" t="s">
        <v>52</v>
      </c>
      <c>
        <f>(M141*21)/100</f>
      </c>
      <c t="s">
        <v>27</v>
      </c>
    </row>
    <row r="142" spans="1:5" ht="12.75">
      <c r="A142" s="35" t="s">
        <v>53</v>
      </c>
      <c r="E142" s="39" t="s">
        <v>5</v>
      </c>
    </row>
    <row r="143" spans="1:5" ht="12.75">
      <c r="A143" s="35" t="s">
        <v>54</v>
      </c>
      <c r="E143" s="40" t="s">
        <v>5</v>
      </c>
    </row>
    <row r="144" spans="1:5" ht="102">
      <c r="A144" t="s">
        <v>55</v>
      </c>
      <c r="E144" s="39" t="s">
        <v>937</v>
      </c>
    </row>
    <row r="145" spans="1:16" ht="12.75">
      <c r="A145" t="s">
        <v>48</v>
      </c>
      <c s="34" t="s">
        <v>283</v>
      </c>
      <c s="34" t="s">
        <v>1771</v>
      </c>
      <c s="35" t="s">
        <v>5</v>
      </c>
      <c s="6" t="s">
        <v>1772</v>
      </c>
      <c s="36" t="s">
        <v>62</v>
      </c>
      <c s="37">
        <v>2</v>
      </c>
      <c s="36">
        <v>0</v>
      </c>
      <c s="36">
        <f>ROUND(G145*H145,6)</f>
      </c>
      <c r="L145" s="38">
        <v>0</v>
      </c>
      <c s="32">
        <f>ROUND(ROUND(L145,2)*ROUND(G145,3),2)</f>
      </c>
      <c s="36" t="s">
        <v>52</v>
      </c>
      <c>
        <f>(M145*21)/100</f>
      </c>
      <c t="s">
        <v>27</v>
      </c>
    </row>
    <row r="146" spans="1:5" ht="12.75">
      <c r="A146" s="35" t="s">
        <v>53</v>
      </c>
      <c r="E146" s="39" t="s">
        <v>5</v>
      </c>
    </row>
    <row r="147" spans="1:5" ht="12.75">
      <c r="A147" s="35" t="s">
        <v>54</v>
      </c>
      <c r="E147" s="40" t="s">
        <v>5</v>
      </c>
    </row>
    <row r="148" spans="1:5" ht="102">
      <c r="A148" t="s">
        <v>55</v>
      </c>
      <c r="E148" s="39" t="s">
        <v>937</v>
      </c>
    </row>
    <row r="149" spans="1:16" ht="12.75">
      <c r="A149" t="s">
        <v>48</v>
      </c>
      <c s="34" t="s">
        <v>287</v>
      </c>
      <c s="34" t="s">
        <v>1773</v>
      </c>
      <c s="35" t="s">
        <v>5</v>
      </c>
      <c s="6" t="s">
        <v>1774</v>
      </c>
      <c s="36" t="s">
        <v>1449</v>
      </c>
      <c s="37">
        <v>2.54</v>
      </c>
      <c s="36">
        <v>0</v>
      </c>
      <c s="36">
        <f>ROUND(G149*H149,6)</f>
      </c>
      <c r="L149" s="38">
        <v>0</v>
      </c>
      <c s="32">
        <f>ROUND(ROUND(L149,2)*ROUND(G149,3),2)</f>
      </c>
      <c s="36" t="s">
        <v>52</v>
      </c>
      <c>
        <f>(M149*21)/100</f>
      </c>
      <c t="s">
        <v>27</v>
      </c>
    </row>
    <row r="150" spans="1:5" ht="12.75">
      <c r="A150" s="35" t="s">
        <v>53</v>
      </c>
      <c r="E150" s="39" t="s">
        <v>5</v>
      </c>
    </row>
    <row r="151" spans="1:5" ht="12.75">
      <c r="A151" s="35" t="s">
        <v>54</v>
      </c>
      <c r="E151" s="40" t="s">
        <v>5</v>
      </c>
    </row>
    <row r="152" spans="1:5" ht="153">
      <c r="A152" t="s">
        <v>55</v>
      </c>
      <c r="E152" s="39" t="s">
        <v>1450</v>
      </c>
    </row>
    <row r="153" spans="1:16" ht="25.5">
      <c r="A153" t="s">
        <v>48</v>
      </c>
      <c s="34" t="s">
        <v>291</v>
      </c>
      <c s="34" t="s">
        <v>1775</v>
      </c>
      <c s="35" t="s">
        <v>5</v>
      </c>
      <c s="6" t="s">
        <v>1776</v>
      </c>
      <c s="36" t="s">
        <v>51</v>
      </c>
      <c s="37">
        <v>626</v>
      </c>
      <c s="36">
        <v>0</v>
      </c>
      <c s="36">
        <f>ROUND(G153*H153,6)</f>
      </c>
      <c r="L153" s="38">
        <v>0</v>
      </c>
      <c s="32">
        <f>ROUND(ROUND(L153,2)*ROUND(G153,3),2)</f>
      </c>
      <c s="36" t="s">
        <v>52</v>
      </c>
      <c>
        <f>(M153*21)/100</f>
      </c>
      <c t="s">
        <v>27</v>
      </c>
    </row>
    <row r="154" spans="1:5" ht="12.75">
      <c r="A154" s="35" t="s">
        <v>53</v>
      </c>
      <c r="E154" s="39" t="s">
        <v>5</v>
      </c>
    </row>
    <row r="155" spans="1:5" ht="12.75">
      <c r="A155" s="35" t="s">
        <v>54</v>
      </c>
      <c r="E155" s="40" t="s">
        <v>5</v>
      </c>
    </row>
    <row r="156" spans="1:5" ht="114.75">
      <c r="A156" t="s">
        <v>55</v>
      </c>
      <c r="E156" s="39" t="s">
        <v>1293</v>
      </c>
    </row>
    <row r="157" spans="1:16" ht="12.75">
      <c r="A157" t="s">
        <v>48</v>
      </c>
      <c s="34" t="s">
        <v>295</v>
      </c>
      <c s="34" t="s">
        <v>1463</v>
      </c>
      <c s="35" t="s">
        <v>5</v>
      </c>
      <c s="6" t="s">
        <v>1464</v>
      </c>
      <c s="36" t="s">
        <v>51</v>
      </c>
      <c s="37">
        <v>875</v>
      </c>
      <c s="36">
        <v>0</v>
      </c>
      <c s="36">
        <f>ROUND(G157*H157,6)</f>
      </c>
      <c r="L157" s="38">
        <v>0</v>
      </c>
      <c s="32">
        <f>ROUND(ROUND(L157,2)*ROUND(G157,3),2)</f>
      </c>
      <c s="36" t="s">
        <v>52</v>
      </c>
      <c>
        <f>(M157*21)/100</f>
      </c>
      <c t="s">
        <v>27</v>
      </c>
    </row>
    <row r="158" spans="1:5" ht="12.75">
      <c r="A158" s="35" t="s">
        <v>53</v>
      </c>
      <c r="E158" s="39" t="s">
        <v>5</v>
      </c>
    </row>
    <row r="159" spans="1:5" ht="12.75">
      <c r="A159" s="35" t="s">
        <v>54</v>
      </c>
      <c r="E159" s="40" t="s">
        <v>5</v>
      </c>
    </row>
    <row r="160" spans="1:5" ht="114.75">
      <c r="A160" t="s">
        <v>55</v>
      </c>
      <c r="E160" s="39" t="s">
        <v>1777</v>
      </c>
    </row>
    <row r="161" spans="1:16" ht="12.75">
      <c r="A161" t="s">
        <v>48</v>
      </c>
      <c s="34" t="s">
        <v>526</v>
      </c>
      <c s="34" t="s">
        <v>1778</v>
      </c>
      <c s="35" t="s">
        <v>5</v>
      </c>
      <c s="6" t="s">
        <v>1779</v>
      </c>
      <c s="36" t="s">
        <v>1459</v>
      </c>
      <c s="37">
        <v>5.3</v>
      </c>
      <c s="36">
        <v>0</v>
      </c>
      <c s="36">
        <f>ROUND(G161*H161,6)</f>
      </c>
      <c r="L161" s="38">
        <v>0</v>
      </c>
      <c s="32">
        <f>ROUND(ROUND(L161,2)*ROUND(G161,3),2)</f>
      </c>
      <c s="36" t="s">
        <v>52</v>
      </c>
      <c>
        <f>(M161*21)/100</f>
      </c>
      <c t="s">
        <v>27</v>
      </c>
    </row>
    <row r="162" spans="1:5" ht="12.75">
      <c r="A162" s="35" t="s">
        <v>53</v>
      </c>
      <c r="E162" s="39" t="s">
        <v>5</v>
      </c>
    </row>
    <row r="163" spans="1:5" ht="12.75">
      <c r="A163" s="35" t="s">
        <v>54</v>
      </c>
      <c r="E163" s="40" t="s">
        <v>5</v>
      </c>
    </row>
    <row r="164" spans="1:5" ht="153">
      <c r="A164" t="s">
        <v>55</v>
      </c>
      <c r="E164" s="39" t="s">
        <v>1460</v>
      </c>
    </row>
    <row r="165" spans="1:16" ht="12.75">
      <c r="A165" t="s">
        <v>48</v>
      </c>
      <c s="34" t="s">
        <v>300</v>
      </c>
      <c s="34" t="s">
        <v>1466</v>
      </c>
      <c s="35" t="s">
        <v>5</v>
      </c>
      <c s="6" t="s">
        <v>1467</v>
      </c>
      <c s="36" t="s">
        <v>62</v>
      </c>
      <c s="37">
        <v>3</v>
      </c>
      <c s="36">
        <v>0</v>
      </c>
      <c s="36">
        <f>ROUND(G165*H165,6)</f>
      </c>
      <c r="L165" s="38">
        <v>0</v>
      </c>
      <c s="32">
        <f>ROUND(ROUND(L165,2)*ROUND(G165,3),2)</f>
      </c>
      <c s="36" t="s">
        <v>52</v>
      </c>
      <c>
        <f>(M165*21)/100</f>
      </c>
      <c t="s">
        <v>27</v>
      </c>
    </row>
    <row r="166" spans="1:5" ht="12.75">
      <c r="A166" s="35" t="s">
        <v>53</v>
      </c>
      <c r="E166" s="39" t="s">
        <v>5</v>
      </c>
    </row>
    <row r="167" spans="1:5" ht="12.75">
      <c r="A167" s="35" t="s">
        <v>54</v>
      </c>
      <c r="E167" s="40" t="s">
        <v>5</v>
      </c>
    </row>
    <row r="168" spans="1:5" ht="178.5">
      <c r="A168" t="s">
        <v>55</v>
      </c>
      <c r="E168" s="39" t="s">
        <v>1780</v>
      </c>
    </row>
    <row r="169" spans="1:16" ht="12.75">
      <c r="A169" t="s">
        <v>48</v>
      </c>
      <c s="34" t="s">
        <v>533</v>
      </c>
      <c s="34" t="s">
        <v>1468</v>
      </c>
      <c s="35" t="s">
        <v>5</v>
      </c>
      <c s="6" t="s">
        <v>1469</v>
      </c>
      <c s="36" t="s">
        <v>62</v>
      </c>
      <c s="37">
        <v>3</v>
      </c>
      <c s="36">
        <v>0</v>
      </c>
      <c s="36">
        <f>ROUND(G169*H169,6)</f>
      </c>
      <c r="L169" s="38">
        <v>0</v>
      </c>
      <c s="32">
        <f>ROUND(ROUND(L169,2)*ROUND(G169,3),2)</f>
      </c>
      <c s="36" t="s">
        <v>52</v>
      </c>
      <c>
        <f>(M169*21)/100</f>
      </c>
      <c t="s">
        <v>27</v>
      </c>
    </row>
    <row r="170" spans="1:5" ht="12.75">
      <c r="A170" s="35" t="s">
        <v>53</v>
      </c>
      <c r="E170" s="39" t="s">
        <v>5</v>
      </c>
    </row>
    <row r="171" spans="1:5" ht="12.75">
      <c r="A171" s="35" t="s">
        <v>54</v>
      </c>
      <c r="E171" s="40" t="s">
        <v>5</v>
      </c>
    </row>
    <row r="172" spans="1:5" ht="127.5">
      <c r="A172" t="s">
        <v>55</v>
      </c>
      <c r="E172" s="39" t="s">
        <v>1781</v>
      </c>
    </row>
    <row r="173" spans="1:16" ht="12.75">
      <c r="A173" t="s">
        <v>48</v>
      </c>
      <c s="34" t="s">
        <v>305</v>
      </c>
      <c s="34" t="s">
        <v>1288</v>
      </c>
      <c s="35" t="s">
        <v>5</v>
      </c>
      <c s="6" t="s">
        <v>1289</v>
      </c>
      <c s="36" t="s">
        <v>51</v>
      </c>
      <c s="37">
        <v>828</v>
      </c>
      <c s="36">
        <v>0</v>
      </c>
      <c s="36">
        <f>ROUND(G173*H173,6)</f>
      </c>
      <c r="L173" s="38">
        <v>0</v>
      </c>
      <c s="32">
        <f>ROUND(ROUND(L173,2)*ROUND(G173,3),2)</f>
      </c>
      <c s="36" t="s">
        <v>52</v>
      </c>
      <c>
        <f>(M173*21)/100</f>
      </c>
      <c t="s">
        <v>27</v>
      </c>
    </row>
    <row r="174" spans="1:5" ht="12.75">
      <c r="A174" s="35" t="s">
        <v>53</v>
      </c>
      <c r="E174" s="39" t="s">
        <v>5</v>
      </c>
    </row>
    <row r="175" spans="1:5" ht="12.75">
      <c r="A175" s="35" t="s">
        <v>54</v>
      </c>
      <c r="E175" s="40" t="s">
        <v>5</v>
      </c>
    </row>
    <row r="176" spans="1:5" ht="153">
      <c r="A176" t="s">
        <v>55</v>
      </c>
      <c r="E176" s="39" t="s">
        <v>1782</v>
      </c>
    </row>
    <row r="177" spans="1:16" ht="12.75">
      <c r="A177" t="s">
        <v>48</v>
      </c>
      <c s="34" t="s">
        <v>311</v>
      </c>
      <c s="34" t="s">
        <v>1291</v>
      </c>
      <c s="35" t="s">
        <v>5</v>
      </c>
      <c s="6" t="s">
        <v>1292</v>
      </c>
      <c s="36" t="s">
        <v>51</v>
      </c>
      <c s="37">
        <v>828</v>
      </c>
      <c s="36">
        <v>0</v>
      </c>
      <c s="36">
        <f>ROUND(G177*H177,6)</f>
      </c>
      <c r="L177" s="38">
        <v>0</v>
      </c>
      <c s="32">
        <f>ROUND(ROUND(L177,2)*ROUND(G177,3),2)</f>
      </c>
      <c s="36" t="s">
        <v>52</v>
      </c>
      <c>
        <f>(M177*21)/100</f>
      </c>
      <c t="s">
        <v>27</v>
      </c>
    </row>
    <row r="178" spans="1:5" ht="12.75">
      <c r="A178" s="35" t="s">
        <v>53</v>
      </c>
      <c r="E178" s="39" t="s">
        <v>5</v>
      </c>
    </row>
    <row r="179" spans="1:5" ht="12.75">
      <c r="A179" s="35" t="s">
        <v>54</v>
      </c>
      <c r="E179" s="40" t="s">
        <v>5</v>
      </c>
    </row>
    <row r="180" spans="1:5" ht="114.75">
      <c r="A180" t="s">
        <v>55</v>
      </c>
      <c r="E180" s="39" t="s">
        <v>1783</v>
      </c>
    </row>
    <row r="181" spans="1:16" ht="12.75">
      <c r="A181" t="s">
        <v>48</v>
      </c>
      <c s="34" t="s">
        <v>312</v>
      </c>
      <c s="34" t="s">
        <v>1294</v>
      </c>
      <c s="35" t="s">
        <v>5</v>
      </c>
      <c s="6" t="s">
        <v>1295</v>
      </c>
      <c s="36" t="s">
        <v>1296</v>
      </c>
      <c s="37">
        <v>5</v>
      </c>
      <c s="36">
        <v>0</v>
      </c>
      <c s="36">
        <f>ROUND(G181*H181,6)</f>
      </c>
      <c r="L181" s="38">
        <v>0</v>
      </c>
      <c s="32">
        <f>ROUND(ROUND(L181,2)*ROUND(G181,3),2)</f>
      </c>
      <c s="36" t="s">
        <v>52</v>
      </c>
      <c>
        <f>(M181*21)/100</f>
      </c>
      <c t="s">
        <v>27</v>
      </c>
    </row>
    <row r="182" spans="1:5" ht="12.75">
      <c r="A182" s="35" t="s">
        <v>53</v>
      </c>
      <c r="E182" s="39" t="s">
        <v>5</v>
      </c>
    </row>
    <row r="183" spans="1:5" ht="12.75">
      <c r="A183" s="35" t="s">
        <v>54</v>
      </c>
      <c r="E183" s="40" t="s">
        <v>5</v>
      </c>
    </row>
    <row r="184" spans="1:5" ht="127.5">
      <c r="A184" t="s">
        <v>55</v>
      </c>
      <c r="E184" s="39" t="s">
        <v>1784</v>
      </c>
    </row>
    <row r="185" spans="1:16" ht="12.75">
      <c r="A185" t="s">
        <v>48</v>
      </c>
      <c s="34" t="s">
        <v>314</v>
      </c>
      <c s="34" t="s">
        <v>1298</v>
      </c>
      <c s="35" t="s">
        <v>5</v>
      </c>
      <c s="6" t="s">
        <v>1299</v>
      </c>
      <c s="36" t="s">
        <v>51</v>
      </c>
      <c s="37">
        <v>828</v>
      </c>
      <c s="36">
        <v>0</v>
      </c>
      <c s="36">
        <f>ROUND(G185*H185,6)</f>
      </c>
      <c r="L185" s="38">
        <v>0</v>
      </c>
      <c s="32">
        <f>ROUND(ROUND(L185,2)*ROUND(G185,3),2)</f>
      </c>
      <c s="36" t="s">
        <v>52</v>
      </c>
      <c>
        <f>(M185*21)/100</f>
      </c>
      <c t="s">
        <v>27</v>
      </c>
    </row>
    <row r="186" spans="1:5" ht="12.75">
      <c r="A186" s="35" t="s">
        <v>53</v>
      </c>
      <c r="E186" s="39" t="s">
        <v>5</v>
      </c>
    </row>
    <row r="187" spans="1:5" ht="12.75">
      <c r="A187" s="35" t="s">
        <v>54</v>
      </c>
      <c r="E187" s="40" t="s">
        <v>5</v>
      </c>
    </row>
    <row r="188" spans="1:5" ht="127.5">
      <c r="A188" t="s">
        <v>55</v>
      </c>
      <c r="E188" s="39" t="s">
        <v>1785</v>
      </c>
    </row>
    <row r="189" spans="1:16" ht="12.75">
      <c r="A189" t="s">
        <v>48</v>
      </c>
      <c s="34" t="s">
        <v>319</v>
      </c>
      <c s="34" t="s">
        <v>1474</v>
      </c>
      <c s="35" t="s">
        <v>5</v>
      </c>
      <c s="6" t="s">
        <v>1475</v>
      </c>
      <c s="36" t="s">
        <v>62</v>
      </c>
      <c s="37">
        <v>3</v>
      </c>
      <c s="36">
        <v>0</v>
      </c>
      <c s="36">
        <f>ROUND(G189*H189,6)</f>
      </c>
      <c r="L189" s="38">
        <v>0</v>
      </c>
      <c s="32">
        <f>ROUND(ROUND(L189,2)*ROUND(G189,3),2)</f>
      </c>
      <c s="36" t="s">
        <v>52</v>
      </c>
      <c>
        <f>(M189*21)/100</f>
      </c>
      <c t="s">
        <v>27</v>
      </c>
    </row>
    <row r="190" spans="1:5" ht="12.75">
      <c r="A190" s="35" t="s">
        <v>53</v>
      </c>
      <c r="E190" s="39" t="s">
        <v>5</v>
      </c>
    </row>
    <row r="191" spans="1:5" ht="12.75">
      <c r="A191" s="35" t="s">
        <v>54</v>
      </c>
      <c r="E191" s="40" t="s">
        <v>5</v>
      </c>
    </row>
    <row r="192" spans="1:5" ht="178.5">
      <c r="A192" t="s">
        <v>55</v>
      </c>
      <c r="E192" s="39" t="s">
        <v>1285</v>
      </c>
    </row>
    <row r="193" spans="1:16" ht="12.75">
      <c r="A193" t="s">
        <v>48</v>
      </c>
      <c s="34" t="s">
        <v>323</v>
      </c>
      <c s="34" t="s">
        <v>1476</v>
      </c>
      <c s="35" t="s">
        <v>5</v>
      </c>
      <c s="6" t="s">
        <v>1477</v>
      </c>
      <c s="36" t="s">
        <v>62</v>
      </c>
      <c s="37">
        <v>3</v>
      </c>
      <c s="36">
        <v>0</v>
      </c>
      <c s="36">
        <f>ROUND(G193*H193,6)</f>
      </c>
      <c r="L193" s="38">
        <v>0</v>
      </c>
      <c s="32">
        <f>ROUND(ROUND(L193,2)*ROUND(G193,3),2)</f>
      </c>
      <c s="36" t="s">
        <v>52</v>
      </c>
      <c>
        <f>(M193*21)/100</f>
      </c>
      <c t="s">
        <v>27</v>
      </c>
    </row>
    <row r="194" spans="1:5" ht="12.75">
      <c r="A194" s="35" t="s">
        <v>53</v>
      </c>
      <c r="E194" s="39" t="s">
        <v>5</v>
      </c>
    </row>
    <row r="195" spans="1:5" ht="12.75">
      <c r="A195" s="35" t="s">
        <v>54</v>
      </c>
      <c r="E195" s="40" t="s">
        <v>5</v>
      </c>
    </row>
    <row r="196" spans="1:5" ht="127.5">
      <c r="A196" t="s">
        <v>55</v>
      </c>
      <c r="E196" s="39" t="s">
        <v>968</v>
      </c>
    </row>
    <row r="197" spans="1:16" ht="12.75">
      <c r="A197" t="s">
        <v>48</v>
      </c>
      <c s="34" t="s">
        <v>327</v>
      </c>
      <c s="34" t="s">
        <v>1301</v>
      </c>
      <c s="35" t="s">
        <v>5</v>
      </c>
      <c s="6" t="s">
        <v>1302</v>
      </c>
      <c s="36" t="s">
        <v>62</v>
      </c>
      <c s="37">
        <v>5</v>
      </c>
      <c s="36">
        <v>0</v>
      </c>
      <c s="36">
        <f>ROUND(G197*H197,6)</f>
      </c>
      <c r="L197" s="38">
        <v>0</v>
      </c>
      <c s="32">
        <f>ROUND(ROUND(L197,2)*ROUND(G197,3),2)</f>
      </c>
      <c s="36" t="s">
        <v>52</v>
      </c>
      <c>
        <f>(M197*21)/100</f>
      </c>
      <c t="s">
        <v>27</v>
      </c>
    </row>
    <row r="198" spans="1:5" ht="12.75">
      <c r="A198" s="35" t="s">
        <v>53</v>
      </c>
      <c r="E198" s="39" t="s">
        <v>5</v>
      </c>
    </row>
    <row r="199" spans="1:5" ht="12.75">
      <c r="A199" s="35" t="s">
        <v>54</v>
      </c>
      <c r="E199" s="40" t="s">
        <v>5</v>
      </c>
    </row>
    <row r="200" spans="1:5" ht="178.5">
      <c r="A200" t="s">
        <v>55</v>
      </c>
      <c r="E200" s="39" t="s">
        <v>1780</v>
      </c>
    </row>
    <row r="201" spans="1:16" ht="12.75">
      <c r="A201" t="s">
        <v>48</v>
      </c>
      <c s="34" t="s">
        <v>330</v>
      </c>
      <c s="34" t="s">
        <v>1303</v>
      </c>
      <c s="35" t="s">
        <v>5</v>
      </c>
      <c s="6" t="s">
        <v>1304</v>
      </c>
      <c s="36" t="s">
        <v>62</v>
      </c>
      <c s="37">
        <v>5</v>
      </c>
      <c s="36">
        <v>0</v>
      </c>
      <c s="36">
        <f>ROUND(G201*H201,6)</f>
      </c>
      <c r="L201" s="38">
        <v>0</v>
      </c>
      <c s="32">
        <f>ROUND(ROUND(L201,2)*ROUND(G201,3),2)</f>
      </c>
      <c s="36" t="s">
        <v>52</v>
      </c>
      <c>
        <f>(M201*21)/100</f>
      </c>
      <c t="s">
        <v>27</v>
      </c>
    </row>
    <row r="202" spans="1:5" ht="12.75">
      <c r="A202" s="35" t="s">
        <v>53</v>
      </c>
      <c r="E202" s="39" t="s">
        <v>5</v>
      </c>
    </row>
    <row r="203" spans="1:5" ht="12.75">
      <c r="A203" s="35" t="s">
        <v>54</v>
      </c>
      <c r="E203" s="40" t="s">
        <v>5</v>
      </c>
    </row>
    <row r="204" spans="1:5" ht="127.5">
      <c r="A204" t="s">
        <v>55</v>
      </c>
      <c r="E204" s="39" t="s">
        <v>1781</v>
      </c>
    </row>
    <row r="205" spans="1:16" ht="12.75">
      <c r="A205" t="s">
        <v>48</v>
      </c>
      <c s="34" t="s">
        <v>334</v>
      </c>
      <c s="34" t="s">
        <v>1305</v>
      </c>
      <c s="35" t="s">
        <v>5</v>
      </c>
      <c s="6" t="s">
        <v>1306</v>
      </c>
      <c s="36" t="s">
        <v>62</v>
      </c>
      <c s="37">
        <v>5</v>
      </c>
      <c s="36">
        <v>0</v>
      </c>
      <c s="36">
        <f>ROUND(G205*H205,6)</f>
      </c>
      <c r="L205" s="38">
        <v>0</v>
      </c>
      <c s="32">
        <f>ROUND(ROUND(L205,2)*ROUND(G205,3),2)</f>
      </c>
      <c s="36" t="s">
        <v>52</v>
      </c>
      <c>
        <f>(M205*21)/100</f>
      </c>
      <c t="s">
        <v>27</v>
      </c>
    </row>
    <row r="206" spans="1:5" ht="12.75">
      <c r="A206" s="35" t="s">
        <v>53</v>
      </c>
      <c r="E206" s="39" t="s">
        <v>5</v>
      </c>
    </row>
    <row r="207" spans="1:5" ht="12.75">
      <c r="A207" s="35" t="s">
        <v>54</v>
      </c>
      <c r="E207" s="40" t="s">
        <v>5</v>
      </c>
    </row>
    <row r="208" spans="1:5" ht="178.5">
      <c r="A208" t="s">
        <v>55</v>
      </c>
      <c r="E208" s="39" t="s">
        <v>1285</v>
      </c>
    </row>
    <row r="209" spans="1:16" ht="12.75">
      <c r="A209" t="s">
        <v>48</v>
      </c>
      <c s="34" t="s">
        <v>558</v>
      </c>
      <c s="34" t="s">
        <v>1307</v>
      </c>
      <c s="35" t="s">
        <v>5</v>
      </c>
      <c s="6" t="s">
        <v>1308</v>
      </c>
      <c s="36" t="s">
        <v>62</v>
      </c>
      <c s="37">
        <v>5</v>
      </c>
      <c s="36">
        <v>0</v>
      </c>
      <c s="36">
        <f>ROUND(G209*H209,6)</f>
      </c>
      <c r="L209" s="38">
        <v>0</v>
      </c>
      <c s="32">
        <f>ROUND(ROUND(L209,2)*ROUND(G209,3),2)</f>
      </c>
      <c s="36" t="s">
        <v>52</v>
      </c>
      <c>
        <f>(M209*21)/100</f>
      </c>
      <c t="s">
        <v>27</v>
      </c>
    </row>
    <row r="210" spans="1:5" ht="12.75">
      <c r="A210" s="35" t="s">
        <v>53</v>
      </c>
      <c r="E210" s="39" t="s">
        <v>5</v>
      </c>
    </row>
    <row r="211" spans="1:5" ht="12.75">
      <c r="A211" s="35" t="s">
        <v>54</v>
      </c>
      <c r="E211" s="40" t="s">
        <v>5</v>
      </c>
    </row>
    <row r="212" spans="1:5" ht="127.5">
      <c r="A212" t="s">
        <v>55</v>
      </c>
      <c r="E212" s="39" t="s">
        <v>968</v>
      </c>
    </row>
    <row r="213" spans="1:16" ht="12.75">
      <c r="A213" t="s">
        <v>48</v>
      </c>
      <c s="34" t="s">
        <v>562</v>
      </c>
      <c s="34" t="s">
        <v>1786</v>
      </c>
      <c s="35" t="s">
        <v>5</v>
      </c>
      <c s="6" t="s">
        <v>1787</v>
      </c>
      <c s="36" t="s">
        <v>62</v>
      </c>
      <c s="37">
        <v>8</v>
      </c>
      <c s="36">
        <v>0</v>
      </c>
      <c s="36">
        <f>ROUND(G213*H213,6)</f>
      </c>
      <c r="L213" s="38">
        <v>0</v>
      </c>
      <c s="32">
        <f>ROUND(ROUND(L213,2)*ROUND(G213,3),2)</f>
      </c>
      <c s="36" t="s">
        <v>52</v>
      </c>
      <c>
        <f>(M213*21)/100</f>
      </c>
      <c t="s">
        <v>27</v>
      </c>
    </row>
    <row r="214" spans="1:5" ht="12.75">
      <c r="A214" s="35" t="s">
        <v>53</v>
      </c>
      <c r="E214" s="39" t="s">
        <v>5</v>
      </c>
    </row>
    <row r="215" spans="1:5" ht="12.75">
      <c r="A215" s="35" t="s">
        <v>54</v>
      </c>
      <c r="E215" s="40" t="s">
        <v>5</v>
      </c>
    </row>
    <row r="216" spans="1:5" ht="178.5">
      <c r="A216" t="s">
        <v>55</v>
      </c>
      <c r="E216" s="39" t="s">
        <v>1285</v>
      </c>
    </row>
    <row r="217" spans="1:16" ht="12.75">
      <c r="A217" t="s">
        <v>48</v>
      </c>
      <c s="34" t="s">
        <v>338</v>
      </c>
      <c s="34" t="s">
        <v>1788</v>
      </c>
      <c s="35" t="s">
        <v>5</v>
      </c>
      <c s="6" t="s">
        <v>1789</v>
      </c>
      <c s="36" t="s">
        <v>62</v>
      </c>
      <c s="37">
        <v>8</v>
      </c>
      <c s="36">
        <v>0</v>
      </c>
      <c s="36">
        <f>ROUND(G217*H217,6)</f>
      </c>
      <c r="L217" s="38">
        <v>0</v>
      </c>
      <c s="32">
        <f>ROUND(ROUND(L217,2)*ROUND(G217,3),2)</f>
      </c>
      <c s="36" t="s">
        <v>52</v>
      </c>
      <c>
        <f>(M217*21)/100</f>
      </c>
      <c t="s">
        <v>27</v>
      </c>
    </row>
    <row r="218" spans="1:5" ht="12.75">
      <c r="A218" s="35" t="s">
        <v>53</v>
      </c>
      <c r="E218" s="39" t="s">
        <v>5</v>
      </c>
    </row>
    <row r="219" spans="1:5" ht="12.75">
      <c r="A219" s="35" t="s">
        <v>54</v>
      </c>
      <c r="E219" s="40" t="s">
        <v>5</v>
      </c>
    </row>
    <row r="220" spans="1:5" ht="127.5">
      <c r="A220" t="s">
        <v>55</v>
      </c>
      <c r="E220" s="39" t="s">
        <v>968</v>
      </c>
    </row>
    <row r="221" spans="1:16" ht="12.75">
      <c r="A221" t="s">
        <v>48</v>
      </c>
      <c s="34" t="s">
        <v>342</v>
      </c>
      <c s="34" t="s">
        <v>1478</v>
      </c>
      <c s="35" t="s">
        <v>5</v>
      </c>
      <c s="6" t="s">
        <v>1479</v>
      </c>
      <c s="36" t="s">
        <v>62</v>
      </c>
      <c s="37">
        <v>3</v>
      </c>
      <c s="36">
        <v>0</v>
      </c>
      <c s="36">
        <f>ROUND(G221*H221,6)</f>
      </c>
      <c r="L221" s="38">
        <v>0</v>
      </c>
      <c s="32">
        <f>ROUND(ROUND(L221,2)*ROUND(G221,3),2)</f>
      </c>
      <c s="36" t="s">
        <v>52</v>
      </c>
      <c>
        <f>(M221*21)/100</f>
      </c>
      <c t="s">
        <v>27</v>
      </c>
    </row>
    <row r="222" spans="1:5" ht="12.75">
      <c r="A222" s="35" t="s">
        <v>53</v>
      </c>
      <c r="E222" s="39" t="s">
        <v>5</v>
      </c>
    </row>
    <row r="223" spans="1:5" ht="12.75">
      <c r="A223" s="35" t="s">
        <v>54</v>
      </c>
      <c r="E223" s="40" t="s">
        <v>5</v>
      </c>
    </row>
    <row r="224" spans="1:5" ht="178.5">
      <c r="A224" t="s">
        <v>55</v>
      </c>
      <c r="E224" s="39" t="s">
        <v>1780</v>
      </c>
    </row>
    <row r="225" spans="1:16" ht="12.75">
      <c r="A225" t="s">
        <v>48</v>
      </c>
      <c s="34" t="s">
        <v>573</v>
      </c>
      <c s="34" t="s">
        <v>1480</v>
      </c>
      <c s="35" t="s">
        <v>5</v>
      </c>
      <c s="6" t="s">
        <v>1481</v>
      </c>
      <c s="36" t="s">
        <v>62</v>
      </c>
      <c s="37">
        <v>3</v>
      </c>
      <c s="36">
        <v>0</v>
      </c>
      <c s="36">
        <f>ROUND(G225*H225,6)</f>
      </c>
      <c r="L225" s="38">
        <v>0</v>
      </c>
      <c s="32">
        <f>ROUND(ROUND(L225,2)*ROUND(G225,3),2)</f>
      </c>
      <c s="36" t="s">
        <v>52</v>
      </c>
      <c>
        <f>(M225*21)/100</f>
      </c>
      <c t="s">
        <v>27</v>
      </c>
    </row>
    <row r="226" spans="1:5" ht="12.75">
      <c r="A226" s="35" t="s">
        <v>53</v>
      </c>
      <c r="E226" s="39" t="s">
        <v>5</v>
      </c>
    </row>
    <row r="227" spans="1:5" ht="12.75">
      <c r="A227" s="35" t="s">
        <v>54</v>
      </c>
      <c r="E227" s="40" t="s">
        <v>5</v>
      </c>
    </row>
    <row r="228" spans="1:5" ht="127.5">
      <c r="A228" t="s">
        <v>55</v>
      </c>
      <c r="E228" s="39" t="s">
        <v>1781</v>
      </c>
    </row>
    <row r="229" spans="1:16" ht="12.75">
      <c r="A229" t="s">
        <v>48</v>
      </c>
      <c s="34" t="s">
        <v>577</v>
      </c>
      <c s="34" t="s">
        <v>1486</v>
      </c>
      <c s="35" t="s">
        <v>5</v>
      </c>
      <c s="6" t="s">
        <v>1487</v>
      </c>
      <c s="36" t="s">
        <v>62</v>
      </c>
      <c s="37">
        <v>3</v>
      </c>
      <c s="36">
        <v>0</v>
      </c>
      <c s="36">
        <f>ROUND(G229*H229,6)</f>
      </c>
      <c r="L229" s="38">
        <v>0</v>
      </c>
      <c s="32">
        <f>ROUND(ROUND(L229,2)*ROUND(G229,3),2)</f>
      </c>
      <c s="36" t="s">
        <v>52</v>
      </c>
      <c>
        <f>(M229*21)/100</f>
      </c>
      <c t="s">
        <v>27</v>
      </c>
    </row>
    <row r="230" spans="1:5" ht="12.75">
      <c r="A230" s="35" t="s">
        <v>53</v>
      </c>
      <c r="E230" s="39" t="s">
        <v>5</v>
      </c>
    </row>
    <row r="231" spans="1:5" ht="12.75">
      <c r="A231" s="35" t="s">
        <v>54</v>
      </c>
      <c r="E231" s="40" t="s">
        <v>5</v>
      </c>
    </row>
    <row r="232" spans="1:5" ht="178.5">
      <c r="A232" t="s">
        <v>55</v>
      </c>
      <c r="E232" s="39" t="s">
        <v>1780</v>
      </c>
    </row>
    <row r="233" spans="1:16" ht="25.5">
      <c r="A233" t="s">
        <v>48</v>
      </c>
      <c s="34" t="s">
        <v>346</v>
      </c>
      <c s="34" t="s">
        <v>1488</v>
      </c>
      <c s="35" t="s">
        <v>5</v>
      </c>
      <c s="6" t="s">
        <v>1489</v>
      </c>
      <c s="36" t="s">
        <v>62</v>
      </c>
      <c s="37">
        <v>3</v>
      </c>
      <c s="36">
        <v>0</v>
      </c>
      <c s="36">
        <f>ROUND(G233*H233,6)</f>
      </c>
      <c r="L233" s="38">
        <v>0</v>
      </c>
      <c s="32">
        <f>ROUND(ROUND(L233,2)*ROUND(G233,3),2)</f>
      </c>
      <c s="36" t="s">
        <v>52</v>
      </c>
      <c>
        <f>(M233*21)/100</f>
      </c>
      <c t="s">
        <v>27</v>
      </c>
    </row>
    <row r="234" spans="1:5" ht="12.75">
      <c r="A234" s="35" t="s">
        <v>53</v>
      </c>
      <c r="E234" s="39" t="s">
        <v>5</v>
      </c>
    </row>
    <row r="235" spans="1:5" ht="12.75">
      <c r="A235" s="35" t="s">
        <v>54</v>
      </c>
      <c r="E235" s="40" t="s">
        <v>5</v>
      </c>
    </row>
    <row r="236" spans="1:5" ht="127.5">
      <c r="A236" t="s">
        <v>55</v>
      </c>
      <c r="E236" s="39" t="s">
        <v>1781</v>
      </c>
    </row>
    <row r="237" spans="1:16" ht="12.75">
      <c r="A237" t="s">
        <v>48</v>
      </c>
      <c s="34" t="s">
        <v>350</v>
      </c>
      <c s="34" t="s">
        <v>1790</v>
      </c>
      <c s="35" t="s">
        <v>5</v>
      </c>
      <c s="6" t="s">
        <v>1791</v>
      </c>
      <c s="36" t="s">
        <v>62</v>
      </c>
      <c s="37">
        <v>2</v>
      </c>
      <c s="36">
        <v>0</v>
      </c>
      <c s="36">
        <f>ROUND(G237*H237,6)</f>
      </c>
      <c r="L237" s="38">
        <v>0</v>
      </c>
      <c s="32">
        <f>ROUND(ROUND(L237,2)*ROUND(G237,3),2)</f>
      </c>
      <c s="36" t="s">
        <v>52</v>
      </c>
      <c>
        <f>(M237*21)/100</f>
      </c>
      <c t="s">
        <v>27</v>
      </c>
    </row>
    <row r="238" spans="1:5" ht="12.75">
      <c r="A238" s="35" t="s">
        <v>53</v>
      </c>
      <c r="E238" s="39" t="s">
        <v>5</v>
      </c>
    </row>
    <row r="239" spans="1:5" ht="12.75">
      <c r="A239" s="35" t="s">
        <v>54</v>
      </c>
      <c r="E239" s="40" t="s">
        <v>5</v>
      </c>
    </row>
    <row r="240" spans="1:5" ht="114.75">
      <c r="A240" t="s">
        <v>55</v>
      </c>
      <c r="E240" s="39" t="s">
        <v>983</v>
      </c>
    </row>
    <row r="241" spans="1:16" ht="12.75">
      <c r="A241" t="s">
        <v>48</v>
      </c>
      <c s="34" t="s">
        <v>581</v>
      </c>
      <c s="34" t="s">
        <v>1496</v>
      </c>
      <c s="35" t="s">
        <v>5</v>
      </c>
      <c s="6" t="s">
        <v>1497</v>
      </c>
      <c s="36" t="s">
        <v>62</v>
      </c>
      <c s="37">
        <v>2</v>
      </c>
      <c s="36">
        <v>0</v>
      </c>
      <c s="36">
        <f>ROUND(G241*H241,6)</f>
      </c>
      <c r="L241" s="38">
        <v>0</v>
      </c>
      <c s="32">
        <f>ROUND(ROUND(L241,2)*ROUND(G241,3),2)</f>
      </c>
      <c s="36" t="s">
        <v>52</v>
      </c>
      <c>
        <f>(M241*21)/100</f>
      </c>
      <c t="s">
        <v>27</v>
      </c>
    </row>
    <row r="242" spans="1:5" ht="12.75">
      <c r="A242" s="35" t="s">
        <v>53</v>
      </c>
      <c r="E242" s="39" t="s">
        <v>5</v>
      </c>
    </row>
    <row r="243" spans="1:5" ht="12.75">
      <c r="A243" s="35" t="s">
        <v>54</v>
      </c>
      <c r="E243" s="40" t="s">
        <v>5</v>
      </c>
    </row>
    <row r="244" spans="1:5" ht="127.5">
      <c r="A244" t="s">
        <v>55</v>
      </c>
      <c r="E244" s="39" t="s">
        <v>968</v>
      </c>
    </row>
    <row r="245" spans="1:16" ht="12.75">
      <c r="A245" t="s">
        <v>48</v>
      </c>
      <c s="34" t="s">
        <v>585</v>
      </c>
      <c s="34" t="s">
        <v>1792</v>
      </c>
      <c s="35" t="s">
        <v>5</v>
      </c>
      <c s="6" t="s">
        <v>1793</v>
      </c>
      <c s="36" t="s">
        <v>62</v>
      </c>
      <c s="37">
        <v>5</v>
      </c>
      <c s="36">
        <v>0</v>
      </c>
      <c s="36">
        <f>ROUND(G245*H245,6)</f>
      </c>
      <c r="L245" s="38">
        <v>0</v>
      </c>
      <c s="32">
        <f>ROUND(ROUND(L245,2)*ROUND(G245,3),2)</f>
      </c>
      <c s="36" t="s">
        <v>52</v>
      </c>
      <c>
        <f>(M245*21)/100</f>
      </c>
      <c t="s">
        <v>27</v>
      </c>
    </row>
    <row r="246" spans="1:5" ht="12.75">
      <c r="A246" s="35" t="s">
        <v>53</v>
      </c>
      <c r="E246" s="39" t="s">
        <v>5</v>
      </c>
    </row>
    <row r="247" spans="1:5" ht="12.75">
      <c r="A247" s="35" t="s">
        <v>54</v>
      </c>
      <c r="E247" s="40" t="s">
        <v>5</v>
      </c>
    </row>
    <row r="248" spans="1:5" ht="114.75">
      <c r="A248" t="s">
        <v>55</v>
      </c>
      <c r="E248" s="39" t="s">
        <v>983</v>
      </c>
    </row>
    <row r="249" spans="1:16" ht="12.75">
      <c r="A249" t="s">
        <v>48</v>
      </c>
      <c s="34" t="s">
        <v>355</v>
      </c>
      <c s="34" t="s">
        <v>1502</v>
      </c>
      <c s="35" t="s">
        <v>5</v>
      </c>
      <c s="6" t="s">
        <v>1503</v>
      </c>
      <c s="36" t="s">
        <v>62</v>
      </c>
      <c s="37">
        <v>1</v>
      </c>
      <c s="36">
        <v>0</v>
      </c>
      <c s="36">
        <f>ROUND(G249*H249,6)</f>
      </c>
      <c r="L249" s="38">
        <v>0</v>
      </c>
      <c s="32">
        <f>ROUND(ROUND(L249,2)*ROUND(G249,3),2)</f>
      </c>
      <c s="36" t="s">
        <v>52</v>
      </c>
      <c>
        <f>(M249*21)/100</f>
      </c>
      <c t="s">
        <v>27</v>
      </c>
    </row>
    <row r="250" spans="1:5" ht="12.75">
      <c r="A250" s="35" t="s">
        <v>53</v>
      </c>
      <c r="E250" s="39" t="s">
        <v>5</v>
      </c>
    </row>
    <row r="251" spans="1:5" ht="12.75">
      <c r="A251" s="35" t="s">
        <v>54</v>
      </c>
      <c r="E251" s="40" t="s">
        <v>5</v>
      </c>
    </row>
    <row r="252" spans="1:5" ht="114.75">
      <c r="A252" t="s">
        <v>55</v>
      </c>
      <c r="E252" s="39" t="s">
        <v>983</v>
      </c>
    </row>
    <row r="253" spans="1:16" ht="12.75">
      <c r="A253" t="s">
        <v>48</v>
      </c>
      <c s="34" t="s">
        <v>359</v>
      </c>
      <c s="34" t="s">
        <v>1504</v>
      </c>
      <c s="35" t="s">
        <v>5</v>
      </c>
      <c s="6" t="s">
        <v>1505</v>
      </c>
      <c s="36" t="s">
        <v>62</v>
      </c>
      <c s="37">
        <v>6</v>
      </c>
      <c s="36">
        <v>0</v>
      </c>
      <c s="36">
        <f>ROUND(G253*H253,6)</f>
      </c>
      <c r="L253" s="38">
        <v>0</v>
      </c>
      <c s="32">
        <f>ROUND(ROUND(L253,2)*ROUND(G253,3),2)</f>
      </c>
      <c s="36" t="s">
        <v>52</v>
      </c>
      <c>
        <f>(M253*21)/100</f>
      </c>
      <c t="s">
        <v>27</v>
      </c>
    </row>
    <row r="254" spans="1:5" ht="12.75">
      <c r="A254" s="35" t="s">
        <v>53</v>
      </c>
      <c r="E254" s="39" t="s">
        <v>5</v>
      </c>
    </row>
    <row r="255" spans="1:5" ht="12.75">
      <c r="A255" s="35" t="s">
        <v>54</v>
      </c>
      <c r="E255" s="40" t="s">
        <v>5</v>
      </c>
    </row>
    <row r="256" spans="1:5" ht="127.5">
      <c r="A256" t="s">
        <v>55</v>
      </c>
      <c r="E256" s="39" t="s">
        <v>968</v>
      </c>
    </row>
    <row r="257" spans="1:16" ht="12.75">
      <c r="A257" t="s">
        <v>48</v>
      </c>
      <c s="34" t="s">
        <v>363</v>
      </c>
      <c s="34" t="s">
        <v>1510</v>
      </c>
      <c s="35" t="s">
        <v>5</v>
      </c>
      <c s="6" t="s">
        <v>1511</v>
      </c>
      <c s="36" t="s">
        <v>62</v>
      </c>
      <c s="37">
        <v>5</v>
      </c>
      <c s="36">
        <v>0</v>
      </c>
      <c s="36">
        <f>ROUND(G257*H257,6)</f>
      </c>
      <c r="L257" s="38">
        <v>0</v>
      </c>
      <c s="32">
        <f>ROUND(ROUND(L257,2)*ROUND(G257,3),2)</f>
      </c>
      <c s="36" t="s">
        <v>52</v>
      </c>
      <c>
        <f>(M257*21)/100</f>
      </c>
      <c t="s">
        <v>27</v>
      </c>
    </row>
    <row r="258" spans="1:5" ht="12.75">
      <c r="A258" s="35" t="s">
        <v>53</v>
      </c>
      <c r="E258" s="39" t="s">
        <v>5</v>
      </c>
    </row>
    <row r="259" spans="1:5" ht="12.75">
      <c r="A259" s="35" t="s">
        <v>54</v>
      </c>
      <c r="E259" s="40" t="s">
        <v>5</v>
      </c>
    </row>
    <row r="260" spans="1:5" ht="114.75">
      <c r="A260" t="s">
        <v>55</v>
      </c>
      <c r="E260" s="39" t="s">
        <v>1794</v>
      </c>
    </row>
    <row r="261" spans="1:16" ht="12.75">
      <c r="A261" t="s">
        <v>48</v>
      </c>
      <c s="34" t="s">
        <v>368</v>
      </c>
      <c s="34" t="s">
        <v>1512</v>
      </c>
      <c s="35" t="s">
        <v>5</v>
      </c>
      <c s="6" t="s">
        <v>1513</v>
      </c>
      <c s="36" t="s">
        <v>62</v>
      </c>
      <c s="37">
        <v>5</v>
      </c>
      <c s="36">
        <v>0</v>
      </c>
      <c s="36">
        <f>ROUND(G261*H261,6)</f>
      </c>
      <c r="L261" s="38">
        <v>0</v>
      </c>
      <c s="32">
        <f>ROUND(ROUND(L261,2)*ROUND(G261,3),2)</f>
      </c>
      <c s="36" t="s">
        <v>52</v>
      </c>
      <c>
        <f>(M261*21)/100</f>
      </c>
      <c t="s">
        <v>27</v>
      </c>
    </row>
    <row r="262" spans="1:5" ht="12.75">
      <c r="A262" s="35" t="s">
        <v>53</v>
      </c>
      <c r="E262" s="39" t="s">
        <v>5</v>
      </c>
    </row>
    <row r="263" spans="1:5" ht="12.75">
      <c r="A263" s="35" t="s">
        <v>54</v>
      </c>
      <c r="E263" s="40" t="s">
        <v>5</v>
      </c>
    </row>
    <row r="264" spans="1:5" ht="127.5">
      <c r="A264" t="s">
        <v>55</v>
      </c>
      <c r="E264" s="39" t="s">
        <v>1781</v>
      </c>
    </row>
    <row r="265" spans="1:16" ht="12.75">
      <c r="A265" t="s">
        <v>48</v>
      </c>
      <c s="34" t="s">
        <v>372</v>
      </c>
      <c s="34" t="s">
        <v>1514</v>
      </c>
      <c s="35" t="s">
        <v>5</v>
      </c>
      <c s="6" t="s">
        <v>1515</v>
      </c>
      <c s="36" t="s">
        <v>62</v>
      </c>
      <c s="37">
        <v>5</v>
      </c>
      <c s="36">
        <v>0</v>
      </c>
      <c s="36">
        <f>ROUND(G265*H265,6)</f>
      </c>
      <c r="L265" s="38">
        <v>0</v>
      </c>
      <c s="32">
        <f>ROUND(ROUND(L265,2)*ROUND(G265,3),2)</f>
      </c>
      <c s="36" t="s">
        <v>52</v>
      </c>
      <c>
        <f>(M265*21)/100</f>
      </c>
      <c t="s">
        <v>27</v>
      </c>
    </row>
    <row r="266" spans="1:5" ht="12.75">
      <c r="A266" s="35" t="s">
        <v>53</v>
      </c>
      <c r="E266" s="39" t="s">
        <v>5</v>
      </c>
    </row>
    <row r="267" spans="1:5" ht="12.75">
      <c r="A267" s="35" t="s">
        <v>54</v>
      </c>
      <c r="E267" s="40" t="s">
        <v>5</v>
      </c>
    </row>
    <row r="268" spans="1:5" ht="114.75">
      <c r="A268" t="s">
        <v>55</v>
      </c>
      <c r="E268" s="39" t="s">
        <v>1794</v>
      </c>
    </row>
    <row r="269" spans="1:16" ht="12.75">
      <c r="A269" t="s">
        <v>48</v>
      </c>
      <c s="34" t="s">
        <v>376</v>
      </c>
      <c s="34" t="s">
        <v>1516</v>
      </c>
      <c s="35" t="s">
        <v>5</v>
      </c>
      <c s="6" t="s">
        <v>1517</v>
      </c>
      <c s="36" t="s">
        <v>62</v>
      </c>
      <c s="37">
        <v>5</v>
      </c>
      <c s="36">
        <v>0</v>
      </c>
      <c s="36">
        <f>ROUND(G269*H269,6)</f>
      </c>
      <c r="L269" s="38">
        <v>0</v>
      </c>
      <c s="32">
        <f>ROUND(ROUND(L269,2)*ROUND(G269,3),2)</f>
      </c>
      <c s="36" t="s">
        <v>52</v>
      </c>
      <c>
        <f>(M269*21)/100</f>
      </c>
      <c t="s">
        <v>27</v>
      </c>
    </row>
    <row r="270" spans="1:5" ht="12.75">
      <c r="A270" s="35" t="s">
        <v>53</v>
      </c>
      <c r="E270" s="39" t="s">
        <v>5</v>
      </c>
    </row>
    <row r="271" spans="1:5" ht="12.75">
      <c r="A271" s="35" t="s">
        <v>54</v>
      </c>
      <c r="E271" s="40" t="s">
        <v>5</v>
      </c>
    </row>
    <row r="272" spans="1:5" ht="127.5">
      <c r="A272" t="s">
        <v>55</v>
      </c>
      <c r="E272" s="39" t="s">
        <v>1781</v>
      </c>
    </row>
    <row r="273" spans="1:16" ht="12.75">
      <c r="A273" t="s">
        <v>48</v>
      </c>
      <c s="34" t="s">
        <v>380</v>
      </c>
      <c s="34" t="s">
        <v>1522</v>
      </c>
      <c s="35" t="s">
        <v>5</v>
      </c>
      <c s="6" t="s">
        <v>1523</v>
      </c>
      <c s="36" t="s">
        <v>62</v>
      </c>
      <c s="37">
        <v>7</v>
      </c>
      <c s="36">
        <v>0</v>
      </c>
      <c s="36">
        <f>ROUND(G273*H273,6)</f>
      </c>
      <c r="L273" s="38">
        <v>0</v>
      </c>
      <c s="32">
        <f>ROUND(ROUND(L273,2)*ROUND(G273,3),2)</f>
      </c>
      <c s="36" t="s">
        <v>52</v>
      </c>
      <c>
        <f>(M273*21)/100</f>
      </c>
      <c t="s">
        <v>27</v>
      </c>
    </row>
    <row r="274" spans="1:5" ht="12.75">
      <c r="A274" s="35" t="s">
        <v>53</v>
      </c>
      <c r="E274" s="39" t="s">
        <v>5</v>
      </c>
    </row>
    <row r="275" spans="1:5" ht="12.75">
      <c r="A275" s="35" t="s">
        <v>54</v>
      </c>
      <c r="E275" s="40" t="s">
        <v>5</v>
      </c>
    </row>
    <row r="276" spans="1:5" ht="114.75">
      <c r="A276" t="s">
        <v>55</v>
      </c>
      <c r="E276" s="39" t="s">
        <v>983</v>
      </c>
    </row>
    <row r="277" spans="1:16" ht="12.75">
      <c r="A277" t="s">
        <v>48</v>
      </c>
      <c s="34" t="s">
        <v>384</v>
      </c>
      <c s="34" t="s">
        <v>1524</v>
      </c>
      <c s="35" t="s">
        <v>5</v>
      </c>
      <c s="6" t="s">
        <v>1525</v>
      </c>
      <c s="36" t="s">
        <v>62</v>
      </c>
      <c s="37">
        <v>7</v>
      </c>
      <c s="36">
        <v>0</v>
      </c>
      <c s="36">
        <f>ROUND(G277*H277,6)</f>
      </c>
      <c r="L277" s="38">
        <v>0</v>
      </c>
      <c s="32">
        <f>ROUND(ROUND(L277,2)*ROUND(G277,3),2)</f>
      </c>
      <c s="36" t="s">
        <v>52</v>
      </c>
      <c>
        <f>(M277*21)/100</f>
      </c>
      <c t="s">
        <v>27</v>
      </c>
    </row>
    <row r="278" spans="1:5" ht="12.75">
      <c r="A278" s="35" t="s">
        <v>53</v>
      </c>
      <c r="E278" s="39" t="s">
        <v>5</v>
      </c>
    </row>
    <row r="279" spans="1:5" ht="12.75">
      <c r="A279" s="35" t="s">
        <v>54</v>
      </c>
      <c r="E279" s="40" t="s">
        <v>5</v>
      </c>
    </row>
    <row r="280" spans="1:5" ht="127.5">
      <c r="A280" t="s">
        <v>55</v>
      </c>
      <c r="E280" s="39" t="s">
        <v>968</v>
      </c>
    </row>
    <row r="281" spans="1:16" ht="12.75">
      <c r="A281" t="s">
        <v>48</v>
      </c>
      <c s="34" t="s">
        <v>389</v>
      </c>
      <c s="34" t="s">
        <v>1309</v>
      </c>
      <c s="35" t="s">
        <v>5</v>
      </c>
      <c s="6" t="s">
        <v>1310</v>
      </c>
      <c s="36" t="s">
        <v>62</v>
      </c>
      <c s="37">
        <v>2</v>
      </c>
      <c s="36">
        <v>0</v>
      </c>
      <c s="36">
        <f>ROUND(G281*H281,6)</f>
      </c>
      <c r="L281" s="38">
        <v>0</v>
      </c>
      <c s="32">
        <f>ROUND(ROUND(L281,2)*ROUND(G281,3),2)</f>
      </c>
      <c s="36" t="s">
        <v>52</v>
      </c>
      <c>
        <f>(M281*21)/100</f>
      </c>
      <c t="s">
        <v>27</v>
      </c>
    </row>
    <row r="282" spans="1:5" ht="12.75">
      <c r="A282" s="35" t="s">
        <v>53</v>
      </c>
      <c r="E282" s="39" t="s">
        <v>5</v>
      </c>
    </row>
    <row r="283" spans="1:5" ht="12.75">
      <c r="A283" s="35" t="s">
        <v>54</v>
      </c>
      <c r="E283" s="40" t="s">
        <v>5</v>
      </c>
    </row>
    <row r="284" spans="1:5" ht="178.5">
      <c r="A284" t="s">
        <v>55</v>
      </c>
      <c r="E284" s="39" t="s">
        <v>1285</v>
      </c>
    </row>
    <row r="285" spans="1:16" ht="12.75">
      <c r="A285" t="s">
        <v>48</v>
      </c>
      <c s="34" t="s">
        <v>393</v>
      </c>
      <c s="34" t="s">
        <v>1311</v>
      </c>
      <c s="35" t="s">
        <v>5</v>
      </c>
      <c s="6" t="s">
        <v>1312</v>
      </c>
      <c s="36" t="s">
        <v>62</v>
      </c>
      <c s="37">
        <v>2</v>
      </c>
      <c s="36">
        <v>0</v>
      </c>
      <c s="36">
        <f>ROUND(G285*H285,6)</f>
      </c>
      <c r="L285" s="38">
        <v>0</v>
      </c>
      <c s="32">
        <f>ROUND(ROUND(L285,2)*ROUND(G285,3),2)</f>
      </c>
      <c s="36" t="s">
        <v>52</v>
      </c>
      <c>
        <f>(M285*21)/100</f>
      </c>
      <c t="s">
        <v>27</v>
      </c>
    </row>
    <row r="286" spans="1:5" ht="12.75">
      <c r="A286" s="35" t="s">
        <v>53</v>
      </c>
      <c r="E286" s="39" t="s">
        <v>5</v>
      </c>
    </row>
    <row r="287" spans="1:5" ht="12.75">
      <c r="A287" s="35" t="s">
        <v>54</v>
      </c>
      <c r="E287" s="40" t="s">
        <v>5</v>
      </c>
    </row>
    <row r="288" spans="1:5" ht="127.5">
      <c r="A288" t="s">
        <v>55</v>
      </c>
      <c r="E288" s="39" t="s">
        <v>968</v>
      </c>
    </row>
    <row r="289" spans="1:16" ht="12.75">
      <c r="A289" t="s">
        <v>48</v>
      </c>
      <c s="34" t="s">
        <v>397</v>
      </c>
      <c s="34" t="s">
        <v>1526</v>
      </c>
      <c s="35" t="s">
        <v>5</v>
      </c>
      <c s="6" t="s">
        <v>1527</v>
      </c>
      <c s="36" t="s">
        <v>62</v>
      </c>
      <c s="37">
        <v>10</v>
      </c>
      <c s="36">
        <v>0</v>
      </c>
      <c s="36">
        <f>ROUND(G289*H289,6)</f>
      </c>
      <c r="L289" s="38">
        <v>0</v>
      </c>
      <c s="32">
        <f>ROUND(ROUND(L289,2)*ROUND(G289,3),2)</f>
      </c>
      <c s="36" t="s">
        <v>52</v>
      </c>
      <c>
        <f>(M289*21)/100</f>
      </c>
      <c t="s">
        <v>27</v>
      </c>
    </row>
    <row r="290" spans="1:5" ht="12.75">
      <c r="A290" s="35" t="s">
        <v>53</v>
      </c>
      <c r="E290" s="39" t="s">
        <v>5</v>
      </c>
    </row>
    <row r="291" spans="1:5" ht="12.75">
      <c r="A291" s="35" t="s">
        <v>54</v>
      </c>
      <c r="E291" s="40" t="s">
        <v>5</v>
      </c>
    </row>
    <row r="292" spans="1:5" ht="178.5">
      <c r="A292" t="s">
        <v>55</v>
      </c>
      <c r="E292" s="39" t="s">
        <v>1285</v>
      </c>
    </row>
    <row r="293" spans="1:16" ht="12.75">
      <c r="A293" t="s">
        <v>48</v>
      </c>
      <c s="34" t="s">
        <v>608</v>
      </c>
      <c s="34" t="s">
        <v>1528</v>
      </c>
      <c s="35" t="s">
        <v>5</v>
      </c>
      <c s="6" t="s">
        <v>1529</v>
      </c>
      <c s="36" t="s">
        <v>62</v>
      </c>
      <c s="37">
        <v>10</v>
      </c>
      <c s="36">
        <v>0</v>
      </c>
      <c s="36">
        <f>ROUND(G293*H293,6)</f>
      </c>
      <c r="L293" s="38">
        <v>0</v>
      </c>
      <c s="32">
        <f>ROUND(ROUND(L293,2)*ROUND(G293,3),2)</f>
      </c>
      <c s="36" t="s">
        <v>52</v>
      </c>
      <c>
        <f>(M293*21)/100</f>
      </c>
      <c t="s">
        <v>27</v>
      </c>
    </row>
    <row r="294" spans="1:5" ht="12.75">
      <c r="A294" s="35" t="s">
        <v>53</v>
      </c>
      <c r="E294" s="39" t="s">
        <v>5</v>
      </c>
    </row>
    <row r="295" spans="1:5" ht="12.75">
      <c r="A295" s="35" t="s">
        <v>54</v>
      </c>
      <c r="E295" s="40" t="s">
        <v>5</v>
      </c>
    </row>
    <row r="296" spans="1:5" ht="127.5">
      <c r="A296" t="s">
        <v>55</v>
      </c>
      <c r="E296" s="39" t="s">
        <v>968</v>
      </c>
    </row>
    <row r="297" spans="1:16" ht="12.75">
      <c r="A297" t="s">
        <v>48</v>
      </c>
      <c s="34" t="s">
        <v>612</v>
      </c>
      <c s="34" t="s">
        <v>1313</v>
      </c>
      <c s="35" t="s">
        <v>5</v>
      </c>
      <c s="6" t="s">
        <v>1314</v>
      </c>
      <c s="36" t="s">
        <v>62</v>
      </c>
      <c s="37">
        <v>1</v>
      </c>
      <c s="36">
        <v>0</v>
      </c>
      <c s="36">
        <f>ROUND(G297*H297,6)</f>
      </c>
      <c r="L297" s="38">
        <v>0</v>
      </c>
      <c s="32">
        <f>ROUND(ROUND(L297,2)*ROUND(G297,3),2)</f>
      </c>
      <c s="36" t="s">
        <v>52</v>
      </c>
      <c>
        <f>(M297*21)/100</f>
      </c>
      <c t="s">
        <v>27</v>
      </c>
    </row>
    <row r="298" spans="1:5" ht="12.75">
      <c r="A298" s="35" t="s">
        <v>53</v>
      </c>
      <c r="E298" s="39" t="s">
        <v>5</v>
      </c>
    </row>
    <row r="299" spans="1:5" ht="12.75">
      <c r="A299" s="35" t="s">
        <v>54</v>
      </c>
      <c r="E299" s="40" t="s">
        <v>5</v>
      </c>
    </row>
    <row r="300" spans="1:5" ht="178.5">
      <c r="A300" t="s">
        <v>55</v>
      </c>
      <c r="E300" s="39" t="s">
        <v>1285</v>
      </c>
    </row>
    <row r="301" spans="1:16" ht="12.75">
      <c r="A301" t="s">
        <v>48</v>
      </c>
      <c s="34" t="s">
        <v>401</v>
      </c>
      <c s="34" t="s">
        <v>1315</v>
      </c>
      <c s="35" t="s">
        <v>5</v>
      </c>
      <c s="6" t="s">
        <v>1316</v>
      </c>
      <c s="36" t="s">
        <v>62</v>
      </c>
      <c s="37">
        <v>1</v>
      </c>
      <c s="36">
        <v>0</v>
      </c>
      <c s="36">
        <f>ROUND(G301*H301,6)</f>
      </c>
      <c r="L301" s="38">
        <v>0</v>
      </c>
      <c s="32">
        <f>ROUND(ROUND(L301,2)*ROUND(G301,3),2)</f>
      </c>
      <c s="36" t="s">
        <v>52</v>
      </c>
      <c>
        <f>(M301*21)/100</f>
      </c>
      <c t="s">
        <v>27</v>
      </c>
    </row>
    <row r="302" spans="1:5" ht="12.75">
      <c r="A302" s="35" t="s">
        <v>53</v>
      </c>
      <c r="E302" s="39" t="s">
        <v>5</v>
      </c>
    </row>
    <row r="303" spans="1:5" ht="12.75">
      <c r="A303" s="35" t="s">
        <v>54</v>
      </c>
      <c r="E303" s="40" t="s">
        <v>5</v>
      </c>
    </row>
    <row r="304" spans="1:5" ht="127.5">
      <c r="A304" t="s">
        <v>55</v>
      </c>
      <c r="E304" s="39" t="s">
        <v>968</v>
      </c>
    </row>
    <row r="305" spans="1:16" ht="12.75">
      <c r="A305" t="s">
        <v>48</v>
      </c>
      <c s="34" t="s">
        <v>405</v>
      </c>
      <c s="34" t="s">
        <v>1534</v>
      </c>
      <c s="35" t="s">
        <v>5</v>
      </c>
      <c s="6" t="s">
        <v>1535</v>
      </c>
      <c s="36" t="s">
        <v>62</v>
      </c>
      <c s="37">
        <v>8</v>
      </c>
      <c s="36">
        <v>0</v>
      </c>
      <c s="36">
        <f>ROUND(G305*H305,6)</f>
      </c>
      <c r="L305" s="38">
        <v>0</v>
      </c>
      <c s="32">
        <f>ROUND(ROUND(L305,2)*ROUND(G305,3),2)</f>
      </c>
      <c s="36" t="s">
        <v>52</v>
      </c>
      <c>
        <f>(M305*21)/100</f>
      </c>
      <c t="s">
        <v>27</v>
      </c>
    </row>
    <row r="306" spans="1:5" ht="12.75">
      <c r="A306" s="35" t="s">
        <v>53</v>
      </c>
      <c r="E306" s="39" t="s">
        <v>5</v>
      </c>
    </row>
    <row r="307" spans="1:5" ht="12.75">
      <c r="A307" s="35" t="s">
        <v>54</v>
      </c>
      <c r="E307" s="40" t="s">
        <v>5</v>
      </c>
    </row>
    <row r="308" spans="1:5" ht="178.5">
      <c r="A308" t="s">
        <v>55</v>
      </c>
      <c r="E308" s="39" t="s">
        <v>1780</v>
      </c>
    </row>
    <row r="309" spans="1:16" ht="12.75">
      <c r="A309" t="s">
        <v>48</v>
      </c>
      <c s="34" t="s">
        <v>409</v>
      </c>
      <c s="34" t="s">
        <v>1536</v>
      </c>
      <c s="35" t="s">
        <v>5</v>
      </c>
      <c s="6" t="s">
        <v>1537</v>
      </c>
      <c s="36" t="s">
        <v>62</v>
      </c>
      <c s="37">
        <v>8</v>
      </c>
      <c s="36">
        <v>0</v>
      </c>
      <c s="36">
        <f>ROUND(G309*H309,6)</f>
      </c>
      <c r="L309" s="38">
        <v>0</v>
      </c>
      <c s="32">
        <f>ROUND(ROUND(L309,2)*ROUND(G309,3),2)</f>
      </c>
      <c s="36" t="s">
        <v>52</v>
      </c>
      <c>
        <f>(M309*21)/100</f>
      </c>
      <c t="s">
        <v>27</v>
      </c>
    </row>
    <row r="310" spans="1:5" ht="12.75">
      <c r="A310" s="35" t="s">
        <v>53</v>
      </c>
      <c r="E310" s="39" t="s">
        <v>5</v>
      </c>
    </row>
    <row r="311" spans="1:5" ht="12.75">
      <c r="A311" s="35" t="s">
        <v>54</v>
      </c>
      <c r="E311" s="40" t="s">
        <v>5</v>
      </c>
    </row>
    <row r="312" spans="1:5" ht="127.5">
      <c r="A312" t="s">
        <v>55</v>
      </c>
      <c r="E312" s="39" t="s">
        <v>1781</v>
      </c>
    </row>
    <row r="313" spans="1:16" ht="12.75">
      <c r="A313" t="s">
        <v>48</v>
      </c>
      <c s="34" t="s">
        <v>410</v>
      </c>
      <c s="34" t="s">
        <v>1317</v>
      </c>
      <c s="35" t="s">
        <v>5</v>
      </c>
      <c s="6" t="s">
        <v>1318</v>
      </c>
      <c s="36" t="s">
        <v>62</v>
      </c>
      <c s="37">
        <v>2</v>
      </c>
      <c s="36">
        <v>0</v>
      </c>
      <c s="36">
        <f>ROUND(G313*H313,6)</f>
      </c>
      <c r="L313" s="38">
        <v>0</v>
      </c>
      <c s="32">
        <f>ROUND(ROUND(L313,2)*ROUND(G313,3),2)</f>
      </c>
      <c s="36" t="s">
        <v>52</v>
      </c>
      <c>
        <f>(M313*21)/100</f>
      </c>
      <c t="s">
        <v>27</v>
      </c>
    </row>
    <row r="314" spans="1:5" ht="12.75">
      <c r="A314" s="35" t="s">
        <v>53</v>
      </c>
      <c r="E314" s="39" t="s">
        <v>5</v>
      </c>
    </row>
    <row r="315" spans="1:5" ht="12.75">
      <c r="A315" s="35" t="s">
        <v>54</v>
      </c>
      <c r="E315" s="40" t="s">
        <v>5</v>
      </c>
    </row>
    <row r="316" spans="1:5" ht="178.5">
      <c r="A316" t="s">
        <v>55</v>
      </c>
      <c r="E316" s="39" t="s">
        <v>1285</v>
      </c>
    </row>
    <row r="317" spans="1:16" ht="12.75">
      <c r="A317" t="s">
        <v>48</v>
      </c>
      <c s="34" t="s">
        <v>411</v>
      </c>
      <c s="34" t="s">
        <v>1319</v>
      </c>
      <c s="35" t="s">
        <v>5</v>
      </c>
      <c s="6" t="s">
        <v>1320</v>
      </c>
      <c s="36" t="s">
        <v>62</v>
      </c>
      <c s="37">
        <v>2</v>
      </c>
      <c s="36">
        <v>0</v>
      </c>
      <c s="36">
        <f>ROUND(G317*H317,6)</f>
      </c>
      <c r="L317" s="38">
        <v>0</v>
      </c>
      <c s="32">
        <f>ROUND(ROUND(L317,2)*ROUND(G317,3),2)</f>
      </c>
      <c s="36" t="s">
        <v>52</v>
      </c>
      <c>
        <f>(M317*21)/100</f>
      </c>
      <c t="s">
        <v>27</v>
      </c>
    </row>
    <row r="318" spans="1:5" ht="12.75">
      <c r="A318" s="35" t="s">
        <v>53</v>
      </c>
      <c r="E318" s="39" t="s">
        <v>5</v>
      </c>
    </row>
    <row r="319" spans="1:5" ht="12.75">
      <c r="A319" s="35" t="s">
        <v>54</v>
      </c>
      <c r="E319" s="40" t="s">
        <v>5</v>
      </c>
    </row>
    <row r="320" spans="1:5" ht="127.5">
      <c r="A320" t="s">
        <v>55</v>
      </c>
      <c r="E320" s="39" t="s">
        <v>968</v>
      </c>
    </row>
    <row r="321" spans="1:16" ht="12.75">
      <c r="A321" t="s">
        <v>48</v>
      </c>
      <c s="34" t="s">
        <v>412</v>
      </c>
      <c s="34" t="s">
        <v>1321</v>
      </c>
      <c s="35" t="s">
        <v>5</v>
      </c>
      <c s="6" t="s">
        <v>1322</v>
      </c>
      <c s="36" t="s">
        <v>62</v>
      </c>
      <c s="37">
        <v>10</v>
      </c>
      <c s="36">
        <v>0</v>
      </c>
      <c s="36">
        <f>ROUND(G321*H321,6)</f>
      </c>
      <c r="L321" s="38">
        <v>0</v>
      </c>
      <c s="32">
        <f>ROUND(ROUND(L321,2)*ROUND(G321,3),2)</f>
      </c>
      <c s="36" t="s">
        <v>52</v>
      </c>
      <c>
        <f>(M321*21)/100</f>
      </c>
      <c t="s">
        <v>27</v>
      </c>
    </row>
    <row r="322" spans="1:5" ht="12.75">
      <c r="A322" s="35" t="s">
        <v>53</v>
      </c>
      <c r="E322" s="39" t="s">
        <v>5</v>
      </c>
    </row>
    <row r="323" spans="1:5" ht="12.75">
      <c r="A323" s="35" t="s">
        <v>54</v>
      </c>
      <c r="E323" s="40" t="s">
        <v>5</v>
      </c>
    </row>
    <row r="324" spans="1:5" ht="178.5">
      <c r="A324" t="s">
        <v>55</v>
      </c>
      <c r="E324" s="39" t="s">
        <v>1285</v>
      </c>
    </row>
    <row r="325" spans="1:16" ht="12.75">
      <c r="A325" t="s">
        <v>48</v>
      </c>
      <c s="34" t="s">
        <v>413</v>
      </c>
      <c s="34" t="s">
        <v>1323</v>
      </c>
      <c s="35" t="s">
        <v>5</v>
      </c>
      <c s="6" t="s">
        <v>1324</v>
      </c>
      <c s="36" t="s">
        <v>62</v>
      </c>
      <c s="37">
        <v>10</v>
      </c>
      <c s="36">
        <v>0</v>
      </c>
      <c s="36">
        <f>ROUND(G325*H325,6)</f>
      </c>
      <c r="L325" s="38">
        <v>0</v>
      </c>
      <c s="32">
        <f>ROUND(ROUND(L325,2)*ROUND(G325,3),2)</f>
      </c>
      <c s="36" t="s">
        <v>52</v>
      </c>
      <c>
        <f>(M325*21)/100</f>
      </c>
      <c t="s">
        <v>27</v>
      </c>
    </row>
    <row r="326" spans="1:5" ht="12.75">
      <c r="A326" s="35" t="s">
        <v>53</v>
      </c>
      <c r="E326" s="39" t="s">
        <v>5</v>
      </c>
    </row>
    <row r="327" spans="1:5" ht="12.75">
      <c r="A327" s="35" t="s">
        <v>54</v>
      </c>
      <c r="E327" s="40" t="s">
        <v>5</v>
      </c>
    </row>
    <row r="328" spans="1:5" ht="127.5">
      <c r="A328" t="s">
        <v>55</v>
      </c>
      <c r="E328" s="39" t="s">
        <v>968</v>
      </c>
    </row>
    <row r="329" spans="1:16" ht="12.75">
      <c r="A329" t="s">
        <v>48</v>
      </c>
      <c s="34" t="s">
        <v>417</v>
      </c>
      <c s="34" t="s">
        <v>1795</v>
      </c>
      <c s="35" t="s">
        <v>5</v>
      </c>
      <c s="6" t="s">
        <v>1796</v>
      </c>
      <c s="36" t="s">
        <v>62</v>
      </c>
      <c s="37">
        <v>4</v>
      </c>
      <c s="36">
        <v>0</v>
      </c>
      <c s="36">
        <f>ROUND(G329*H329,6)</f>
      </c>
      <c r="L329" s="38">
        <v>0</v>
      </c>
      <c s="32">
        <f>ROUND(ROUND(L329,2)*ROUND(G329,3),2)</f>
      </c>
      <c s="36" t="s">
        <v>52</v>
      </c>
      <c>
        <f>(M329*21)/100</f>
      </c>
      <c t="s">
        <v>27</v>
      </c>
    </row>
    <row r="330" spans="1:5" ht="12.75">
      <c r="A330" s="35" t="s">
        <v>53</v>
      </c>
      <c r="E330" s="39" t="s">
        <v>5</v>
      </c>
    </row>
    <row r="331" spans="1:5" ht="12.75">
      <c r="A331" s="35" t="s">
        <v>54</v>
      </c>
      <c r="E331" s="40" t="s">
        <v>5</v>
      </c>
    </row>
    <row r="332" spans="1:5" ht="165.75">
      <c r="A332" t="s">
        <v>55</v>
      </c>
      <c r="E332" s="39" t="s">
        <v>1555</v>
      </c>
    </row>
    <row r="333" spans="1:16" ht="12.75">
      <c r="A333" t="s">
        <v>48</v>
      </c>
      <c s="34" t="s">
        <v>418</v>
      </c>
      <c s="34" t="s">
        <v>1797</v>
      </c>
      <c s="35" t="s">
        <v>5</v>
      </c>
      <c s="6" t="s">
        <v>1798</v>
      </c>
      <c s="36" t="s">
        <v>62</v>
      </c>
      <c s="37">
        <v>4</v>
      </c>
      <c s="36">
        <v>0</v>
      </c>
      <c s="36">
        <f>ROUND(G333*H333,6)</f>
      </c>
      <c r="L333" s="38">
        <v>0</v>
      </c>
      <c s="32">
        <f>ROUND(ROUND(L333,2)*ROUND(G333,3),2)</f>
      </c>
      <c s="36" t="s">
        <v>52</v>
      </c>
      <c>
        <f>(M333*21)/100</f>
      </c>
      <c t="s">
        <v>27</v>
      </c>
    </row>
    <row r="334" spans="1:5" ht="12.75">
      <c r="A334" s="35" t="s">
        <v>53</v>
      </c>
      <c r="E334" s="39" t="s">
        <v>5</v>
      </c>
    </row>
    <row r="335" spans="1:5" ht="12.75">
      <c r="A335" s="35" t="s">
        <v>54</v>
      </c>
      <c r="E335" s="40" t="s">
        <v>5</v>
      </c>
    </row>
    <row r="336" spans="1:5" ht="127.5">
      <c r="A336" t="s">
        <v>55</v>
      </c>
      <c r="E336" s="39" t="s">
        <v>968</v>
      </c>
    </row>
    <row r="337" spans="1:16" ht="12.75">
      <c r="A337" t="s">
        <v>48</v>
      </c>
      <c s="34" t="s">
        <v>627</v>
      </c>
      <c s="34" t="s">
        <v>1799</v>
      </c>
      <c s="35" t="s">
        <v>5</v>
      </c>
      <c s="6" t="s">
        <v>1800</v>
      </c>
      <c s="36" t="s">
        <v>62</v>
      </c>
      <c s="37">
        <v>4</v>
      </c>
      <c s="36">
        <v>0</v>
      </c>
      <c s="36">
        <f>ROUND(G337*H337,6)</f>
      </c>
      <c r="L337" s="38">
        <v>0</v>
      </c>
      <c s="32">
        <f>ROUND(ROUND(L337,2)*ROUND(G337,3),2)</f>
      </c>
      <c s="36" t="s">
        <v>52</v>
      </c>
      <c>
        <f>(M337*21)/100</f>
      </c>
      <c t="s">
        <v>27</v>
      </c>
    </row>
    <row r="338" spans="1:5" ht="12.75">
      <c r="A338" s="35" t="s">
        <v>53</v>
      </c>
      <c r="E338" s="39" t="s">
        <v>5</v>
      </c>
    </row>
    <row r="339" spans="1:5" ht="12.75">
      <c r="A339" s="35" t="s">
        <v>54</v>
      </c>
      <c r="E339" s="40" t="s">
        <v>5</v>
      </c>
    </row>
    <row r="340" spans="1:5" ht="165.75">
      <c r="A340" t="s">
        <v>55</v>
      </c>
      <c r="E340" s="39" t="s">
        <v>1555</v>
      </c>
    </row>
    <row r="341" spans="1:16" ht="12.75">
      <c r="A341" t="s">
        <v>48</v>
      </c>
      <c s="34" t="s">
        <v>628</v>
      </c>
      <c s="34" t="s">
        <v>1801</v>
      </c>
      <c s="35" t="s">
        <v>5</v>
      </c>
      <c s="6" t="s">
        <v>1802</v>
      </c>
      <c s="36" t="s">
        <v>62</v>
      </c>
      <c s="37">
        <v>4</v>
      </c>
      <c s="36">
        <v>0</v>
      </c>
      <c s="36">
        <f>ROUND(G341*H341,6)</f>
      </c>
      <c r="L341" s="38">
        <v>0</v>
      </c>
      <c s="32">
        <f>ROUND(ROUND(L341,2)*ROUND(G341,3),2)</f>
      </c>
      <c s="36" t="s">
        <v>52</v>
      </c>
      <c>
        <f>(M341*21)/100</f>
      </c>
      <c t="s">
        <v>27</v>
      </c>
    </row>
    <row r="342" spans="1:5" ht="12.75">
      <c r="A342" s="35" t="s">
        <v>53</v>
      </c>
      <c r="E342" s="39" t="s">
        <v>5</v>
      </c>
    </row>
    <row r="343" spans="1:5" ht="12.75">
      <c r="A343" s="35" t="s">
        <v>54</v>
      </c>
      <c r="E343" s="40" t="s">
        <v>5</v>
      </c>
    </row>
    <row r="344" spans="1:5" ht="127.5">
      <c r="A344" t="s">
        <v>55</v>
      </c>
      <c r="E344" s="39" t="s">
        <v>968</v>
      </c>
    </row>
    <row r="345" spans="1:16" ht="12.75">
      <c r="A345" t="s">
        <v>48</v>
      </c>
      <c s="34" t="s">
        <v>632</v>
      </c>
      <c s="34" t="s">
        <v>1538</v>
      </c>
      <c s="35" t="s">
        <v>5</v>
      </c>
      <c s="6" t="s">
        <v>1539</v>
      </c>
      <c s="36" t="s">
        <v>62</v>
      </c>
      <c s="37">
        <v>6</v>
      </c>
      <c s="36">
        <v>0</v>
      </c>
      <c s="36">
        <f>ROUND(G345*H345,6)</f>
      </c>
      <c r="L345" s="38">
        <v>0</v>
      </c>
      <c s="32">
        <f>ROUND(ROUND(L345,2)*ROUND(G345,3),2)</f>
      </c>
      <c s="36" t="s">
        <v>52</v>
      </c>
      <c>
        <f>(M345*21)/100</f>
      </c>
      <c t="s">
        <v>27</v>
      </c>
    </row>
    <row r="346" spans="1:5" ht="12.75">
      <c r="A346" s="35" t="s">
        <v>53</v>
      </c>
      <c r="E346" s="39" t="s">
        <v>5</v>
      </c>
    </row>
    <row r="347" spans="1:5" ht="12.75">
      <c r="A347" s="35" t="s">
        <v>54</v>
      </c>
      <c r="E347" s="40" t="s">
        <v>5</v>
      </c>
    </row>
    <row r="348" spans="1:5" ht="127.5">
      <c r="A348" t="s">
        <v>55</v>
      </c>
      <c r="E348" s="39" t="s">
        <v>1540</v>
      </c>
    </row>
    <row r="349" spans="1:16" ht="12.75">
      <c r="A349" t="s">
        <v>48</v>
      </c>
      <c s="34" t="s">
        <v>636</v>
      </c>
      <c s="34" t="s">
        <v>1545</v>
      </c>
      <c s="35" t="s">
        <v>5</v>
      </c>
      <c s="6" t="s">
        <v>1546</v>
      </c>
      <c s="36" t="s">
        <v>62</v>
      </c>
      <c s="37">
        <v>3</v>
      </c>
      <c s="36">
        <v>0</v>
      </c>
      <c s="36">
        <f>ROUND(G349*H349,6)</f>
      </c>
      <c r="L349" s="38">
        <v>0</v>
      </c>
      <c s="32">
        <f>ROUND(ROUND(L349,2)*ROUND(G349,3),2)</f>
      </c>
      <c s="36" t="s">
        <v>52</v>
      </c>
      <c>
        <f>(M349*21)/100</f>
      </c>
      <c t="s">
        <v>27</v>
      </c>
    </row>
    <row r="350" spans="1:5" ht="12.75">
      <c r="A350" s="35" t="s">
        <v>53</v>
      </c>
      <c r="E350" s="39" t="s">
        <v>5</v>
      </c>
    </row>
    <row r="351" spans="1:5" ht="12.75">
      <c r="A351" s="35" t="s">
        <v>54</v>
      </c>
      <c r="E351" s="40" t="s">
        <v>5</v>
      </c>
    </row>
    <row r="352" spans="1:5" ht="127.5">
      <c r="A352" t="s">
        <v>55</v>
      </c>
      <c r="E352" s="39" t="s">
        <v>1540</v>
      </c>
    </row>
    <row r="353" spans="1:16" ht="12.75">
      <c r="A353" t="s">
        <v>48</v>
      </c>
      <c s="34" t="s">
        <v>640</v>
      </c>
      <c s="34" t="s">
        <v>1803</v>
      </c>
      <c s="35" t="s">
        <v>5</v>
      </c>
      <c s="6" t="s">
        <v>1804</v>
      </c>
      <c s="36" t="s">
        <v>62</v>
      </c>
      <c s="37">
        <v>3</v>
      </c>
      <c s="36">
        <v>0</v>
      </c>
      <c s="36">
        <f>ROUND(G353*H353,6)</f>
      </c>
      <c r="L353" s="38">
        <v>0</v>
      </c>
      <c s="32">
        <f>ROUND(ROUND(L353,2)*ROUND(G353,3),2)</f>
      </c>
      <c s="36" t="s">
        <v>52</v>
      </c>
      <c>
        <f>(M353*21)/100</f>
      </c>
      <c t="s">
        <v>27</v>
      </c>
    </row>
    <row r="354" spans="1:5" ht="12.75">
      <c r="A354" s="35" t="s">
        <v>53</v>
      </c>
      <c r="E354" s="39" t="s">
        <v>5</v>
      </c>
    </row>
    <row r="355" spans="1:5" ht="12.75">
      <c r="A355" s="35" t="s">
        <v>54</v>
      </c>
      <c r="E355" s="40" t="s">
        <v>5</v>
      </c>
    </row>
    <row r="356" spans="1:5" ht="127.5">
      <c r="A356" t="s">
        <v>55</v>
      </c>
      <c r="E356" s="39" t="s">
        <v>1540</v>
      </c>
    </row>
    <row r="357" spans="1:16" ht="12.75">
      <c r="A357" t="s">
        <v>48</v>
      </c>
      <c s="34" t="s">
        <v>644</v>
      </c>
      <c s="34" t="s">
        <v>1805</v>
      </c>
      <c s="35" t="s">
        <v>5</v>
      </c>
      <c s="6" t="s">
        <v>1806</v>
      </c>
      <c s="36" t="s">
        <v>62</v>
      </c>
      <c s="37">
        <v>8</v>
      </c>
      <c s="36">
        <v>0</v>
      </c>
      <c s="36">
        <f>ROUND(G357*H357,6)</f>
      </c>
      <c r="L357" s="38">
        <v>0</v>
      </c>
      <c s="32">
        <f>ROUND(ROUND(L357,2)*ROUND(G357,3),2)</f>
      </c>
      <c s="36" t="s">
        <v>52</v>
      </c>
      <c>
        <f>(M357*21)/100</f>
      </c>
      <c t="s">
        <v>27</v>
      </c>
    </row>
    <row r="358" spans="1:5" ht="12.75">
      <c r="A358" s="35" t="s">
        <v>53</v>
      </c>
      <c r="E358" s="39" t="s">
        <v>5</v>
      </c>
    </row>
    <row r="359" spans="1:5" ht="12.75">
      <c r="A359" s="35" t="s">
        <v>54</v>
      </c>
      <c r="E359" s="40" t="s">
        <v>5</v>
      </c>
    </row>
    <row r="360" spans="1:5" ht="127.5">
      <c r="A360" t="s">
        <v>55</v>
      </c>
      <c r="E360" s="39" t="s">
        <v>1807</v>
      </c>
    </row>
    <row r="361" spans="1:16" ht="12.75">
      <c r="A361" t="s">
        <v>48</v>
      </c>
      <c s="34" t="s">
        <v>648</v>
      </c>
      <c s="34" t="s">
        <v>1553</v>
      </c>
      <c s="35" t="s">
        <v>5</v>
      </c>
      <c s="6" t="s">
        <v>1554</v>
      </c>
      <c s="36" t="s">
        <v>62</v>
      </c>
      <c s="37">
        <v>3</v>
      </c>
      <c s="36">
        <v>0</v>
      </c>
      <c s="36">
        <f>ROUND(G361*H361,6)</f>
      </c>
      <c r="L361" s="38">
        <v>0</v>
      </c>
      <c s="32">
        <f>ROUND(ROUND(L361,2)*ROUND(G361,3),2)</f>
      </c>
      <c s="36" t="s">
        <v>52</v>
      </c>
      <c>
        <f>(M361*21)/100</f>
      </c>
      <c t="s">
        <v>27</v>
      </c>
    </row>
    <row r="362" spans="1:5" ht="12.75">
      <c r="A362" s="35" t="s">
        <v>53</v>
      </c>
      <c r="E362" s="39" t="s">
        <v>5</v>
      </c>
    </row>
    <row r="363" spans="1:5" ht="12.75">
      <c r="A363" s="35" t="s">
        <v>54</v>
      </c>
      <c r="E363" s="40" t="s">
        <v>5</v>
      </c>
    </row>
    <row r="364" spans="1:5" ht="165.75">
      <c r="A364" t="s">
        <v>55</v>
      </c>
      <c r="E364" s="39" t="s">
        <v>1555</v>
      </c>
    </row>
    <row r="365" spans="1:16" ht="12.75">
      <c r="A365" t="s">
        <v>48</v>
      </c>
      <c s="34" t="s">
        <v>652</v>
      </c>
      <c s="34" t="s">
        <v>1556</v>
      </c>
      <c s="35" t="s">
        <v>5</v>
      </c>
      <c s="6" t="s">
        <v>1557</v>
      </c>
      <c s="36" t="s">
        <v>62</v>
      </c>
      <c s="37">
        <v>3</v>
      </c>
      <c s="36">
        <v>0</v>
      </c>
      <c s="36">
        <f>ROUND(G365*H365,6)</f>
      </c>
      <c r="L365" s="38">
        <v>0</v>
      </c>
      <c s="32">
        <f>ROUND(ROUND(L365,2)*ROUND(G365,3),2)</f>
      </c>
      <c s="36" t="s">
        <v>52</v>
      </c>
      <c>
        <f>(M365*21)/100</f>
      </c>
      <c t="s">
        <v>27</v>
      </c>
    </row>
    <row r="366" spans="1:5" ht="12.75">
      <c r="A366" s="35" t="s">
        <v>53</v>
      </c>
      <c r="E366" s="39" t="s">
        <v>5</v>
      </c>
    </row>
    <row r="367" spans="1:5" ht="12.75">
      <c r="A367" s="35" t="s">
        <v>54</v>
      </c>
      <c r="E367" s="40" t="s">
        <v>5</v>
      </c>
    </row>
    <row r="368" spans="1:5" ht="127.5">
      <c r="A368" t="s">
        <v>55</v>
      </c>
      <c r="E368" s="39" t="s">
        <v>968</v>
      </c>
    </row>
    <row r="369" spans="1:16" ht="12.75">
      <c r="A369" t="s">
        <v>48</v>
      </c>
      <c s="34" t="s">
        <v>439</v>
      </c>
      <c s="34" t="s">
        <v>1558</v>
      </c>
      <c s="35" t="s">
        <v>5</v>
      </c>
      <c s="6" t="s">
        <v>1559</v>
      </c>
      <c s="36" t="s">
        <v>62</v>
      </c>
      <c s="37">
        <v>40</v>
      </c>
      <c s="36">
        <v>0</v>
      </c>
      <c s="36">
        <f>ROUND(G369*H369,6)</f>
      </c>
      <c r="L369" s="38">
        <v>0</v>
      </c>
      <c s="32">
        <f>ROUND(ROUND(L369,2)*ROUND(G369,3),2)</f>
      </c>
      <c s="36" t="s">
        <v>52</v>
      </c>
      <c>
        <f>(M369*21)/100</f>
      </c>
      <c t="s">
        <v>27</v>
      </c>
    </row>
    <row r="370" spans="1:5" ht="12.75">
      <c r="A370" s="35" t="s">
        <v>53</v>
      </c>
      <c r="E370" s="39" t="s">
        <v>5</v>
      </c>
    </row>
    <row r="371" spans="1:5" ht="12.75">
      <c r="A371" s="35" t="s">
        <v>54</v>
      </c>
      <c r="E371" s="40" t="s">
        <v>5</v>
      </c>
    </row>
    <row r="372" spans="1:5" ht="165.75">
      <c r="A372" t="s">
        <v>55</v>
      </c>
      <c r="E372" s="39" t="s">
        <v>1555</v>
      </c>
    </row>
    <row r="373" spans="1:16" ht="12.75">
      <c r="A373" t="s">
        <v>48</v>
      </c>
      <c s="34" t="s">
        <v>446</v>
      </c>
      <c s="34" t="s">
        <v>1560</v>
      </c>
      <c s="35" t="s">
        <v>5</v>
      </c>
      <c s="6" t="s">
        <v>1561</v>
      </c>
      <c s="36" t="s">
        <v>62</v>
      </c>
      <c s="37">
        <v>40</v>
      </c>
      <c s="36">
        <v>0</v>
      </c>
      <c s="36">
        <f>ROUND(G373*H373,6)</f>
      </c>
      <c r="L373" s="38">
        <v>0</v>
      </c>
      <c s="32">
        <f>ROUND(ROUND(L373,2)*ROUND(G373,3),2)</f>
      </c>
      <c s="36" t="s">
        <v>52</v>
      </c>
      <c>
        <f>(M373*21)/100</f>
      </c>
      <c t="s">
        <v>27</v>
      </c>
    </row>
    <row r="374" spans="1:5" ht="12.75">
      <c r="A374" s="35" t="s">
        <v>53</v>
      </c>
      <c r="E374" s="39" t="s">
        <v>5</v>
      </c>
    </row>
    <row r="375" spans="1:5" ht="12.75">
      <c r="A375" s="35" t="s">
        <v>54</v>
      </c>
      <c r="E375" s="40" t="s">
        <v>5</v>
      </c>
    </row>
    <row r="376" spans="1:5" ht="127.5">
      <c r="A376" t="s">
        <v>55</v>
      </c>
      <c r="E376" s="39" t="s">
        <v>968</v>
      </c>
    </row>
    <row r="377" spans="1:16" ht="12.75">
      <c r="A377" t="s">
        <v>48</v>
      </c>
      <c s="34" t="s">
        <v>450</v>
      </c>
      <c s="34" t="s">
        <v>261</v>
      </c>
      <c s="35" t="s">
        <v>5</v>
      </c>
      <c s="6" t="s">
        <v>1562</v>
      </c>
      <c s="36" t="s">
        <v>62</v>
      </c>
      <c s="37">
        <v>28</v>
      </c>
      <c s="36">
        <v>0</v>
      </c>
      <c s="36">
        <f>ROUND(G377*H377,6)</f>
      </c>
      <c r="L377" s="38">
        <v>0</v>
      </c>
      <c s="32">
        <f>ROUND(ROUND(L377,2)*ROUND(G377,3),2)</f>
      </c>
      <c s="36" t="s">
        <v>52</v>
      </c>
      <c>
        <f>(M377*21)/100</f>
      </c>
      <c t="s">
        <v>27</v>
      </c>
    </row>
    <row r="378" spans="1:5" ht="12.75">
      <c r="A378" s="35" t="s">
        <v>53</v>
      </c>
      <c r="E378" s="39" t="s">
        <v>5</v>
      </c>
    </row>
    <row r="379" spans="1:5" ht="12.75">
      <c r="A379" s="35" t="s">
        <v>54</v>
      </c>
      <c r="E379" s="40" t="s">
        <v>5</v>
      </c>
    </row>
    <row r="380" spans="1:5" ht="165.75">
      <c r="A380" t="s">
        <v>55</v>
      </c>
      <c r="E380" s="39" t="s">
        <v>1555</v>
      </c>
    </row>
    <row r="381" spans="1:16" ht="12.75">
      <c r="A381" t="s">
        <v>48</v>
      </c>
      <c s="34" t="s">
        <v>463</v>
      </c>
      <c s="34" t="s">
        <v>265</v>
      </c>
      <c s="35" t="s">
        <v>5</v>
      </c>
      <c s="6" t="s">
        <v>266</v>
      </c>
      <c s="36" t="s">
        <v>62</v>
      </c>
      <c s="37">
        <v>28</v>
      </c>
      <c s="36">
        <v>0</v>
      </c>
      <c s="36">
        <f>ROUND(G381*H381,6)</f>
      </c>
      <c r="L381" s="38">
        <v>0</v>
      </c>
      <c s="32">
        <f>ROUND(ROUND(L381,2)*ROUND(G381,3),2)</f>
      </c>
      <c s="36" t="s">
        <v>52</v>
      </c>
      <c>
        <f>(M381*21)/100</f>
      </c>
      <c t="s">
        <v>27</v>
      </c>
    </row>
    <row r="382" spans="1:5" ht="12.75">
      <c r="A382" s="35" t="s">
        <v>53</v>
      </c>
      <c r="E382" s="39" t="s">
        <v>5</v>
      </c>
    </row>
    <row r="383" spans="1:5" ht="12.75">
      <c r="A383" s="35" t="s">
        <v>54</v>
      </c>
      <c r="E383" s="40" t="s">
        <v>5</v>
      </c>
    </row>
    <row r="384" spans="1:5" ht="127.5">
      <c r="A384" t="s">
        <v>55</v>
      </c>
      <c r="E384" s="39" t="s">
        <v>968</v>
      </c>
    </row>
    <row r="385" spans="1:16" ht="12.75">
      <c r="A385" t="s">
        <v>48</v>
      </c>
      <c s="34" t="s">
        <v>419</v>
      </c>
      <c s="34" t="s">
        <v>1563</v>
      </c>
      <c s="35" t="s">
        <v>5</v>
      </c>
      <c s="6" t="s">
        <v>1564</v>
      </c>
      <c s="36" t="s">
        <v>62</v>
      </c>
      <c s="37">
        <v>1</v>
      </c>
      <c s="36">
        <v>0</v>
      </c>
      <c s="36">
        <f>ROUND(G385*H385,6)</f>
      </c>
      <c r="L385" s="38">
        <v>0</v>
      </c>
      <c s="32">
        <f>ROUND(ROUND(L385,2)*ROUND(G385,3),2)</f>
      </c>
      <c s="36" t="s">
        <v>52</v>
      </c>
      <c>
        <f>(M385*21)/100</f>
      </c>
      <c t="s">
        <v>27</v>
      </c>
    </row>
    <row r="386" spans="1:5" ht="12.75">
      <c r="A386" s="35" t="s">
        <v>53</v>
      </c>
      <c r="E386" s="39" t="s">
        <v>5</v>
      </c>
    </row>
    <row r="387" spans="1:5" ht="12.75">
      <c r="A387" s="35" t="s">
        <v>54</v>
      </c>
      <c r="E387" s="40" t="s">
        <v>5</v>
      </c>
    </row>
    <row r="388" spans="1:5" ht="165.75">
      <c r="A388" t="s">
        <v>55</v>
      </c>
      <c r="E388" s="39" t="s">
        <v>1555</v>
      </c>
    </row>
    <row r="389" spans="1:16" ht="12.75">
      <c r="A389" t="s">
        <v>48</v>
      </c>
      <c s="34" t="s">
        <v>423</v>
      </c>
      <c s="34" t="s">
        <v>1565</v>
      </c>
      <c s="35" t="s">
        <v>5</v>
      </c>
      <c s="6" t="s">
        <v>1566</v>
      </c>
      <c s="36" t="s">
        <v>62</v>
      </c>
      <c s="37">
        <v>1</v>
      </c>
      <c s="36">
        <v>0</v>
      </c>
      <c s="36">
        <f>ROUND(G389*H389,6)</f>
      </c>
      <c r="L389" s="38">
        <v>0</v>
      </c>
      <c s="32">
        <f>ROUND(ROUND(L389,2)*ROUND(G389,3),2)</f>
      </c>
      <c s="36" t="s">
        <v>52</v>
      </c>
      <c>
        <f>(M389*21)/100</f>
      </c>
      <c t="s">
        <v>27</v>
      </c>
    </row>
    <row r="390" spans="1:5" ht="12.75">
      <c r="A390" s="35" t="s">
        <v>53</v>
      </c>
      <c r="E390" s="39" t="s">
        <v>5</v>
      </c>
    </row>
    <row r="391" spans="1:5" ht="12.75">
      <c r="A391" s="35" t="s">
        <v>54</v>
      </c>
      <c r="E391" s="40" t="s">
        <v>5</v>
      </c>
    </row>
    <row r="392" spans="1:5" ht="127.5">
      <c r="A392" t="s">
        <v>55</v>
      </c>
      <c r="E392" s="39" t="s">
        <v>968</v>
      </c>
    </row>
    <row r="393" spans="1:16" ht="12.75">
      <c r="A393" t="s">
        <v>48</v>
      </c>
      <c s="34" t="s">
        <v>427</v>
      </c>
      <c s="34" t="s">
        <v>1808</v>
      </c>
      <c s="35" t="s">
        <v>5</v>
      </c>
      <c s="6" t="s">
        <v>1809</v>
      </c>
      <c s="36" t="s">
        <v>62</v>
      </c>
      <c s="37">
        <v>1</v>
      </c>
      <c s="36">
        <v>0</v>
      </c>
      <c s="36">
        <f>ROUND(G393*H393,6)</f>
      </c>
      <c r="L393" s="38">
        <v>0</v>
      </c>
      <c s="32">
        <f>ROUND(ROUND(L393,2)*ROUND(G393,3),2)</f>
      </c>
      <c s="36" t="s">
        <v>52</v>
      </c>
      <c>
        <f>(M393*21)/100</f>
      </c>
      <c t="s">
        <v>27</v>
      </c>
    </row>
    <row r="394" spans="1:5" ht="12.75">
      <c r="A394" s="35" t="s">
        <v>53</v>
      </c>
      <c r="E394" s="39" t="s">
        <v>5</v>
      </c>
    </row>
    <row r="395" spans="1:5" ht="12.75">
      <c r="A395" s="35" t="s">
        <v>54</v>
      </c>
      <c r="E395" s="40" t="s">
        <v>5</v>
      </c>
    </row>
    <row r="396" spans="1:5" ht="165.75">
      <c r="A396" t="s">
        <v>55</v>
      </c>
      <c r="E396" s="39" t="s">
        <v>1555</v>
      </c>
    </row>
    <row r="397" spans="1:16" ht="12.75">
      <c r="A397" t="s">
        <v>48</v>
      </c>
      <c s="34" t="s">
        <v>431</v>
      </c>
      <c s="34" t="s">
        <v>1569</v>
      </c>
      <c s="35" t="s">
        <v>5</v>
      </c>
      <c s="6" t="s">
        <v>1570</v>
      </c>
      <c s="36" t="s">
        <v>62</v>
      </c>
      <c s="37">
        <v>1</v>
      </c>
      <c s="36">
        <v>0</v>
      </c>
      <c s="36">
        <f>ROUND(G397*H397,6)</f>
      </c>
      <c r="L397" s="38">
        <v>0</v>
      </c>
      <c s="32">
        <f>ROUND(ROUND(L397,2)*ROUND(G397,3),2)</f>
      </c>
      <c s="36" t="s">
        <v>52</v>
      </c>
      <c>
        <f>(M397*21)/100</f>
      </c>
      <c t="s">
        <v>27</v>
      </c>
    </row>
    <row r="398" spans="1:5" ht="12.75">
      <c r="A398" s="35" t="s">
        <v>53</v>
      </c>
      <c r="E398" s="39" t="s">
        <v>5</v>
      </c>
    </row>
    <row r="399" spans="1:5" ht="12.75">
      <c r="A399" s="35" t="s">
        <v>54</v>
      </c>
      <c r="E399" s="40" t="s">
        <v>5</v>
      </c>
    </row>
    <row r="400" spans="1:5" ht="127.5">
      <c r="A400" t="s">
        <v>55</v>
      </c>
      <c r="E400" s="39" t="s">
        <v>968</v>
      </c>
    </row>
    <row r="401" spans="1:16" ht="12.75">
      <c r="A401" t="s">
        <v>48</v>
      </c>
      <c s="34" t="s">
        <v>435</v>
      </c>
      <c s="34" t="s">
        <v>1575</v>
      </c>
      <c s="35" t="s">
        <v>5</v>
      </c>
      <c s="6" t="s">
        <v>1576</v>
      </c>
      <c s="36" t="s">
        <v>62</v>
      </c>
      <c s="37">
        <v>2</v>
      </c>
      <c s="36">
        <v>0</v>
      </c>
      <c s="36">
        <f>ROUND(G401*H401,6)</f>
      </c>
      <c r="L401" s="38">
        <v>0</v>
      </c>
      <c s="32">
        <f>ROUND(ROUND(L401,2)*ROUND(G401,3),2)</f>
      </c>
      <c s="36" t="s">
        <v>52</v>
      </c>
      <c>
        <f>(M401*21)/100</f>
      </c>
      <c t="s">
        <v>27</v>
      </c>
    </row>
    <row r="402" spans="1:5" ht="12.75">
      <c r="A402" s="35" t="s">
        <v>53</v>
      </c>
      <c r="E402" s="39" t="s">
        <v>5</v>
      </c>
    </row>
    <row r="403" spans="1:5" ht="12.75">
      <c r="A403" s="35" t="s">
        <v>54</v>
      </c>
      <c r="E403" s="40" t="s">
        <v>5</v>
      </c>
    </row>
    <row r="404" spans="1:5" ht="127.5">
      <c r="A404" t="s">
        <v>55</v>
      </c>
      <c r="E404" s="39" t="s">
        <v>1577</v>
      </c>
    </row>
    <row r="405" spans="1:16" ht="25.5">
      <c r="A405" t="s">
        <v>48</v>
      </c>
      <c s="34" t="s">
        <v>268</v>
      </c>
      <c s="34" t="s">
        <v>1578</v>
      </c>
      <c s="35" t="s">
        <v>5</v>
      </c>
      <c s="6" t="s">
        <v>1579</v>
      </c>
      <c s="36" t="s">
        <v>62</v>
      </c>
      <c s="37">
        <v>20</v>
      </c>
      <c s="36">
        <v>0</v>
      </c>
      <c s="36">
        <f>ROUND(G405*H405,6)</f>
      </c>
      <c r="L405" s="38">
        <v>0</v>
      </c>
      <c s="32">
        <f>ROUND(ROUND(L405,2)*ROUND(G405,3),2)</f>
      </c>
      <c s="36" t="s">
        <v>52</v>
      </c>
      <c>
        <f>(M405*21)/100</f>
      </c>
      <c t="s">
        <v>27</v>
      </c>
    </row>
    <row r="406" spans="1:5" ht="12.75">
      <c r="A406" s="35" t="s">
        <v>53</v>
      </c>
      <c r="E406" s="39" t="s">
        <v>5</v>
      </c>
    </row>
    <row r="407" spans="1:5" ht="12.75">
      <c r="A407" s="35" t="s">
        <v>54</v>
      </c>
      <c r="E407" s="40" t="s">
        <v>5</v>
      </c>
    </row>
    <row r="408" spans="1:5" ht="127.5">
      <c r="A408" t="s">
        <v>55</v>
      </c>
      <c r="E408" s="39" t="s">
        <v>1580</v>
      </c>
    </row>
    <row r="409" spans="1:16" ht="12.75">
      <c r="A409" t="s">
        <v>48</v>
      </c>
      <c s="34" t="s">
        <v>273</v>
      </c>
      <c s="34" t="s">
        <v>1583</v>
      </c>
      <c s="35" t="s">
        <v>5</v>
      </c>
      <c s="6" t="s">
        <v>1584</v>
      </c>
      <c s="36" t="s">
        <v>1585</v>
      </c>
      <c s="37">
        <v>48</v>
      </c>
      <c s="36">
        <v>0</v>
      </c>
      <c s="36">
        <f>ROUND(G409*H409,6)</f>
      </c>
      <c r="L409" s="38">
        <v>0</v>
      </c>
      <c s="32">
        <f>ROUND(ROUND(L409,2)*ROUND(G409,3),2)</f>
      </c>
      <c s="36" t="s">
        <v>52</v>
      </c>
      <c>
        <f>(M409*21)/100</f>
      </c>
      <c t="s">
        <v>27</v>
      </c>
    </row>
    <row r="410" spans="1:5" ht="12.75">
      <c r="A410" s="35" t="s">
        <v>53</v>
      </c>
      <c r="E410" s="39" t="s">
        <v>5</v>
      </c>
    </row>
    <row r="411" spans="1:5" ht="12.75">
      <c r="A411" s="35" t="s">
        <v>54</v>
      </c>
      <c r="E411" s="40" t="s">
        <v>5</v>
      </c>
    </row>
    <row r="412" spans="1:5" ht="153">
      <c r="A412" t="s">
        <v>55</v>
      </c>
      <c r="E412" s="39" t="s">
        <v>1810</v>
      </c>
    </row>
    <row r="413" spans="1:16" ht="12.75">
      <c r="A413" t="s">
        <v>48</v>
      </c>
      <c s="34" t="s">
        <v>277</v>
      </c>
      <c s="34" t="s">
        <v>1206</v>
      </c>
      <c s="35" t="s">
        <v>5</v>
      </c>
      <c s="6" t="s">
        <v>1207</v>
      </c>
      <c s="36" t="s">
        <v>62</v>
      </c>
      <c s="37">
        <v>8</v>
      </c>
      <c s="36">
        <v>0</v>
      </c>
      <c s="36">
        <f>ROUND(G413*H413,6)</f>
      </c>
      <c r="L413" s="38">
        <v>0</v>
      </c>
      <c s="32">
        <f>ROUND(ROUND(L413,2)*ROUND(G413,3),2)</f>
      </c>
      <c s="36" t="s">
        <v>52</v>
      </c>
      <c>
        <f>(M413*21)/100</f>
      </c>
      <c t="s">
        <v>27</v>
      </c>
    </row>
    <row r="414" spans="1:5" ht="12.75">
      <c r="A414" s="35" t="s">
        <v>53</v>
      </c>
      <c r="E414" s="39" t="s">
        <v>5</v>
      </c>
    </row>
    <row r="415" spans="1:5" ht="12.75">
      <c r="A415" s="35" t="s">
        <v>54</v>
      </c>
      <c r="E415" s="40" t="s">
        <v>5</v>
      </c>
    </row>
    <row r="416" spans="1:5" ht="12.75">
      <c r="A416" t="s">
        <v>55</v>
      </c>
      <c r="E416" s="39" t="s">
        <v>5</v>
      </c>
    </row>
    <row r="417" spans="1:16" ht="12.75">
      <c r="A417" t="s">
        <v>48</v>
      </c>
      <c s="34" t="s">
        <v>454</v>
      </c>
      <c s="34" t="s">
        <v>1208</v>
      </c>
      <c s="35" t="s">
        <v>5</v>
      </c>
      <c s="6" t="s">
        <v>1209</v>
      </c>
      <c s="36" t="s">
        <v>62</v>
      </c>
      <c s="37">
        <v>8</v>
      </c>
      <c s="36">
        <v>0</v>
      </c>
      <c s="36">
        <f>ROUND(G417*H417,6)</f>
      </c>
      <c r="L417" s="38">
        <v>0</v>
      </c>
      <c s="32">
        <f>ROUND(ROUND(L417,2)*ROUND(G417,3),2)</f>
      </c>
      <c s="36" t="s">
        <v>52</v>
      </c>
      <c>
        <f>(M417*21)/100</f>
      </c>
      <c t="s">
        <v>27</v>
      </c>
    </row>
    <row r="418" spans="1:5" ht="12.75">
      <c r="A418" s="35" t="s">
        <v>53</v>
      </c>
      <c r="E418" s="39" t="s">
        <v>5</v>
      </c>
    </row>
    <row r="419" spans="1:5" ht="12.75">
      <c r="A419" s="35" t="s">
        <v>54</v>
      </c>
      <c r="E419" s="40" t="s">
        <v>5</v>
      </c>
    </row>
    <row r="420" spans="1:5" ht="12.75">
      <c r="A420" t="s">
        <v>55</v>
      </c>
      <c r="E420" s="39" t="s">
        <v>5</v>
      </c>
    </row>
    <row r="421" spans="1:16" ht="12.75">
      <c r="A421" t="s">
        <v>48</v>
      </c>
      <c s="34" t="s">
        <v>458</v>
      </c>
      <c s="34" t="s">
        <v>1811</v>
      </c>
      <c s="35" t="s">
        <v>5</v>
      </c>
      <c s="6" t="s">
        <v>1812</v>
      </c>
      <c s="36" t="s">
        <v>62</v>
      </c>
      <c s="37">
        <v>2</v>
      </c>
      <c s="36">
        <v>0</v>
      </c>
      <c s="36">
        <f>ROUND(G421*H421,6)</f>
      </c>
      <c r="L421" s="38">
        <v>0</v>
      </c>
      <c s="32">
        <f>ROUND(ROUND(L421,2)*ROUND(G421,3),2)</f>
      </c>
      <c s="36" t="s">
        <v>52</v>
      </c>
      <c>
        <f>(M421*21)/100</f>
      </c>
      <c t="s">
        <v>27</v>
      </c>
    </row>
    <row r="422" spans="1:5" ht="12.75">
      <c r="A422" s="35" t="s">
        <v>53</v>
      </c>
      <c r="E422" s="39" t="s">
        <v>5</v>
      </c>
    </row>
    <row r="423" spans="1:5" ht="12.75">
      <c r="A423" s="35" t="s">
        <v>54</v>
      </c>
      <c r="E423" s="40" t="s">
        <v>5</v>
      </c>
    </row>
    <row r="424" spans="1:5" ht="114.75">
      <c r="A424" t="s">
        <v>55</v>
      </c>
      <c r="E424" s="39" t="s">
        <v>983</v>
      </c>
    </row>
    <row r="425" spans="1:16" ht="12.75">
      <c r="A425" t="s">
        <v>48</v>
      </c>
      <c s="34" t="s">
        <v>698</v>
      </c>
      <c s="34" t="s">
        <v>1599</v>
      </c>
      <c s="35" t="s">
        <v>5</v>
      </c>
      <c s="6" t="s">
        <v>1600</v>
      </c>
      <c s="36" t="s">
        <v>62</v>
      </c>
      <c s="37">
        <v>2</v>
      </c>
      <c s="36">
        <v>0</v>
      </c>
      <c s="36">
        <f>ROUND(G425*H425,6)</f>
      </c>
      <c r="L425" s="38">
        <v>0</v>
      </c>
      <c s="32">
        <f>ROUND(ROUND(L425,2)*ROUND(G425,3),2)</f>
      </c>
      <c s="36" t="s">
        <v>52</v>
      </c>
      <c>
        <f>(M425*21)/100</f>
      </c>
      <c t="s">
        <v>27</v>
      </c>
    </row>
    <row r="426" spans="1:5" ht="12.75">
      <c r="A426" s="35" t="s">
        <v>53</v>
      </c>
      <c r="E426" s="39" t="s">
        <v>5</v>
      </c>
    </row>
    <row r="427" spans="1:5" ht="12.75">
      <c r="A427" s="35" t="s">
        <v>54</v>
      </c>
      <c r="E427" s="40" t="s">
        <v>5</v>
      </c>
    </row>
    <row r="428" spans="1:5" ht="140.25">
      <c r="A428" t="s">
        <v>55</v>
      </c>
      <c r="E428" s="39" t="s">
        <v>956</v>
      </c>
    </row>
    <row r="429" spans="1:16" ht="12.75">
      <c r="A429" t="s">
        <v>48</v>
      </c>
      <c s="34" t="s">
        <v>702</v>
      </c>
      <c s="34" t="s">
        <v>1610</v>
      </c>
      <c s="35" t="s">
        <v>5</v>
      </c>
      <c s="6" t="s">
        <v>1813</v>
      </c>
      <c s="36" t="s">
        <v>62</v>
      </c>
      <c s="37">
        <v>20</v>
      </c>
      <c s="36">
        <v>0</v>
      </c>
      <c s="36">
        <f>ROUND(G429*H429,6)</f>
      </c>
      <c r="L429" s="38">
        <v>0</v>
      </c>
      <c s="32">
        <f>ROUND(ROUND(L429,2)*ROUND(G429,3),2)</f>
      </c>
      <c s="36" t="s">
        <v>52</v>
      </c>
      <c>
        <f>(M429*21)/100</f>
      </c>
      <c t="s">
        <v>27</v>
      </c>
    </row>
    <row r="430" spans="1:5" ht="12.75">
      <c r="A430" s="35" t="s">
        <v>53</v>
      </c>
      <c r="E430" s="39" t="s">
        <v>5</v>
      </c>
    </row>
    <row r="431" spans="1:5" ht="12.75">
      <c r="A431" s="35" t="s">
        <v>54</v>
      </c>
      <c r="E431" s="40" t="s">
        <v>5</v>
      </c>
    </row>
    <row r="432" spans="1:5" ht="114.75">
      <c r="A432" t="s">
        <v>55</v>
      </c>
      <c r="E432" s="39" t="s">
        <v>983</v>
      </c>
    </row>
    <row r="433" spans="1:16" ht="12.75">
      <c r="A433" t="s">
        <v>48</v>
      </c>
      <c s="34" t="s">
        <v>706</v>
      </c>
      <c s="34" t="s">
        <v>1612</v>
      </c>
      <c s="35" t="s">
        <v>5</v>
      </c>
      <c s="6" t="s">
        <v>1814</v>
      </c>
      <c s="36" t="s">
        <v>62</v>
      </c>
      <c s="37">
        <v>20</v>
      </c>
      <c s="36">
        <v>0</v>
      </c>
      <c s="36">
        <f>ROUND(G433*H433,6)</f>
      </c>
      <c r="L433" s="38">
        <v>0</v>
      </c>
      <c s="32">
        <f>ROUND(ROUND(L433,2)*ROUND(G433,3),2)</f>
      </c>
      <c s="36" t="s">
        <v>52</v>
      </c>
      <c>
        <f>(M433*21)/100</f>
      </c>
      <c t="s">
        <v>27</v>
      </c>
    </row>
    <row r="434" spans="1:5" ht="12.75">
      <c r="A434" s="35" t="s">
        <v>53</v>
      </c>
      <c r="E434" s="39" t="s">
        <v>5</v>
      </c>
    </row>
    <row r="435" spans="1:5" ht="12.75">
      <c r="A435" s="35" t="s">
        <v>54</v>
      </c>
      <c r="E435" s="40" t="s">
        <v>5</v>
      </c>
    </row>
    <row r="436" spans="1:5" ht="140.25">
      <c r="A436" t="s">
        <v>55</v>
      </c>
      <c r="E436" s="39" t="s">
        <v>956</v>
      </c>
    </row>
    <row r="437" spans="1:16" ht="12.75">
      <c r="A437" t="s">
        <v>48</v>
      </c>
      <c s="34" t="s">
        <v>710</v>
      </c>
      <c s="34" t="s">
        <v>1815</v>
      </c>
      <c s="35" t="s">
        <v>5</v>
      </c>
      <c s="6" t="s">
        <v>1816</v>
      </c>
      <c s="36" t="s">
        <v>62</v>
      </c>
      <c s="37">
        <v>2</v>
      </c>
      <c s="36">
        <v>0</v>
      </c>
      <c s="36">
        <f>ROUND(G437*H437,6)</f>
      </c>
      <c r="L437" s="38">
        <v>0</v>
      </c>
      <c s="32">
        <f>ROUND(ROUND(L437,2)*ROUND(G437,3),2)</f>
      </c>
      <c s="36" t="s">
        <v>52</v>
      </c>
      <c>
        <f>(M437*21)/100</f>
      </c>
      <c t="s">
        <v>27</v>
      </c>
    </row>
    <row r="438" spans="1:5" ht="12.75">
      <c r="A438" s="35" t="s">
        <v>53</v>
      </c>
      <c r="E438" s="39" t="s">
        <v>5</v>
      </c>
    </row>
    <row r="439" spans="1:5" ht="12.75">
      <c r="A439" s="35" t="s">
        <v>54</v>
      </c>
      <c r="E439" s="40" t="s">
        <v>5</v>
      </c>
    </row>
    <row r="440" spans="1:5" ht="178.5">
      <c r="A440" t="s">
        <v>55</v>
      </c>
      <c r="E440" s="39" t="s">
        <v>963</v>
      </c>
    </row>
    <row r="441" spans="1:16" ht="25.5">
      <c r="A441" t="s">
        <v>48</v>
      </c>
      <c s="34" t="s">
        <v>726</v>
      </c>
      <c s="34" t="s">
        <v>1425</v>
      </c>
      <c s="35" t="s">
        <v>4</v>
      </c>
      <c s="6" t="s">
        <v>1426</v>
      </c>
      <c s="36" t="s">
        <v>51</v>
      </c>
      <c s="37">
        <v>9.5</v>
      </c>
      <c s="36">
        <v>0</v>
      </c>
      <c s="36">
        <f>ROUND(G441*H441,6)</f>
      </c>
      <c r="L441" s="38">
        <v>0</v>
      </c>
      <c s="32">
        <f>ROUND(ROUND(L441,2)*ROUND(G441,3),2)</f>
      </c>
      <c s="36" t="s">
        <v>52</v>
      </c>
      <c>
        <f>(M441*21)/100</f>
      </c>
      <c t="s">
        <v>27</v>
      </c>
    </row>
    <row r="442" spans="1:5" ht="12.75">
      <c r="A442" s="35" t="s">
        <v>53</v>
      </c>
      <c r="E442" s="39" t="s">
        <v>5</v>
      </c>
    </row>
    <row r="443" spans="1:5" ht="12.75">
      <c r="A443" s="35" t="s">
        <v>54</v>
      </c>
      <c r="E443" s="40" t="s">
        <v>5</v>
      </c>
    </row>
    <row r="444" spans="1:5" ht="127.5">
      <c r="A444" t="s">
        <v>55</v>
      </c>
      <c r="E444" s="39" t="s">
        <v>1817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1820</v>
      </c>
      <c r="E8" s="30" t="s">
        <v>1819</v>
      </c>
      <c r="J8" s="29">
        <f>0+J9+J14</f>
      </c>
      <c s="29">
        <f>0+K9+K14</f>
      </c>
      <c s="29">
        <f>0+L9+L14</f>
      </c>
      <c s="29">
        <f>0+M9+M14</f>
      </c>
    </row>
    <row r="9" spans="1:13" ht="12.75">
      <c r="A9" t="s">
        <v>46</v>
      </c>
      <c r="C9" s="31" t="s">
        <v>4</v>
      </c>
      <c r="E9" s="33" t="s">
        <v>1269</v>
      </c>
      <c r="J9" s="32">
        <f>0</f>
      </c>
      <c s="32">
        <f>0</f>
      </c>
      <c s="32">
        <f>0+L10</f>
      </c>
      <c s="32">
        <f>0+M10</f>
      </c>
    </row>
    <row r="10" spans="1:16" ht="12.75">
      <c r="A10" t="s">
        <v>48</v>
      </c>
      <c s="34" t="s">
        <v>4</v>
      </c>
      <c s="34" t="s">
        <v>1270</v>
      </c>
      <c s="35" t="s">
        <v>5</v>
      </c>
      <c s="6" t="s">
        <v>1271</v>
      </c>
      <c s="36" t="s">
        <v>182</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1272</v>
      </c>
    </row>
    <row r="14" spans="1:13" ht="12.75">
      <c r="A14" t="s">
        <v>46</v>
      </c>
      <c r="C14" s="31" t="s">
        <v>123</v>
      </c>
      <c r="E14" s="33" t="s">
        <v>124</v>
      </c>
      <c r="J14" s="32">
        <f>0</f>
      </c>
      <c s="32">
        <f>0</f>
      </c>
      <c s="32">
        <f>0+L15+L19+L23+L27+L31+L35+L39+L43+L47+L51+L55+L59+L63+L67+L71+L75+L79+L83+L87+L91+L95+L99+L103+L107+L111+L115+L119+L123+L127+L131+L135+L139</f>
      </c>
      <c s="32">
        <f>0+M15+M19+M23+M27+M31+M35+M39+M43+M47+M51+M55+M59+M63+M67+M71+M75+M79+M83+M87+M91+M95+M99+M103+M107+M111+M115+M119+M123+M127+M131+M135+M139</f>
      </c>
    </row>
    <row r="15" spans="1:16" ht="12.75">
      <c r="A15" t="s">
        <v>48</v>
      </c>
      <c s="34" t="s">
        <v>27</v>
      </c>
      <c s="34" t="s">
        <v>1277</v>
      </c>
      <c s="35" t="s">
        <v>5</v>
      </c>
      <c s="6" t="s">
        <v>1278</v>
      </c>
      <c s="36" t="s">
        <v>51</v>
      </c>
      <c s="37">
        <v>465</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102">
      <c r="A18" t="s">
        <v>55</v>
      </c>
      <c r="E18" s="39" t="s">
        <v>1279</v>
      </c>
    </row>
    <row r="19" spans="1:16" ht="12.75">
      <c r="A19" t="s">
        <v>48</v>
      </c>
      <c s="34" t="s">
        <v>63</v>
      </c>
      <c s="34" t="s">
        <v>1280</v>
      </c>
      <c s="35" t="s">
        <v>5</v>
      </c>
      <c s="6" t="s">
        <v>1281</v>
      </c>
      <c s="36" t="s">
        <v>51</v>
      </c>
      <c s="37">
        <v>400</v>
      </c>
      <c s="36">
        <v>0</v>
      </c>
      <c s="36">
        <f>ROUND(G19*H19,6)</f>
      </c>
      <c r="L19" s="38">
        <v>0</v>
      </c>
      <c s="32">
        <f>ROUND(ROUND(L19,2)*ROUND(G19,3),2)</f>
      </c>
      <c s="36" t="s">
        <v>52</v>
      </c>
      <c>
        <f>(M19*21)/100</f>
      </c>
      <c t="s">
        <v>27</v>
      </c>
    </row>
    <row r="20" spans="1:5" ht="12.75">
      <c r="A20" s="35" t="s">
        <v>53</v>
      </c>
      <c r="E20" s="39" t="s">
        <v>5</v>
      </c>
    </row>
    <row r="21" spans="1:5" ht="12.75">
      <c r="A21" s="35" t="s">
        <v>54</v>
      </c>
      <c r="E21" s="40" t="s">
        <v>5</v>
      </c>
    </row>
    <row r="22" spans="1:5" ht="140.25">
      <c r="A22" t="s">
        <v>55</v>
      </c>
      <c r="E22" s="39" t="s">
        <v>1282</v>
      </c>
    </row>
    <row r="23" spans="1:16" ht="25.5">
      <c r="A23" t="s">
        <v>48</v>
      </c>
      <c s="34" t="s">
        <v>67</v>
      </c>
      <c s="34" t="s">
        <v>1055</v>
      </c>
      <c s="35" t="s">
        <v>5</v>
      </c>
      <c s="6" t="s">
        <v>1056</v>
      </c>
      <c s="36" t="s">
        <v>51</v>
      </c>
      <c s="37">
        <v>10</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89.25">
      <c r="A26" t="s">
        <v>55</v>
      </c>
      <c r="E26" s="39" t="s">
        <v>934</v>
      </c>
    </row>
    <row r="27" spans="1:16" ht="12.75">
      <c r="A27" t="s">
        <v>48</v>
      </c>
      <c s="34" t="s">
        <v>72</v>
      </c>
      <c s="34" t="s">
        <v>838</v>
      </c>
      <c s="35" t="s">
        <v>5</v>
      </c>
      <c s="6" t="s">
        <v>839</v>
      </c>
      <c s="36" t="s">
        <v>51</v>
      </c>
      <c s="37">
        <v>20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89.25">
      <c r="A30" t="s">
        <v>55</v>
      </c>
      <c r="E30" s="39" t="s">
        <v>934</v>
      </c>
    </row>
    <row r="31" spans="1:16" ht="25.5">
      <c r="A31" t="s">
        <v>48</v>
      </c>
      <c s="34" t="s">
        <v>123</v>
      </c>
      <c s="34" t="s">
        <v>842</v>
      </c>
      <c s="35" t="s">
        <v>5</v>
      </c>
      <c s="6" t="s">
        <v>843</v>
      </c>
      <c s="36" t="s">
        <v>62</v>
      </c>
      <c s="37">
        <v>2</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102">
      <c r="A34" t="s">
        <v>55</v>
      </c>
      <c r="E34" s="39" t="s">
        <v>1060</v>
      </c>
    </row>
    <row r="35" spans="1:16" ht="12.75">
      <c r="A35" t="s">
        <v>48</v>
      </c>
      <c s="34" t="s">
        <v>163</v>
      </c>
      <c s="34" t="s">
        <v>935</v>
      </c>
      <c s="35" t="s">
        <v>5</v>
      </c>
      <c s="6" t="s">
        <v>936</v>
      </c>
      <c s="36" t="s">
        <v>62</v>
      </c>
      <c s="37">
        <v>1</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02">
      <c r="A38" t="s">
        <v>55</v>
      </c>
      <c r="E38" s="39" t="s">
        <v>937</v>
      </c>
    </row>
    <row r="39" spans="1:16" ht="12.75">
      <c r="A39" t="s">
        <v>48</v>
      </c>
      <c s="34" t="s">
        <v>76</v>
      </c>
      <c s="34" t="s">
        <v>1313</v>
      </c>
      <c s="35" t="s">
        <v>5</v>
      </c>
      <c s="6" t="s">
        <v>1314</v>
      </c>
      <c s="36" t="s">
        <v>62</v>
      </c>
      <c s="37">
        <v>1</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178.5">
      <c r="A42" t="s">
        <v>55</v>
      </c>
      <c r="E42" s="39" t="s">
        <v>1285</v>
      </c>
    </row>
    <row r="43" spans="1:16" ht="12.75">
      <c r="A43" t="s">
        <v>48</v>
      </c>
      <c s="34" t="s">
        <v>82</v>
      </c>
      <c s="34" t="s">
        <v>1313</v>
      </c>
      <c s="35" t="s">
        <v>4</v>
      </c>
      <c s="6" t="s">
        <v>1314</v>
      </c>
      <c s="36" t="s">
        <v>62</v>
      </c>
      <c s="37">
        <v>1</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78.5">
      <c r="A46" t="s">
        <v>55</v>
      </c>
      <c r="E46" s="39" t="s">
        <v>1285</v>
      </c>
    </row>
    <row r="47" spans="1:16" ht="12.75">
      <c r="A47" t="s">
        <v>48</v>
      </c>
      <c s="34" t="s">
        <v>86</v>
      </c>
      <c s="34" t="s">
        <v>1315</v>
      </c>
      <c s="35" t="s">
        <v>5</v>
      </c>
      <c s="6" t="s">
        <v>1316</v>
      </c>
      <c s="36" t="s">
        <v>62</v>
      </c>
      <c s="37">
        <v>1</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27.5">
      <c r="A50" t="s">
        <v>55</v>
      </c>
      <c r="E50" s="39" t="s">
        <v>968</v>
      </c>
    </row>
    <row r="51" spans="1:16" ht="12.75">
      <c r="A51" t="s">
        <v>48</v>
      </c>
      <c s="34" t="s">
        <v>90</v>
      </c>
      <c s="34" t="s">
        <v>1315</v>
      </c>
      <c s="35" t="s">
        <v>4</v>
      </c>
      <c s="6" t="s">
        <v>1316</v>
      </c>
      <c s="36" t="s">
        <v>62</v>
      </c>
      <c s="37">
        <v>1</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27.5">
      <c r="A54" t="s">
        <v>55</v>
      </c>
      <c r="E54" s="39" t="s">
        <v>968</v>
      </c>
    </row>
    <row r="55" spans="1:16" ht="12.75">
      <c r="A55" t="s">
        <v>48</v>
      </c>
      <c s="34" t="s">
        <v>94</v>
      </c>
      <c s="34" t="s">
        <v>1317</v>
      </c>
      <c s="35" t="s">
        <v>5</v>
      </c>
      <c s="6" t="s">
        <v>1318</v>
      </c>
      <c s="36" t="s">
        <v>62</v>
      </c>
      <c s="37">
        <v>8</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178.5">
      <c r="A58" t="s">
        <v>55</v>
      </c>
      <c r="E58" s="39" t="s">
        <v>1285</v>
      </c>
    </row>
    <row r="59" spans="1:16" ht="12.75">
      <c r="A59" t="s">
        <v>48</v>
      </c>
      <c s="34" t="s">
        <v>98</v>
      </c>
      <c s="34" t="s">
        <v>1319</v>
      </c>
      <c s="35" t="s">
        <v>5</v>
      </c>
      <c s="6" t="s">
        <v>1320</v>
      </c>
      <c s="36" t="s">
        <v>62</v>
      </c>
      <c s="37">
        <v>8</v>
      </c>
      <c s="36">
        <v>0</v>
      </c>
      <c s="36">
        <f>ROUND(G59*H59,6)</f>
      </c>
      <c r="L59" s="38">
        <v>0</v>
      </c>
      <c s="32">
        <f>ROUND(ROUND(L59,2)*ROUND(G59,3),2)</f>
      </c>
      <c s="36" t="s">
        <v>52</v>
      </c>
      <c>
        <f>(M59*21)/100</f>
      </c>
      <c t="s">
        <v>27</v>
      </c>
    </row>
    <row r="60" spans="1:5" ht="12.75">
      <c r="A60" s="35" t="s">
        <v>53</v>
      </c>
      <c r="E60" s="39" t="s">
        <v>5</v>
      </c>
    </row>
    <row r="61" spans="1:5" ht="12.75">
      <c r="A61" s="35" t="s">
        <v>54</v>
      </c>
      <c r="E61" s="40" t="s">
        <v>5</v>
      </c>
    </row>
    <row r="62" spans="1:5" ht="127.5">
      <c r="A62" t="s">
        <v>55</v>
      </c>
      <c r="E62" s="39" t="s">
        <v>968</v>
      </c>
    </row>
    <row r="63" spans="1:16" ht="12.75">
      <c r="A63" t="s">
        <v>48</v>
      </c>
      <c s="34" t="s">
        <v>102</v>
      </c>
      <c s="34" t="s">
        <v>1321</v>
      </c>
      <c s="35" t="s">
        <v>5</v>
      </c>
      <c s="6" t="s">
        <v>1322</v>
      </c>
      <c s="36" t="s">
        <v>62</v>
      </c>
      <c s="37">
        <v>8</v>
      </c>
      <c s="36">
        <v>0</v>
      </c>
      <c s="36">
        <f>ROUND(G63*H63,6)</f>
      </c>
      <c r="L63" s="38">
        <v>0</v>
      </c>
      <c s="32">
        <f>ROUND(ROUND(L63,2)*ROUND(G63,3),2)</f>
      </c>
      <c s="36" t="s">
        <v>52</v>
      </c>
      <c>
        <f>(M63*21)/100</f>
      </c>
      <c t="s">
        <v>27</v>
      </c>
    </row>
    <row r="64" spans="1:5" ht="12.75">
      <c r="A64" s="35" t="s">
        <v>53</v>
      </c>
      <c r="E64" s="39" t="s">
        <v>5</v>
      </c>
    </row>
    <row r="65" spans="1:5" ht="12.75">
      <c r="A65" s="35" t="s">
        <v>54</v>
      </c>
      <c r="E65" s="40" t="s">
        <v>5</v>
      </c>
    </row>
    <row r="66" spans="1:5" ht="178.5">
      <c r="A66" t="s">
        <v>55</v>
      </c>
      <c r="E66" s="39" t="s">
        <v>1285</v>
      </c>
    </row>
    <row r="67" spans="1:16" ht="12.75">
      <c r="A67" t="s">
        <v>48</v>
      </c>
      <c s="34" t="s">
        <v>107</v>
      </c>
      <c s="34" t="s">
        <v>1323</v>
      </c>
      <c s="35" t="s">
        <v>5</v>
      </c>
      <c s="6" t="s">
        <v>1324</v>
      </c>
      <c s="36" t="s">
        <v>62</v>
      </c>
      <c s="37">
        <v>8</v>
      </c>
      <c s="36">
        <v>0</v>
      </c>
      <c s="36">
        <f>ROUND(G67*H67,6)</f>
      </c>
      <c r="L67" s="38">
        <v>0</v>
      </c>
      <c s="32">
        <f>ROUND(ROUND(L67,2)*ROUND(G67,3),2)</f>
      </c>
      <c s="36" t="s">
        <v>52</v>
      </c>
      <c>
        <f>(M67*21)/100</f>
      </c>
      <c t="s">
        <v>27</v>
      </c>
    </row>
    <row r="68" spans="1:5" ht="12.75">
      <c r="A68" s="35" t="s">
        <v>53</v>
      </c>
      <c r="E68" s="39" t="s">
        <v>5</v>
      </c>
    </row>
    <row r="69" spans="1:5" ht="12.75">
      <c r="A69" s="35" t="s">
        <v>54</v>
      </c>
      <c r="E69" s="40" t="s">
        <v>5</v>
      </c>
    </row>
    <row r="70" spans="1:5" ht="127.5">
      <c r="A70" t="s">
        <v>55</v>
      </c>
      <c r="E70" s="39" t="s">
        <v>968</v>
      </c>
    </row>
    <row r="71" spans="1:16" ht="12.75">
      <c r="A71" t="s">
        <v>48</v>
      </c>
      <c s="34" t="s">
        <v>111</v>
      </c>
      <c s="34" t="s">
        <v>1538</v>
      </c>
      <c s="35" t="s">
        <v>5</v>
      </c>
      <c s="6" t="s">
        <v>1539</v>
      </c>
      <c s="36" t="s">
        <v>62</v>
      </c>
      <c s="37">
        <v>1</v>
      </c>
      <c s="36">
        <v>0</v>
      </c>
      <c s="36">
        <f>ROUND(G71*H71,6)</f>
      </c>
      <c r="L71" s="38">
        <v>0</v>
      </c>
      <c s="32">
        <f>ROUND(ROUND(L71,2)*ROUND(G71,3),2)</f>
      </c>
      <c s="36" t="s">
        <v>52</v>
      </c>
      <c>
        <f>(M71*21)/100</f>
      </c>
      <c t="s">
        <v>27</v>
      </c>
    </row>
    <row r="72" spans="1:5" ht="12.75">
      <c r="A72" s="35" t="s">
        <v>53</v>
      </c>
      <c r="E72" s="39" t="s">
        <v>5</v>
      </c>
    </row>
    <row r="73" spans="1:5" ht="12.75">
      <c r="A73" s="35" t="s">
        <v>54</v>
      </c>
      <c r="E73" s="40" t="s">
        <v>5</v>
      </c>
    </row>
    <row r="74" spans="1:5" ht="127.5">
      <c r="A74" t="s">
        <v>55</v>
      </c>
      <c r="E74" s="39" t="s">
        <v>1540</v>
      </c>
    </row>
    <row r="75" spans="1:16" ht="12.75">
      <c r="A75" t="s">
        <v>48</v>
      </c>
      <c s="34" t="s">
        <v>115</v>
      </c>
      <c s="34" t="s">
        <v>1188</v>
      </c>
      <c s="35" t="s">
        <v>5</v>
      </c>
      <c s="6" t="s">
        <v>1189</v>
      </c>
      <c s="36" t="s">
        <v>237</v>
      </c>
      <c s="37">
        <v>0.1</v>
      </c>
      <c s="36">
        <v>0</v>
      </c>
      <c s="36">
        <f>ROUND(G75*H75,6)</f>
      </c>
      <c r="L75" s="38">
        <v>0</v>
      </c>
      <c s="32">
        <f>ROUND(ROUND(L75,2)*ROUND(G75,3),2)</f>
      </c>
      <c s="36" t="s">
        <v>52</v>
      </c>
      <c>
        <f>(M75*21)/100</f>
      </c>
      <c t="s">
        <v>27</v>
      </c>
    </row>
    <row r="76" spans="1:5" ht="12.75">
      <c r="A76" s="35" t="s">
        <v>53</v>
      </c>
      <c r="E76" s="39" t="s">
        <v>5</v>
      </c>
    </row>
    <row r="77" spans="1:5" ht="12.75">
      <c r="A77" s="35" t="s">
        <v>54</v>
      </c>
      <c r="E77" s="40" t="s">
        <v>5</v>
      </c>
    </row>
    <row r="78" spans="1:5" ht="102">
      <c r="A78" t="s">
        <v>55</v>
      </c>
      <c r="E78" s="39" t="s">
        <v>1190</v>
      </c>
    </row>
    <row r="79" spans="1:16" ht="12.75">
      <c r="A79" t="s">
        <v>48</v>
      </c>
      <c s="34" t="s">
        <v>119</v>
      </c>
      <c s="34" t="s">
        <v>1191</v>
      </c>
      <c s="35" t="s">
        <v>5</v>
      </c>
      <c s="6" t="s">
        <v>1192</v>
      </c>
      <c s="36" t="s">
        <v>237</v>
      </c>
      <c s="37">
        <v>0.1</v>
      </c>
      <c s="36">
        <v>0</v>
      </c>
      <c s="36">
        <f>ROUND(G79*H79,6)</f>
      </c>
      <c r="L79" s="38">
        <v>0</v>
      </c>
      <c s="32">
        <f>ROUND(ROUND(L79,2)*ROUND(G79,3),2)</f>
      </c>
      <c s="36" t="s">
        <v>52</v>
      </c>
      <c>
        <f>(M79*21)/100</f>
      </c>
      <c t="s">
        <v>27</v>
      </c>
    </row>
    <row r="80" spans="1:5" ht="12.75">
      <c r="A80" s="35" t="s">
        <v>53</v>
      </c>
      <c r="E80" s="39" t="s">
        <v>5</v>
      </c>
    </row>
    <row r="81" spans="1:5" ht="12.75">
      <c r="A81" s="35" t="s">
        <v>54</v>
      </c>
      <c r="E81" s="40" t="s">
        <v>5</v>
      </c>
    </row>
    <row r="82" spans="1:5" ht="102">
      <c r="A82" t="s">
        <v>55</v>
      </c>
      <c r="E82" s="39" t="s">
        <v>943</v>
      </c>
    </row>
    <row r="83" spans="1:16" ht="25.5">
      <c r="A83" t="s">
        <v>48</v>
      </c>
      <c s="34" t="s">
        <v>125</v>
      </c>
      <c s="34" t="s">
        <v>1325</v>
      </c>
      <c s="35" t="s">
        <v>5</v>
      </c>
      <c s="6" t="s">
        <v>1326</v>
      </c>
      <c s="36" t="s">
        <v>62</v>
      </c>
      <c s="37">
        <v>1</v>
      </c>
      <c s="36">
        <v>0</v>
      </c>
      <c s="36">
        <f>ROUND(G83*H83,6)</f>
      </c>
      <c r="L83" s="38">
        <v>0</v>
      </c>
      <c s="32">
        <f>ROUND(ROUND(L83,2)*ROUND(G83,3),2)</f>
      </c>
      <c s="36" t="s">
        <v>52</v>
      </c>
      <c>
        <f>(M83*21)/100</f>
      </c>
      <c t="s">
        <v>27</v>
      </c>
    </row>
    <row r="84" spans="1:5" ht="12.75">
      <c r="A84" s="35" t="s">
        <v>53</v>
      </c>
      <c r="E84" s="39" t="s">
        <v>5</v>
      </c>
    </row>
    <row r="85" spans="1:5" ht="12.75">
      <c r="A85" s="35" t="s">
        <v>54</v>
      </c>
      <c r="E85" s="40" t="s">
        <v>5</v>
      </c>
    </row>
    <row r="86" spans="1:5" ht="191.25">
      <c r="A86" t="s">
        <v>55</v>
      </c>
      <c r="E86" s="39" t="s">
        <v>1327</v>
      </c>
    </row>
    <row r="87" spans="1:16" ht="12.75">
      <c r="A87" t="s">
        <v>48</v>
      </c>
      <c s="34" t="s">
        <v>129</v>
      </c>
      <c s="34" t="s">
        <v>1328</v>
      </c>
      <c s="35" t="s">
        <v>5</v>
      </c>
      <c s="6" t="s">
        <v>1329</v>
      </c>
      <c s="36" t="s">
        <v>62</v>
      </c>
      <c s="37">
        <v>1</v>
      </c>
      <c s="36">
        <v>0</v>
      </c>
      <c s="36">
        <f>ROUND(G87*H87,6)</f>
      </c>
      <c r="L87" s="38">
        <v>0</v>
      </c>
      <c s="32">
        <f>ROUND(ROUND(L87,2)*ROUND(G87,3),2)</f>
      </c>
      <c s="36" t="s">
        <v>52</v>
      </c>
      <c>
        <f>(M87*21)/100</f>
      </c>
      <c t="s">
        <v>27</v>
      </c>
    </row>
    <row r="88" spans="1:5" ht="12.75">
      <c r="A88" s="35" t="s">
        <v>53</v>
      </c>
      <c r="E88" s="39" t="s">
        <v>5</v>
      </c>
    </row>
    <row r="89" spans="1:5" ht="12.75">
      <c r="A89" s="35" t="s">
        <v>54</v>
      </c>
      <c r="E89" s="40" t="s">
        <v>5</v>
      </c>
    </row>
    <row r="90" spans="1:5" ht="140.25">
      <c r="A90" t="s">
        <v>55</v>
      </c>
      <c r="E90" s="39" t="s">
        <v>956</v>
      </c>
    </row>
    <row r="91" spans="1:16" ht="12.75">
      <c r="A91" t="s">
        <v>48</v>
      </c>
      <c s="34" t="s">
        <v>133</v>
      </c>
      <c s="34" t="s">
        <v>1330</v>
      </c>
      <c s="35" t="s">
        <v>5</v>
      </c>
      <c s="6" t="s">
        <v>1331</v>
      </c>
      <c s="36" t="s">
        <v>62</v>
      </c>
      <c s="37">
        <v>10</v>
      </c>
      <c s="36">
        <v>0</v>
      </c>
      <c s="36">
        <f>ROUND(G91*H91,6)</f>
      </c>
      <c r="L91" s="38">
        <v>0</v>
      </c>
      <c s="32">
        <f>ROUND(ROUND(L91,2)*ROUND(G91,3),2)</f>
      </c>
      <c s="36" t="s">
        <v>52</v>
      </c>
      <c>
        <f>(M91*21)/100</f>
      </c>
      <c t="s">
        <v>27</v>
      </c>
    </row>
    <row r="92" spans="1:5" ht="12.75">
      <c r="A92" s="35" t="s">
        <v>53</v>
      </c>
      <c r="E92" s="39" t="s">
        <v>5</v>
      </c>
    </row>
    <row r="93" spans="1:5" ht="12.75">
      <c r="A93" s="35" t="s">
        <v>54</v>
      </c>
      <c r="E93" s="40" t="s">
        <v>5</v>
      </c>
    </row>
    <row r="94" spans="1:5" ht="191.25">
      <c r="A94" t="s">
        <v>55</v>
      </c>
      <c r="E94" s="39" t="s">
        <v>1327</v>
      </c>
    </row>
    <row r="95" spans="1:16" ht="25.5">
      <c r="A95" t="s">
        <v>48</v>
      </c>
      <c s="34" t="s">
        <v>138</v>
      </c>
      <c s="34" t="s">
        <v>1332</v>
      </c>
      <c s="35" t="s">
        <v>5</v>
      </c>
      <c s="6" t="s">
        <v>1333</v>
      </c>
      <c s="36" t="s">
        <v>62</v>
      </c>
      <c s="37">
        <v>3</v>
      </c>
      <c s="36">
        <v>0</v>
      </c>
      <c s="36">
        <f>ROUND(G95*H95,6)</f>
      </c>
      <c r="L95" s="38">
        <v>0</v>
      </c>
      <c s="32">
        <f>ROUND(ROUND(L95,2)*ROUND(G95,3),2)</f>
      </c>
      <c s="36" t="s">
        <v>52</v>
      </c>
      <c>
        <f>(M95*21)/100</f>
      </c>
      <c t="s">
        <v>27</v>
      </c>
    </row>
    <row r="96" spans="1:5" ht="12.75">
      <c r="A96" s="35" t="s">
        <v>53</v>
      </c>
      <c r="E96" s="39" t="s">
        <v>5</v>
      </c>
    </row>
    <row r="97" spans="1:5" ht="12.75">
      <c r="A97" s="35" t="s">
        <v>54</v>
      </c>
      <c r="E97" s="40" t="s">
        <v>5</v>
      </c>
    </row>
    <row r="98" spans="1:5" ht="191.25">
      <c r="A98" t="s">
        <v>55</v>
      </c>
      <c r="E98" s="39" t="s">
        <v>1327</v>
      </c>
    </row>
    <row r="99" spans="1:16" ht="12.75">
      <c r="A99" t="s">
        <v>48</v>
      </c>
      <c s="34" t="s">
        <v>249</v>
      </c>
      <c s="34" t="s">
        <v>1334</v>
      </c>
      <c s="35" t="s">
        <v>5</v>
      </c>
      <c s="6" t="s">
        <v>1335</v>
      </c>
      <c s="36" t="s">
        <v>62</v>
      </c>
      <c s="37">
        <v>15</v>
      </c>
      <c s="36">
        <v>0</v>
      </c>
      <c s="36">
        <f>ROUND(G99*H99,6)</f>
      </c>
      <c r="L99" s="38">
        <v>0</v>
      </c>
      <c s="32">
        <f>ROUND(ROUND(L99,2)*ROUND(G99,3),2)</f>
      </c>
      <c s="36" t="s">
        <v>52</v>
      </c>
      <c>
        <f>(M99*21)/100</f>
      </c>
      <c t="s">
        <v>27</v>
      </c>
    </row>
    <row r="100" spans="1:5" ht="12.75">
      <c r="A100" s="35" t="s">
        <v>53</v>
      </c>
      <c r="E100" s="39" t="s">
        <v>5</v>
      </c>
    </row>
    <row r="101" spans="1:5" ht="12.75">
      <c r="A101" s="35" t="s">
        <v>54</v>
      </c>
      <c r="E101" s="40" t="s">
        <v>5</v>
      </c>
    </row>
    <row r="102" spans="1:5" ht="140.25">
      <c r="A102" t="s">
        <v>55</v>
      </c>
      <c r="E102" s="39" t="s">
        <v>956</v>
      </c>
    </row>
    <row r="103" spans="1:16" ht="12.75">
      <c r="A103" t="s">
        <v>48</v>
      </c>
      <c s="34" t="s">
        <v>253</v>
      </c>
      <c s="34" t="s">
        <v>1336</v>
      </c>
      <c s="35" t="s">
        <v>5</v>
      </c>
      <c s="6" t="s">
        <v>1337</v>
      </c>
      <c s="36" t="s">
        <v>62</v>
      </c>
      <c s="37">
        <v>10</v>
      </c>
      <c s="36">
        <v>0</v>
      </c>
      <c s="36">
        <f>ROUND(G103*H103,6)</f>
      </c>
      <c r="L103" s="38">
        <v>0</v>
      </c>
      <c s="32">
        <f>ROUND(ROUND(L103,2)*ROUND(G103,3),2)</f>
      </c>
      <c s="36" t="s">
        <v>52</v>
      </c>
      <c>
        <f>(M103*21)/100</f>
      </c>
      <c t="s">
        <v>27</v>
      </c>
    </row>
    <row r="104" spans="1:5" ht="12.75">
      <c r="A104" s="35" t="s">
        <v>53</v>
      </c>
      <c r="E104" s="39" t="s">
        <v>5</v>
      </c>
    </row>
    <row r="105" spans="1:5" ht="12.75">
      <c r="A105" s="35" t="s">
        <v>54</v>
      </c>
      <c r="E105" s="40" t="s">
        <v>5</v>
      </c>
    </row>
    <row r="106" spans="1:5" ht="191.25">
      <c r="A106" t="s">
        <v>55</v>
      </c>
      <c r="E106" s="39" t="s">
        <v>1327</v>
      </c>
    </row>
    <row r="107" spans="1:16" ht="12.75">
      <c r="A107" t="s">
        <v>48</v>
      </c>
      <c s="34" t="s">
        <v>995</v>
      </c>
      <c s="34" t="s">
        <v>1338</v>
      </c>
      <c s="35" t="s">
        <v>5</v>
      </c>
      <c s="6" t="s">
        <v>1339</v>
      </c>
      <c s="36" t="s">
        <v>62</v>
      </c>
      <c s="37">
        <v>10</v>
      </c>
      <c s="36">
        <v>0</v>
      </c>
      <c s="36">
        <f>ROUND(G107*H107,6)</f>
      </c>
      <c r="L107" s="38">
        <v>0</v>
      </c>
      <c s="32">
        <f>ROUND(ROUND(L107,2)*ROUND(G107,3),2)</f>
      </c>
      <c s="36" t="s">
        <v>52</v>
      </c>
      <c>
        <f>(M107*21)/100</f>
      </c>
      <c t="s">
        <v>27</v>
      </c>
    </row>
    <row r="108" spans="1:5" ht="12.75">
      <c r="A108" s="35" t="s">
        <v>53</v>
      </c>
      <c r="E108" s="39" t="s">
        <v>5</v>
      </c>
    </row>
    <row r="109" spans="1:5" ht="12.75">
      <c r="A109" s="35" t="s">
        <v>54</v>
      </c>
      <c r="E109" s="40" t="s">
        <v>5</v>
      </c>
    </row>
    <row r="110" spans="1:5" ht="140.25">
      <c r="A110" t="s">
        <v>55</v>
      </c>
      <c r="E110" s="39" t="s">
        <v>956</v>
      </c>
    </row>
    <row r="111" spans="1:16" ht="12.75">
      <c r="A111" t="s">
        <v>48</v>
      </c>
      <c s="34" t="s">
        <v>256</v>
      </c>
      <c s="34" t="s">
        <v>1821</v>
      </c>
      <c s="35" t="s">
        <v>5</v>
      </c>
      <c s="6" t="s">
        <v>1822</v>
      </c>
      <c s="36" t="s">
        <v>62</v>
      </c>
      <c s="37">
        <v>1</v>
      </c>
      <c s="36">
        <v>0</v>
      </c>
      <c s="36">
        <f>ROUND(G111*H111,6)</f>
      </c>
      <c r="L111" s="38">
        <v>0</v>
      </c>
      <c s="32">
        <f>ROUND(ROUND(L111,2)*ROUND(G111,3),2)</f>
      </c>
      <c s="36" t="s">
        <v>52</v>
      </c>
      <c>
        <f>(M111*21)/100</f>
      </c>
      <c t="s">
        <v>27</v>
      </c>
    </row>
    <row r="112" spans="1:5" ht="12.75">
      <c r="A112" s="35" t="s">
        <v>53</v>
      </c>
      <c r="E112" s="39" t="s">
        <v>5</v>
      </c>
    </row>
    <row r="113" spans="1:5" ht="12.75">
      <c r="A113" s="35" t="s">
        <v>54</v>
      </c>
      <c r="E113" s="40" t="s">
        <v>5</v>
      </c>
    </row>
    <row r="114" spans="1:5" ht="191.25">
      <c r="A114" t="s">
        <v>55</v>
      </c>
      <c r="E114" s="39" t="s">
        <v>1327</v>
      </c>
    </row>
    <row r="115" spans="1:16" ht="12.75">
      <c r="A115" t="s">
        <v>48</v>
      </c>
      <c s="34" t="s">
        <v>260</v>
      </c>
      <c s="34" t="s">
        <v>1823</v>
      </c>
      <c s="35" t="s">
        <v>5</v>
      </c>
      <c s="6" t="s">
        <v>1824</v>
      </c>
      <c s="36" t="s">
        <v>62</v>
      </c>
      <c s="37">
        <v>1</v>
      </c>
      <c s="36">
        <v>0</v>
      </c>
      <c s="36">
        <f>ROUND(G115*H115,6)</f>
      </c>
      <c r="L115" s="38">
        <v>0</v>
      </c>
      <c s="32">
        <f>ROUND(ROUND(L115,2)*ROUND(G115,3),2)</f>
      </c>
      <c s="36" t="s">
        <v>52</v>
      </c>
      <c>
        <f>(M115*21)/100</f>
      </c>
      <c t="s">
        <v>27</v>
      </c>
    </row>
    <row r="116" spans="1:5" ht="12.75">
      <c r="A116" s="35" t="s">
        <v>53</v>
      </c>
      <c r="E116" s="39" t="s">
        <v>5</v>
      </c>
    </row>
    <row r="117" spans="1:5" ht="12.75">
      <c r="A117" s="35" t="s">
        <v>54</v>
      </c>
      <c r="E117" s="40" t="s">
        <v>5</v>
      </c>
    </row>
    <row r="118" spans="1:5" ht="140.25">
      <c r="A118" t="s">
        <v>55</v>
      </c>
      <c r="E118" s="39" t="s">
        <v>956</v>
      </c>
    </row>
    <row r="119" spans="1:16" ht="12.75">
      <c r="A119" t="s">
        <v>48</v>
      </c>
      <c s="34" t="s">
        <v>264</v>
      </c>
      <c s="34" t="s">
        <v>1340</v>
      </c>
      <c s="35" t="s">
        <v>5</v>
      </c>
      <c s="6" t="s">
        <v>1341</v>
      </c>
      <c s="36" t="s">
        <v>946</v>
      </c>
      <c s="37">
        <v>1.4</v>
      </c>
      <c s="36">
        <v>0</v>
      </c>
      <c s="36">
        <f>ROUND(G119*H119,6)</f>
      </c>
      <c r="L119" s="38">
        <v>0</v>
      </c>
      <c s="32">
        <f>ROUND(ROUND(L119,2)*ROUND(G119,3),2)</f>
      </c>
      <c s="36" t="s">
        <v>52</v>
      </c>
      <c>
        <f>(M119*21)/100</f>
      </c>
      <c t="s">
        <v>27</v>
      </c>
    </row>
    <row r="120" spans="1:5" ht="12.75">
      <c r="A120" s="35" t="s">
        <v>53</v>
      </c>
      <c r="E120" s="39" t="s">
        <v>5</v>
      </c>
    </row>
    <row r="121" spans="1:5" ht="12.75">
      <c r="A121" s="35" t="s">
        <v>54</v>
      </c>
      <c r="E121" s="40" t="s">
        <v>5</v>
      </c>
    </row>
    <row r="122" spans="1:5" ht="178.5">
      <c r="A122" t="s">
        <v>55</v>
      </c>
      <c r="E122" s="39" t="s">
        <v>1342</v>
      </c>
    </row>
    <row r="123" spans="1:16" ht="12.75">
      <c r="A123" t="s">
        <v>48</v>
      </c>
      <c s="34" t="s">
        <v>283</v>
      </c>
      <c s="34" t="s">
        <v>1343</v>
      </c>
      <c s="35" t="s">
        <v>5</v>
      </c>
      <c s="6" t="s">
        <v>1344</v>
      </c>
      <c s="36" t="s">
        <v>946</v>
      </c>
      <c s="37">
        <v>1.4</v>
      </c>
      <c s="36">
        <v>0</v>
      </c>
      <c s="36">
        <f>ROUND(G123*H123,6)</f>
      </c>
      <c r="L123" s="38">
        <v>0</v>
      </c>
      <c s="32">
        <f>ROUND(ROUND(L123,2)*ROUND(G123,3),2)</f>
      </c>
      <c s="36" t="s">
        <v>52</v>
      </c>
      <c>
        <f>(M123*21)/100</f>
      </c>
      <c t="s">
        <v>27</v>
      </c>
    </row>
    <row r="124" spans="1:5" ht="12.75">
      <c r="A124" s="35" t="s">
        <v>53</v>
      </c>
      <c r="E124" s="39" t="s">
        <v>5</v>
      </c>
    </row>
    <row r="125" spans="1:5" ht="12.75">
      <c r="A125" s="35" t="s">
        <v>54</v>
      </c>
      <c r="E125" s="40" t="s">
        <v>5</v>
      </c>
    </row>
    <row r="126" spans="1:5" ht="102">
      <c r="A126" t="s">
        <v>55</v>
      </c>
      <c r="E126" s="39" t="s">
        <v>950</v>
      </c>
    </row>
    <row r="127" spans="1:16" ht="12.75">
      <c r="A127" t="s">
        <v>48</v>
      </c>
      <c s="34" t="s">
        <v>287</v>
      </c>
      <c s="34" t="s">
        <v>1825</v>
      </c>
      <c s="35" t="s">
        <v>5</v>
      </c>
      <c s="6" t="s">
        <v>1826</v>
      </c>
      <c s="36" t="s">
        <v>1347</v>
      </c>
      <c s="37">
        <v>1</v>
      </c>
      <c s="36">
        <v>0</v>
      </c>
      <c s="36">
        <f>ROUND(G127*H127,6)</f>
      </c>
      <c r="L127" s="38">
        <v>0</v>
      </c>
      <c s="32">
        <f>ROUND(ROUND(L127,2)*ROUND(G127,3),2)</f>
      </c>
      <c s="36" t="s">
        <v>52</v>
      </c>
      <c>
        <f>(M127*21)/100</f>
      </c>
      <c t="s">
        <v>27</v>
      </c>
    </row>
    <row r="128" spans="1:5" ht="12.75">
      <c r="A128" s="35" t="s">
        <v>53</v>
      </c>
      <c r="E128" s="39" t="s">
        <v>5</v>
      </c>
    </row>
    <row r="129" spans="1:5" ht="12.75">
      <c r="A129" s="35" t="s">
        <v>54</v>
      </c>
      <c r="E129" s="40" t="s">
        <v>5</v>
      </c>
    </row>
    <row r="130" spans="1:5" ht="140.25">
      <c r="A130" t="s">
        <v>55</v>
      </c>
      <c r="E130" s="39" t="s">
        <v>1348</v>
      </c>
    </row>
    <row r="131" spans="1:16" ht="12.75">
      <c r="A131" t="s">
        <v>48</v>
      </c>
      <c s="34" t="s">
        <v>291</v>
      </c>
      <c s="34" t="s">
        <v>1349</v>
      </c>
      <c s="35" t="s">
        <v>5</v>
      </c>
      <c s="6" t="s">
        <v>1350</v>
      </c>
      <c s="36" t="s">
        <v>1347</v>
      </c>
      <c s="37">
        <v>1</v>
      </c>
      <c s="36">
        <v>0</v>
      </c>
      <c s="36">
        <f>ROUND(G131*H131,6)</f>
      </c>
      <c r="L131" s="38">
        <v>0</v>
      </c>
      <c s="32">
        <f>ROUND(ROUND(L131,2)*ROUND(G131,3),2)</f>
      </c>
      <c s="36" t="s">
        <v>52</v>
      </c>
      <c>
        <f>(M131*21)/100</f>
      </c>
      <c t="s">
        <v>27</v>
      </c>
    </row>
    <row r="132" spans="1:5" ht="12.75">
      <c r="A132" s="35" t="s">
        <v>53</v>
      </c>
      <c r="E132" s="39" t="s">
        <v>5</v>
      </c>
    </row>
    <row r="133" spans="1:5" ht="12.75">
      <c r="A133" s="35" t="s">
        <v>54</v>
      </c>
      <c r="E133" s="40" t="s">
        <v>5</v>
      </c>
    </row>
    <row r="134" spans="1:5" ht="140.25">
      <c r="A134" t="s">
        <v>55</v>
      </c>
      <c r="E134" s="39" t="s">
        <v>1351</v>
      </c>
    </row>
    <row r="135" spans="1:16" ht="12.75">
      <c r="A135" t="s">
        <v>48</v>
      </c>
      <c s="34" t="s">
        <v>295</v>
      </c>
      <c s="34" t="s">
        <v>235</v>
      </c>
      <c s="35" t="s">
        <v>5</v>
      </c>
      <c s="6" t="s">
        <v>236</v>
      </c>
      <c s="36" t="s">
        <v>237</v>
      </c>
      <c s="37">
        <v>1.121</v>
      </c>
      <c s="36">
        <v>0</v>
      </c>
      <c s="36">
        <f>ROUND(G135*H135,6)</f>
      </c>
      <c r="L135" s="38">
        <v>0</v>
      </c>
      <c s="32">
        <f>ROUND(ROUND(L135,2)*ROUND(G135,3),2)</f>
      </c>
      <c s="36" t="s">
        <v>52</v>
      </c>
      <c>
        <f>(M135*21)/100</f>
      </c>
      <c t="s">
        <v>27</v>
      </c>
    </row>
    <row r="136" spans="1:5" ht="12.75">
      <c r="A136" s="35" t="s">
        <v>53</v>
      </c>
      <c r="E136" s="39" t="s">
        <v>5</v>
      </c>
    </row>
    <row r="137" spans="1:5" ht="25.5">
      <c r="A137" s="35" t="s">
        <v>54</v>
      </c>
      <c r="E137" s="40" t="s">
        <v>1827</v>
      </c>
    </row>
    <row r="138" spans="1:5" ht="76.5">
      <c r="A138" t="s">
        <v>55</v>
      </c>
      <c r="E138" s="39" t="s">
        <v>272</v>
      </c>
    </row>
    <row r="139" spans="1:16" ht="12.75">
      <c r="A139" t="s">
        <v>48</v>
      </c>
      <c s="34" t="s">
        <v>526</v>
      </c>
      <c s="34" t="s">
        <v>243</v>
      </c>
      <c s="35" t="s">
        <v>5</v>
      </c>
      <c s="6" t="s">
        <v>244</v>
      </c>
      <c s="36" t="s">
        <v>237</v>
      </c>
      <c s="37">
        <v>1.121</v>
      </c>
      <c s="36">
        <v>0</v>
      </c>
      <c s="36">
        <f>ROUND(G139*H139,6)</f>
      </c>
      <c r="L139" s="38">
        <v>0</v>
      </c>
      <c s="32">
        <f>ROUND(ROUND(L139,2)*ROUND(G139,3),2)</f>
      </c>
      <c s="36" t="s">
        <v>52</v>
      </c>
      <c>
        <f>(M139*21)/100</f>
      </c>
      <c t="s">
        <v>27</v>
      </c>
    </row>
    <row r="140" spans="1:5" ht="12.75">
      <c r="A140" s="35" t="s">
        <v>53</v>
      </c>
      <c r="E140" s="39" t="s">
        <v>5</v>
      </c>
    </row>
    <row r="141" spans="1:5" ht="25.5">
      <c r="A141" s="35" t="s">
        <v>54</v>
      </c>
      <c r="E141" s="40" t="s">
        <v>1827</v>
      </c>
    </row>
    <row r="142" spans="1:5" ht="204">
      <c r="A142" t="s">
        <v>55</v>
      </c>
      <c r="E142" s="39" t="s">
        <v>276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45</v>
      </c>
      <c r="E8" s="30" t="s">
        <v>17</v>
      </c>
      <c r="J8" s="29">
        <f>0+J9+J78</f>
      </c>
      <c s="29">
        <f>0+K9+K78</f>
      </c>
      <c s="29">
        <f>0+L9+L78</f>
      </c>
      <c s="29">
        <f>0+M9+M78</f>
      </c>
    </row>
    <row r="9" spans="1:13" ht="12.75">
      <c r="A9" t="s">
        <v>46</v>
      </c>
      <c r="C9" s="31" t="s">
        <v>4</v>
      </c>
      <c r="E9" s="33" t="s">
        <v>47</v>
      </c>
      <c r="J9" s="32">
        <f>0</f>
      </c>
      <c s="32">
        <f>0</f>
      </c>
      <c s="32">
        <f>0+L10+L14+L18+L22+L26+L30+L34+L38+L42+L46+L50+L54+L58+L62+L66+L70+L74</f>
      </c>
      <c s="32">
        <f>0+M10+M14+M18+M22+M26+M30+M34+M38+M42+M46+M50+M54+M58+M62+M66+M70+M74</f>
      </c>
    </row>
    <row r="10" spans="1:16" ht="12.75">
      <c r="A10" t="s">
        <v>48</v>
      </c>
      <c s="34" t="s">
        <v>4</v>
      </c>
      <c s="34" t="s">
        <v>49</v>
      </c>
      <c s="35" t="s">
        <v>5</v>
      </c>
      <c s="6" t="s">
        <v>50</v>
      </c>
      <c s="36" t="s">
        <v>51</v>
      </c>
      <c s="37">
        <v>200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27.5">
      <c r="A13" t="s">
        <v>55</v>
      </c>
      <c r="E13" s="39" t="s">
        <v>56</v>
      </c>
    </row>
    <row r="14" spans="1:16" ht="12.75">
      <c r="A14" t="s">
        <v>48</v>
      </c>
      <c s="34" t="s">
        <v>27</v>
      </c>
      <c s="34" t="s">
        <v>57</v>
      </c>
      <c s="35" t="s">
        <v>5</v>
      </c>
      <c s="6" t="s">
        <v>58</v>
      </c>
      <c s="36" t="s">
        <v>51</v>
      </c>
      <c s="37">
        <v>200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40.25">
      <c r="A17" t="s">
        <v>55</v>
      </c>
      <c r="E17" s="39" t="s">
        <v>59</v>
      </c>
    </row>
    <row r="18" spans="1:16" ht="25.5">
      <c r="A18" t="s">
        <v>48</v>
      </c>
      <c s="34" t="s">
        <v>26</v>
      </c>
      <c s="34" t="s">
        <v>60</v>
      </c>
      <c s="35" t="s">
        <v>5</v>
      </c>
      <c s="6" t="s">
        <v>61</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2.75">
      <c r="A21" t="s">
        <v>55</v>
      </c>
      <c r="E21" s="39" t="s">
        <v>5</v>
      </c>
    </row>
    <row r="22" spans="1:16" ht="25.5">
      <c r="A22" t="s">
        <v>48</v>
      </c>
      <c s="34" t="s">
        <v>63</v>
      </c>
      <c s="34" t="s">
        <v>64</v>
      </c>
      <c s="35" t="s">
        <v>5</v>
      </c>
      <c s="6" t="s">
        <v>65</v>
      </c>
      <c s="36" t="s">
        <v>62</v>
      </c>
      <c s="37">
        <v>2</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53">
      <c r="A25" t="s">
        <v>55</v>
      </c>
      <c r="E25" s="39" t="s">
        <v>66</v>
      </c>
    </row>
    <row r="26" spans="1:16" ht="12.75">
      <c r="A26" t="s">
        <v>48</v>
      </c>
      <c s="34" t="s">
        <v>67</v>
      </c>
      <c s="34" t="s">
        <v>68</v>
      </c>
      <c s="35" t="s">
        <v>5</v>
      </c>
      <c s="6" t="s">
        <v>69</v>
      </c>
      <c s="36" t="s">
        <v>62</v>
      </c>
      <c s="37">
        <v>2</v>
      </c>
      <c s="36">
        <v>0</v>
      </c>
      <c s="36">
        <f>ROUND(G26*H26,6)</f>
      </c>
      <c r="L26" s="38">
        <v>0</v>
      </c>
      <c s="32">
        <f>ROUND(ROUND(L26,2)*ROUND(G26,3),2)</f>
      </c>
      <c s="36" t="s">
        <v>52</v>
      </c>
      <c>
        <f>(M26*21)/100</f>
      </c>
      <c t="s">
        <v>27</v>
      </c>
    </row>
    <row r="27" spans="1:5" ht="12.75">
      <c r="A27" s="35" t="s">
        <v>53</v>
      </c>
      <c r="E27" s="39" t="s">
        <v>5</v>
      </c>
    </row>
    <row r="28" spans="1:5" ht="25.5">
      <c r="A28" s="35" t="s">
        <v>54</v>
      </c>
      <c r="E28" s="40" t="s">
        <v>70</v>
      </c>
    </row>
    <row r="29" spans="1:5" ht="140.25">
      <c r="A29" t="s">
        <v>55</v>
      </c>
      <c r="E29" s="39" t="s">
        <v>71</v>
      </c>
    </row>
    <row r="30" spans="1:16" ht="12.75">
      <c r="A30" t="s">
        <v>48</v>
      </c>
      <c s="34" t="s">
        <v>72</v>
      </c>
      <c s="34" t="s">
        <v>73</v>
      </c>
      <c s="35" t="s">
        <v>5</v>
      </c>
      <c s="6" t="s">
        <v>74</v>
      </c>
      <c s="36" t="s">
        <v>62</v>
      </c>
      <c s="37">
        <v>2</v>
      </c>
      <c s="36">
        <v>0</v>
      </c>
      <c s="36">
        <f>ROUND(G30*H30,6)</f>
      </c>
      <c r="L30" s="38">
        <v>0</v>
      </c>
      <c s="32">
        <f>ROUND(ROUND(L30,2)*ROUND(G30,3),2)</f>
      </c>
      <c s="36" t="s">
        <v>52</v>
      </c>
      <c>
        <f>(M30*21)/100</f>
      </c>
      <c t="s">
        <v>27</v>
      </c>
    </row>
    <row r="31" spans="1:5" ht="12.75">
      <c r="A31" s="35" t="s">
        <v>53</v>
      </c>
      <c r="E31" s="39" t="s">
        <v>5</v>
      </c>
    </row>
    <row r="32" spans="1:5" ht="25.5">
      <c r="A32" s="35" t="s">
        <v>54</v>
      </c>
      <c r="E32" s="40" t="s">
        <v>70</v>
      </c>
    </row>
    <row r="33" spans="1:5" ht="114.75">
      <c r="A33" t="s">
        <v>55</v>
      </c>
      <c r="E33" s="39" t="s">
        <v>75</v>
      </c>
    </row>
    <row r="34" spans="1:16" ht="12.75">
      <c r="A34" t="s">
        <v>48</v>
      </c>
      <c s="34" t="s">
        <v>76</v>
      </c>
      <c s="34" t="s">
        <v>77</v>
      </c>
      <c s="35" t="s">
        <v>5</v>
      </c>
      <c s="6" t="s">
        <v>78</v>
      </c>
      <c s="36" t="s">
        <v>62</v>
      </c>
      <c s="37">
        <v>2</v>
      </c>
      <c s="36">
        <v>0</v>
      </c>
      <c s="36">
        <f>ROUND(G34*H34,6)</f>
      </c>
      <c r="L34" s="38">
        <v>0</v>
      </c>
      <c s="32">
        <f>ROUND(ROUND(L34,2)*ROUND(G34,3),2)</f>
      </c>
      <c s="36" t="s">
        <v>52</v>
      </c>
      <c>
        <f>(M34*21)/100</f>
      </c>
      <c t="s">
        <v>27</v>
      </c>
    </row>
    <row r="35" spans="1:5" ht="12.75">
      <c r="A35" s="35" t="s">
        <v>53</v>
      </c>
      <c r="E35" s="39" t="s">
        <v>79</v>
      </c>
    </row>
    <row r="36" spans="1:5" ht="25.5">
      <c r="A36" s="35" t="s">
        <v>54</v>
      </c>
      <c r="E36" s="40" t="s">
        <v>80</v>
      </c>
    </row>
    <row r="37" spans="1:5" ht="76.5">
      <c r="A37" t="s">
        <v>55</v>
      </c>
      <c r="E37" s="39" t="s">
        <v>81</v>
      </c>
    </row>
    <row r="38" spans="1:16" ht="12.75">
      <c r="A38" t="s">
        <v>48</v>
      </c>
      <c s="34" t="s">
        <v>82</v>
      </c>
      <c s="34" t="s">
        <v>83</v>
      </c>
      <c s="35" t="s">
        <v>5</v>
      </c>
      <c s="6" t="s">
        <v>84</v>
      </c>
      <c s="36" t="s">
        <v>62</v>
      </c>
      <c s="37">
        <v>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85</v>
      </c>
    </row>
    <row r="42" spans="1:16" ht="12.75">
      <c r="A42" t="s">
        <v>48</v>
      </c>
      <c s="34" t="s">
        <v>86</v>
      </c>
      <c s="34" t="s">
        <v>87</v>
      </c>
      <c s="35" t="s">
        <v>5</v>
      </c>
      <c s="6" t="s">
        <v>88</v>
      </c>
      <c s="36" t="s">
        <v>62</v>
      </c>
      <c s="37">
        <v>2</v>
      </c>
      <c s="36">
        <v>0</v>
      </c>
      <c s="36">
        <f>ROUND(G42*H42,6)</f>
      </c>
      <c r="L42" s="38">
        <v>0</v>
      </c>
      <c s="32">
        <f>ROUND(ROUND(L42,2)*ROUND(G42,3),2)</f>
      </c>
      <c s="36" t="s">
        <v>52</v>
      </c>
      <c>
        <f>(M42*21)/100</f>
      </c>
      <c t="s">
        <v>27</v>
      </c>
    </row>
    <row r="43" spans="1:5" ht="12.75">
      <c r="A43" s="35" t="s">
        <v>53</v>
      </c>
      <c r="E43" s="39" t="s">
        <v>5</v>
      </c>
    </row>
    <row r="44" spans="1:5" ht="25.5">
      <c r="A44" s="35" t="s">
        <v>54</v>
      </c>
      <c r="E44" s="40" t="s">
        <v>70</v>
      </c>
    </row>
    <row r="45" spans="1:5" ht="102">
      <c r="A45" t="s">
        <v>55</v>
      </c>
      <c r="E45" s="39" t="s">
        <v>89</v>
      </c>
    </row>
    <row r="46" spans="1:16" ht="12.75">
      <c r="A46" t="s">
        <v>48</v>
      </c>
      <c s="34" t="s">
        <v>90</v>
      </c>
      <c s="34" t="s">
        <v>91</v>
      </c>
      <c s="35" t="s">
        <v>5</v>
      </c>
      <c s="6" t="s">
        <v>92</v>
      </c>
      <c s="36" t="s">
        <v>62</v>
      </c>
      <c s="37">
        <v>2</v>
      </c>
      <c s="36">
        <v>0</v>
      </c>
      <c s="36">
        <f>ROUND(G46*H46,6)</f>
      </c>
      <c r="L46" s="38">
        <v>0</v>
      </c>
      <c s="32">
        <f>ROUND(ROUND(L46,2)*ROUND(G46,3),2)</f>
      </c>
      <c s="36" t="s">
        <v>52</v>
      </c>
      <c>
        <f>(M46*21)/100</f>
      </c>
      <c t="s">
        <v>27</v>
      </c>
    </row>
    <row r="47" spans="1:5" ht="12.75">
      <c r="A47" s="35" t="s">
        <v>53</v>
      </c>
      <c r="E47" s="39" t="s">
        <v>5</v>
      </c>
    </row>
    <row r="48" spans="1:5" ht="25.5">
      <c r="A48" s="35" t="s">
        <v>54</v>
      </c>
      <c r="E48" s="40" t="s">
        <v>70</v>
      </c>
    </row>
    <row r="49" spans="1:5" ht="127.5">
      <c r="A49" t="s">
        <v>55</v>
      </c>
      <c r="E49" s="39" t="s">
        <v>93</v>
      </c>
    </row>
    <row r="50" spans="1:16" ht="12.75">
      <c r="A50" t="s">
        <v>48</v>
      </c>
      <c s="34" t="s">
        <v>94</v>
      </c>
      <c s="34" t="s">
        <v>95</v>
      </c>
      <c s="35" t="s">
        <v>5</v>
      </c>
      <c s="6" t="s">
        <v>96</v>
      </c>
      <c s="36" t="s">
        <v>62</v>
      </c>
      <c s="37">
        <v>2</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76.5">
      <c r="A53" t="s">
        <v>55</v>
      </c>
      <c r="E53" s="39" t="s">
        <v>97</v>
      </c>
    </row>
    <row r="54" spans="1:16" ht="12.75">
      <c r="A54" t="s">
        <v>48</v>
      </c>
      <c s="34" t="s">
        <v>98</v>
      </c>
      <c s="34" t="s">
        <v>99</v>
      </c>
      <c s="35" t="s">
        <v>5</v>
      </c>
      <c s="6" t="s">
        <v>100</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89.25">
      <c r="A57" t="s">
        <v>55</v>
      </c>
      <c r="E57" s="39" t="s">
        <v>101</v>
      </c>
    </row>
    <row r="58" spans="1:16" ht="12.75">
      <c r="A58" t="s">
        <v>48</v>
      </c>
      <c s="34" t="s">
        <v>102</v>
      </c>
      <c s="34" t="s">
        <v>103</v>
      </c>
      <c s="35" t="s">
        <v>5</v>
      </c>
      <c s="6" t="s">
        <v>104</v>
      </c>
      <c s="36" t="s">
        <v>105</v>
      </c>
      <c s="37">
        <v>250</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27.5">
      <c r="A61" t="s">
        <v>55</v>
      </c>
      <c r="E61" s="39" t="s">
        <v>106</v>
      </c>
    </row>
    <row r="62" spans="1:16" ht="12.75">
      <c r="A62" t="s">
        <v>48</v>
      </c>
      <c s="34" t="s">
        <v>107</v>
      </c>
      <c s="34" t="s">
        <v>108</v>
      </c>
      <c s="35" t="s">
        <v>5</v>
      </c>
      <c s="6" t="s">
        <v>109</v>
      </c>
      <c s="36" t="s">
        <v>105</v>
      </c>
      <c s="37">
        <v>25</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110</v>
      </c>
    </row>
    <row r="66" spans="1:16" ht="12.75">
      <c r="A66" t="s">
        <v>48</v>
      </c>
      <c s="34" t="s">
        <v>111</v>
      </c>
      <c s="34" t="s">
        <v>112</v>
      </c>
      <c s="35" t="s">
        <v>5</v>
      </c>
      <c s="6" t="s">
        <v>113</v>
      </c>
      <c s="36" t="s">
        <v>62</v>
      </c>
      <c s="37">
        <v>100</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114</v>
      </c>
    </row>
    <row r="70" spans="1:16" ht="12.75">
      <c r="A70" t="s">
        <v>48</v>
      </c>
      <c s="34" t="s">
        <v>115</v>
      </c>
      <c s="34" t="s">
        <v>116</v>
      </c>
      <c s="35" t="s">
        <v>5</v>
      </c>
      <c s="6" t="s">
        <v>117</v>
      </c>
      <c s="36" t="s">
        <v>105</v>
      </c>
      <c s="37">
        <v>350</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89.25">
      <c r="A73" t="s">
        <v>55</v>
      </c>
      <c r="E73" s="39" t="s">
        <v>118</v>
      </c>
    </row>
    <row r="74" spans="1:16" ht="12.75">
      <c r="A74" t="s">
        <v>48</v>
      </c>
      <c s="34" t="s">
        <v>119</v>
      </c>
      <c s="34" t="s">
        <v>120</v>
      </c>
      <c s="35" t="s">
        <v>5</v>
      </c>
      <c s="6" t="s">
        <v>121</v>
      </c>
      <c s="36" t="s">
        <v>62</v>
      </c>
      <c s="37">
        <v>3</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76.5">
      <c r="A77" t="s">
        <v>55</v>
      </c>
      <c r="E77" s="39" t="s">
        <v>122</v>
      </c>
    </row>
    <row r="78" spans="1:13" ht="12.75">
      <c r="A78" t="s">
        <v>46</v>
      </c>
      <c r="C78" s="31" t="s">
        <v>123</v>
      </c>
      <c r="E78" s="33" t="s">
        <v>124</v>
      </c>
      <c r="J78" s="32">
        <f>0</f>
      </c>
      <c s="32">
        <f>0</f>
      </c>
      <c s="32">
        <f>0+L79+L83+L87+L91</f>
      </c>
      <c s="32">
        <f>0+M79+M83+M87+M91</f>
      </c>
    </row>
    <row r="79" spans="1:16" ht="25.5">
      <c r="A79" t="s">
        <v>48</v>
      </c>
      <c s="34" t="s">
        <v>125</v>
      </c>
      <c s="34" t="s">
        <v>126</v>
      </c>
      <c s="35" t="s">
        <v>5</v>
      </c>
      <c s="6" t="s">
        <v>127</v>
      </c>
      <c s="36" t="s">
        <v>62</v>
      </c>
      <c s="37">
        <v>2</v>
      </c>
      <c s="36">
        <v>0</v>
      </c>
      <c s="36">
        <f>ROUND(G79*H79,6)</f>
      </c>
      <c r="L79" s="38">
        <v>0</v>
      </c>
      <c s="32">
        <f>ROUND(ROUND(L79,2)*ROUND(G79,3),2)</f>
      </c>
      <c s="36" t="s">
        <v>52</v>
      </c>
      <c>
        <f>(M79*21)/100</f>
      </c>
      <c t="s">
        <v>27</v>
      </c>
    </row>
    <row r="80" spans="1:5" ht="12.75">
      <c r="A80" s="35" t="s">
        <v>53</v>
      </c>
      <c r="E80" s="39" t="s">
        <v>5</v>
      </c>
    </row>
    <row r="81" spans="1:5" ht="25.5">
      <c r="A81" s="35" t="s">
        <v>54</v>
      </c>
      <c r="E81" s="40" t="s">
        <v>70</v>
      </c>
    </row>
    <row r="82" spans="1:5" ht="114.75">
      <c r="A82" t="s">
        <v>55</v>
      </c>
      <c r="E82" s="39" t="s">
        <v>128</v>
      </c>
    </row>
    <row r="83" spans="1:16" ht="25.5">
      <c r="A83" t="s">
        <v>48</v>
      </c>
      <c s="34" t="s">
        <v>129</v>
      </c>
      <c s="34" t="s">
        <v>130</v>
      </c>
      <c s="35" t="s">
        <v>5</v>
      </c>
      <c s="6" t="s">
        <v>131</v>
      </c>
      <c s="36" t="s">
        <v>62</v>
      </c>
      <c s="37">
        <v>2</v>
      </c>
      <c s="36">
        <v>0</v>
      </c>
      <c s="36">
        <f>ROUND(G83*H83,6)</f>
      </c>
      <c r="L83" s="38">
        <v>0</v>
      </c>
      <c s="32">
        <f>ROUND(ROUND(L83,2)*ROUND(G83,3),2)</f>
      </c>
      <c s="36" t="s">
        <v>52</v>
      </c>
      <c>
        <f>(M83*21)/100</f>
      </c>
      <c t="s">
        <v>27</v>
      </c>
    </row>
    <row r="84" spans="1:5" ht="12.75">
      <c r="A84" s="35" t="s">
        <v>53</v>
      </c>
      <c r="E84" s="39" t="s">
        <v>5</v>
      </c>
    </row>
    <row r="85" spans="1:5" ht="25.5">
      <c r="A85" s="35" t="s">
        <v>54</v>
      </c>
      <c r="E85" s="40" t="s">
        <v>70</v>
      </c>
    </row>
    <row r="86" spans="1:5" ht="114.75">
      <c r="A86" t="s">
        <v>55</v>
      </c>
      <c r="E86" s="39" t="s">
        <v>132</v>
      </c>
    </row>
    <row r="87" spans="1:16" ht="12.75">
      <c r="A87" t="s">
        <v>48</v>
      </c>
      <c s="34" t="s">
        <v>133</v>
      </c>
      <c s="34" t="s">
        <v>134</v>
      </c>
      <c s="35" t="s">
        <v>5</v>
      </c>
      <c s="6" t="s">
        <v>135</v>
      </c>
      <c s="36" t="s">
        <v>62</v>
      </c>
      <c s="37">
        <v>1</v>
      </c>
      <c s="36">
        <v>0</v>
      </c>
      <c s="36">
        <f>ROUND(G87*H87,6)</f>
      </c>
      <c r="L87" s="38">
        <v>0</v>
      </c>
      <c s="32">
        <f>ROUND(ROUND(L87,2)*ROUND(G87,3),2)</f>
      </c>
      <c s="36" t="s">
        <v>52</v>
      </c>
      <c>
        <f>(M87*21)/100</f>
      </c>
      <c t="s">
        <v>27</v>
      </c>
    </row>
    <row r="88" spans="1:5" ht="12.75">
      <c r="A88" s="35" t="s">
        <v>53</v>
      </c>
      <c r="E88" s="39" t="s">
        <v>5</v>
      </c>
    </row>
    <row r="89" spans="1:5" ht="25.5">
      <c r="A89" s="35" t="s">
        <v>54</v>
      </c>
      <c r="E89" s="40" t="s">
        <v>136</v>
      </c>
    </row>
    <row r="90" spans="1:5" ht="114.75">
      <c r="A90" t="s">
        <v>55</v>
      </c>
      <c r="E90" s="39" t="s">
        <v>137</v>
      </c>
    </row>
    <row r="91" spans="1:16" ht="12.75">
      <c r="A91" t="s">
        <v>48</v>
      </c>
      <c s="34" t="s">
        <v>138</v>
      </c>
      <c s="34" t="s">
        <v>139</v>
      </c>
      <c s="35" t="s">
        <v>5</v>
      </c>
      <c s="6" t="s">
        <v>140</v>
      </c>
      <c s="36" t="s">
        <v>62</v>
      </c>
      <c s="37">
        <v>1</v>
      </c>
      <c s="36">
        <v>0</v>
      </c>
      <c s="36">
        <f>ROUND(G91*H91,6)</f>
      </c>
      <c r="L91" s="38">
        <v>0</v>
      </c>
      <c s="32">
        <f>ROUND(ROUND(L91,2)*ROUND(G91,3),2)</f>
      </c>
      <c s="36" t="s">
        <v>52</v>
      </c>
      <c>
        <f>(M91*21)/100</f>
      </c>
      <c t="s">
        <v>27</v>
      </c>
    </row>
    <row r="92" spans="1:5" ht="12.75">
      <c r="A92" s="35" t="s">
        <v>53</v>
      </c>
      <c r="E92" s="39" t="s">
        <v>5</v>
      </c>
    </row>
    <row r="93" spans="1:5" ht="25.5">
      <c r="A93" s="35" t="s">
        <v>54</v>
      </c>
      <c r="E93" s="40" t="s">
        <v>136</v>
      </c>
    </row>
    <row r="94" spans="1:5" ht="102">
      <c r="A94" t="s">
        <v>55</v>
      </c>
      <c r="E94" s="39" t="s">
        <v>141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1830</v>
      </c>
      <c r="E8" s="30" t="s">
        <v>1829</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12.75">
      <c r="A10" t="s">
        <v>48</v>
      </c>
      <c s="34" t="s">
        <v>4</v>
      </c>
      <c s="34" t="s">
        <v>1309</v>
      </c>
      <c s="35" t="s">
        <v>5</v>
      </c>
      <c s="6" t="s">
        <v>1310</v>
      </c>
      <c s="36" t="s">
        <v>62</v>
      </c>
      <c s="37">
        <v>5</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78.5">
      <c r="A13" t="s">
        <v>55</v>
      </c>
      <c r="E13" s="39" t="s">
        <v>1285</v>
      </c>
    </row>
    <row r="14" spans="1:16" ht="12.75">
      <c r="A14" t="s">
        <v>48</v>
      </c>
      <c s="34" t="s">
        <v>27</v>
      </c>
      <c s="34" t="s">
        <v>1311</v>
      </c>
      <c s="35" t="s">
        <v>5</v>
      </c>
      <c s="6" t="s">
        <v>1312</v>
      </c>
      <c s="36" t="s">
        <v>62</v>
      </c>
      <c s="37">
        <v>5</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27.5">
      <c r="A17" t="s">
        <v>55</v>
      </c>
      <c r="E17" s="39" t="s">
        <v>968</v>
      </c>
    </row>
    <row r="18" spans="1:16" ht="12.75">
      <c r="A18" t="s">
        <v>48</v>
      </c>
      <c s="34" t="s">
        <v>26</v>
      </c>
      <c s="34" t="s">
        <v>1526</v>
      </c>
      <c s="35" t="s">
        <v>5</v>
      </c>
      <c s="6" t="s">
        <v>1527</v>
      </c>
      <c s="36" t="s">
        <v>62</v>
      </c>
      <c s="37">
        <v>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78.5">
      <c r="A21" t="s">
        <v>55</v>
      </c>
      <c r="E21" s="39" t="s">
        <v>1285</v>
      </c>
    </row>
    <row r="22" spans="1:16" ht="12.75">
      <c r="A22" t="s">
        <v>48</v>
      </c>
      <c s="34" t="s">
        <v>63</v>
      </c>
      <c s="34" t="s">
        <v>1528</v>
      </c>
      <c s="35" t="s">
        <v>5</v>
      </c>
      <c s="6" t="s">
        <v>1529</v>
      </c>
      <c s="36" t="s">
        <v>62</v>
      </c>
      <c s="37">
        <v>1</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27.5">
      <c r="A25" t="s">
        <v>55</v>
      </c>
      <c r="E25" s="39" t="s">
        <v>968</v>
      </c>
    </row>
    <row r="26" spans="1:16" ht="12.75">
      <c r="A26" t="s">
        <v>48</v>
      </c>
      <c s="34" t="s">
        <v>67</v>
      </c>
      <c s="34" t="s">
        <v>1313</v>
      </c>
      <c s="35" t="s">
        <v>5</v>
      </c>
      <c s="6" t="s">
        <v>1314</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78.5">
      <c r="A29" t="s">
        <v>55</v>
      </c>
      <c r="E29" s="39" t="s">
        <v>1285</v>
      </c>
    </row>
    <row r="30" spans="1:16" ht="12.75">
      <c r="A30" t="s">
        <v>48</v>
      </c>
      <c s="34" t="s">
        <v>72</v>
      </c>
      <c s="34" t="s">
        <v>1315</v>
      </c>
      <c s="35" t="s">
        <v>5</v>
      </c>
      <c s="6" t="s">
        <v>1316</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27.5">
      <c r="A33" t="s">
        <v>55</v>
      </c>
      <c r="E33" s="39" t="s">
        <v>968</v>
      </c>
    </row>
    <row r="34" spans="1:16" ht="12.75">
      <c r="A34" t="s">
        <v>48</v>
      </c>
      <c s="34" t="s">
        <v>123</v>
      </c>
      <c s="34" t="s">
        <v>1534</v>
      </c>
      <c s="35" t="s">
        <v>5</v>
      </c>
      <c s="6" t="s">
        <v>1535</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78.5">
      <c r="A37" t="s">
        <v>55</v>
      </c>
      <c r="E37" s="39" t="s">
        <v>1285</v>
      </c>
    </row>
    <row r="38" spans="1:16" ht="12.75">
      <c r="A38" t="s">
        <v>48</v>
      </c>
      <c s="34" t="s">
        <v>163</v>
      </c>
      <c s="34" t="s">
        <v>1536</v>
      </c>
      <c s="35" t="s">
        <v>5</v>
      </c>
      <c s="6" t="s">
        <v>1537</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27.5">
      <c r="A41" t="s">
        <v>55</v>
      </c>
      <c r="E41" s="39" t="s">
        <v>968</v>
      </c>
    </row>
    <row r="42" spans="1:16" ht="12.75">
      <c r="A42" t="s">
        <v>48</v>
      </c>
      <c s="34" t="s">
        <v>76</v>
      </c>
      <c s="34" t="s">
        <v>1188</v>
      </c>
      <c s="35" t="s">
        <v>5</v>
      </c>
      <c s="6" t="s">
        <v>1189</v>
      </c>
      <c s="36" t="s">
        <v>237</v>
      </c>
      <c s="37">
        <v>4</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1190</v>
      </c>
    </row>
    <row r="46" spans="1:16" ht="12.75">
      <c r="A46" t="s">
        <v>48</v>
      </c>
      <c s="34" t="s">
        <v>82</v>
      </c>
      <c s="34" t="s">
        <v>1191</v>
      </c>
      <c s="35" t="s">
        <v>5</v>
      </c>
      <c s="6" t="s">
        <v>1192</v>
      </c>
      <c s="36" t="s">
        <v>237</v>
      </c>
      <c s="37">
        <v>4</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02">
      <c r="A49" t="s">
        <v>55</v>
      </c>
      <c r="E49" s="39" t="s">
        <v>943</v>
      </c>
    </row>
    <row r="50" spans="1:16" ht="12.75">
      <c r="A50" t="s">
        <v>48</v>
      </c>
      <c s="34" t="s">
        <v>86</v>
      </c>
      <c s="34" t="s">
        <v>1831</v>
      </c>
      <c s="35" t="s">
        <v>5</v>
      </c>
      <c s="6" t="s">
        <v>1832</v>
      </c>
      <c s="36" t="s">
        <v>62</v>
      </c>
      <c s="37">
        <v>8</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983</v>
      </c>
    </row>
    <row r="54" spans="1:16" ht="12.75">
      <c r="A54" t="s">
        <v>48</v>
      </c>
      <c s="34" t="s">
        <v>90</v>
      </c>
      <c s="34" t="s">
        <v>1195</v>
      </c>
      <c s="35" t="s">
        <v>5</v>
      </c>
      <c s="6" t="s">
        <v>1196</v>
      </c>
      <c s="36" t="s">
        <v>62</v>
      </c>
      <c s="37">
        <v>8</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40.25">
      <c r="A57" t="s">
        <v>55</v>
      </c>
      <c r="E57" s="39" t="s">
        <v>956</v>
      </c>
    </row>
    <row r="58" spans="1:16" ht="12.75">
      <c r="A58" t="s">
        <v>48</v>
      </c>
      <c s="34" t="s">
        <v>94</v>
      </c>
      <c s="34" t="s">
        <v>1197</v>
      </c>
      <c s="35" t="s">
        <v>5</v>
      </c>
      <c s="6" t="s">
        <v>1198</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14.75">
      <c r="A61" t="s">
        <v>55</v>
      </c>
      <c r="E61" s="39" t="s">
        <v>983</v>
      </c>
    </row>
    <row r="62" spans="1:16" ht="12.75">
      <c r="A62" t="s">
        <v>48</v>
      </c>
      <c s="34" t="s">
        <v>98</v>
      </c>
      <c s="34" t="s">
        <v>1199</v>
      </c>
      <c s="35" t="s">
        <v>5</v>
      </c>
      <c s="6" t="s">
        <v>1200</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983</v>
      </c>
    </row>
    <row r="66" spans="1:16" ht="25.5">
      <c r="A66" t="s">
        <v>48</v>
      </c>
      <c s="34" t="s">
        <v>102</v>
      </c>
      <c s="34" t="s">
        <v>1201</v>
      </c>
      <c s="35" t="s">
        <v>5</v>
      </c>
      <c s="6" t="s">
        <v>1202</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14.75">
      <c r="A69" t="s">
        <v>55</v>
      </c>
      <c r="E69" s="39" t="s">
        <v>1203</v>
      </c>
    </row>
    <row r="70" spans="1:16" ht="12.75">
      <c r="A70" t="s">
        <v>48</v>
      </c>
      <c s="34" t="s">
        <v>107</v>
      </c>
      <c s="34" t="s">
        <v>1204</v>
      </c>
      <c s="35" t="s">
        <v>5</v>
      </c>
      <c s="6" t="s">
        <v>1205</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956</v>
      </c>
    </row>
    <row r="74" spans="1:16" ht="12.75">
      <c r="A74" t="s">
        <v>48</v>
      </c>
      <c s="34" t="s">
        <v>111</v>
      </c>
      <c s="34" t="s">
        <v>1833</v>
      </c>
      <c s="35" t="s">
        <v>5</v>
      </c>
      <c s="6" t="s">
        <v>1834</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14.75">
      <c r="A77" t="s">
        <v>55</v>
      </c>
      <c r="E77" s="39" t="s">
        <v>983</v>
      </c>
    </row>
    <row r="78" spans="1:16" ht="12.75">
      <c r="A78" t="s">
        <v>48</v>
      </c>
      <c s="34" t="s">
        <v>115</v>
      </c>
      <c s="34" t="s">
        <v>1835</v>
      </c>
      <c s="35" t="s">
        <v>5</v>
      </c>
      <c s="6" t="s">
        <v>1836</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40.25">
      <c r="A81" t="s">
        <v>55</v>
      </c>
      <c r="E81" s="39" t="s">
        <v>956</v>
      </c>
    </row>
    <row r="82" spans="1:16" ht="12.75">
      <c r="A82" t="s">
        <v>48</v>
      </c>
      <c s="34" t="s">
        <v>138</v>
      </c>
      <c s="34" t="s">
        <v>1837</v>
      </c>
      <c s="35" t="s">
        <v>5</v>
      </c>
      <c s="6" t="s">
        <v>1838</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14.75">
      <c r="A85" t="s">
        <v>55</v>
      </c>
      <c r="E85" s="39" t="s">
        <v>983</v>
      </c>
    </row>
    <row r="86" spans="1:16" ht="12.75">
      <c r="A86" t="s">
        <v>48</v>
      </c>
      <c s="34" t="s">
        <v>249</v>
      </c>
      <c s="34" t="s">
        <v>1839</v>
      </c>
      <c s="35" t="s">
        <v>5</v>
      </c>
      <c s="6" t="s">
        <v>1840</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40.25">
      <c r="A89" t="s">
        <v>55</v>
      </c>
      <c r="E89" s="39" t="s">
        <v>956</v>
      </c>
    </row>
    <row r="90" spans="1:16" ht="12.75">
      <c r="A90" t="s">
        <v>48</v>
      </c>
      <c s="34" t="s">
        <v>253</v>
      </c>
      <c s="34" t="s">
        <v>1841</v>
      </c>
      <c s="35" t="s">
        <v>5</v>
      </c>
      <c s="6" t="s">
        <v>1842</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14.75">
      <c r="A93" t="s">
        <v>55</v>
      </c>
      <c r="E93" s="39" t="s">
        <v>983</v>
      </c>
    </row>
    <row r="94" spans="1:16" ht="12.75">
      <c r="A94" t="s">
        <v>48</v>
      </c>
      <c s="34" t="s">
        <v>995</v>
      </c>
      <c s="34" t="s">
        <v>1843</v>
      </c>
      <c s="35" t="s">
        <v>5</v>
      </c>
      <c s="6" t="s">
        <v>1844</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14.75">
      <c r="A97" t="s">
        <v>55</v>
      </c>
      <c r="E97" s="39" t="s">
        <v>983</v>
      </c>
    </row>
    <row r="98" spans="1:16" ht="12.75">
      <c r="A98" t="s">
        <v>48</v>
      </c>
      <c s="34" t="s">
        <v>256</v>
      </c>
      <c s="34" t="s">
        <v>1845</v>
      </c>
      <c s="35" t="s">
        <v>5</v>
      </c>
      <c s="6" t="s">
        <v>1846</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40.25">
      <c r="A101" t="s">
        <v>55</v>
      </c>
      <c r="E101" s="39" t="s">
        <v>956</v>
      </c>
    </row>
    <row r="102" spans="1:16" ht="12.75">
      <c r="A102" t="s">
        <v>48</v>
      </c>
      <c s="34" t="s">
        <v>260</v>
      </c>
      <c s="34" t="s">
        <v>1845</v>
      </c>
      <c s="35" t="s">
        <v>4</v>
      </c>
      <c s="6" t="s">
        <v>1846</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956</v>
      </c>
    </row>
    <row r="106" spans="1:16" ht="25.5">
      <c r="A106" t="s">
        <v>48</v>
      </c>
      <c s="34" t="s">
        <v>264</v>
      </c>
      <c s="34" t="s">
        <v>1847</v>
      </c>
      <c s="35" t="s">
        <v>5</v>
      </c>
      <c s="6" t="s">
        <v>1848</v>
      </c>
      <c s="36" t="s">
        <v>62</v>
      </c>
      <c s="37">
        <v>4</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14.75">
      <c r="A109" t="s">
        <v>55</v>
      </c>
      <c r="E109" s="39" t="s">
        <v>983</v>
      </c>
    </row>
    <row r="110" spans="1:16" ht="12.75">
      <c r="A110" t="s">
        <v>48</v>
      </c>
      <c s="34" t="s">
        <v>283</v>
      </c>
      <c s="34" t="s">
        <v>1849</v>
      </c>
      <c s="35" t="s">
        <v>5</v>
      </c>
      <c s="6" t="s">
        <v>1850</v>
      </c>
      <c s="36" t="s">
        <v>62</v>
      </c>
      <c s="37">
        <v>4</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40.25">
      <c r="A113" t="s">
        <v>55</v>
      </c>
      <c r="E113" s="39" t="s">
        <v>956</v>
      </c>
    </row>
    <row r="114" spans="1:16" ht="25.5">
      <c r="A114" t="s">
        <v>48</v>
      </c>
      <c s="34" t="s">
        <v>287</v>
      </c>
      <c s="34" t="s">
        <v>1851</v>
      </c>
      <c s="35" t="s">
        <v>5</v>
      </c>
      <c s="6" t="s">
        <v>1852</v>
      </c>
      <c s="36" t="s">
        <v>62</v>
      </c>
      <c s="37">
        <v>3</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14.75">
      <c r="A117" t="s">
        <v>55</v>
      </c>
      <c r="E117" s="39" t="s">
        <v>983</v>
      </c>
    </row>
    <row r="118" spans="1:16" ht="12.75">
      <c r="A118" t="s">
        <v>48</v>
      </c>
      <c s="34" t="s">
        <v>291</v>
      </c>
      <c s="34" t="s">
        <v>1853</v>
      </c>
      <c s="35" t="s">
        <v>5</v>
      </c>
      <c s="6" t="s">
        <v>1854</v>
      </c>
      <c s="36" t="s">
        <v>62</v>
      </c>
      <c s="37">
        <v>3</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40.25">
      <c r="A121" t="s">
        <v>55</v>
      </c>
      <c r="E121" s="39" t="s">
        <v>956</v>
      </c>
    </row>
    <row r="122" spans="1:16" ht="12.75">
      <c r="A122" t="s">
        <v>48</v>
      </c>
      <c s="34" t="s">
        <v>295</v>
      </c>
      <c s="34" t="s">
        <v>1855</v>
      </c>
      <c s="35" t="s">
        <v>5</v>
      </c>
      <c s="6" t="s">
        <v>1856</v>
      </c>
      <c s="36" t="s">
        <v>62</v>
      </c>
      <c s="37">
        <v>4</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14.75">
      <c r="A125" t="s">
        <v>55</v>
      </c>
      <c r="E125" s="39" t="s">
        <v>983</v>
      </c>
    </row>
    <row r="126" spans="1:16" ht="12.75">
      <c r="A126" t="s">
        <v>48</v>
      </c>
      <c s="34" t="s">
        <v>526</v>
      </c>
      <c s="34" t="s">
        <v>1857</v>
      </c>
      <c s="35" t="s">
        <v>5</v>
      </c>
      <c s="6" t="s">
        <v>1858</v>
      </c>
      <c s="36" t="s">
        <v>62</v>
      </c>
      <c s="37">
        <v>3</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14.75">
      <c r="A129" t="s">
        <v>55</v>
      </c>
      <c r="E129" s="39" t="s">
        <v>983</v>
      </c>
    </row>
    <row r="130" spans="1:16" ht="12.75">
      <c r="A130" t="s">
        <v>48</v>
      </c>
      <c s="34" t="s">
        <v>300</v>
      </c>
      <c s="34" t="s">
        <v>1859</v>
      </c>
      <c s="35" t="s">
        <v>5</v>
      </c>
      <c s="6" t="s">
        <v>1860</v>
      </c>
      <c s="36" t="s">
        <v>62</v>
      </c>
      <c s="37">
        <v>7</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14.75">
      <c r="A133" t="s">
        <v>55</v>
      </c>
      <c r="E133" s="39" t="s">
        <v>983</v>
      </c>
    </row>
    <row r="134" spans="1:16" ht="12.75">
      <c r="A134" t="s">
        <v>48</v>
      </c>
      <c s="34" t="s">
        <v>533</v>
      </c>
      <c s="34" t="s">
        <v>1861</v>
      </c>
      <c s="35" t="s">
        <v>5</v>
      </c>
      <c s="6" t="s">
        <v>1862</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14.75">
      <c r="A137" t="s">
        <v>55</v>
      </c>
      <c r="E137" s="39" t="s">
        <v>983</v>
      </c>
    </row>
    <row r="138" spans="1:16" ht="12.75">
      <c r="A138" t="s">
        <v>48</v>
      </c>
      <c s="34" t="s">
        <v>305</v>
      </c>
      <c s="34" t="s">
        <v>1863</v>
      </c>
      <c s="35" t="s">
        <v>5</v>
      </c>
      <c s="6" t="s">
        <v>1864</v>
      </c>
      <c s="36" t="s">
        <v>62</v>
      </c>
      <c s="37">
        <v>1</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40.25">
      <c r="A141" t="s">
        <v>55</v>
      </c>
      <c r="E141" s="39" t="s">
        <v>1865</v>
      </c>
    </row>
    <row r="142" spans="1:16" ht="12.75">
      <c r="A142" t="s">
        <v>48</v>
      </c>
      <c s="34" t="s">
        <v>311</v>
      </c>
      <c s="34" t="s">
        <v>1866</v>
      </c>
      <c s="35" t="s">
        <v>5</v>
      </c>
      <c s="6" t="s">
        <v>1867</v>
      </c>
      <c s="36" t="s">
        <v>1347</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40.25">
      <c r="A145" t="s">
        <v>55</v>
      </c>
      <c r="E145" s="39" t="s">
        <v>1351</v>
      </c>
    </row>
    <row r="146" spans="1:16" ht="12.75">
      <c r="A146" t="s">
        <v>48</v>
      </c>
      <c s="34" t="s">
        <v>312</v>
      </c>
      <c s="34" t="s">
        <v>1868</v>
      </c>
      <c s="35" t="s">
        <v>5</v>
      </c>
      <c s="6" t="s">
        <v>1869</v>
      </c>
      <c s="36" t="s">
        <v>1347</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40.25">
      <c r="A149" t="s">
        <v>55</v>
      </c>
      <c r="E149" s="39" t="s">
        <v>1351</v>
      </c>
    </row>
    <row r="150" spans="1:16" ht="12.75">
      <c r="A150" t="s">
        <v>48</v>
      </c>
      <c s="34" t="s">
        <v>314</v>
      </c>
      <c s="34" t="s">
        <v>1870</v>
      </c>
      <c s="35" t="s">
        <v>5</v>
      </c>
      <c s="6" t="s">
        <v>1871</v>
      </c>
      <c s="36" t="s">
        <v>1347</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65.75">
      <c r="A153" t="s">
        <v>55</v>
      </c>
      <c r="E153" s="39" t="s">
        <v>1872</v>
      </c>
    </row>
    <row r="154" spans="1:16" ht="12.75">
      <c r="A154" t="s">
        <v>48</v>
      </c>
      <c s="34" t="s">
        <v>319</v>
      </c>
      <c s="34" t="s">
        <v>1873</v>
      </c>
      <c s="35" t="s">
        <v>5</v>
      </c>
      <c s="6" t="s">
        <v>1874</v>
      </c>
      <c s="36" t="s">
        <v>62</v>
      </c>
      <c s="37">
        <v>6</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983</v>
      </c>
    </row>
    <row r="158" spans="1:16" ht="12.75">
      <c r="A158" t="s">
        <v>48</v>
      </c>
      <c s="34" t="s">
        <v>323</v>
      </c>
      <c s="34" t="s">
        <v>1875</v>
      </c>
      <c s="35" t="s">
        <v>5</v>
      </c>
      <c s="6" t="s">
        <v>1876</v>
      </c>
      <c s="36" t="s">
        <v>62</v>
      </c>
      <c s="37">
        <v>6</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40.25">
      <c r="A161" t="s">
        <v>55</v>
      </c>
      <c r="E161" s="39" t="s">
        <v>956</v>
      </c>
    </row>
    <row r="162" spans="1:16" ht="12.75">
      <c r="A162" t="s">
        <v>48</v>
      </c>
      <c s="34" t="s">
        <v>327</v>
      </c>
      <c s="34" t="s">
        <v>1877</v>
      </c>
      <c s="35" t="s">
        <v>5</v>
      </c>
      <c s="6" t="s">
        <v>1878</v>
      </c>
      <c s="36" t="s">
        <v>62</v>
      </c>
      <c s="37">
        <v>6</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53">
      <c r="A165" t="s">
        <v>55</v>
      </c>
      <c r="E165" s="39" t="s">
        <v>1135</v>
      </c>
    </row>
    <row r="166" spans="1:16" ht="12.75">
      <c r="A166" t="s">
        <v>48</v>
      </c>
      <c s="34" t="s">
        <v>330</v>
      </c>
      <c s="34" t="s">
        <v>1879</v>
      </c>
      <c s="35" t="s">
        <v>5</v>
      </c>
      <c s="6" t="s">
        <v>1880</v>
      </c>
      <c s="36" t="s">
        <v>62</v>
      </c>
      <c s="37">
        <v>4</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53">
      <c r="A169" t="s">
        <v>55</v>
      </c>
      <c r="E169" s="39" t="s">
        <v>1135</v>
      </c>
    </row>
    <row r="170" spans="1:16" ht="25.5">
      <c r="A170" t="s">
        <v>48</v>
      </c>
      <c s="34" t="s">
        <v>334</v>
      </c>
      <c s="34" t="s">
        <v>1881</v>
      </c>
      <c s="35" t="s">
        <v>5</v>
      </c>
      <c s="6" t="s">
        <v>1882</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14.75">
      <c r="A173" t="s">
        <v>55</v>
      </c>
      <c r="E173" s="39" t="s">
        <v>983</v>
      </c>
    </row>
    <row r="174" spans="1:16" ht="12.75">
      <c r="A174" t="s">
        <v>48</v>
      </c>
      <c s="34" t="s">
        <v>558</v>
      </c>
      <c s="34" t="s">
        <v>1883</v>
      </c>
      <c s="35" t="s">
        <v>5</v>
      </c>
      <c s="6" t="s">
        <v>1884</v>
      </c>
      <c s="36" t="s">
        <v>62</v>
      </c>
      <c s="37">
        <v>1</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40.25">
      <c r="A177" t="s">
        <v>55</v>
      </c>
      <c r="E177" s="39" t="s">
        <v>956</v>
      </c>
    </row>
    <row r="178" spans="1:16" ht="25.5">
      <c r="A178" t="s">
        <v>48</v>
      </c>
      <c s="34" t="s">
        <v>562</v>
      </c>
      <c s="34" t="s">
        <v>1885</v>
      </c>
      <c s="35" t="s">
        <v>5</v>
      </c>
      <c s="6" t="s">
        <v>1886</v>
      </c>
      <c s="36" t="s">
        <v>62</v>
      </c>
      <c s="37">
        <v>3</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14.75">
      <c r="A181" t="s">
        <v>55</v>
      </c>
      <c r="E181" s="39" t="s">
        <v>983</v>
      </c>
    </row>
    <row r="182" spans="1:16" ht="12.75">
      <c r="A182" t="s">
        <v>48</v>
      </c>
      <c s="34" t="s">
        <v>338</v>
      </c>
      <c s="34" t="s">
        <v>1887</v>
      </c>
      <c s="35" t="s">
        <v>5</v>
      </c>
      <c s="6" t="s">
        <v>1888</v>
      </c>
      <c s="36" t="s">
        <v>62</v>
      </c>
      <c s="37">
        <v>3</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40.25">
      <c r="A185" t="s">
        <v>55</v>
      </c>
      <c r="E185" s="39" t="s">
        <v>956</v>
      </c>
    </row>
    <row r="186" spans="1:16" ht="12.75">
      <c r="A186" t="s">
        <v>48</v>
      </c>
      <c s="34" t="s">
        <v>342</v>
      </c>
      <c s="34" t="s">
        <v>1214</v>
      </c>
      <c s="35" t="s">
        <v>5</v>
      </c>
      <c s="6" t="s">
        <v>1215</v>
      </c>
      <c s="36" t="s">
        <v>62</v>
      </c>
      <c s="37">
        <v>1</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14.75">
      <c r="A189" t="s">
        <v>55</v>
      </c>
      <c r="E189" s="39" t="s">
        <v>983</v>
      </c>
    </row>
    <row r="190" spans="1:16" ht="12.75">
      <c r="A190" t="s">
        <v>48</v>
      </c>
      <c s="34" t="s">
        <v>573</v>
      </c>
      <c s="34" t="s">
        <v>1216</v>
      </c>
      <c s="35" t="s">
        <v>5</v>
      </c>
      <c s="6" t="s">
        <v>1217</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40.25">
      <c r="A193" t="s">
        <v>55</v>
      </c>
      <c r="E193" s="39" t="s">
        <v>956</v>
      </c>
    </row>
    <row r="194" spans="1:16" ht="12.75">
      <c r="A194" t="s">
        <v>48</v>
      </c>
      <c s="34" t="s">
        <v>577</v>
      </c>
      <c s="34" t="s">
        <v>1889</v>
      </c>
      <c s="35" t="s">
        <v>5</v>
      </c>
      <c s="6" t="s">
        <v>1890</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14.75">
      <c r="A197" t="s">
        <v>55</v>
      </c>
      <c r="E197" s="39" t="s">
        <v>983</v>
      </c>
    </row>
    <row r="198" spans="1:16" ht="12.75">
      <c r="A198" t="s">
        <v>48</v>
      </c>
      <c s="34" t="s">
        <v>346</v>
      </c>
      <c s="34" t="s">
        <v>1891</v>
      </c>
      <c s="35" t="s">
        <v>5</v>
      </c>
      <c s="6" t="s">
        <v>1892</v>
      </c>
      <c s="36" t="s">
        <v>62</v>
      </c>
      <c s="37">
        <v>1</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14.75">
      <c r="A201" t="s">
        <v>55</v>
      </c>
      <c r="E201" s="39" t="s">
        <v>983</v>
      </c>
    </row>
    <row r="202" spans="1:16" ht="12.75">
      <c r="A202" t="s">
        <v>48</v>
      </c>
      <c s="34" t="s">
        <v>350</v>
      </c>
      <c s="34" t="s">
        <v>1893</v>
      </c>
      <c s="35" t="s">
        <v>5</v>
      </c>
      <c s="6" t="s">
        <v>1894</v>
      </c>
      <c s="36" t="s">
        <v>62</v>
      </c>
      <c s="37">
        <v>2</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40.25">
      <c r="A205" t="s">
        <v>55</v>
      </c>
      <c r="E205" s="39" t="s">
        <v>956</v>
      </c>
    </row>
    <row r="206" spans="1:16" ht="12.75">
      <c r="A206" t="s">
        <v>48</v>
      </c>
      <c s="34" t="s">
        <v>581</v>
      </c>
      <c s="34" t="s">
        <v>1222</v>
      </c>
      <c s="35" t="s">
        <v>5</v>
      </c>
      <c s="6" t="s">
        <v>1223</v>
      </c>
      <c s="36" t="s">
        <v>62</v>
      </c>
      <c s="37">
        <v>1</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91.25">
      <c r="A209" t="s">
        <v>55</v>
      </c>
      <c r="E209" s="39" t="s">
        <v>953</v>
      </c>
    </row>
    <row r="210" spans="1:16" ht="12.75">
      <c r="A210" t="s">
        <v>48</v>
      </c>
      <c s="34" t="s">
        <v>585</v>
      </c>
      <c s="34" t="s">
        <v>1224</v>
      </c>
      <c s="35" t="s">
        <v>5</v>
      </c>
      <c s="6" t="s">
        <v>1225</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91.25">
      <c r="A213" t="s">
        <v>55</v>
      </c>
      <c r="E213" s="39" t="s">
        <v>953</v>
      </c>
    </row>
    <row r="214" spans="1:16" ht="12.75">
      <c r="A214" t="s">
        <v>48</v>
      </c>
      <c s="34" t="s">
        <v>355</v>
      </c>
      <c s="34" t="s">
        <v>1226</v>
      </c>
      <c s="35" t="s">
        <v>5</v>
      </c>
      <c s="6" t="s">
        <v>1227</v>
      </c>
      <c s="36" t="s">
        <v>62</v>
      </c>
      <c s="37">
        <v>2</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140.25">
      <c r="A217" t="s">
        <v>55</v>
      </c>
      <c r="E217" s="39" t="s">
        <v>956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COUNTIFS(L8:L234,"=0",A8:A234,"P")+COUNTIFS(L8:L234,"",A8:A234,"P")+SUM(Q8:Q234)</f>
      </c>
    </row>
    <row r="8" spans="1:13" ht="12.75">
      <c r="A8" t="s">
        <v>44</v>
      </c>
      <c r="C8" s="28" t="s">
        <v>1897</v>
      </c>
      <c r="E8" s="30" t="s">
        <v>1896</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0+L10+L14+L18+L22+L26+L30+L34+L38+L42+L46+L50+L54+L58+L62+L66+L70+L74+L78+L82+L86+L90+L94+L98+L102+L106+L110+L114+L118+L122+L126+L130+L134+L138+L142+L146+L150+L154+L158+L162+L166+L170+L174+L178+L182+L186+L190+L194+L198+L202+L206+L210+L214+L218+L222+L226+L230+L234</f>
      </c>
      <c s="32">
        <f>0+M10+M14+M18+M22+M26+M30+M34+M38+M42+M46+M50+M54+M58+M62+M66+M70+M74+M78+M82+M86+M90+M94+M98+M102+M106+M110+M114+M118+M122+M126+M130+M134+M138+M142+M146+M150+M154+M158+M162+M166+M170+M174+M178+M182+M186+M190+M194+M198+M202+M206+M210+M214+M218+M222+M226+M230+M234</f>
      </c>
    </row>
    <row r="10" spans="1:16" ht="12.75">
      <c r="A10" t="s">
        <v>48</v>
      </c>
      <c s="34" t="s">
        <v>4</v>
      </c>
      <c s="34" t="s">
        <v>838</v>
      </c>
      <c s="35" t="s">
        <v>5</v>
      </c>
      <c s="6" t="s">
        <v>839</v>
      </c>
      <c s="36" t="s">
        <v>51</v>
      </c>
      <c s="37">
        <v>50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934</v>
      </c>
    </row>
    <row r="14" spans="1:16" ht="12.75">
      <c r="A14" t="s">
        <v>48</v>
      </c>
      <c s="34" t="s">
        <v>27</v>
      </c>
      <c s="34" t="s">
        <v>935</v>
      </c>
      <c s="35" t="s">
        <v>5</v>
      </c>
      <c s="6" t="s">
        <v>936</v>
      </c>
      <c s="36" t="s">
        <v>62</v>
      </c>
      <c s="37">
        <v>8</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937</v>
      </c>
    </row>
    <row r="18" spans="1:16" ht="12.75">
      <c r="A18" t="s">
        <v>48</v>
      </c>
      <c s="34" t="s">
        <v>26</v>
      </c>
      <c s="34" t="s">
        <v>938</v>
      </c>
      <c s="35" t="s">
        <v>5</v>
      </c>
      <c s="6" t="s">
        <v>939</v>
      </c>
      <c s="36" t="s">
        <v>237</v>
      </c>
      <c s="37">
        <v>0.5</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40.25">
      <c r="A21" t="s">
        <v>55</v>
      </c>
      <c r="E21" s="39" t="s">
        <v>940</v>
      </c>
    </row>
    <row r="22" spans="1:16" ht="12.75">
      <c r="A22" t="s">
        <v>48</v>
      </c>
      <c s="34" t="s">
        <v>63</v>
      </c>
      <c s="34" t="s">
        <v>941</v>
      </c>
      <c s="35" t="s">
        <v>5</v>
      </c>
      <c s="6" t="s">
        <v>942</v>
      </c>
      <c s="36" t="s">
        <v>51</v>
      </c>
      <c s="37">
        <v>500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943</v>
      </c>
    </row>
    <row r="26" spans="1:16" ht="25.5">
      <c r="A26" t="s">
        <v>48</v>
      </c>
      <c s="34" t="s">
        <v>67</v>
      </c>
      <c s="34" t="s">
        <v>1898</v>
      </c>
      <c s="35" t="s">
        <v>5</v>
      </c>
      <c s="6" t="s">
        <v>1899</v>
      </c>
      <c s="36" t="s">
        <v>237</v>
      </c>
      <c s="37">
        <v>0.9</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02">
      <c r="A29" t="s">
        <v>55</v>
      </c>
      <c r="E29" s="39" t="s">
        <v>1190</v>
      </c>
    </row>
    <row r="30" spans="1:16" ht="25.5">
      <c r="A30" t="s">
        <v>48</v>
      </c>
      <c s="34" t="s">
        <v>72</v>
      </c>
      <c s="34" t="s">
        <v>944</v>
      </c>
      <c s="35" t="s">
        <v>5</v>
      </c>
      <c s="6" t="s">
        <v>945</v>
      </c>
      <c s="36" t="s">
        <v>946</v>
      </c>
      <c s="37">
        <v>0.5</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02">
      <c r="A33" t="s">
        <v>55</v>
      </c>
      <c r="E33" s="39" t="s">
        <v>947</v>
      </c>
    </row>
    <row r="34" spans="1:16" ht="12.75">
      <c r="A34" t="s">
        <v>48</v>
      </c>
      <c s="34" t="s">
        <v>123</v>
      </c>
      <c s="34" t="s">
        <v>948</v>
      </c>
      <c s="35" t="s">
        <v>5</v>
      </c>
      <c s="6" t="s">
        <v>949</v>
      </c>
      <c s="36" t="s">
        <v>946</v>
      </c>
      <c s="37">
        <v>0.5</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02">
      <c r="A37" t="s">
        <v>55</v>
      </c>
      <c r="E37" s="39" t="s">
        <v>950</v>
      </c>
    </row>
    <row r="38" spans="1:16" ht="12.75">
      <c r="A38" t="s">
        <v>48</v>
      </c>
      <c s="34" t="s">
        <v>163</v>
      </c>
      <c s="34" t="s">
        <v>951</v>
      </c>
      <c s="35" t="s">
        <v>5</v>
      </c>
      <c s="6" t="s">
        <v>952</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91.25">
      <c r="A41" t="s">
        <v>55</v>
      </c>
      <c r="E41" s="39" t="s">
        <v>953</v>
      </c>
    </row>
    <row r="42" spans="1:16" ht="12.75">
      <c r="A42" t="s">
        <v>48</v>
      </c>
      <c s="34" t="s">
        <v>76</v>
      </c>
      <c s="34" t="s">
        <v>954</v>
      </c>
      <c s="35" t="s">
        <v>5</v>
      </c>
      <c s="6" t="s">
        <v>955</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40.25">
      <c r="A45" t="s">
        <v>55</v>
      </c>
      <c r="E45" s="39" t="s">
        <v>956</v>
      </c>
    </row>
    <row r="46" spans="1:16" ht="12.75">
      <c r="A46" t="s">
        <v>48</v>
      </c>
      <c s="34" t="s">
        <v>82</v>
      </c>
      <c s="34" t="s">
        <v>957</v>
      </c>
      <c s="35" t="s">
        <v>5</v>
      </c>
      <c s="6" t="s">
        <v>958</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91.25">
      <c r="A49" t="s">
        <v>55</v>
      </c>
      <c r="E49" s="39" t="s">
        <v>953</v>
      </c>
    </row>
    <row r="50" spans="1:16" ht="12.75">
      <c r="A50" t="s">
        <v>48</v>
      </c>
      <c s="34" t="s">
        <v>86</v>
      </c>
      <c s="34" t="s">
        <v>959</v>
      </c>
      <c s="35" t="s">
        <v>5</v>
      </c>
      <c s="6" t="s">
        <v>960</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40.25">
      <c r="A53" t="s">
        <v>55</v>
      </c>
      <c r="E53" s="39" t="s">
        <v>956</v>
      </c>
    </row>
    <row r="54" spans="1:16" ht="12.75">
      <c r="A54" t="s">
        <v>48</v>
      </c>
      <c s="34" t="s">
        <v>90</v>
      </c>
      <c s="34" t="s">
        <v>961</v>
      </c>
      <c s="35" t="s">
        <v>5</v>
      </c>
      <c s="6" t="s">
        <v>962</v>
      </c>
      <c s="36" t="s">
        <v>62</v>
      </c>
      <c s="37">
        <v>9</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78.5">
      <c r="A57" t="s">
        <v>55</v>
      </c>
      <c r="E57" s="39" t="s">
        <v>963</v>
      </c>
    </row>
    <row r="58" spans="1:16" ht="12.75">
      <c r="A58" t="s">
        <v>48</v>
      </c>
      <c s="34" t="s">
        <v>94</v>
      </c>
      <c s="34" t="s">
        <v>964</v>
      </c>
      <c s="35" t="s">
        <v>5</v>
      </c>
      <c s="6" t="s">
        <v>965</v>
      </c>
      <c s="36" t="s">
        <v>62</v>
      </c>
      <c s="37">
        <v>3</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78.5">
      <c r="A61" t="s">
        <v>55</v>
      </c>
      <c r="E61" s="39" t="s">
        <v>963</v>
      </c>
    </row>
    <row r="62" spans="1:16" ht="12.75">
      <c r="A62" t="s">
        <v>48</v>
      </c>
      <c s="34" t="s">
        <v>98</v>
      </c>
      <c s="34" t="s">
        <v>966</v>
      </c>
      <c s="35" t="s">
        <v>5</v>
      </c>
      <c s="6" t="s">
        <v>967</v>
      </c>
      <c s="36" t="s">
        <v>62</v>
      </c>
      <c s="37">
        <v>12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27.5">
      <c r="A65" t="s">
        <v>55</v>
      </c>
      <c r="E65" s="39" t="s">
        <v>968</v>
      </c>
    </row>
    <row r="66" spans="1:16" ht="12.75">
      <c r="A66" t="s">
        <v>48</v>
      </c>
      <c s="34" t="s">
        <v>102</v>
      </c>
      <c s="34" t="s">
        <v>969</v>
      </c>
      <c s="35" t="s">
        <v>5</v>
      </c>
      <c s="6" t="s">
        <v>970</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78.5">
      <c r="A69" t="s">
        <v>55</v>
      </c>
      <c r="E69" s="39" t="s">
        <v>963</v>
      </c>
    </row>
    <row r="70" spans="1:16" ht="12.75">
      <c r="A70" t="s">
        <v>48</v>
      </c>
      <c s="34" t="s">
        <v>107</v>
      </c>
      <c s="34" t="s">
        <v>971</v>
      </c>
      <c s="35" t="s">
        <v>5</v>
      </c>
      <c s="6" t="s">
        <v>972</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78.5">
      <c r="A73" t="s">
        <v>55</v>
      </c>
      <c r="E73" s="39" t="s">
        <v>963</v>
      </c>
    </row>
    <row r="74" spans="1:16" ht="12.75">
      <c r="A74" t="s">
        <v>48</v>
      </c>
      <c s="34" t="s">
        <v>111</v>
      </c>
      <c s="34" t="s">
        <v>973</v>
      </c>
      <c s="35" t="s">
        <v>5</v>
      </c>
      <c s="6" t="s">
        <v>974</v>
      </c>
      <c s="36" t="s">
        <v>62</v>
      </c>
      <c s="37">
        <v>2</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27.5">
      <c r="A77" t="s">
        <v>55</v>
      </c>
      <c r="E77" s="39" t="s">
        <v>968</v>
      </c>
    </row>
    <row r="78" spans="1:16" ht="12.75">
      <c r="A78" t="s">
        <v>48</v>
      </c>
      <c s="34" t="s">
        <v>115</v>
      </c>
      <c s="34" t="s">
        <v>975</v>
      </c>
      <c s="35" t="s">
        <v>5</v>
      </c>
      <c s="6" t="s">
        <v>976</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78.5">
      <c r="A81" t="s">
        <v>55</v>
      </c>
      <c r="E81" s="39" t="s">
        <v>963</v>
      </c>
    </row>
    <row r="82" spans="1:16" ht="12.75">
      <c r="A82" t="s">
        <v>48</v>
      </c>
      <c s="34" t="s">
        <v>119</v>
      </c>
      <c s="34" t="s">
        <v>977</v>
      </c>
      <c s="35" t="s">
        <v>5</v>
      </c>
      <c s="6" t="s">
        <v>978</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78.5">
      <c r="A85" t="s">
        <v>55</v>
      </c>
      <c r="E85" s="39" t="s">
        <v>963</v>
      </c>
    </row>
    <row r="86" spans="1:16" ht="12.75">
      <c r="A86" t="s">
        <v>48</v>
      </c>
      <c s="34" t="s">
        <v>125</v>
      </c>
      <c s="34" t="s">
        <v>979</v>
      </c>
      <c s="35" t="s">
        <v>5</v>
      </c>
      <c s="6" t="s">
        <v>980</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27.5">
      <c r="A89" t="s">
        <v>55</v>
      </c>
      <c r="E89" s="39" t="s">
        <v>968</v>
      </c>
    </row>
    <row r="90" spans="1:16" ht="12.75">
      <c r="A90" t="s">
        <v>48</v>
      </c>
      <c s="34" t="s">
        <v>129</v>
      </c>
      <c s="34" t="s">
        <v>981</v>
      </c>
      <c s="35" t="s">
        <v>5</v>
      </c>
      <c s="6" t="s">
        <v>982</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14.75">
      <c r="A93" t="s">
        <v>55</v>
      </c>
      <c r="E93" s="39" t="s">
        <v>983</v>
      </c>
    </row>
    <row r="94" spans="1:16" ht="12.75">
      <c r="A94" t="s">
        <v>48</v>
      </c>
      <c s="34" t="s">
        <v>133</v>
      </c>
      <c s="34" t="s">
        <v>984</v>
      </c>
      <c s="35" t="s">
        <v>5</v>
      </c>
      <c s="6" t="s">
        <v>985</v>
      </c>
      <c s="36" t="s">
        <v>62</v>
      </c>
      <c s="37">
        <v>3</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14.75">
      <c r="A97" t="s">
        <v>55</v>
      </c>
      <c r="E97" s="39" t="s">
        <v>983</v>
      </c>
    </row>
    <row r="98" spans="1:16" ht="12.75">
      <c r="A98" t="s">
        <v>48</v>
      </c>
      <c s="34" t="s">
        <v>138</v>
      </c>
      <c s="34" t="s">
        <v>986</v>
      </c>
      <c s="35" t="s">
        <v>5</v>
      </c>
      <c s="6" t="s">
        <v>987</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14.75">
      <c r="A101" t="s">
        <v>55</v>
      </c>
      <c r="E101" s="39" t="s">
        <v>983</v>
      </c>
    </row>
    <row r="102" spans="1:16" ht="12.75">
      <c r="A102" t="s">
        <v>48</v>
      </c>
      <c s="34" t="s">
        <v>249</v>
      </c>
      <c s="34" t="s">
        <v>988</v>
      </c>
      <c s="35" t="s">
        <v>5</v>
      </c>
      <c s="6" t="s">
        <v>989</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14.75">
      <c r="A105" t="s">
        <v>55</v>
      </c>
      <c r="E105" s="39" t="s">
        <v>983</v>
      </c>
    </row>
    <row r="106" spans="1:16" ht="25.5">
      <c r="A106" t="s">
        <v>48</v>
      </c>
      <c s="34" t="s">
        <v>253</v>
      </c>
      <c s="34" t="s">
        <v>990</v>
      </c>
      <c s="35" t="s">
        <v>5</v>
      </c>
      <c s="6" t="s">
        <v>991</v>
      </c>
      <c s="36" t="s">
        <v>105</v>
      </c>
      <c s="37">
        <v>8</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14.75">
      <c r="A109" t="s">
        <v>55</v>
      </c>
      <c r="E109" s="39" t="s">
        <v>992</v>
      </c>
    </row>
    <row r="110" spans="1:16" ht="25.5">
      <c r="A110" t="s">
        <v>48</v>
      </c>
      <c s="34" t="s">
        <v>995</v>
      </c>
      <c s="34" t="s">
        <v>993</v>
      </c>
      <c s="35" t="s">
        <v>5</v>
      </c>
      <c s="6" t="s">
        <v>994</v>
      </c>
      <c s="36" t="s">
        <v>62</v>
      </c>
      <c s="37">
        <v>2</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40.25">
      <c r="A113" t="s">
        <v>55</v>
      </c>
      <c r="E113" s="39" t="s">
        <v>956</v>
      </c>
    </row>
    <row r="114" spans="1:16" ht="12.75">
      <c r="A114" t="s">
        <v>48</v>
      </c>
      <c s="34" t="s">
        <v>256</v>
      </c>
      <c s="34" t="s">
        <v>996</v>
      </c>
      <c s="35" t="s">
        <v>5</v>
      </c>
      <c s="6" t="s">
        <v>997</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956</v>
      </c>
    </row>
    <row r="118" spans="1:16" ht="12.75">
      <c r="A118" t="s">
        <v>48</v>
      </c>
      <c s="34" t="s">
        <v>260</v>
      </c>
      <c s="34" t="s">
        <v>998</v>
      </c>
      <c s="35" t="s">
        <v>5</v>
      </c>
      <c s="6" t="s">
        <v>999</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40.25">
      <c r="A121" t="s">
        <v>55</v>
      </c>
      <c r="E121" s="39" t="s">
        <v>956</v>
      </c>
    </row>
    <row r="122" spans="1:16" ht="12.75">
      <c r="A122" t="s">
        <v>48</v>
      </c>
      <c s="34" t="s">
        <v>264</v>
      </c>
      <c s="34" t="s">
        <v>1000</v>
      </c>
      <c s="35" t="s">
        <v>5</v>
      </c>
      <c s="6" t="s">
        <v>1001</v>
      </c>
      <c s="36" t="s">
        <v>62</v>
      </c>
      <c s="37">
        <v>2</v>
      </c>
      <c s="36">
        <v>0</v>
      </c>
      <c s="36">
        <f>ROUND(G122*H122,6)</f>
      </c>
      <c r="L122" s="38">
        <v>0</v>
      </c>
      <c s="32">
        <f>ROUND(ROUND(L122,2)*ROUND(G122,3),2)</f>
      </c>
      <c s="36" t="s">
        <v>52</v>
      </c>
      <c>
        <f>(M122*21)/100</f>
      </c>
      <c t="s">
        <v>27</v>
      </c>
    </row>
    <row r="123" spans="1:5" ht="12.75">
      <c r="A123" s="35" t="s">
        <v>53</v>
      </c>
      <c r="E123" s="39" t="s">
        <v>5</v>
      </c>
    </row>
    <row r="124" spans="1:5" ht="25.5">
      <c r="A124" s="35" t="s">
        <v>54</v>
      </c>
      <c r="E124" s="40" t="s">
        <v>70</v>
      </c>
    </row>
    <row r="125" spans="1:5" ht="204">
      <c r="A125" t="s">
        <v>55</v>
      </c>
      <c r="E125" s="39" t="s">
        <v>1002</v>
      </c>
    </row>
    <row r="126" spans="1:16" ht="12.75">
      <c r="A126" t="s">
        <v>48</v>
      </c>
      <c s="34" t="s">
        <v>283</v>
      </c>
      <c s="34" t="s">
        <v>1003</v>
      </c>
      <c s="35" t="s">
        <v>5</v>
      </c>
      <c s="6" t="s">
        <v>1004</v>
      </c>
      <c s="36" t="s">
        <v>62</v>
      </c>
      <c s="37">
        <v>2</v>
      </c>
      <c s="36">
        <v>0</v>
      </c>
      <c s="36">
        <f>ROUND(G126*H126,6)</f>
      </c>
      <c r="L126" s="38">
        <v>0</v>
      </c>
      <c s="32">
        <f>ROUND(ROUND(L126,2)*ROUND(G126,3),2)</f>
      </c>
      <c s="36" t="s">
        <v>52</v>
      </c>
      <c>
        <f>(M126*21)/100</f>
      </c>
      <c t="s">
        <v>27</v>
      </c>
    </row>
    <row r="127" spans="1:5" ht="12.75">
      <c r="A127" s="35" t="s">
        <v>53</v>
      </c>
      <c r="E127" s="39" t="s">
        <v>5</v>
      </c>
    </row>
    <row r="128" spans="1:5" ht="25.5">
      <c r="A128" s="35" t="s">
        <v>54</v>
      </c>
      <c r="E128" s="40" t="s">
        <v>70</v>
      </c>
    </row>
    <row r="129" spans="1:5" ht="140.25">
      <c r="A129" t="s">
        <v>55</v>
      </c>
      <c r="E129" s="39" t="s">
        <v>956</v>
      </c>
    </row>
    <row r="130" spans="1:16" ht="12.75">
      <c r="A130" t="s">
        <v>48</v>
      </c>
      <c s="34" t="s">
        <v>287</v>
      </c>
      <c s="34" t="s">
        <v>1005</v>
      </c>
      <c s="35" t="s">
        <v>5</v>
      </c>
      <c s="6" t="s">
        <v>1006</v>
      </c>
      <c s="36" t="s">
        <v>62</v>
      </c>
      <c s="37">
        <v>2</v>
      </c>
      <c s="36">
        <v>0</v>
      </c>
      <c s="36">
        <f>ROUND(G130*H130,6)</f>
      </c>
      <c r="L130" s="38">
        <v>0</v>
      </c>
      <c s="32">
        <f>ROUND(ROUND(L130,2)*ROUND(G130,3),2)</f>
      </c>
      <c s="36" t="s">
        <v>52</v>
      </c>
      <c>
        <f>(M130*21)/100</f>
      </c>
      <c t="s">
        <v>27</v>
      </c>
    </row>
    <row r="131" spans="1:5" ht="12.75">
      <c r="A131" s="35" t="s">
        <v>53</v>
      </c>
      <c r="E131" s="39" t="s">
        <v>5</v>
      </c>
    </row>
    <row r="132" spans="1:5" ht="25.5">
      <c r="A132" s="35" t="s">
        <v>54</v>
      </c>
      <c r="E132" s="40" t="s">
        <v>70</v>
      </c>
    </row>
    <row r="133" spans="1:5" ht="191.25">
      <c r="A133" t="s">
        <v>55</v>
      </c>
      <c r="E133" s="39" t="s">
        <v>953</v>
      </c>
    </row>
    <row r="134" spans="1:16" ht="25.5">
      <c r="A134" t="s">
        <v>48</v>
      </c>
      <c s="34" t="s">
        <v>291</v>
      </c>
      <c s="34" t="s">
        <v>1007</v>
      </c>
      <c s="35" t="s">
        <v>5</v>
      </c>
      <c s="6" t="s">
        <v>1008</v>
      </c>
      <c s="36" t="s">
        <v>62</v>
      </c>
      <c s="37">
        <v>16</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78.5">
      <c r="A137" t="s">
        <v>55</v>
      </c>
      <c r="E137" s="39" t="s">
        <v>963</v>
      </c>
    </row>
    <row r="138" spans="1:16" ht="12.75">
      <c r="A138" t="s">
        <v>48</v>
      </c>
      <c s="34" t="s">
        <v>295</v>
      </c>
      <c s="34" t="s">
        <v>1009</v>
      </c>
      <c s="35" t="s">
        <v>5</v>
      </c>
      <c s="6" t="s">
        <v>1010</v>
      </c>
      <c s="36" t="s">
        <v>62</v>
      </c>
      <c s="37">
        <v>16</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27.5">
      <c r="A141" t="s">
        <v>55</v>
      </c>
      <c r="E141" s="39" t="s">
        <v>968</v>
      </c>
    </row>
    <row r="142" spans="1:16" ht="12.75">
      <c r="A142" t="s">
        <v>48</v>
      </c>
      <c s="34" t="s">
        <v>526</v>
      </c>
      <c s="34" t="s">
        <v>1011</v>
      </c>
      <c s="35" t="s">
        <v>5</v>
      </c>
      <c s="6" t="s">
        <v>1012</v>
      </c>
      <c s="36" t="s">
        <v>62</v>
      </c>
      <c s="37">
        <v>16</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78.5">
      <c r="A145" t="s">
        <v>55</v>
      </c>
      <c r="E145" s="39" t="s">
        <v>963</v>
      </c>
    </row>
    <row r="146" spans="1:16" ht="12.75">
      <c r="A146" t="s">
        <v>48</v>
      </c>
      <c s="34" t="s">
        <v>300</v>
      </c>
      <c s="34" t="s">
        <v>1013</v>
      </c>
      <c s="35" t="s">
        <v>5</v>
      </c>
      <c s="6" t="s">
        <v>1014</v>
      </c>
      <c s="36" t="s">
        <v>62</v>
      </c>
      <c s="37">
        <v>15</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27.5">
      <c r="A149" t="s">
        <v>55</v>
      </c>
      <c r="E149" s="39" t="s">
        <v>968</v>
      </c>
    </row>
    <row r="150" spans="1:16" ht="12.75">
      <c r="A150" t="s">
        <v>48</v>
      </c>
      <c s="34" t="s">
        <v>533</v>
      </c>
      <c s="34" t="s">
        <v>1015</v>
      </c>
      <c s="35" t="s">
        <v>5</v>
      </c>
      <c s="6" t="s">
        <v>1016</v>
      </c>
      <c s="36" t="s">
        <v>62</v>
      </c>
      <c s="37">
        <v>27</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78.5">
      <c r="A153" t="s">
        <v>55</v>
      </c>
      <c r="E153" s="39" t="s">
        <v>963</v>
      </c>
    </row>
    <row r="154" spans="1:16" ht="12.75">
      <c r="A154" t="s">
        <v>48</v>
      </c>
      <c s="34" t="s">
        <v>305</v>
      </c>
      <c s="34" t="s">
        <v>1017</v>
      </c>
      <c s="35" t="s">
        <v>5</v>
      </c>
      <c s="6" t="s">
        <v>1018</v>
      </c>
      <c s="36" t="s">
        <v>62</v>
      </c>
      <c s="37">
        <v>27</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27.5">
      <c r="A157" t="s">
        <v>55</v>
      </c>
      <c r="E157" s="39" t="s">
        <v>968</v>
      </c>
    </row>
    <row r="158" spans="1:16" ht="12.75">
      <c r="A158" t="s">
        <v>48</v>
      </c>
      <c s="34" t="s">
        <v>311</v>
      </c>
      <c s="34" t="s">
        <v>1019</v>
      </c>
      <c s="35" t="s">
        <v>5</v>
      </c>
      <c s="6" t="s">
        <v>1020</v>
      </c>
      <c s="36" t="s">
        <v>62</v>
      </c>
      <c s="37">
        <v>18</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78.5">
      <c r="A161" t="s">
        <v>55</v>
      </c>
      <c r="E161" s="39" t="s">
        <v>963</v>
      </c>
    </row>
    <row r="162" spans="1:16" ht="12.75">
      <c r="A162" t="s">
        <v>48</v>
      </c>
      <c s="34" t="s">
        <v>312</v>
      </c>
      <c s="34" t="s">
        <v>1021</v>
      </c>
      <c s="35" t="s">
        <v>5</v>
      </c>
      <c s="6" t="s">
        <v>1022</v>
      </c>
      <c s="36" t="s">
        <v>62</v>
      </c>
      <c s="37">
        <v>18</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27.5">
      <c r="A165" t="s">
        <v>55</v>
      </c>
      <c r="E165" s="39" t="s">
        <v>968</v>
      </c>
    </row>
    <row r="166" spans="1:16" ht="12.75">
      <c r="A166" t="s">
        <v>48</v>
      </c>
      <c s="34" t="s">
        <v>314</v>
      </c>
      <c s="34" t="s">
        <v>1023</v>
      </c>
      <c s="35" t="s">
        <v>5</v>
      </c>
      <c s="6" t="s">
        <v>1024</v>
      </c>
      <c s="36" t="s">
        <v>62</v>
      </c>
      <c s="37">
        <v>3</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78.5">
      <c r="A169" t="s">
        <v>55</v>
      </c>
      <c r="E169" s="39" t="s">
        <v>963</v>
      </c>
    </row>
    <row r="170" spans="1:16" ht="12.75">
      <c r="A170" t="s">
        <v>48</v>
      </c>
      <c s="34" t="s">
        <v>319</v>
      </c>
      <c s="34" t="s">
        <v>1025</v>
      </c>
      <c s="35" t="s">
        <v>5</v>
      </c>
      <c s="6" t="s">
        <v>1026</v>
      </c>
      <c s="36" t="s">
        <v>62</v>
      </c>
      <c s="37">
        <v>3</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27.5">
      <c r="A173" t="s">
        <v>55</v>
      </c>
      <c r="E173" s="39" t="s">
        <v>968</v>
      </c>
    </row>
    <row r="174" spans="1:16" ht="12.75">
      <c r="A174" t="s">
        <v>48</v>
      </c>
      <c s="34" t="s">
        <v>323</v>
      </c>
      <c s="34" t="s">
        <v>1900</v>
      </c>
      <c s="35" t="s">
        <v>5</v>
      </c>
      <c s="6" t="s">
        <v>1901</v>
      </c>
      <c s="36" t="s">
        <v>62</v>
      </c>
      <c s="37">
        <v>18</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78.5">
      <c r="A177" t="s">
        <v>55</v>
      </c>
      <c r="E177" s="39" t="s">
        <v>963</v>
      </c>
    </row>
    <row r="178" spans="1:16" ht="12.75">
      <c r="A178" t="s">
        <v>48</v>
      </c>
      <c s="34" t="s">
        <v>327</v>
      </c>
      <c s="34" t="s">
        <v>1902</v>
      </c>
      <c s="35" t="s">
        <v>5</v>
      </c>
      <c s="6" t="s">
        <v>1903</v>
      </c>
      <c s="36" t="s">
        <v>62</v>
      </c>
      <c s="37">
        <v>18</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27.5">
      <c r="A181" t="s">
        <v>55</v>
      </c>
      <c r="E181" s="39" t="s">
        <v>968</v>
      </c>
    </row>
    <row r="182" spans="1:16" ht="12.75">
      <c r="A182" t="s">
        <v>48</v>
      </c>
      <c s="34" t="s">
        <v>330</v>
      </c>
      <c s="34" t="s">
        <v>1904</v>
      </c>
      <c s="35" t="s">
        <v>444</v>
      </c>
      <c s="6" t="s">
        <v>1905</v>
      </c>
      <c s="36" t="s">
        <v>62</v>
      </c>
      <c s="37">
        <v>4</v>
      </c>
      <c s="36">
        <v>0</v>
      </c>
      <c s="36">
        <f>ROUND(G182*H182,6)</f>
      </c>
      <c r="L182" s="38">
        <v>0</v>
      </c>
      <c s="32">
        <f>ROUND(ROUND(L182,2)*ROUND(G182,3),2)</f>
      </c>
      <c s="36" t="s">
        <v>52</v>
      </c>
      <c>
        <f>(M182*21)/100</f>
      </c>
      <c t="s">
        <v>27</v>
      </c>
    </row>
    <row r="183" spans="1:5" ht="12.75">
      <c r="A183" s="35" t="s">
        <v>53</v>
      </c>
      <c r="E183" s="39" t="s">
        <v>1906</v>
      </c>
    </row>
    <row r="184" spans="1:5" ht="12.75">
      <c r="A184" s="35" t="s">
        <v>54</v>
      </c>
      <c r="E184" s="40" t="s">
        <v>5</v>
      </c>
    </row>
    <row r="185" spans="1:5" ht="178.5">
      <c r="A185" t="s">
        <v>55</v>
      </c>
      <c r="E185" s="39" t="s">
        <v>963</v>
      </c>
    </row>
    <row r="186" spans="1:16" ht="12.75">
      <c r="A186" t="s">
        <v>48</v>
      </c>
      <c s="34" t="s">
        <v>334</v>
      </c>
      <c s="34" t="s">
        <v>1907</v>
      </c>
      <c s="35" t="s">
        <v>444</v>
      </c>
      <c s="6" t="s">
        <v>1908</v>
      </c>
      <c s="36" t="s">
        <v>62</v>
      </c>
      <c s="37">
        <v>4</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27.5">
      <c r="A189" t="s">
        <v>55</v>
      </c>
      <c r="E189" s="39" t="s">
        <v>968</v>
      </c>
    </row>
    <row r="190" spans="1:16" ht="12.75">
      <c r="A190" t="s">
        <v>48</v>
      </c>
      <c s="34" t="s">
        <v>558</v>
      </c>
      <c s="34" t="s">
        <v>1909</v>
      </c>
      <c s="35" t="s">
        <v>5</v>
      </c>
      <c s="6" t="s">
        <v>1910</v>
      </c>
      <c s="36" t="s">
        <v>62</v>
      </c>
      <c s="37">
        <v>2</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78.5">
      <c r="A193" t="s">
        <v>55</v>
      </c>
      <c r="E193" s="39" t="s">
        <v>963</v>
      </c>
    </row>
    <row r="194" spans="1:16" ht="12.75">
      <c r="A194" t="s">
        <v>48</v>
      </c>
      <c s="34" t="s">
        <v>562</v>
      </c>
      <c s="34" t="s">
        <v>1911</v>
      </c>
      <c s="35" t="s">
        <v>5</v>
      </c>
      <c s="6" t="s">
        <v>1912</v>
      </c>
      <c s="36" t="s">
        <v>62</v>
      </c>
      <c s="37">
        <v>2</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27.5">
      <c r="A197" t="s">
        <v>55</v>
      </c>
      <c r="E197" s="39" t="s">
        <v>968</v>
      </c>
    </row>
    <row r="198" spans="1:16" ht="12.75">
      <c r="A198" t="s">
        <v>48</v>
      </c>
      <c s="34" t="s">
        <v>338</v>
      </c>
      <c s="34" t="s">
        <v>1027</v>
      </c>
      <c s="35" t="s">
        <v>5</v>
      </c>
      <c s="6" t="s">
        <v>1028</v>
      </c>
      <c s="36" t="s">
        <v>62</v>
      </c>
      <c s="37">
        <v>6</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78.5">
      <c r="A201" t="s">
        <v>55</v>
      </c>
      <c r="E201" s="39" t="s">
        <v>963</v>
      </c>
    </row>
    <row r="202" spans="1:16" ht="12.75">
      <c r="A202" t="s">
        <v>48</v>
      </c>
      <c s="34" t="s">
        <v>342</v>
      </c>
      <c s="34" t="s">
        <v>1027</v>
      </c>
      <c s="35" t="s">
        <v>444</v>
      </c>
      <c s="6" t="s">
        <v>1913</v>
      </c>
      <c s="36" t="s">
        <v>62</v>
      </c>
      <c s="37">
        <v>2</v>
      </c>
      <c s="36">
        <v>0</v>
      </c>
      <c s="36">
        <f>ROUND(G202*H202,6)</f>
      </c>
      <c r="L202" s="38">
        <v>0</v>
      </c>
      <c s="32">
        <f>ROUND(ROUND(L202,2)*ROUND(G202,3),2)</f>
      </c>
      <c s="36" t="s">
        <v>52</v>
      </c>
      <c>
        <f>(M202*21)/100</f>
      </c>
      <c t="s">
        <v>27</v>
      </c>
    </row>
    <row r="203" spans="1:5" ht="12.75">
      <c r="A203" s="35" t="s">
        <v>53</v>
      </c>
      <c r="E203" s="39" t="s">
        <v>1914</v>
      </c>
    </row>
    <row r="204" spans="1:5" ht="12.75">
      <c r="A204" s="35" t="s">
        <v>54</v>
      </c>
      <c r="E204" s="40" t="s">
        <v>5</v>
      </c>
    </row>
    <row r="205" spans="1:5" ht="178.5">
      <c r="A205" t="s">
        <v>55</v>
      </c>
      <c r="E205" s="39" t="s">
        <v>963</v>
      </c>
    </row>
    <row r="206" spans="1:16" ht="12.75">
      <c r="A206" t="s">
        <v>48</v>
      </c>
      <c s="34" t="s">
        <v>573</v>
      </c>
      <c s="34" t="s">
        <v>1029</v>
      </c>
      <c s="35" t="s">
        <v>5</v>
      </c>
      <c s="6" t="s">
        <v>1030</v>
      </c>
      <c s="36" t="s">
        <v>62</v>
      </c>
      <c s="37">
        <v>6</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78.5">
      <c r="A209" t="s">
        <v>55</v>
      </c>
      <c r="E209" s="39" t="s">
        <v>963</v>
      </c>
    </row>
    <row r="210" spans="1:16" ht="12.75">
      <c r="A210" t="s">
        <v>48</v>
      </c>
      <c s="34" t="s">
        <v>577</v>
      </c>
      <c s="34" t="s">
        <v>1031</v>
      </c>
      <c s="35" t="s">
        <v>5</v>
      </c>
      <c s="6" t="s">
        <v>1032</v>
      </c>
      <c s="36" t="s">
        <v>62</v>
      </c>
      <c s="37">
        <v>12</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27.5">
      <c r="A213" t="s">
        <v>55</v>
      </c>
      <c r="E213" s="39" t="s">
        <v>968</v>
      </c>
    </row>
    <row r="214" spans="1:16" ht="12.75">
      <c r="A214" t="s">
        <v>48</v>
      </c>
      <c s="34" t="s">
        <v>346</v>
      </c>
      <c s="34" t="s">
        <v>1031</v>
      </c>
      <c s="35" t="s">
        <v>444</v>
      </c>
      <c s="6" t="s">
        <v>1915</v>
      </c>
      <c s="36" t="s">
        <v>62</v>
      </c>
      <c s="37">
        <v>2</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127.5">
      <c r="A217" t="s">
        <v>55</v>
      </c>
      <c r="E217" s="39" t="s">
        <v>968</v>
      </c>
    </row>
    <row r="218" spans="1:16" ht="12.75">
      <c r="A218" t="s">
        <v>48</v>
      </c>
      <c s="34" t="s">
        <v>350</v>
      </c>
      <c s="34" t="s">
        <v>1033</v>
      </c>
      <c s="35" t="s">
        <v>5</v>
      </c>
      <c s="6" t="s">
        <v>1034</v>
      </c>
      <c s="36" t="s">
        <v>105</v>
      </c>
      <c s="37">
        <v>48</v>
      </c>
      <c s="36">
        <v>0</v>
      </c>
      <c s="36">
        <f>ROUND(G218*H218,6)</f>
      </c>
      <c r="L218" s="38">
        <v>0</v>
      </c>
      <c s="32">
        <f>ROUND(ROUND(L218,2)*ROUND(G218,3),2)</f>
      </c>
      <c s="36" t="s">
        <v>52</v>
      </c>
      <c>
        <f>(M218*21)/100</f>
      </c>
      <c t="s">
        <v>27</v>
      </c>
    </row>
    <row r="219" spans="1:5" ht="12.75">
      <c r="A219" s="35" t="s">
        <v>53</v>
      </c>
      <c r="E219" s="39" t="s">
        <v>5</v>
      </c>
    </row>
    <row r="220" spans="1:5" ht="12.75">
      <c r="A220" s="35" t="s">
        <v>54</v>
      </c>
      <c r="E220" s="40" t="s">
        <v>5</v>
      </c>
    </row>
    <row r="221" spans="1:5" ht="114.75">
      <c r="A221" t="s">
        <v>55</v>
      </c>
      <c r="E221" s="39" t="s">
        <v>992</v>
      </c>
    </row>
    <row r="222" spans="1:16" ht="12.75">
      <c r="A222" t="s">
        <v>48</v>
      </c>
      <c s="34" t="s">
        <v>581</v>
      </c>
      <c s="34" t="s">
        <v>1035</v>
      </c>
      <c s="35" t="s">
        <v>5</v>
      </c>
      <c s="6" t="s">
        <v>1036</v>
      </c>
      <c s="36" t="s">
        <v>62</v>
      </c>
      <c s="37">
        <v>2</v>
      </c>
      <c s="36">
        <v>0</v>
      </c>
      <c s="36">
        <f>ROUND(G222*H222,6)</f>
      </c>
      <c r="L222" s="38">
        <v>0</v>
      </c>
      <c s="32">
        <f>ROUND(ROUND(L222,2)*ROUND(G222,3),2)</f>
      </c>
      <c s="36" t="s">
        <v>52</v>
      </c>
      <c>
        <f>(M222*21)/100</f>
      </c>
      <c t="s">
        <v>27</v>
      </c>
    </row>
    <row r="223" spans="1:5" ht="12.75">
      <c r="A223" s="35" t="s">
        <v>53</v>
      </c>
      <c r="E223" s="39" t="s">
        <v>5</v>
      </c>
    </row>
    <row r="224" spans="1:5" ht="25.5">
      <c r="A224" s="35" t="s">
        <v>54</v>
      </c>
      <c r="E224" s="40" t="s">
        <v>70</v>
      </c>
    </row>
    <row r="225" spans="1:5" ht="140.25">
      <c r="A225" t="s">
        <v>55</v>
      </c>
      <c r="E225" s="39" t="s">
        <v>956</v>
      </c>
    </row>
    <row r="226" spans="1:16" ht="12.75">
      <c r="A226" t="s">
        <v>48</v>
      </c>
      <c s="34" t="s">
        <v>585</v>
      </c>
      <c s="34" t="s">
        <v>1037</v>
      </c>
      <c s="35" t="s">
        <v>5</v>
      </c>
      <c s="6" t="s">
        <v>1038</v>
      </c>
      <c s="36" t="s">
        <v>62</v>
      </c>
      <c s="37">
        <v>2</v>
      </c>
      <c s="36">
        <v>0</v>
      </c>
      <c s="36">
        <f>ROUND(G226*H226,6)</f>
      </c>
      <c r="L226" s="38">
        <v>0</v>
      </c>
      <c s="32">
        <f>ROUND(ROUND(L226,2)*ROUND(G226,3),2)</f>
      </c>
      <c s="36" t="s">
        <v>52</v>
      </c>
      <c>
        <f>(M226*21)/100</f>
      </c>
      <c t="s">
        <v>27</v>
      </c>
    </row>
    <row r="227" spans="1:5" ht="12.75">
      <c r="A227" s="35" t="s">
        <v>53</v>
      </c>
      <c r="E227" s="39" t="s">
        <v>5</v>
      </c>
    </row>
    <row r="228" spans="1:5" ht="25.5">
      <c r="A228" s="35" t="s">
        <v>54</v>
      </c>
      <c r="E228" s="40" t="s">
        <v>70</v>
      </c>
    </row>
    <row r="229" spans="1:5" ht="140.25">
      <c r="A229" t="s">
        <v>55</v>
      </c>
      <c r="E229" s="39" t="s">
        <v>956</v>
      </c>
    </row>
    <row r="230" spans="1:16" ht="12.75">
      <c r="A230" t="s">
        <v>48</v>
      </c>
      <c s="34" t="s">
        <v>355</v>
      </c>
      <c s="34" t="s">
        <v>1039</v>
      </c>
      <c s="35" t="s">
        <v>5</v>
      </c>
      <c s="6" t="s">
        <v>1040</v>
      </c>
      <c s="36" t="s">
        <v>62</v>
      </c>
      <c s="37">
        <v>2</v>
      </c>
      <c s="36">
        <v>0</v>
      </c>
      <c s="36">
        <f>ROUND(G230*H230,6)</f>
      </c>
      <c r="L230" s="38">
        <v>0</v>
      </c>
      <c s="32">
        <f>ROUND(ROUND(L230,2)*ROUND(G230,3),2)</f>
      </c>
      <c s="36" t="s">
        <v>52</v>
      </c>
      <c>
        <f>(M230*21)/100</f>
      </c>
      <c t="s">
        <v>27</v>
      </c>
    </row>
    <row r="231" spans="1:5" ht="12.75">
      <c r="A231" s="35" t="s">
        <v>53</v>
      </c>
      <c r="E231" s="39" t="s">
        <v>5</v>
      </c>
    </row>
    <row r="232" spans="1:5" ht="25.5">
      <c r="A232" s="35" t="s">
        <v>54</v>
      </c>
      <c r="E232" s="40" t="s">
        <v>70</v>
      </c>
    </row>
    <row r="233" spans="1:5" ht="140.25">
      <c r="A233" t="s">
        <v>55</v>
      </c>
      <c r="E233" s="39" t="s">
        <v>956</v>
      </c>
    </row>
    <row r="234" spans="1:16" ht="25.5">
      <c r="A234" t="s">
        <v>48</v>
      </c>
      <c s="34" t="s">
        <v>359</v>
      </c>
      <c s="34" t="s">
        <v>926</v>
      </c>
      <c s="35" t="s">
        <v>5</v>
      </c>
      <c s="6" t="s">
        <v>927</v>
      </c>
      <c s="36" t="s">
        <v>62</v>
      </c>
      <c s="37">
        <v>3</v>
      </c>
      <c s="36">
        <v>0</v>
      </c>
      <c s="36">
        <f>ROUND(G234*H234,6)</f>
      </c>
      <c r="L234" s="38">
        <v>0</v>
      </c>
      <c s="32">
        <f>ROUND(ROUND(L234,2)*ROUND(G234,3),2)</f>
      </c>
      <c s="36" t="s">
        <v>52</v>
      </c>
      <c>
        <f>(M234*21)/100</f>
      </c>
      <c t="s">
        <v>27</v>
      </c>
    </row>
    <row r="235" spans="1:5" ht="12.75">
      <c r="A235" s="35" t="s">
        <v>53</v>
      </c>
      <c r="E235" s="39" t="s">
        <v>5</v>
      </c>
    </row>
    <row r="236" spans="1:5" ht="25.5">
      <c r="A236" s="35" t="s">
        <v>54</v>
      </c>
      <c r="E236" s="40" t="s">
        <v>912</v>
      </c>
    </row>
    <row r="237" spans="1:5" ht="204">
      <c r="A237" t="s">
        <v>55</v>
      </c>
      <c r="E237" s="39" t="s">
        <v>1041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1918</v>
      </c>
      <c r="E8" s="30" t="s">
        <v>1917</v>
      </c>
      <c r="J8" s="29">
        <f>0+J9+J14+J19</f>
      </c>
      <c s="29">
        <f>0+K9+K14+K19</f>
      </c>
      <c s="29">
        <f>0+L9+L14+L19</f>
      </c>
      <c s="29">
        <f>0+M9+M14+M19</f>
      </c>
    </row>
    <row r="9" spans="1:13" ht="12.75">
      <c r="A9" t="s">
        <v>46</v>
      </c>
      <c r="C9" s="31" t="s">
        <v>4</v>
      </c>
      <c r="E9" s="33" t="s">
        <v>1269</v>
      </c>
      <c r="J9" s="32">
        <f>0</f>
      </c>
      <c s="32">
        <f>0</f>
      </c>
      <c s="32">
        <f>0+L10</f>
      </c>
      <c s="32">
        <f>0+M10</f>
      </c>
    </row>
    <row r="10" spans="1:16" ht="12.75">
      <c r="A10" t="s">
        <v>48</v>
      </c>
      <c s="34" t="s">
        <v>4</v>
      </c>
      <c s="34" t="s">
        <v>1270</v>
      </c>
      <c s="35" t="s">
        <v>5</v>
      </c>
      <c s="6" t="s">
        <v>1271</v>
      </c>
      <c s="36" t="s">
        <v>182</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1272</v>
      </c>
    </row>
    <row r="14" spans="1:13" ht="12.75">
      <c r="A14" t="s">
        <v>46</v>
      </c>
      <c r="C14" s="31" t="s">
        <v>27</v>
      </c>
      <c r="E14" s="33" t="s">
        <v>1273</v>
      </c>
      <c r="J14" s="32">
        <f>0</f>
      </c>
      <c s="32">
        <f>0</f>
      </c>
      <c s="32">
        <f>0+L15</f>
      </c>
      <c s="32">
        <f>0+M15</f>
      </c>
    </row>
    <row r="15" spans="1:16" ht="12.75">
      <c r="A15" t="s">
        <v>48</v>
      </c>
      <c s="34" t="s">
        <v>27</v>
      </c>
      <c s="34" t="s">
        <v>1274</v>
      </c>
      <c s="35" t="s">
        <v>5</v>
      </c>
      <c s="6" t="s">
        <v>1275</v>
      </c>
      <c s="36" t="s">
        <v>182</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1276</v>
      </c>
    </row>
    <row r="19" spans="1:13" ht="12.75">
      <c r="A19" t="s">
        <v>46</v>
      </c>
      <c r="C19" s="31" t="s">
        <v>123</v>
      </c>
      <c r="E19" s="33" t="s">
        <v>124</v>
      </c>
      <c r="J19" s="32">
        <f>0</f>
      </c>
      <c s="32">
        <f>0</f>
      </c>
      <c s="32">
        <f>0+L20+L24+L28+L32+L36+L40+L44+L48+L52+L56+L60+L64+L68+L72+L76+L80+L84+L88+L92+L96+L100+L104+L108+L112+L116+L120+L124+L128+L132+L136+L140+L144+L148+L152+L156+L160+L164+L168+L172+L176+L180+L184+L188+L192+L196+L200</f>
      </c>
      <c s="32">
        <f>0+M20+M24+M28+M32+M36+M40+M44+M48+M52+M56+M60+M64+M68+M72+M76+M80+M84+M88+M92+M96+M100+M104+M108+M112+M116+M120+M124+M128+M132+M136+M140+M144+M148+M152+M156+M160+M164+M168+M172+M176+M180+M184+M188+M192+M196+M200</f>
      </c>
    </row>
    <row r="20" spans="1:16" ht="12.75">
      <c r="A20" t="s">
        <v>48</v>
      </c>
      <c s="34" t="s">
        <v>26</v>
      </c>
      <c s="34" t="s">
        <v>217</v>
      </c>
      <c s="35" t="s">
        <v>5</v>
      </c>
      <c s="6" t="s">
        <v>218</v>
      </c>
      <c s="36" t="s">
        <v>51</v>
      </c>
      <c s="37">
        <v>737</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40.25">
      <c r="A23" t="s">
        <v>55</v>
      </c>
      <c r="E23" s="39" t="s">
        <v>1919</v>
      </c>
    </row>
    <row r="24" spans="1:16" ht="25.5">
      <c r="A24" t="s">
        <v>48</v>
      </c>
      <c s="34" t="s">
        <v>63</v>
      </c>
      <c s="34" t="s">
        <v>1920</v>
      </c>
      <c s="35" t="s">
        <v>5</v>
      </c>
      <c s="6" t="s">
        <v>1921</v>
      </c>
      <c s="36" t="s">
        <v>51</v>
      </c>
      <c s="37">
        <v>150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76.5">
      <c r="A27" t="s">
        <v>55</v>
      </c>
      <c r="E27" s="39" t="s">
        <v>1047</v>
      </c>
    </row>
    <row r="28" spans="1:16" ht="12.75">
      <c r="A28" t="s">
        <v>48</v>
      </c>
      <c s="34" t="s">
        <v>67</v>
      </c>
      <c s="34" t="s">
        <v>838</v>
      </c>
      <c s="35" t="s">
        <v>5</v>
      </c>
      <c s="6" t="s">
        <v>839</v>
      </c>
      <c s="36" t="s">
        <v>51</v>
      </c>
      <c s="37">
        <v>620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89.25">
      <c r="A31" t="s">
        <v>55</v>
      </c>
      <c r="E31" s="39" t="s">
        <v>934</v>
      </c>
    </row>
    <row r="32" spans="1:16" ht="25.5">
      <c r="A32" t="s">
        <v>48</v>
      </c>
      <c s="34" t="s">
        <v>72</v>
      </c>
      <c s="34" t="s">
        <v>842</v>
      </c>
      <c s="35" t="s">
        <v>5</v>
      </c>
      <c s="6" t="s">
        <v>843</v>
      </c>
      <c s="36" t="s">
        <v>62</v>
      </c>
      <c s="37">
        <v>12</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1060</v>
      </c>
    </row>
    <row r="36" spans="1:16" ht="12.75">
      <c r="A36" t="s">
        <v>48</v>
      </c>
      <c s="34" t="s">
        <v>123</v>
      </c>
      <c s="34" t="s">
        <v>935</v>
      </c>
      <c s="35" t="s">
        <v>5</v>
      </c>
      <c s="6" t="s">
        <v>936</v>
      </c>
      <c s="36" t="s">
        <v>62</v>
      </c>
      <c s="37">
        <v>4</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02">
      <c r="A39" t="s">
        <v>55</v>
      </c>
      <c r="E39" s="39" t="s">
        <v>937</v>
      </c>
    </row>
    <row r="40" spans="1:16" ht="12.75">
      <c r="A40" t="s">
        <v>48</v>
      </c>
      <c s="34" t="s">
        <v>163</v>
      </c>
      <c s="34" t="s">
        <v>1922</v>
      </c>
      <c s="35" t="s">
        <v>5</v>
      </c>
      <c s="6" t="s">
        <v>1923</v>
      </c>
      <c s="36" t="s">
        <v>62</v>
      </c>
      <c s="37">
        <v>3</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02">
      <c r="A43" t="s">
        <v>55</v>
      </c>
      <c r="E43" s="39" t="s">
        <v>937</v>
      </c>
    </row>
    <row r="44" spans="1:16" ht="12.75">
      <c r="A44" t="s">
        <v>48</v>
      </c>
      <c s="34" t="s">
        <v>76</v>
      </c>
      <c s="34" t="s">
        <v>1769</v>
      </c>
      <c s="35" t="s">
        <v>5</v>
      </c>
      <c s="6" t="s">
        <v>1770</v>
      </c>
      <c s="36" t="s">
        <v>62</v>
      </c>
      <c s="37">
        <v>6</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02">
      <c r="A47" t="s">
        <v>55</v>
      </c>
      <c r="E47" s="39" t="s">
        <v>937</v>
      </c>
    </row>
    <row r="48" spans="1:16" ht="12.75">
      <c r="A48" t="s">
        <v>48</v>
      </c>
      <c s="34" t="s">
        <v>82</v>
      </c>
      <c s="34" t="s">
        <v>1771</v>
      </c>
      <c s="35" t="s">
        <v>5</v>
      </c>
      <c s="6" t="s">
        <v>1772</v>
      </c>
      <c s="36" t="s">
        <v>62</v>
      </c>
      <c s="37">
        <v>6</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02">
      <c r="A51" t="s">
        <v>55</v>
      </c>
      <c r="E51" s="39" t="s">
        <v>937</v>
      </c>
    </row>
    <row r="52" spans="1:16" ht="12.75">
      <c r="A52" t="s">
        <v>48</v>
      </c>
      <c s="34" t="s">
        <v>86</v>
      </c>
      <c s="34" t="s">
        <v>1283</v>
      </c>
      <c s="35" t="s">
        <v>5</v>
      </c>
      <c s="6" t="s">
        <v>1284</v>
      </c>
      <c s="36" t="s">
        <v>62</v>
      </c>
      <c s="37">
        <v>3</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78.5">
      <c r="A55" t="s">
        <v>55</v>
      </c>
      <c r="E55" s="39" t="s">
        <v>1285</v>
      </c>
    </row>
    <row r="56" spans="1:16" ht="12.75">
      <c r="A56" t="s">
        <v>48</v>
      </c>
      <c s="34" t="s">
        <v>90</v>
      </c>
      <c s="34" t="s">
        <v>1286</v>
      </c>
      <c s="35" t="s">
        <v>5</v>
      </c>
      <c s="6" t="s">
        <v>1287</v>
      </c>
      <c s="36" t="s">
        <v>62</v>
      </c>
      <c s="37">
        <v>3</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27.5">
      <c r="A59" t="s">
        <v>55</v>
      </c>
      <c r="E59" s="39" t="s">
        <v>968</v>
      </c>
    </row>
    <row r="60" spans="1:16" ht="12.75">
      <c r="A60" t="s">
        <v>48</v>
      </c>
      <c s="34" t="s">
        <v>94</v>
      </c>
      <c s="34" t="s">
        <v>1288</v>
      </c>
      <c s="35" t="s">
        <v>5</v>
      </c>
      <c s="6" t="s">
        <v>1289</v>
      </c>
      <c s="36" t="s">
        <v>51</v>
      </c>
      <c s="37">
        <v>980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53">
      <c r="A63" t="s">
        <v>55</v>
      </c>
      <c r="E63" s="39" t="s">
        <v>1290</v>
      </c>
    </row>
    <row r="64" spans="1:16" ht="12.75">
      <c r="A64" t="s">
        <v>48</v>
      </c>
      <c s="34" t="s">
        <v>98</v>
      </c>
      <c s="34" t="s">
        <v>1291</v>
      </c>
      <c s="35" t="s">
        <v>5</v>
      </c>
      <c s="6" t="s">
        <v>1292</v>
      </c>
      <c s="36" t="s">
        <v>51</v>
      </c>
      <c s="37">
        <v>980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14.75">
      <c r="A67" t="s">
        <v>55</v>
      </c>
      <c r="E67" s="39" t="s">
        <v>1293</v>
      </c>
    </row>
    <row r="68" spans="1:16" ht="12.75">
      <c r="A68" t="s">
        <v>48</v>
      </c>
      <c s="34" t="s">
        <v>102</v>
      </c>
      <c s="34" t="s">
        <v>1188</v>
      </c>
      <c s="35" t="s">
        <v>5</v>
      </c>
      <c s="6" t="s">
        <v>1189</v>
      </c>
      <c s="36" t="s">
        <v>237</v>
      </c>
      <c s="37">
        <v>0.925</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02">
      <c r="A71" t="s">
        <v>55</v>
      </c>
      <c r="E71" s="39" t="s">
        <v>1190</v>
      </c>
    </row>
    <row r="72" spans="1:16" ht="12.75">
      <c r="A72" t="s">
        <v>48</v>
      </c>
      <c s="34" t="s">
        <v>107</v>
      </c>
      <c s="34" t="s">
        <v>1191</v>
      </c>
      <c s="35" t="s">
        <v>5</v>
      </c>
      <c s="6" t="s">
        <v>1192</v>
      </c>
      <c s="36" t="s">
        <v>237</v>
      </c>
      <c s="37">
        <v>0.925</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02">
      <c r="A75" t="s">
        <v>55</v>
      </c>
      <c r="E75" s="39" t="s">
        <v>943</v>
      </c>
    </row>
    <row r="76" spans="1:16" ht="12.75">
      <c r="A76" t="s">
        <v>48</v>
      </c>
      <c s="34" t="s">
        <v>111</v>
      </c>
      <c s="34" t="s">
        <v>1924</v>
      </c>
      <c s="35" t="s">
        <v>5</v>
      </c>
      <c s="6" t="s">
        <v>1925</v>
      </c>
      <c s="36" t="s">
        <v>62</v>
      </c>
      <c s="37">
        <v>1</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983</v>
      </c>
    </row>
    <row r="80" spans="1:16" ht="12.75">
      <c r="A80" t="s">
        <v>48</v>
      </c>
      <c s="34" t="s">
        <v>115</v>
      </c>
      <c s="34" t="s">
        <v>1926</v>
      </c>
      <c s="35" t="s">
        <v>5</v>
      </c>
      <c s="6" t="s">
        <v>1927</v>
      </c>
      <c s="36" t="s">
        <v>62</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40.25">
      <c r="A83" t="s">
        <v>55</v>
      </c>
      <c r="E83" s="39" t="s">
        <v>956</v>
      </c>
    </row>
    <row r="84" spans="1:16" ht="12.75">
      <c r="A84" t="s">
        <v>48</v>
      </c>
      <c s="34" t="s">
        <v>119</v>
      </c>
      <c s="34" t="s">
        <v>1928</v>
      </c>
      <c s="35" t="s">
        <v>5</v>
      </c>
      <c s="6" t="s">
        <v>1929</v>
      </c>
      <c s="36" t="s">
        <v>62</v>
      </c>
      <c s="37">
        <v>2</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91.25">
      <c r="A87" t="s">
        <v>55</v>
      </c>
      <c r="E87" s="39" t="s">
        <v>1930</v>
      </c>
    </row>
    <row r="88" spans="1:16" ht="12.75">
      <c r="A88" t="s">
        <v>48</v>
      </c>
      <c s="34" t="s">
        <v>125</v>
      </c>
      <c s="34" t="s">
        <v>1931</v>
      </c>
      <c s="35" t="s">
        <v>5</v>
      </c>
      <c s="6" t="s">
        <v>1932</v>
      </c>
      <c s="36" t="s">
        <v>62</v>
      </c>
      <c s="37">
        <v>2</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40.25">
      <c r="A91" t="s">
        <v>55</v>
      </c>
      <c r="E91" s="39" t="s">
        <v>956</v>
      </c>
    </row>
    <row r="92" spans="1:16" ht="12.75">
      <c r="A92" t="s">
        <v>48</v>
      </c>
      <c s="34" t="s">
        <v>129</v>
      </c>
      <c s="34" t="s">
        <v>1933</v>
      </c>
      <c s="35" t="s">
        <v>5</v>
      </c>
      <c s="6" t="s">
        <v>1934</v>
      </c>
      <c s="36" t="s">
        <v>62</v>
      </c>
      <c s="37">
        <v>2</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91.25">
      <c r="A95" t="s">
        <v>55</v>
      </c>
      <c r="E95" s="39" t="s">
        <v>1930</v>
      </c>
    </row>
    <row r="96" spans="1:16" ht="12.75">
      <c r="A96" t="s">
        <v>48</v>
      </c>
      <c s="34" t="s">
        <v>133</v>
      </c>
      <c s="34" t="s">
        <v>1935</v>
      </c>
      <c s="35" t="s">
        <v>5</v>
      </c>
      <c s="6" t="s">
        <v>1936</v>
      </c>
      <c s="36" t="s">
        <v>62</v>
      </c>
      <c s="37">
        <v>3</v>
      </c>
      <c s="36">
        <v>0</v>
      </c>
      <c s="36">
        <f>ROUND(G96*H96,6)</f>
      </c>
      <c r="L96" s="38">
        <v>0</v>
      </c>
      <c s="32">
        <f>ROUND(ROUND(L96,2)*ROUND(G96,3),2)</f>
      </c>
      <c s="36" t="s">
        <v>52</v>
      </c>
      <c>
        <f>(M96*21)/100</f>
      </c>
      <c t="s">
        <v>27</v>
      </c>
    </row>
    <row r="97" spans="1:5" ht="12.75">
      <c r="A97" s="35" t="s">
        <v>53</v>
      </c>
      <c r="E97" s="39" t="s">
        <v>5</v>
      </c>
    </row>
    <row r="98" spans="1:5" ht="25.5">
      <c r="A98" s="35" t="s">
        <v>54</v>
      </c>
      <c r="E98" s="40" t="s">
        <v>912</v>
      </c>
    </row>
    <row r="99" spans="1:5" ht="191.25">
      <c r="A99" t="s">
        <v>55</v>
      </c>
      <c r="E99" s="39" t="s">
        <v>1930</v>
      </c>
    </row>
    <row r="100" spans="1:16" ht="12.75">
      <c r="A100" t="s">
        <v>48</v>
      </c>
      <c s="34" t="s">
        <v>138</v>
      </c>
      <c s="34" t="s">
        <v>1937</v>
      </c>
      <c s="35" t="s">
        <v>5</v>
      </c>
      <c s="6" t="s">
        <v>1938</v>
      </c>
      <c s="36" t="s">
        <v>62</v>
      </c>
      <c s="37">
        <v>3</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40.25">
      <c r="A103" t="s">
        <v>55</v>
      </c>
      <c r="E103" s="39" t="s">
        <v>956</v>
      </c>
    </row>
    <row r="104" spans="1:16" ht="12.75">
      <c r="A104" t="s">
        <v>48</v>
      </c>
      <c s="34" t="s">
        <v>995</v>
      </c>
      <c s="34" t="s">
        <v>1939</v>
      </c>
      <c s="35" t="s">
        <v>5</v>
      </c>
      <c s="6" t="s">
        <v>1940</v>
      </c>
      <c s="36" t="s">
        <v>62</v>
      </c>
      <c s="37">
        <v>7</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91.25">
      <c r="A107" t="s">
        <v>55</v>
      </c>
      <c r="E107" s="39" t="s">
        <v>1930</v>
      </c>
    </row>
    <row r="108" spans="1:16" ht="12.75">
      <c r="A108" t="s">
        <v>48</v>
      </c>
      <c s="34" t="s">
        <v>256</v>
      </c>
      <c s="34" t="s">
        <v>1941</v>
      </c>
      <c s="35" t="s">
        <v>5</v>
      </c>
      <c s="6" t="s">
        <v>1942</v>
      </c>
      <c s="36" t="s">
        <v>62</v>
      </c>
      <c s="37">
        <v>5</v>
      </c>
      <c s="36">
        <v>0</v>
      </c>
      <c s="36">
        <f>ROUND(G108*H108,6)</f>
      </c>
      <c r="L108" s="38">
        <v>0</v>
      </c>
      <c s="32">
        <f>ROUND(ROUND(L108,2)*ROUND(G108,3),2)</f>
      </c>
      <c s="36" t="s">
        <v>52</v>
      </c>
      <c>
        <f>(M108*21)/100</f>
      </c>
      <c t="s">
        <v>27</v>
      </c>
    </row>
    <row r="109" spans="1:5" ht="12.75">
      <c r="A109" s="35" t="s">
        <v>53</v>
      </c>
      <c r="E109" s="39" t="s">
        <v>5</v>
      </c>
    </row>
    <row r="110" spans="1:5" ht="25.5">
      <c r="A110" s="35" t="s">
        <v>54</v>
      </c>
      <c r="E110" s="40" t="s">
        <v>280</v>
      </c>
    </row>
    <row r="111" spans="1:5" ht="191.25">
      <c r="A111" t="s">
        <v>55</v>
      </c>
      <c r="E111" s="39" t="s">
        <v>1930</v>
      </c>
    </row>
    <row r="112" spans="1:16" ht="25.5">
      <c r="A112" t="s">
        <v>48</v>
      </c>
      <c s="34" t="s">
        <v>260</v>
      </c>
      <c s="34" t="s">
        <v>1943</v>
      </c>
      <c s="35" t="s">
        <v>5</v>
      </c>
      <c s="6" t="s">
        <v>1944</v>
      </c>
      <c s="36" t="s">
        <v>62</v>
      </c>
      <c s="37">
        <v>3</v>
      </c>
      <c s="36">
        <v>0</v>
      </c>
      <c s="36">
        <f>ROUND(G112*H112,6)</f>
      </c>
      <c r="L112" s="38">
        <v>0</v>
      </c>
      <c s="32">
        <f>ROUND(ROUND(L112,2)*ROUND(G112,3),2)</f>
      </c>
      <c s="36" t="s">
        <v>52</v>
      </c>
      <c>
        <f>(M112*21)/100</f>
      </c>
      <c t="s">
        <v>27</v>
      </c>
    </row>
    <row r="113" spans="1:5" ht="12.75">
      <c r="A113" s="35" t="s">
        <v>53</v>
      </c>
      <c r="E113" s="39" t="s">
        <v>5</v>
      </c>
    </row>
    <row r="114" spans="1:5" ht="25.5">
      <c r="A114" s="35" t="s">
        <v>54</v>
      </c>
      <c r="E114" s="40" t="s">
        <v>912</v>
      </c>
    </row>
    <row r="115" spans="1:5" ht="191.25">
      <c r="A115" t="s">
        <v>55</v>
      </c>
      <c r="E115" s="39" t="s">
        <v>1930</v>
      </c>
    </row>
    <row r="116" spans="1:16" ht="12.75">
      <c r="A116" t="s">
        <v>48</v>
      </c>
      <c s="34" t="s">
        <v>264</v>
      </c>
      <c s="34" t="s">
        <v>1945</v>
      </c>
      <c s="35" t="s">
        <v>5</v>
      </c>
      <c s="6" t="s">
        <v>1946</v>
      </c>
      <c s="36" t="s">
        <v>62</v>
      </c>
      <c s="37">
        <v>11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40.25">
      <c r="A119" t="s">
        <v>55</v>
      </c>
      <c r="E119" s="39" t="s">
        <v>956</v>
      </c>
    </row>
    <row r="120" spans="1:16" ht="12.75">
      <c r="A120" t="s">
        <v>48</v>
      </c>
      <c s="34" t="s">
        <v>283</v>
      </c>
      <c s="34" t="s">
        <v>1947</v>
      </c>
      <c s="35" t="s">
        <v>5</v>
      </c>
      <c s="6" t="s">
        <v>1948</v>
      </c>
      <c s="36" t="s">
        <v>62</v>
      </c>
      <c s="37">
        <v>2</v>
      </c>
      <c s="36">
        <v>0</v>
      </c>
      <c s="36">
        <f>ROUND(G120*H120,6)</f>
      </c>
      <c r="L120" s="38">
        <v>0</v>
      </c>
      <c s="32">
        <f>ROUND(ROUND(L120,2)*ROUND(G120,3),2)</f>
      </c>
      <c s="36" t="s">
        <v>52</v>
      </c>
      <c>
        <f>(M120*21)/100</f>
      </c>
      <c t="s">
        <v>27</v>
      </c>
    </row>
    <row r="121" spans="1:5" ht="12.75">
      <c r="A121" s="35" t="s">
        <v>53</v>
      </c>
      <c r="E121" s="39" t="s">
        <v>5</v>
      </c>
    </row>
    <row r="122" spans="1:5" ht="25.5">
      <c r="A122" s="35" t="s">
        <v>54</v>
      </c>
      <c r="E122" s="40" t="s">
        <v>70</v>
      </c>
    </row>
    <row r="123" spans="1:5" ht="191.25">
      <c r="A123" t="s">
        <v>55</v>
      </c>
      <c r="E123" s="39" t="s">
        <v>1930</v>
      </c>
    </row>
    <row r="124" spans="1:16" ht="12.75">
      <c r="A124" t="s">
        <v>48</v>
      </c>
      <c s="34" t="s">
        <v>287</v>
      </c>
      <c s="34" t="s">
        <v>1949</v>
      </c>
      <c s="35" t="s">
        <v>5</v>
      </c>
      <c s="6" t="s">
        <v>1950</v>
      </c>
      <c s="36" t="s">
        <v>62</v>
      </c>
      <c s="37">
        <v>1</v>
      </c>
      <c s="36">
        <v>0</v>
      </c>
      <c s="36">
        <f>ROUND(G124*H124,6)</f>
      </c>
      <c r="L124" s="38">
        <v>0</v>
      </c>
      <c s="32">
        <f>ROUND(ROUND(L124,2)*ROUND(G124,3),2)</f>
      </c>
      <c s="36" t="s">
        <v>52</v>
      </c>
      <c>
        <f>(M124*21)/100</f>
      </c>
      <c t="s">
        <v>27</v>
      </c>
    </row>
    <row r="125" spans="1:5" ht="12.75">
      <c r="A125" s="35" t="s">
        <v>53</v>
      </c>
      <c r="E125" s="39" t="s">
        <v>5</v>
      </c>
    </row>
    <row r="126" spans="1:5" ht="25.5">
      <c r="A126" s="35" t="s">
        <v>54</v>
      </c>
      <c r="E126" s="40" t="s">
        <v>136</v>
      </c>
    </row>
    <row r="127" spans="1:5" ht="76.5">
      <c r="A127" t="s">
        <v>55</v>
      </c>
      <c r="E127" s="39" t="s">
        <v>1951</v>
      </c>
    </row>
    <row r="128" spans="1:16" ht="12.75">
      <c r="A128" t="s">
        <v>48</v>
      </c>
      <c s="34" t="s">
        <v>291</v>
      </c>
      <c s="34" t="s">
        <v>1952</v>
      </c>
      <c s="35" t="s">
        <v>5</v>
      </c>
      <c s="6" t="s">
        <v>1953</v>
      </c>
      <c s="36" t="s">
        <v>62</v>
      </c>
      <c s="37">
        <v>3</v>
      </c>
      <c s="36">
        <v>0</v>
      </c>
      <c s="36">
        <f>ROUND(G128*H128,6)</f>
      </c>
      <c r="L128" s="38">
        <v>0</v>
      </c>
      <c s="32">
        <f>ROUND(ROUND(L128,2)*ROUND(G128,3),2)</f>
      </c>
      <c s="36" t="s">
        <v>52</v>
      </c>
      <c>
        <f>(M128*21)/100</f>
      </c>
      <c t="s">
        <v>27</v>
      </c>
    </row>
    <row r="129" spans="1:5" ht="12.75">
      <c r="A129" s="35" t="s">
        <v>53</v>
      </c>
      <c r="E129" s="39" t="s">
        <v>5</v>
      </c>
    </row>
    <row r="130" spans="1:5" ht="25.5">
      <c r="A130" s="35" t="s">
        <v>54</v>
      </c>
      <c r="E130" s="40" t="s">
        <v>912</v>
      </c>
    </row>
    <row r="131" spans="1:5" ht="140.25">
      <c r="A131" t="s">
        <v>55</v>
      </c>
      <c r="E131" s="39" t="s">
        <v>956</v>
      </c>
    </row>
    <row r="132" spans="1:16" ht="25.5">
      <c r="A132" t="s">
        <v>48</v>
      </c>
      <c s="34" t="s">
        <v>295</v>
      </c>
      <c s="34" t="s">
        <v>1954</v>
      </c>
      <c s="35" t="s">
        <v>5</v>
      </c>
      <c s="6" t="s">
        <v>1955</v>
      </c>
      <c s="36" t="s">
        <v>62</v>
      </c>
      <c s="37">
        <v>1</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1930</v>
      </c>
    </row>
    <row r="136" spans="1:16" ht="12.75">
      <c r="A136" t="s">
        <v>48</v>
      </c>
      <c s="34" t="s">
        <v>526</v>
      </c>
      <c s="34" t="s">
        <v>1956</v>
      </c>
      <c s="35" t="s">
        <v>5</v>
      </c>
      <c s="6" t="s">
        <v>1957</v>
      </c>
      <c s="36" t="s">
        <v>62</v>
      </c>
      <c s="37">
        <v>1</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91.25">
      <c r="A139" t="s">
        <v>55</v>
      </c>
      <c r="E139" s="39" t="s">
        <v>1930</v>
      </c>
    </row>
    <row r="140" spans="1:16" ht="12.75">
      <c r="A140" t="s">
        <v>48</v>
      </c>
      <c s="34" t="s">
        <v>300</v>
      </c>
      <c s="34" t="s">
        <v>1958</v>
      </c>
      <c s="35" t="s">
        <v>5</v>
      </c>
      <c s="6" t="s">
        <v>1959</v>
      </c>
      <c s="36" t="s">
        <v>62</v>
      </c>
      <c s="37">
        <v>2</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40.25">
      <c r="A143" t="s">
        <v>55</v>
      </c>
      <c r="E143" s="39" t="s">
        <v>956</v>
      </c>
    </row>
    <row r="144" spans="1:16" ht="25.5">
      <c r="A144" t="s">
        <v>48</v>
      </c>
      <c s="34" t="s">
        <v>533</v>
      </c>
      <c s="34" t="s">
        <v>1960</v>
      </c>
      <c s="35" t="s">
        <v>5</v>
      </c>
      <c s="6" t="s">
        <v>1961</v>
      </c>
      <c s="36" t="s">
        <v>62</v>
      </c>
      <c s="37">
        <v>1</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91.25">
      <c r="A147" t="s">
        <v>55</v>
      </c>
      <c r="E147" s="39" t="s">
        <v>1930</v>
      </c>
    </row>
    <row r="148" spans="1:16" ht="25.5">
      <c r="A148" t="s">
        <v>48</v>
      </c>
      <c s="34" t="s">
        <v>305</v>
      </c>
      <c s="34" t="s">
        <v>1962</v>
      </c>
      <c s="35" t="s">
        <v>5</v>
      </c>
      <c s="6" t="s">
        <v>1963</v>
      </c>
      <c s="36" t="s">
        <v>62</v>
      </c>
      <c s="37">
        <v>1</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91.25">
      <c r="A151" t="s">
        <v>55</v>
      </c>
      <c r="E151" s="39" t="s">
        <v>1930</v>
      </c>
    </row>
    <row r="152" spans="1:16" ht="25.5">
      <c r="A152" t="s">
        <v>48</v>
      </c>
      <c s="34" t="s">
        <v>311</v>
      </c>
      <c s="34" t="s">
        <v>1964</v>
      </c>
      <c s="35" t="s">
        <v>5</v>
      </c>
      <c s="6" t="s">
        <v>1965</v>
      </c>
      <c s="36" t="s">
        <v>62</v>
      </c>
      <c s="37">
        <v>1</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91.25">
      <c r="A155" t="s">
        <v>55</v>
      </c>
      <c r="E155" s="39" t="s">
        <v>1930</v>
      </c>
    </row>
    <row r="156" spans="1:16" ht="12.75">
      <c r="A156" t="s">
        <v>48</v>
      </c>
      <c s="34" t="s">
        <v>312</v>
      </c>
      <c s="34" t="s">
        <v>1966</v>
      </c>
      <c s="35" t="s">
        <v>5</v>
      </c>
      <c s="6" t="s">
        <v>1967</v>
      </c>
      <c s="36" t="s">
        <v>62</v>
      </c>
      <c s="37">
        <v>3</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956</v>
      </c>
    </row>
    <row r="160" spans="1:16" ht="12.75">
      <c r="A160" t="s">
        <v>48</v>
      </c>
      <c s="34" t="s">
        <v>319</v>
      </c>
      <c s="34" t="s">
        <v>1968</v>
      </c>
      <c s="35" t="s">
        <v>5</v>
      </c>
      <c s="6" t="s">
        <v>1969</v>
      </c>
      <c s="36" t="s">
        <v>62</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14.75">
      <c r="A163" t="s">
        <v>55</v>
      </c>
      <c r="E163" s="39" t="s">
        <v>983</v>
      </c>
    </row>
    <row r="164" spans="1:16" ht="12.75">
      <c r="A164" t="s">
        <v>48</v>
      </c>
      <c s="34" t="s">
        <v>323</v>
      </c>
      <c s="34" t="s">
        <v>1970</v>
      </c>
      <c s="35" t="s">
        <v>5</v>
      </c>
      <c s="6" t="s">
        <v>1971</v>
      </c>
      <c s="36" t="s">
        <v>62</v>
      </c>
      <c s="37">
        <v>6</v>
      </c>
      <c s="36">
        <v>0</v>
      </c>
      <c s="36">
        <f>ROUND(G164*H164,6)</f>
      </c>
      <c r="L164" s="38">
        <v>0</v>
      </c>
      <c s="32">
        <f>ROUND(ROUND(L164,2)*ROUND(G164,3),2)</f>
      </c>
      <c s="36" t="s">
        <v>52</v>
      </c>
      <c>
        <f>(M164*21)/100</f>
      </c>
      <c t="s">
        <v>27</v>
      </c>
    </row>
    <row r="165" spans="1:5" ht="12.75">
      <c r="A165" s="35" t="s">
        <v>53</v>
      </c>
      <c r="E165" s="39" t="s">
        <v>5</v>
      </c>
    </row>
    <row r="166" spans="1:5" ht="25.5">
      <c r="A166" s="35" t="s">
        <v>54</v>
      </c>
      <c r="E166" s="40" t="s">
        <v>387</v>
      </c>
    </row>
    <row r="167" spans="1:5" ht="114.75">
      <c r="A167" t="s">
        <v>55</v>
      </c>
      <c r="E167" s="39" t="s">
        <v>983</v>
      </c>
    </row>
    <row r="168" spans="1:16" ht="25.5">
      <c r="A168" t="s">
        <v>48</v>
      </c>
      <c s="34" t="s">
        <v>327</v>
      </c>
      <c s="34" t="s">
        <v>1972</v>
      </c>
      <c s="35" t="s">
        <v>5</v>
      </c>
      <c s="6" t="s">
        <v>1973</v>
      </c>
      <c s="36" t="s">
        <v>62</v>
      </c>
      <c s="37">
        <v>1</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14.75">
      <c r="A171" t="s">
        <v>55</v>
      </c>
      <c r="E171" s="39" t="s">
        <v>983</v>
      </c>
    </row>
    <row r="172" spans="1:16" ht="25.5">
      <c r="A172" t="s">
        <v>48</v>
      </c>
      <c s="34" t="s">
        <v>334</v>
      </c>
      <c s="34" t="s">
        <v>1974</v>
      </c>
      <c s="35" t="s">
        <v>5</v>
      </c>
      <c s="6" t="s">
        <v>1975</v>
      </c>
      <c s="36" t="s">
        <v>62</v>
      </c>
      <c s="37">
        <v>1</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02">
      <c r="A175" t="s">
        <v>55</v>
      </c>
      <c r="E175" s="39" t="s">
        <v>1976</v>
      </c>
    </row>
    <row r="176" spans="1:16" ht="25.5">
      <c r="A176" t="s">
        <v>48</v>
      </c>
      <c s="34" t="s">
        <v>558</v>
      </c>
      <c s="34" t="s">
        <v>1977</v>
      </c>
      <c s="35" t="s">
        <v>5</v>
      </c>
      <c s="6" t="s">
        <v>1978</v>
      </c>
      <c s="36" t="s">
        <v>62</v>
      </c>
      <c s="37">
        <v>3</v>
      </c>
      <c s="36">
        <v>0</v>
      </c>
      <c s="36">
        <f>ROUND(G176*H176,6)</f>
      </c>
      <c r="L176" s="38">
        <v>0</v>
      </c>
      <c s="32">
        <f>ROUND(ROUND(L176,2)*ROUND(G176,3),2)</f>
      </c>
      <c s="36" t="s">
        <v>52</v>
      </c>
      <c>
        <f>(M176*21)/100</f>
      </c>
      <c t="s">
        <v>27</v>
      </c>
    </row>
    <row r="177" spans="1:5" ht="12.75">
      <c r="A177" s="35" t="s">
        <v>53</v>
      </c>
      <c r="E177" s="39" t="s">
        <v>5</v>
      </c>
    </row>
    <row r="178" spans="1:5" ht="25.5">
      <c r="A178" s="35" t="s">
        <v>54</v>
      </c>
      <c r="E178" s="40" t="s">
        <v>912</v>
      </c>
    </row>
    <row r="179" spans="1:5" ht="114.75">
      <c r="A179" t="s">
        <v>55</v>
      </c>
      <c r="E179" s="39" t="s">
        <v>983</v>
      </c>
    </row>
    <row r="180" spans="1:16" ht="25.5">
      <c r="A180" t="s">
        <v>48</v>
      </c>
      <c s="34" t="s">
        <v>338</v>
      </c>
      <c s="34" t="s">
        <v>1979</v>
      </c>
      <c s="35" t="s">
        <v>5</v>
      </c>
      <c s="6" t="s">
        <v>1980</v>
      </c>
      <c s="36" t="s">
        <v>62</v>
      </c>
      <c s="37">
        <v>1</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2.75">
      <c r="A183" t="s">
        <v>55</v>
      </c>
      <c r="E183" s="39" t="s">
        <v>5</v>
      </c>
    </row>
    <row r="184" spans="1:16" ht="12.75">
      <c r="A184" t="s">
        <v>48</v>
      </c>
      <c s="34" t="s">
        <v>342</v>
      </c>
      <c s="34" t="s">
        <v>1981</v>
      </c>
      <c s="35" t="s">
        <v>5</v>
      </c>
      <c s="6" t="s">
        <v>1982</v>
      </c>
      <c s="36" t="s">
        <v>62</v>
      </c>
      <c s="37">
        <v>1</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14.75">
      <c r="A187" t="s">
        <v>55</v>
      </c>
      <c r="E187" s="39" t="s">
        <v>983</v>
      </c>
    </row>
    <row r="188" spans="1:16" ht="25.5">
      <c r="A188" t="s">
        <v>48</v>
      </c>
      <c s="34" t="s">
        <v>573</v>
      </c>
      <c s="34" t="s">
        <v>1983</v>
      </c>
      <c s="35" t="s">
        <v>5</v>
      </c>
      <c s="6" t="s">
        <v>1984</v>
      </c>
      <c s="36" t="s">
        <v>62</v>
      </c>
      <c s="37">
        <v>1</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40.25">
      <c r="A191" t="s">
        <v>55</v>
      </c>
      <c r="E191" s="39" t="s">
        <v>956</v>
      </c>
    </row>
    <row r="192" spans="1:16" ht="25.5">
      <c r="A192" t="s">
        <v>48</v>
      </c>
      <c s="34" t="s">
        <v>577</v>
      </c>
      <c s="34" t="s">
        <v>1985</v>
      </c>
      <c s="35" t="s">
        <v>5</v>
      </c>
      <c s="6" t="s">
        <v>1986</v>
      </c>
      <c s="36" t="s">
        <v>62</v>
      </c>
      <c s="37">
        <v>1</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78.5">
      <c r="A195" t="s">
        <v>55</v>
      </c>
      <c r="E195" s="39" t="s">
        <v>1987</v>
      </c>
    </row>
    <row r="196" spans="1:16" ht="25.5">
      <c r="A196" t="s">
        <v>48</v>
      </c>
      <c s="34" t="s">
        <v>346</v>
      </c>
      <c s="34" t="s">
        <v>1988</v>
      </c>
      <c s="35" t="s">
        <v>5</v>
      </c>
      <c s="6" t="s">
        <v>1989</v>
      </c>
      <c s="36" t="s">
        <v>62</v>
      </c>
      <c s="37">
        <v>1</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78.5">
      <c r="A199" t="s">
        <v>55</v>
      </c>
      <c r="E199" s="39" t="s">
        <v>1987</v>
      </c>
    </row>
    <row r="200" spans="1:16" ht="25.5">
      <c r="A200" t="s">
        <v>48</v>
      </c>
      <c s="34" t="s">
        <v>350</v>
      </c>
      <c s="34" t="s">
        <v>1990</v>
      </c>
      <c s="35" t="s">
        <v>5</v>
      </c>
      <c s="6" t="s">
        <v>1991</v>
      </c>
      <c s="36" t="s">
        <v>62</v>
      </c>
      <c s="37">
        <v>1</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178.5">
      <c r="A203" t="s">
        <v>55</v>
      </c>
      <c r="E203" s="39" t="s">
        <v>1987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COUNTIFS(L8:L150,"=0",A8:A150,"P")+COUNTIFS(L8:L150,"",A8:A150,"P")+SUM(Q8:Q150)</f>
      </c>
    </row>
    <row r="8" spans="1:13" ht="12.75">
      <c r="A8" t="s">
        <v>44</v>
      </c>
      <c r="C8" s="28" t="s">
        <v>1994</v>
      </c>
      <c r="E8" s="30" t="s">
        <v>1993</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12.75">
      <c r="A10" t="s">
        <v>48</v>
      </c>
      <c s="34" t="s">
        <v>4</v>
      </c>
      <c s="34" t="s">
        <v>1995</v>
      </c>
      <c s="35" t="s">
        <v>5</v>
      </c>
      <c s="6" t="s">
        <v>1996</v>
      </c>
      <c s="36" t="s">
        <v>62</v>
      </c>
      <c s="37">
        <v>1</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91.25">
      <c r="A13" t="s">
        <v>55</v>
      </c>
      <c r="E13" s="39" t="s">
        <v>953</v>
      </c>
    </row>
    <row r="14" spans="1:16" ht="12.75">
      <c r="A14" t="s">
        <v>48</v>
      </c>
      <c s="34" t="s">
        <v>27</v>
      </c>
      <c s="34" t="s">
        <v>1997</v>
      </c>
      <c s="35" t="s">
        <v>5</v>
      </c>
      <c s="6" t="s">
        <v>1998</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40.25">
      <c r="A17" t="s">
        <v>55</v>
      </c>
      <c r="E17" s="39" t="s">
        <v>956</v>
      </c>
    </row>
    <row r="18" spans="1:16" ht="12.75">
      <c r="A18" t="s">
        <v>48</v>
      </c>
      <c s="34" t="s">
        <v>26</v>
      </c>
      <c s="34" t="s">
        <v>1999</v>
      </c>
      <c s="35" t="s">
        <v>5</v>
      </c>
      <c s="6" t="s">
        <v>2000</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53">
      <c r="A21" t="s">
        <v>55</v>
      </c>
      <c r="E21" s="39" t="s">
        <v>1135</v>
      </c>
    </row>
    <row r="22" spans="1:16" ht="25.5">
      <c r="A22" t="s">
        <v>48</v>
      </c>
      <c s="34" t="s">
        <v>63</v>
      </c>
      <c s="34" t="s">
        <v>2001</v>
      </c>
      <c s="35" t="s">
        <v>5</v>
      </c>
      <c s="6" t="s">
        <v>2002</v>
      </c>
      <c s="36" t="s">
        <v>62</v>
      </c>
      <c s="37">
        <v>1</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91.25">
      <c r="A25" t="s">
        <v>55</v>
      </c>
      <c r="E25" s="39" t="s">
        <v>953</v>
      </c>
    </row>
    <row r="26" spans="1:16" ht="12.75">
      <c r="A26" t="s">
        <v>48</v>
      </c>
      <c s="34" t="s">
        <v>67</v>
      </c>
      <c s="34" t="s">
        <v>2003</v>
      </c>
      <c s="35" t="s">
        <v>5</v>
      </c>
      <c s="6" t="s">
        <v>2004</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40.25">
      <c r="A29" t="s">
        <v>55</v>
      </c>
      <c r="E29" s="39" t="s">
        <v>956</v>
      </c>
    </row>
    <row r="30" spans="1:16" ht="12.75">
      <c r="A30" t="s">
        <v>48</v>
      </c>
      <c s="34" t="s">
        <v>72</v>
      </c>
      <c s="34" t="s">
        <v>2005</v>
      </c>
      <c s="35" t="s">
        <v>5</v>
      </c>
      <c s="6" t="s">
        <v>2006</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91.25">
      <c r="A33" t="s">
        <v>55</v>
      </c>
      <c r="E33" s="39" t="s">
        <v>953</v>
      </c>
    </row>
    <row r="34" spans="1:16" ht="12.75">
      <c r="A34" t="s">
        <v>48</v>
      </c>
      <c s="34" t="s">
        <v>123</v>
      </c>
      <c s="34" t="s">
        <v>2007</v>
      </c>
      <c s="35" t="s">
        <v>5</v>
      </c>
      <c s="6" t="s">
        <v>2008</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40.25">
      <c r="A37" t="s">
        <v>55</v>
      </c>
      <c r="E37" s="39" t="s">
        <v>956</v>
      </c>
    </row>
    <row r="38" spans="1:16" ht="12.75">
      <c r="A38" t="s">
        <v>48</v>
      </c>
      <c s="34" t="s">
        <v>163</v>
      </c>
      <c s="34" t="s">
        <v>2009</v>
      </c>
      <c s="35" t="s">
        <v>5</v>
      </c>
      <c s="6" t="s">
        <v>2010</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91.25">
      <c r="A41" t="s">
        <v>55</v>
      </c>
      <c r="E41" s="39" t="s">
        <v>953</v>
      </c>
    </row>
    <row r="42" spans="1:16" ht="12.75">
      <c r="A42" t="s">
        <v>48</v>
      </c>
      <c s="34" t="s">
        <v>76</v>
      </c>
      <c s="34" t="s">
        <v>2011</v>
      </c>
      <c s="35" t="s">
        <v>5</v>
      </c>
      <c s="6" t="s">
        <v>2012</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91.25">
      <c r="A45" t="s">
        <v>55</v>
      </c>
      <c r="E45" s="39" t="s">
        <v>953</v>
      </c>
    </row>
    <row r="46" spans="1:16" ht="12.75">
      <c r="A46" t="s">
        <v>48</v>
      </c>
      <c s="34" t="s">
        <v>82</v>
      </c>
      <c s="34" t="s">
        <v>2013</v>
      </c>
      <c s="35" t="s">
        <v>5</v>
      </c>
      <c s="6" t="s">
        <v>2014</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40.25">
      <c r="A49" t="s">
        <v>55</v>
      </c>
      <c r="E49" s="39" t="s">
        <v>956</v>
      </c>
    </row>
    <row r="50" spans="1:16" ht="12.75">
      <c r="A50" t="s">
        <v>48</v>
      </c>
      <c s="34" t="s">
        <v>86</v>
      </c>
      <c s="34" t="s">
        <v>2015</v>
      </c>
      <c s="35" t="s">
        <v>5</v>
      </c>
      <c s="6" t="s">
        <v>2016</v>
      </c>
      <c s="36" t="s">
        <v>62</v>
      </c>
      <c s="37">
        <v>2</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953</v>
      </c>
    </row>
    <row r="54" spans="1:16" ht="12.75">
      <c r="A54" t="s">
        <v>48</v>
      </c>
      <c s="34" t="s">
        <v>90</v>
      </c>
      <c s="34" t="s">
        <v>2017</v>
      </c>
      <c s="35" t="s">
        <v>5</v>
      </c>
      <c s="6" t="s">
        <v>2018</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27.5">
      <c r="A57" t="s">
        <v>55</v>
      </c>
      <c r="E57" s="39" t="s">
        <v>1095</v>
      </c>
    </row>
    <row r="58" spans="1:16" ht="12.75">
      <c r="A58" t="s">
        <v>48</v>
      </c>
      <c s="34" t="s">
        <v>94</v>
      </c>
      <c s="34" t="s">
        <v>2019</v>
      </c>
      <c s="35" t="s">
        <v>5</v>
      </c>
      <c s="6" t="s">
        <v>2020</v>
      </c>
      <c s="36" t="s">
        <v>62</v>
      </c>
      <c s="37">
        <v>2</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40.25">
      <c r="A61" t="s">
        <v>55</v>
      </c>
      <c r="E61" s="39" t="s">
        <v>956</v>
      </c>
    </row>
    <row r="62" spans="1:16" ht="12.75">
      <c r="A62" t="s">
        <v>48</v>
      </c>
      <c s="34" t="s">
        <v>98</v>
      </c>
      <c s="34" t="s">
        <v>1133</v>
      </c>
      <c s="35" t="s">
        <v>5</v>
      </c>
      <c s="6" t="s">
        <v>1134</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53">
      <c r="A65" t="s">
        <v>55</v>
      </c>
      <c r="E65" s="39" t="s">
        <v>1135</v>
      </c>
    </row>
    <row r="66" spans="1:16" ht="12.75">
      <c r="A66" t="s">
        <v>48</v>
      </c>
      <c s="34" t="s">
        <v>102</v>
      </c>
      <c s="34" t="s">
        <v>2021</v>
      </c>
      <c s="35" t="s">
        <v>5</v>
      </c>
      <c s="6" t="s">
        <v>2022</v>
      </c>
      <c s="36" t="s">
        <v>51</v>
      </c>
      <c s="37">
        <v>10</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65.75">
      <c r="A69" t="s">
        <v>55</v>
      </c>
      <c r="E69" s="39" t="s">
        <v>1100</v>
      </c>
    </row>
    <row r="70" spans="1:16" ht="12.75">
      <c r="A70" t="s">
        <v>48</v>
      </c>
      <c s="34" t="s">
        <v>107</v>
      </c>
      <c s="34" t="s">
        <v>2023</v>
      </c>
      <c s="35" t="s">
        <v>5</v>
      </c>
      <c s="6" t="s">
        <v>2024</v>
      </c>
      <c s="36" t="s">
        <v>51</v>
      </c>
      <c s="37">
        <v>10</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65.75">
      <c r="A73" t="s">
        <v>55</v>
      </c>
      <c r="E73" s="39" t="s">
        <v>2025</v>
      </c>
    </row>
    <row r="74" spans="1:16" ht="12.75">
      <c r="A74" t="s">
        <v>48</v>
      </c>
      <c s="34" t="s">
        <v>111</v>
      </c>
      <c s="34" t="s">
        <v>1136</v>
      </c>
      <c s="35" t="s">
        <v>5</v>
      </c>
      <c s="6" t="s">
        <v>1137</v>
      </c>
      <c s="36" t="s">
        <v>51</v>
      </c>
      <c s="37">
        <v>30</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53">
      <c r="A77" t="s">
        <v>55</v>
      </c>
      <c r="E77" s="39" t="s">
        <v>1138</v>
      </c>
    </row>
    <row r="78" spans="1:16" ht="12.75">
      <c r="A78" t="s">
        <v>48</v>
      </c>
      <c s="34" t="s">
        <v>115</v>
      </c>
      <c s="34" t="s">
        <v>2026</v>
      </c>
      <c s="35" t="s">
        <v>5</v>
      </c>
      <c s="6" t="s">
        <v>2027</v>
      </c>
      <c s="36" t="s">
        <v>51</v>
      </c>
      <c s="37">
        <v>20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65.75">
      <c r="A81" t="s">
        <v>55</v>
      </c>
      <c r="E81" s="39" t="s">
        <v>1100</v>
      </c>
    </row>
    <row r="82" spans="1:16" ht="12.75">
      <c r="A82" t="s">
        <v>48</v>
      </c>
      <c s="34" t="s">
        <v>119</v>
      </c>
      <c s="34" t="s">
        <v>2028</v>
      </c>
      <c s="35" t="s">
        <v>5</v>
      </c>
      <c s="6" t="s">
        <v>2029</v>
      </c>
      <c s="36" t="s">
        <v>51</v>
      </c>
      <c s="37">
        <v>20</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02">
      <c r="A85" t="s">
        <v>55</v>
      </c>
      <c r="E85" s="39" t="s">
        <v>1105</v>
      </c>
    </row>
    <row r="86" spans="1:16" ht="12.75">
      <c r="A86" t="s">
        <v>48</v>
      </c>
      <c s="34" t="s">
        <v>125</v>
      </c>
      <c s="34" t="s">
        <v>1139</v>
      </c>
      <c s="35" t="s">
        <v>5</v>
      </c>
      <c s="6" t="s">
        <v>1140</v>
      </c>
      <c s="36" t="s">
        <v>51</v>
      </c>
      <c s="37">
        <v>20</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1138</v>
      </c>
    </row>
    <row r="90" spans="1:16" ht="12.75">
      <c r="A90" t="s">
        <v>48</v>
      </c>
      <c s="34" t="s">
        <v>129</v>
      </c>
      <c s="34" t="s">
        <v>2030</v>
      </c>
      <c s="35" t="s">
        <v>5</v>
      </c>
      <c s="6" t="s">
        <v>2031</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91.25">
      <c r="A93" t="s">
        <v>55</v>
      </c>
      <c r="E93" s="39" t="s">
        <v>953</v>
      </c>
    </row>
    <row r="94" spans="1:16" ht="12.75">
      <c r="A94" t="s">
        <v>48</v>
      </c>
      <c s="34" t="s">
        <v>133</v>
      </c>
      <c s="34" t="s">
        <v>2032</v>
      </c>
      <c s="35" t="s">
        <v>5</v>
      </c>
      <c s="6" t="s">
        <v>2033</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91.25">
      <c r="A97" t="s">
        <v>55</v>
      </c>
      <c r="E97" s="39" t="s">
        <v>1127</v>
      </c>
    </row>
    <row r="98" spans="1:16" ht="12.75">
      <c r="A98" t="s">
        <v>48</v>
      </c>
      <c s="34" t="s">
        <v>138</v>
      </c>
      <c s="34" t="s">
        <v>2034</v>
      </c>
      <c s="35" t="s">
        <v>5</v>
      </c>
      <c s="6" t="s">
        <v>2035</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40.25">
      <c r="A101" t="s">
        <v>55</v>
      </c>
      <c r="E101" s="39" t="s">
        <v>956</v>
      </c>
    </row>
    <row r="102" spans="1:16" ht="25.5">
      <c r="A102" t="s">
        <v>48</v>
      </c>
      <c s="34" t="s">
        <v>249</v>
      </c>
      <c s="34" t="s">
        <v>2036</v>
      </c>
      <c s="35" t="s">
        <v>5</v>
      </c>
      <c s="6" t="s">
        <v>2037</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78.5">
      <c r="A105" t="s">
        <v>55</v>
      </c>
      <c r="E105" s="39" t="s">
        <v>1132</v>
      </c>
    </row>
    <row r="106" spans="1:16" ht="12.75">
      <c r="A106" t="s">
        <v>48</v>
      </c>
      <c s="34" t="s">
        <v>253</v>
      </c>
      <c s="34" t="s">
        <v>2038</v>
      </c>
      <c s="35" t="s">
        <v>5</v>
      </c>
      <c s="6" t="s">
        <v>2039</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229.5">
      <c r="A109" t="s">
        <v>55</v>
      </c>
      <c r="E109" s="39" t="s">
        <v>2040</v>
      </c>
    </row>
    <row r="110" spans="1:16" ht="12.75">
      <c r="A110" t="s">
        <v>48</v>
      </c>
      <c s="34" t="s">
        <v>995</v>
      </c>
      <c s="34" t="s">
        <v>1659</v>
      </c>
      <c s="35" t="s">
        <v>5</v>
      </c>
      <c s="6" t="s">
        <v>1660</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27.5">
      <c r="A113" t="s">
        <v>55</v>
      </c>
      <c r="E113" s="39" t="s">
        <v>968</v>
      </c>
    </row>
    <row r="114" spans="1:16" ht="12.75">
      <c r="A114" t="s">
        <v>48</v>
      </c>
      <c s="34" t="s">
        <v>256</v>
      </c>
      <c s="34" t="s">
        <v>1661</v>
      </c>
      <c s="35" t="s">
        <v>5</v>
      </c>
      <c s="6" t="s">
        <v>1662</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53">
      <c r="A117" t="s">
        <v>55</v>
      </c>
      <c r="E117" s="39" t="s">
        <v>1135</v>
      </c>
    </row>
    <row r="118" spans="1:16" ht="12.75">
      <c r="A118" t="s">
        <v>48</v>
      </c>
      <c s="34" t="s">
        <v>260</v>
      </c>
      <c s="34" t="s">
        <v>2041</v>
      </c>
      <c s="35" t="s">
        <v>5</v>
      </c>
      <c s="6" t="s">
        <v>2042</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78.5">
      <c r="A121" t="s">
        <v>55</v>
      </c>
      <c r="E121" s="39" t="s">
        <v>1146</v>
      </c>
    </row>
    <row r="122" spans="1:16" ht="12.75">
      <c r="A122" t="s">
        <v>48</v>
      </c>
      <c s="34" t="s">
        <v>264</v>
      </c>
      <c s="34" t="s">
        <v>2043</v>
      </c>
      <c s="35" t="s">
        <v>5</v>
      </c>
      <c s="6" t="s">
        <v>2044</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27.5">
      <c r="A125" t="s">
        <v>55</v>
      </c>
      <c r="E125" s="39" t="s">
        <v>968</v>
      </c>
    </row>
    <row r="126" spans="1:16" ht="12.75">
      <c r="A126" t="s">
        <v>48</v>
      </c>
      <c s="34" t="s">
        <v>283</v>
      </c>
      <c s="34" t="s">
        <v>1151</v>
      </c>
      <c s="35" t="s">
        <v>5</v>
      </c>
      <c s="6" t="s">
        <v>1152</v>
      </c>
      <c s="36" t="s">
        <v>62</v>
      </c>
      <c s="37">
        <v>1</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78.5">
      <c r="A129" t="s">
        <v>55</v>
      </c>
      <c r="E129" s="39" t="s">
        <v>1146</v>
      </c>
    </row>
    <row r="130" spans="1:16" ht="12.75">
      <c r="A130" t="s">
        <v>48</v>
      </c>
      <c s="34" t="s">
        <v>287</v>
      </c>
      <c s="34" t="s">
        <v>1153</v>
      </c>
      <c s="35" t="s">
        <v>5</v>
      </c>
      <c s="6" t="s">
        <v>1154</v>
      </c>
      <c s="36" t="s">
        <v>62</v>
      </c>
      <c s="37">
        <v>1</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27.5">
      <c r="A133" t="s">
        <v>55</v>
      </c>
      <c r="E133" s="39" t="s">
        <v>968</v>
      </c>
    </row>
    <row r="134" spans="1:16" ht="12.75">
      <c r="A134" t="s">
        <v>48</v>
      </c>
      <c s="34" t="s">
        <v>291</v>
      </c>
      <c s="34" t="s">
        <v>2045</v>
      </c>
      <c s="35" t="s">
        <v>5</v>
      </c>
      <c s="6" t="s">
        <v>2046</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40.25">
      <c r="A137" t="s">
        <v>55</v>
      </c>
      <c r="E137" s="39" t="s">
        <v>2047</v>
      </c>
    </row>
    <row r="138" spans="1:16" ht="12.75">
      <c r="A138" t="s">
        <v>48</v>
      </c>
      <c s="34" t="s">
        <v>295</v>
      </c>
      <c s="34" t="s">
        <v>2048</v>
      </c>
      <c s="35" t="s">
        <v>5</v>
      </c>
      <c s="6" t="s">
        <v>2049</v>
      </c>
      <c s="36" t="s">
        <v>62</v>
      </c>
      <c s="37">
        <v>1</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40.25">
      <c r="A141" t="s">
        <v>55</v>
      </c>
      <c r="E141" s="39" t="s">
        <v>1157</v>
      </c>
    </row>
    <row r="142" spans="1:16" ht="12.75">
      <c r="A142" t="s">
        <v>48</v>
      </c>
      <c s="34" t="s">
        <v>526</v>
      </c>
      <c s="34" t="s">
        <v>1158</v>
      </c>
      <c s="35" t="s">
        <v>5</v>
      </c>
      <c s="6" t="s">
        <v>1159</v>
      </c>
      <c s="36" t="s">
        <v>62</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40.25">
      <c r="A145" t="s">
        <v>55</v>
      </c>
      <c r="E145" s="39" t="s">
        <v>1160</v>
      </c>
    </row>
    <row r="146" spans="1:16" ht="12.75">
      <c r="A146" t="s">
        <v>48</v>
      </c>
      <c s="34" t="s">
        <v>300</v>
      </c>
      <c s="34" t="s">
        <v>2050</v>
      </c>
      <c s="35" t="s">
        <v>5</v>
      </c>
      <c s="6" t="s">
        <v>2051</v>
      </c>
      <c s="36" t="s">
        <v>62</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40.25">
      <c r="A149" t="s">
        <v>55</v>
      </c>
      <c r="E149" s="39" t="s">
        <v>1160</v>
      </c>
    </row>
    <row r="150" spans="1:16" ht="12.75">
      <c r="A150" t="s">
        <v>48</v>
      </c>
      <c s="34" t="s">
        <v>533</v>
      </c>
      <c s="34" t="s">
        <v>1161</v>
      </c>
      <c s="35" t="s">
        <v>5</v>
      </c>
      <c s="6" t="s">
        <v>1162</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27.5">
      <c r="A153" t="s">
        <v>55</v>
      </c>
      <c r="E153" s="39" t="s">
        <v>968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COUNTIFS(L8:L188,"=0",A8:A188,"P")+COUNTIFS(L8:L188,"",A8:A188,"P")+SUM(Q8:Q188)</f>
      </c>
    </row>
    <row r="8" spans="1:13" ht="12.75">
      <c r="A8" t="s">
        <v>44</v>
      </c>
      <c r="C8" s="28" t="s">
        <v>2054</v>
      </c>
      <c r="E8" s="30" t="s">
        <v>2053</v>
      </c>
      <c r="J8" s="29">
        <f>0+J9+J18+J23</f>
      </c>
      <c s="29">
        <f>0+K9+K18+K23</f>
      </c>
      <c s="29">
        <f>0+L9+L18+L23</f>
      </c>
      <c s="29">
        <f>0+M9+M18+M23</f>
      </c>
    </row>
    <row r="9" spans="1:13" ht="12.75">
      <c r="A9" t="s">
        <v>46</v>
      </c>
      <c r="C9" s="31" t="s">
        <v>4</v>
      </c>
      <c r="E9" s="33" t="s">
        <v>1269</v>
      </c>
      <c r="J9" s="32">
        <f>0</f>
      </c>
      <c s="32">
        <f>0</f>
      </c>
      <c s="32">
        <f>0+L10+L14</f>
      </c>
      <c s="32">
        <f>0+M10+M14</f>
      </c>
    </row>
    <row r="10" spans="1:16" ht="12.75">
      <c r="A10" t="s">
        <v>48</v>
      </c>
      <c s="34" t="s">
        <v>4</v>
      </c>
      <c s="34" t="s">
        <v>1270</v>
      </c>
      <c s="35" t="s">
        <v>5</v>
      </c>
      <c s="6" t="s">
        <v>1271</v>
      </c>
      <c s="36" t="s">
        <v>182</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1272</v>
      </c>
    </row>
    <row r="14" spans="1:16" ht="12.75">
      <c r="A14" t="s">
        <v>48</v>
      </c>
      <c s="34" t="s">
        <v>334</v>
      </c>
      <c s="34" t="s">
        <v>2055</v>
      </c>
      <c s="35" t="s">
        <v>5</v>
      </c>
      <c s="6" t="s">
        <v>2056</v>
      </c>
      <c s="36" t="s">
        <v>182</v>
      </c>
      <c s="37">
        <v>0.25</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318.75">
      <c r="A17" t="s">
        <v>55</v>
      </c>
      <c r="E17" s="39" t="s">
        <v>2057</v>
      </c>
    </row>
    <row r="18" spans="1:13" ht="12.75">
      <c r="A18" t="s">
        <v>46</v>
      </c>
      <c r="C18" s="31" t="s">
        <v>27</v>
      </c>
      <c r="E18" s="33" t="s">
        <v>1273</v>
      </c>
      <c r="J18" s="32">
        <f>0</f>
      </c>
      <c s="32">
        <f>0</f>
      </c>
      <c s="32">
        <f>0+L19</f>
      </c>
      <c s="32">
        <f>0+M19</f>
      </c>
    </row>
    <row r="19" spans="1:16" ht="12.75">
      <c r="A19" t="s">
        <v>48</v>
      </c>
      <c s="34" t="s">
        <v>27</v>
      </c>
      <c s="34" t="s">
        <v>2058</v>
      </c>
      <c s="35" t="s">
        <v>5</v>
      </c>
      <c s="6" t="s">
        <v>2059</v>
      </c>
      <c s="36" t="s">
        <v>182</v>
      </c>
      <c s="37">
        <v>1</v>
      </c>
      <c s="36">
        <v>0</v>
      </c>
      <c s="36">
        <f>ROUND(G19*H19,6)</f>
      </c>
      <c r="L19" s="38">
        <v>0</v>
      </c>
      <c s="32">
        <f>ROUND(ROUND(L19,2)*ROUND(G19,3),2)</f>
      </c>
      <c s="36" t="s">
        <v>52</v>
      </c>
      <c>
        <f>(M19*21)/100</f>
      </c>
      <c t="s">
        <v>27</v>
      </c>
    </row>
    <row r="20" spans="1:5" ht="12.75">
      <c r="A20" s="35" t="s">
        <v>53</v>
      </c>
      <c r="E20" s="39" t="s">
        <v>5</v>
      </c>
    </row>
    <row r="21" spans="1:5" ht="12.75">
      <c r="A21" s="35" t="s">
        <v>54</v>
      </c>
      <c r="E21" s="40" t="s">
        <v>5</v>
      </c>
    </row>
    <row r="22" spans="1:5" ht="369.75">
      <c r="A22" t="s">
        <v>55</v>
      </c>
      <c r="E22" s="39" t="s">
        <v>1276</v>
      </c>
    </row>
    <row r="23" spans="1:13" ht="12.75">
      <c r="A23" t="s">
        <v>46</v>
      </c>
      <c r="C23" s="31" t="s">
        <v>123</v>
      </c>
      <c r="E23" s="33" t="s">
        <v>124</v>
      </c>
      <c r="J23" s="32">
        <f>0</f>
      </c>
      <c s="32">
        <f>0</f>
      </c>
      <c s="32">
        <f>0+L24+L28+L32+L36+L40+L44+L48+L52+L56+L60+L64+L68+L72+L76+L80+L84+L88+L92+L96+L100+L104+L108+L112+L116+L120+L124+L128+L132+L136+L140+L144+L148+L152+L156+L160+L164+L168+L172+L176+L180+L184+L188</f>
      </c>
      <c s="32">
        <f>0+M24+M28+M32+M36+M40+M44+M48+M52+M56+M60+M64+M68+M72+M76+M80+M84+M88+M92+M96+M100+M104+M108+M112+M116+M120+M124+M128+M132+M136+M140+M144+M148+M152+M156+M160+M164+M168+M172+M176+M180+M184+M188</f>
      </c>
    </row>
    <row r="24" spans="1:16" ht="12.75">
      <c r="A24" t="s">
        <v>48</v>
      </c>
      <c s="34" t="s">
        <v>26</v>
      </c>
      <c s="34" t="s">
        <v>820</v>
      </c>
      <c s="35" t="s">
        <v>5</v>
      </c>
      <c s="6" t="s">
        <v>821</v>
      </c>
      <c s="36" t="s">
        <v>51</v>
      </c>
      <c s="37">
        <v>150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89.25">
      <c r="A27" t="s">
        <v>55</v>
      </c>
      <c r="E27" s="39" t="s">
        <v>934</v>
      </c>
    </row>
    <row r="28" spans="1:16" ht="12.75">
      <c r="A28" t="s">
        <v>48</v>
      </c>
      <c s="34" t="s">
        <v>63</v>
      </c>
      <c s="34" t="s">
        <v>935</v>
      </c>
      <c s="35" t="s">
        <v>5</v>
      </c>
      <c s="6" t="s">
        <v>936</v>
      </c>
      <c s="36" t="s">
        <v>62</v>
      </c>
      <c s="37">
        <v>1</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02">
      <c r="A31" t="s">
        <v>55</v>
      </c>
      <c r="E31" s="39" t="s">
        <v>937</v>
      </c>
    </row>
    <row r="32" spans="1:16" ht="12.75">
      <c r="A32" t="s">
        <v>48</v>
      </c>
      <c s="34" t="s">
        <v>67</v>
      </c>
      <c s="34" t="s">
        <v>1922</v>
      </c>
      <c s="35" t="s">
        <v>5</v>
      </c>
      <c s="6" t="s">
        <v>1923</v>
      </c>
      <c s="36" t="s">
        <v>62</v>
      </c>
      <c s="37">
        <v>1</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937</v>
      </c>
    </row>
    <row r="36" spans="1:16" ht="12.75">
      <c r="A36" t="s">
        <v>48</v>
      </c>
      <c s="34" t="s">
        <v>72</v>
      </c>
      <c s="34" t="s">
        <v>1283</v>
      </c>
      <c s="35" t="s">
        <v>5</v>
      </c>
      <c s="6" t="s">
        <v>1284</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78.5">
      <c r="A39" t="s">
        <v>55</v>
      </c>
      <c r="E39" s="39" t="s">
        <v>1285</v>
      </c>
    </row>
    <row r="40" spans="1:16" ht="12.75">
      <c r="A40" t="s">
        <v>48</v>
      </c>
      <c s="34" t="s">
        <v>123</v>
      </c>
      <c s="34" t="s">
        <v>1286</v>
      </c>
      <c s="35" t="s">
        <v>5</v>
      </c>
      <c s="6" t="s">
        <v>1287</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27.5">
      <c r="A43" t="s">
        <v>55</v>
      </c>
      <c r="E43" s="39" t="s">
        <v>968</v>
      </c>
    </row>
    <row r="44" spans="1:16" ht="12.75">
      <c r="A44" t="s">
        <v>48</v>
      </c>
      <c s="34" t="s">
        <v>163</v>
      </c>
      <c s="34" t="s">
        <v>1288</v>
      </c>
      <c s="35" t="s">
        <v>5</v>
      </c>
      <c s="6" t="s">
        <v>1289</v>
      </c>
      <c s="36" t="s">
        <v>51</v>
      </c>
      <c s="37">
        <v>750</v>
      </c>
      <c s="36">
        <v>0</v>
      </c>
      <c s="36">
        <f>ROUND(G44*H44,6)</f>
      </c>
      <c r="L44" s="38">
        <v>0</v>
      </c>
      <c s="32">
        <f>ROUND(ROUND(L44,2)*ROUND(G44,3),2)</f>
      </c>
      <c s="36" t="s">
        <v>52</v>
      </c>
      <c>
        <f>(M44*21)/100</f>
      </c>
      <c t="s">
        <v>27</v>
      </c>
    </row>
    <row r="45" spans="1:5" ht="12.75">
      <c r="A45" s="35" t="s">
        <v>53</v>
      </c>
      <c r="E45" s="39" t="s">
        <v>5</v>
      </c>
    </row>
    <row r="46" spans="1:5" ht="25.5">
      <c r="A46" s="35" t="s">
        <v>54</v>
      </c>
      <c r="E46" s="40" t="s">
        <v>2060</v>
      </c>
    </row>
    <row r="47" spans="1:5" ht="153">
      <c r="A47" t="s">
        <v>55</v>
      </c>
      <c r="E47" s="39" t="s">
        <v>1290</v>
      </c>
    </row>
    <row r="48" spans="1:16" ht="12.75">
      <c r="A48" t="s">
        <v>48</v>
      </c>
      <c s="34" t="s">
        <v>76</v>
      </c>
      <c s="34" t="s">
        <v>1291</v>
      </c>
      <c s="35" t="s">
        <v>5</v>
      </c>
      <c s="6" t="s">
        <v>1292</v>
      </c>
      <c s="36" t="s">
        <v>51</v>
      </c>
      <c s="37">
        <v>750</v>
      </c>
      <c s="36">
        <v>0</v>
      </c>
      <c s="36">
        <f>ROUND(G48*H48,6)</f>
      </c>
      <c r="L48" s="38">
        <v>0</v>
      </c>
      <c s="32">
        <f>ROUND(ROUND(L48,2)*ROUND(G48,3),2)</f>
      </c>
      <c s="36" t="s">
        <v>52</v>
      </c>
      <c>
        <f>(M48*21)/100</f>
      </c>
      <c t="s">
        <v>27</v>
      </c>
    </row>
    <row r="49" spans="1:5" ht="12.75">
      <c r="A49" s="35" t="s">
        <v>53</v>
      </c>
      <c r="E49" s="39" t="s">
        <v>5</v>
      </c>
    </row>
    <row r="50" spans="1:5" ht="25.5">
      <c r="A50" s="35" t="s">
        <v>54</v>
      </c>
      <c r="E50" s="40" t="s">
        <v>2060</v>
      </c>
    </row>
    <row r="51" spans="1:5" ht="114.75">
      <c r="A51" t="s">
        <v>55</v>
      </c>
      <c r="E51" s="39" t="s">
        <v>1293</v>
      </c>
    </row>
    <row r="52" spans="1:16" ht="12.75">
      <c r="A52" t="s">
        <v>48</v>
      </c>
      <c s="34" t="s">
        <v>82</v>
      </c>
      <c s="34" t="s">
        <v>2061</v>
      </c>
      <c s="35" t="s">
        <v>5</v>
      </c>
      <c s="6" t="s">
        <v>2062</v>
      </c>
      <c s="36" t="s">
        <v>51</v>
      </c>
      <c s="37">
        <v>50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53">
      <c r="A55" t="s">
        <v>55</v>
      </c>
      <c r="E55" s="39" t="s">
        <v>2063</v>
      </c>
    </row>
    <row r="56" spans="1:16" ht="12.75">
      <c r="A56" t="s">
        <v>48</v>
      </c>
      <c s="34" t="s">
        <v>86</v>
      </c>
      <c s="34" t="s">
        <v>2064</v>
      </c>
      <c s="35" t="s">
        <v>5</v>
      </c>
      <c s="6" t="s">
        <v>2065</v>
      </c>
      <c s="36" t="s">
        <v>51</v>
      </c>
      <c s="37">
        <v>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14.75">
      <c r="A59" t="s">
        <v>55</v>
      </c>
      <c r="E59" s="39" t="s">
        <v>2066</v>
      </c>
    </row>
    <row r="60" spans="1:16" ht="12.75">
      <c r="A60" t="s">
        <v>48</v>
      </c>
      <c s="34" t="s">
        <v>90</v>
      </c>
      <c s="34" t="s">
        <v>1188</v>
      </c>
      <c s="35" t="s">
        <v>5</v>
      </c>
      <c s="6" t="s">
        <v>1189</v>
      </c>
      <c s="36" t="s">
        <v>237</v>
      </c>
      <c s="37">
        <v>2.5</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1190</v>
      </c>
    </row>
    <row r="64" spans="1:16" ht="12.75">
      <c r="A64" t="s">
        <v>48</v>
      </c>
      <c s="34" t="s">
        <v>94</v>
      </c>
      <c s="34" t="s">
        <v>1191</v>
      </c>
      <c s="35" t="s">
        <v>5</v>
      </c>
      <c s="6" t="s">
        <v>1192</v>
      </c>
      <c s="36" t="s">
        <v>237</v>
      </c>
      <c s="37">
        <v>2.5</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02">
      <c r="A67" t="s">
        <v>55</v>
      </c>
      <c r="E67" s="39" t="s">
        <v>943</v>
      </c>
    </row>
    <row r="68" spans="1:16" ht="12.75">
      <c r="A68" t="s">
        <v>48</v>
      </c>
      <c s="34" t="s">
        <v>98</v>
      </c>
      <c s="34" t="s">
        <v>1593</v>
      </c>
      <c s="35" t="s">
        <v>5</v>
      </c>
      <c s="6" t="s">
        <v>1594</v>
      </c>
      <c s="36" t="s">
        <v>62</v>
      </c>
      <c s="37">
        <v>4</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02">
      <c r="A71" t="s">
        <v>55</v>
      </c>
      <c r="E71" s="39" t="s">
        <v>1589</v>
      </c>
    </row>
    <row r="72" spans="1:16" ht="12.75">
      <c r="A72" t="s">
        <v>48</v>
      </c>
      <c s="34" t="s">
        <v>102</v>
      </c>
      <c s="34" t="s">
        <v>1595</v>
      </c>
      <c s="35" t="s">
        <v>5</v>
      </c>
      <c s="6" t="s">
        <v>1596</v>
      </c>
      <c s="36" t="s">
        <v>62</v>
      </c>
      <c s="37">
        <v>4</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02">
      <c r="A75" t="s">
        <v>55</v>
      </c>
      <c r="E75" s="39" t="s">
        <v>1592</v>
      </c>
    </row>
    <row r="76" spans="1:16" ht="12.75">
      <c r="A76" t="s">
        <v>48</v>
      </c>
      <c s="34" t="s">
        <v>107</v>
      </c>
      <c s="34" t="s">
        <v>1924</v>
      </c>
      <c s="35" t="s">
        <v>5</v>
      </c>
      <c s="6" t="s">
        <v>1925</v>
      </c>
      <c s="36" t="s">
        <v>62</v>
      </c>
      <c s="37">
        <v>1</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983</v>
      </c>
    </row>
    <row r="80" spans="1:16" ht="12.75">
      <c r="A80" t="s">
        <v>48</v>
      </c>
      <c s="34" t="s">
        <v>111</v>
      </c>
      <c s="34" t="s">
        <v>1926</v>
      </c>
      <c s="35" t="s">
        <v>5</v>
      </c>
      <c s="6" t="s">
        <v>1927</v>
      </c>
      <c s="36" t="s">
        <v>62</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40.25">
      <c r="A83" t="s">
        <v>55</v>
      </c>
      <c r="E83" s="39" t="s">
        <v>956</v>
      </c>
    </row>
    <row r="84" spans="1:16" ht="12.75">
      <c r="A84" t="s">
        <v>48</v>
      </c>
      <c s="34" t="s">
        <v>115</v>
      </c>
      <c s="34" t="s">
        <v>2067</v>
      </c>
      <c s="35" t="s">
        <v>5</v>
      </c>
      <c s="6" t="s">
        <v>2068</v>
      </c>
      <c s="36" t="s">
        <v>62</v>
      </c>
      <c s="37">
        <v>1</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14.75">
      <c r="A87" t="s">
        <v>55</v>
      </c>
      <c r="E87" s="39" t="s">
        <v>983</v>
      </c>
    </row>
    <row r="88" spans="1:16" ht="12.75">
      <c r="A88" t="s">
        <v>48</v>
      </c>
      <c s="34" t="s">
        <v>119</v>
      </c>
      <c s="34" t="s">
        <v>2069</v>
      </c>
      <c s="35" t="s">
        <v>5</v>
      </c>
      <c s="6" t="s">
        <v>2070</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40.25">
      <c r="A91" t="s">
        <v>55</v>
      </c>
      <c r="E91" s="39" t="s">
        <v>956</v>
      </c>
    </row>
    <row r="92" spans="1:16" ht="12.75">
      <c r="A92" t="s">
        <v>48</v>
      </c>
      <c s="34" t="s">
        <v>125</v>
      </c>
      <c s="34" t="s">
        <v>2071</v>
      </c>
      <c s="35" t="s">
        <v>5</v>
      </c>
      <c s="6" t="s">
        <v>2072</v>
      </c>
      <c s="36" t="s">
        <v>62</v>
      </c>
      <c s="37">
        <v>6</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91.25">
      <c r="A95" t="s">
        <v>55</v>
      </c>
      <c r="E95" s="39" t="s">
        <v>1930</v>
      </c>
    </row>
    <row r="96" spans="1:16" ht="12.75">
      <c r="A96" t="s">
        <v>48</v>
      </c>
      <c s="34" t="s">
        <v>129</v>
      </c>
      <c s="34" t="s">
        <v>2073</v>
      </c>
      <c s="35" t="s">
        <v>5</v>
      </c>
      <c s="6" t="s">
        <v>2074</v>
      </c>
      <c s="36" t="s">
        <v>62</v>
      </c>
      <c s="37">
        <v>6</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14.75">
      <c r="A99" t="s">
        <v>55</v>
      </c>
      <c r="E99" s="39" t="s">
        <v>2075</v>
      </c>
    </row>
    <row r="100" spans="1:16" ht="12.75">
      <c r="A100" t="s">
        <v>48</v>
      </c>
      <c s="34" t="s">
        <v>133</v>
      </c>
      <c s="34" t="s">
        <v>2076</v>
      </c>
      <c s="35" t="s">
        <v>5</v>
      </c>
      <c s="6" t="s">
        <v>2077</v>
      </c>
      <c s="36" t="s">
        <v>62</v>
      </c>
      <c s="37">
        <v>6</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40.25">
      <c r="A103" t="s">
        <v>55</v>
      </c>
      <c r="E103" s="39" t="s">
        <v>956</v>
      </c>
    </row>
    <row r="104" spans="1:16" ht="12.75">
      <c r="A104" t="s">
        <v>48</v>
      </c>
      <c s="34" t="s">
        <v>138</v>
      </c>
      <c s="34" t="s">
        <v>2078</v>
      </c>
      <c s="35" t="s">
        <v>5</v>
      </c>
      <c s="6" t="s">
        <v>2079</v>
      </c>
      <c s="36" t="s">
        <v>62</v>
      </c>
      <c s="37">
        <v>12</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91.25">
      <c r="A107" t="s">
        <v>55</v>
      </c>
      <c r="E107" s="39" t="s">
        <v>1930</v>
      </c>
    </row>
    <row r="108" spans="1:16" ht="12.75">
      <c r="A108" t="s">
        <v>48</v>
      </c>
      <c s="34" t="s">
        <v>249</v>
      </c>
      <c s="34" t="s">
        <v>2080</v>
      </c>
      <c s="35" t="s">
        <v>5</v>
      </c>
      <c s="6" t="s">
        <v>2081</v>
      </c>
      <c s="36" t="s">
        <v>62</v>
      </c>
      <c s="37">
        <v>12</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14.75">
      <c r="A111" t="s">
        <v>55</v>
      </c>
      <c r="E111" s="39" t="s">
        <v>2075</v>
      </c>
    </row>
    <row r="112" spans="1:16" ht="12.75">
      <c r="A112" t="s">
        <v>48</v>
      </c>
      <c s="34" t="s">
        <v>253</v>
      </c>
      <c s="34" t="s">
        <v>2082</v>
      </c>
      <c s="35" t="s">
        <v>5</v>
      </c>
      <c s="6" t="s">
        <v>2083</v>
      </c>
      <c s="36" t="s">
        <v>62</v>
      </c>
      <c s="37">
        <v>12</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40.25">
      <c r="A115" t="s">
        <v>55</v>
      </c>
      <c r="E115" s="39" t="s">
        <v>956</v>
      </c>
    </row>
    <row r="116" spans="1:16" ht="25.5">
      <c r="A116" t="s">
        <v>48</v>
      </c>
      <c s="34" t="s">
        <v>995</v>
      </c>
      <c s="34" t="s">
        <v>2084</v>
      </c>
      <c s="35" t="s">
        <v>5</v>
      </c>
      <c s="6" t="s">
        <v>2085</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91.25">
      <c r="A119" t="s">
        <v>55</v>
      </c>
      <c r="E119" s="39" t="s">
        <v>1930</v>
      </c>
    </row>
    <row r="120" spans="1:16" ht="25.5">
      <c r="A120" t="s">
        <v>48</v>
      </c>
      <c s="34" t="s">
        <v>256</v>
      </c>
      <c s="34" t="s">
        <v>2086</v>
      </c>
      <c s="35" t="s">
        <v>5</v>
      </c>
      <c s="6" t="s">
        <v>2087</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91.25">
      <c r="A123" t="s">
        <v>55</v>
      </c>
      <c r="E123" s="39" t="s">
        <v>1930</v>
      </c>
    </row>
    <row r="124" spans="1:16" ht="12.75">
      <c r="A124" t="s">
        <v>48</v>
      </c>
      <c s="34" t="s">
        <v>260</v>
      </c>
      <c s="34" t="s">
        <v>2088</v>
      </c>
      <c s="35" t="s">
        <v>5</v>
      </c>
      <c s="6" t="s">
        <v>2089</v>
      </c>
      <c s="36" t="s">
        <v>62</v>
      </c>
      <c s="37">
        <v>6</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91.25">
      <c r="A127" t="s">
        <v>55</v>
      </c>
      <c r="E127" s="39" t="s">
        <v>1930</v>
      </c>
    </row>
    <row r="128" spans="1:16" ht="12.75">
      <c r="A128" t="s">
        <v>48</v>
      </c>
      <c s="34" t="s">
        <v>264</v>
      </c>
      <c s="34" t="s">
        <v>2090</v>
      </c>
      <c s="35" t="s">
        <v>5</v>
      </c>
      <c s="6" t="s">
        <v>2091</v>
      </c>
      <c s="36" t="s">
        <v>62</v>
      </c>
      <c s="37">
        <v>5</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40.25">
      <c r="A131" t="s">
        <v>55</v>
      </c>
      <c r="E131" s="39" t="s">
        <v>956</v>
      </c>
    </row>
    <row r="132" spans="1:16" ht="12.75">
      <c r="A132" t="s">
        <v>48</v>
      </c>
      <c s="34" t="s">
        <v>283</v>
      </c>
      <c s="34" t="s">
        <v>2092</v>
      </c>
      <c s="35" t="s">
        <v>5</v>
      </c>
      <c s="6" t="s">
        <v>2093</v>
      </c>
      <c s="36" t="s">
        <v>62</v>
      </c>
      <c s="37">
        <v>13</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1930</v>
      </c>
    </row>
    <row r="136" spans="1:16" ht="12.75">
      <c r="A136" t="s">
        <v>48</v>
      </c>
      <c s="34" t="s">
        <v>287</v>
      </c>
      <c s="34" t="s">
        <v>2094</v>
      </c>
      <c s="35" t="s">
        <v>5</v>
      </c>
      <c s="6" t="s">
        <v>2095</v>
      </c>
      <c s="36" t="s">
        <v>62</v>
      </c>
      <c s="37">
        <v>15</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91.25">
      <c r="A139" t="s">
        <v>55</v>
      </c>
      <c r="E139" s="39" t="s">
        <v>1930</v>
      </c>
    </row>
    <row r="140" spans="1:16" ht="12.75">
      <c r="A140" t="s">
        <v>48</v>
      </c>
      <c s="34" t="s">
        <v>291</v>
      </c>
      <c s="34" t="s">
        <v>2096</v>
      </c>
      <c s="35" t="s">
        <v>5</v>
      </c>
      <c s="6" t="s">
        <v>2097</v>
      </c>
      <c s="36" t="s">
        <v>62</v>
      </c>
      <c s="37">
        <v>4</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91.25">
      <c r="A143" t="s">
        <v>55</v>
      </c>
      <c r="E143" s="39" t="s">
        <v>1930</v>
      </c>
    </row>
    <row r="144" spans="1:16" ht="12.75">
      <c r="A144" t="s">
        <v>48</v>
      </c>
      <c s="34" t="s">
        <v>295</v>
      </c>
      <c s="34" t="s">
        <v>2098</v>
      </c>
      <c s="35" t="s">
        <v>5</v>
      </c>
      <c s="6" t="s">
        <v>2099</v>
      </c>
      <c s="36" t="s">
        <v>62</v>
      </c>
      <c s="37">
        <v>32</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40.25">
      <c r="A147" t="s">
        <v>55</v>
      </c>
      <c r="E147" s="39" t="s">
        <v>956</v>
      </c>
    </row>
    <row r="148" spans="1:16" ht="12.75">
      <c r="A148" t="s">
        <v>48</v>
      </c>
      <c s="34" t="s">
        <v>526</v>
      </c>
      <c s="34" t="s">
        <v>2100</v>
      </c>
      <c s="35" t="s">
        <v>5</v>
      </c>
      <c s="6" t="s">
        <v>2101</v>
      </c>
      <c s="36" t="s">
        <v>62</v>
      </c>
      <c s="37">
        <v>18</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27.5">
      <c r="A151" t="s">
        <v>55</v>
      </c>
      <c r="E151" s="39" t="s">
        <v>2102</v>
      </c>
    </row>
    <row r="152" spans="1:16" ht="12.75">
      <c r="A152" t="s">
        <v>48</v>
      </c>
      <c s="34" t="s">
        <v>300</v>
      </c>
      <c s="34" t="s">
        <v>2103</v>
      </c>
      <c s="35" t="s">
        <v>5</v>
      </c>
      <c s="6" t="s">
        <v>2104</v>
      </c>
      <c s="36" t="s">
        <v>62</v>
      </c>
      <c s="37">
        <v>18</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53">
      <c r="A155" t="s">
        <v>55</v>
      </c>
      <c r="E155" s="39" t="s">
        <v>2105</v>
      </c>
    </row>
    <row r="156" spans="1:16" ht="12.75">
      <c r="A156" t="s">
        <v>48</v>
      </c>
      <c s="34" t="s">
        <v>533</v>
      </c>
      <c s="34" t="s">
        <v>2106</v>
      </c>
      <c s="35" t="s">
        <v>5</v>
      </c>
      <c s="6" t="s">
        <v>2107</v>
      </c>
      <c s="36" t="s">
        <v>1347</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1351</v>
      </c>
    </row>
    <row r="160" spans="1:16" ht="25.5">
      <c r="A160" t="s">
        <v>48</v>
      </c>
      <c s="34" t="s">
        <v>305</v>
      </c>
      <c s="34" t="s">
        <v>2108</v>
      </c>
      <c s="35" t="s">
        <v>5</v>
      </c>
      <c s="6" t="s">
        <v>2109</v>
      </c>
      <c s="36" t="s">
        <v>105</v>
      </c>
      <c s="37">
        <v>8</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27.5">
      <c r="A163" t="s">
        <v>55</v>
      </c>
      <c r="E163" s="39" t="s">
        <v>2110</v>
      </c>
    </row>
    <row r="164" spans="1:16" ht="12.75">
      <c r="A164" t="s">
        <v>48</v>
      </c>
      <c s="34" t="s">
        <v>311</v>
      </c>
      <c s="34" t="s">
        <v>2111</v>
      </c>
      <c s="35" t="s">
        <v>5</v>
      </c>
      <c s="6" t="s">
        <v>2112</v>
      </c>
      <c s="36" t="s">
        <v>62</v>
      </c>
      <c s="37">
        <v>15</v>
      </c>
      <c s="36">
        <v>0</v>
      </c>
      <c s="36">
        <f>ROUND(G164*H164,6)</f>
      </c>
      <c r="L164" s="38">
        <v>0</v>
      </c>
      <c s="32">
        <f>ROUND(ROUND(L164,2)*ROUND(G164,3),2)</f>
      </c>
      <c s="36" t="s">
        <v>52</v>
      </c>
      <c>
        <f>(M164*21)/100</f>
      </c>
      <c t="s">
        <v>27</v>
      </c>
    </row>
    <row r="165" spans="1:5" ht="12.75">
      <c r="A165" s="35" t="s">
        <v>53</v>
      </c>
      <c r="E165" s="39" t="s">
        <v>5</v>
      </c>
    </row>
    <row r="166" spans="1:5" ht="25.5">
      <c r="A166" s="35" t="s">
        <v>54</v>
      </c>
      <c r="E166" s="40" t="s">
        <v>2113</v>
      </c>
    </row>
    <row r="167" spans="1:5" ht="102">
      <c r="A167" t="s">
        <v>55</v>
      </c>
      <c r="E167" s="39" t="s">
        <v>2114</v>
      </c>
    </row>
    <row r="168" spans="1:16" ht="12.75">
      <c r="A168" t="s">
        <v>48</v>
      </c>
      <c s="34" t="s">
        <v>312</v>
      </c>
      <c s="34" t="s">
        <v>2115</v>
      </c>
      <c s="35" t="s">
        <v>5</v>
      </c>
      <c s="6" t="s">
        <v>2116</v>
      </c>
      <c s="36" t="s">
        <v>105</v>
      </c>
      <c s="37">
        <v>8</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63.75">
      <c r="A171" t="s">
        <v>55</v>
      </c>
      <c r="E171" s="39" t="s">
        <v>2117</v>
      </c>
    </row>
    <row r="172" spans="1:16" ht="12.75">
      <c r="A172" t="s">
        <v>48</v>
      </c>
      <c s="34" t="s">
        <v>314</v>
      </c>
      <c s="34" t="s">
        <v>2118</v>
      </c>
      <c s="35" t="s">
        <v>5</v>
      </c>
      <c s="6" t="s">
        <v>2119</v>
      </c>
      <c s="36" t="s">
        <v>62</v>
      </c>
      <c s="37">
        <v>1</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76.5">
      <c r="A175" t="s">
        <v>55</v>
      </c>
      <c r="E175" s="39" t="s">
        <v>1951</v>
      </c>
    </row>
    <row r="176" spans="1:16" ht="12.75">
      <c r="A176" t="s">
        <v>48</v>
      </c>
      <c s="34" t="s">
        <v>319</v>
      </c>
      <c s="34" t="s">
        <v>2120</v>
      </c>
      <c s="35" t="s">
        <v>5</v>
      </c>
      <c s="6" t="s">
        <v>2121</v>
      </c>
      <c s="36" t="s">
        <v>62</v>
      </c>
      <c s="37">
        <v>1</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76.5">
      <c r="A179" t="s">
        <v>55</v>
      </c>
      <c r="E179" s="39" t="s">
        <v>1951</v>
      </c>
    </row>
    <row r="180" spans="1:16" ht="12.75">
      <c r="A180" t="s">
        <v>48</v>
      </c>
      <c s="34" t="s">
        <v>323</v>
      </c>
      <c s="34" t="s">
        <v>2122</v>
      </c>
      <c s="35" t="s">
        <v>5</v>
      </c>
      <c s="6" t="s">
        <v>2123</v>
      </c>
      <c s="36" t="s">
        <v>62</v>
      </c>
      <c s="37">
        <v>1</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63.75">
      <c r="A183" t="s">
        <v>55</v>
      </c>
      <c r="E183" s="39" t="s">
        <v>2124</v>
      </c>
    </row>
    <row r="184" spans="1:16" ht="12.75">
      <c r="A184" t="s">
        <v>48</v>
      </c>
      <c s="34" t="s">
        <v>327</v>
      </c>
      <c s="34" t="s">
        <v>1711</v>
      </c>
      <c s="35" t="s">
        <v>5</v>
      </c>
      <c s="6" t="s">
        <v>1712</v>
      </c>
      <c s="36" t="s">
        <v>62</v>
      </c>
      <c s="37">
        <v>2</v>
      </c>
      <c s="36">
        <v>0</v>
      </c>
      <c s="36">
        <f>ROUND(G184*H184,6)</f>
      </c>
      <c r="L184" s="38">
        <v>0</v>
      </c>
      <c s="32">
        <f>ROUND(ROUND(L184,2)*ROUND(G184,3),2)</f>
      </c>
      <c s="36" t="s">
        <v>52</v>
      </c>
      <c>
        <f>(M184*21)/100</f>
      </c>
      <c t="s">
        <v>27</v>
      </c>
    </row>
    <row r="185" spans="1:5" ht="12.75">
      <c r="A185" s="35" t="s">
        <v>53</v>
      </c>
      <c r="E185" s="39" t="s">
        <v>5</v>
      </c>
    </row>
    <row r="186" spans="1:5" ht="25.5">
      <c r="A186" s="35" t="s">
        <v>54</v>
      </c>
      <c r="E186" s="40" t="s">
        <v>70</v>
      </c>
    </row>
    <row r="187" spans="1:5" ht="114.75">
      <c r="A187" t="s">
        <v>55</v>
      </c>
      <c r="E187" s="39" t="s">
        <v>983</v>
      </c>
    </row>
    <row r="188" spans="1:16" ht="12.75">
      <c r="A188" t="s">
        <v>48</v>
      </c>
      <c s="34" t="s">
        <v>330</v>
      </c>
      <c s="34" t="s">
        <v>1717</v>
      </c>
      <c s="35" t="s">
        <v>5</v>
      </c>
      <c s="6" t="s">
        <v>1718</v>
      </c>
      <c s="36" t="s">
        <v>62</v>
      </c>
      <c s="37">
        <v>2</v>
      </c>
      <c s="36">
        <v>0</v>
      </c>
      <c s="36">
        <f>ROUND(G188*H188,6)</f>
      </c>
      <c r="L188" s="38">
        <v>0</v>
      </c>
      <c s="32">
        <f>ROUND(ROUND(L188,2)*ROUND(G188,3),2)</f>
      </c>
      <c s="36" t="s">
        <v>52</v>
      </c>
      <c>
        <f>(M188*21)/100</f>
      </c>
      <c t="s">
        <v>27</v>
      </c>
    </row>
    <row r="189" spans="1:5" ht="12.75">
      <c r="A189" s="35" t="s">
        <v>53</v>
      </c>
      <c r="E189" s="39" t="s">
        <v>5</v>
      </c>
    </row>
    <row r="190" spans="1:5" ht="25.5">
      <c r="A190" s="35" t="s">
        <v>54</v>
      </c>
      <c r="E190" s="40" t="s">
        <v>70</v>
      </c>
    </row>
    <row r="191" spans="1:5" ht="140.25">
      <c r="A191" t="s">
        <v>55</v>
      </c>
      <c r="E191" s="39" t="s">
        <v>956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COUNTIFS(L8:L190,"=0",A8:A190,"P")+COUNTIFS(L8:L190,"",A8:A190,"P")+SUM(Q8:Q190)</f>
      </c>
    </row>
    <row r="8" spans="1:13" ht="12.75">
      <c r="A8" t="s">
        <v>44</v>
      </c>
      <c r="C8" s="28" t="s">
        <v>2127</v>
      </c>
      <c r="E8" s="30" t="s">
        <v>2126</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f>
      </c>
      <c s="32">
        <f>0+M10+M14+M18+M22+M26+M30+M34+M38+M42+M46+M50+M54+M58+M62+M66+M70+M74+M78+M82+M86+M90+M94+M98+M102+M106+M110+M114+M118+M122+M126+M130+M134+M138+M142+M146+M150+M154+M158+M162+M166+M170+M174+M178+M182+M186+M190</f>
      </c>
    </row>
    <row r="10" spans="1:16" ht="12.75">
      <c r="A10" t="s">
        <v>48</v>
      </c>
      <c s="34" t="s">
        <v>4</v>
      </c>
      <c s="34" t="s">
        <v>2128</v>
      </c>
      <c s="35" t="s">
        <v>5</v>
      </c>
      <c s="6" t="s">
        <v>2129</v>
      </c>
      <c s="36" t="s">
        <v>51</v>
      </c>
      <c s="37">
        <v>60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2130</v>
      </c>
    </row>
    <row r="14" spans="1:16" ht="25.5">
      <c r="A14" t="s">
        <v>48</v>
      </c>
      <c s="34" t="s">
        <v>27</v>
      </c>
      <c s="34" t="s">
        <v>2131</v>
      </c>
      <c s="35" t="s">
        <v>5</v>
      </c>
      <c s="6" t="s">
        <v>2132</v>
      </c>
      <c s="36" t="s">
        <v>62</v>
      </c>
      <c s="37">
        <v>12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89.25">
      <c r="A17" t="s">
        <v>55</v>
      </c>
      <c r="E17" s="39" t="s">
        <v>2133</v>
      </c>
    </row>
    <row r="18" spans="1:16" ht="12.75">
      <c r="A18" t="s">
        <v>48</v>
      </c>
      <c s="34" t="s">
        <v>26</v>
      </c>
      <c s="34" t="s">
        <v>2134</v>
      </c>
      <c s="35" t="s">
        <v>5</v>
      </c>
      <c s="6" t="s">
        <v>121</v>
      </c>
      <c s="36" t="s">
        <v>62</v>
      </c>
      <c s="37">
        <v>3</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89.25">
      <c r="A21" t="s">
        <v>55</v>
      </c>
      <c r="E21" s="39" t="s">
        <v>2135</v>
      </c>
    </row>
    <row r="22" spans="1:16" ht="12.75">
      <c r="A22" t="s">
        <v>48</v>
      </c>
      <c s="34" t="s">
        <v>63</v>
      </c>
      <c s="34" t="s">
        <v>2136</v>
      </c>
      <c s="35" t="s">
        <v>5</v>
      </c>
      <c s="6" t="s">
        <v>2137</v>
      </c>
      <c s="36" t="s">
        <v>237</v>
      </c>
      <c s="37">
        <v>0.6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2138</v>
      </c>
    </row>
    <row r="26" spans="1:16" ht="12.75">
      <c r="A26" t="s">
        <v>48</v>
      </c>
      <c s="34" t="s">
        <v>67</v>
      </c>
      <c s="34" t="s">
        <v>2139</v>
      </c>
      <c s="35" t="s">
        <v>5</v>
      </c>
      <c s="6" t="s">
        <v>2140</v>
      </c>
      <c s="36" t="s">
        <v>237</v>
      </c>
      <c s="37">
        <v>0.6</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02">
      <c r="A29" t="s">
        <v>55</v>
      </c>
      <c r="E29" s="39" t="s">
        <v>2141</v>
      </c>
    </row>
    <row r="30" spans="1:16" ht="12.75">
      <c r="A30" t="s">
        <v>48</v>
      </c>
      <c s="34" t="s">
        <v>72</v>
      </c>
      <c s="34" t="s">
        <v>1231</v>
      </c>
      <c s="35" t="s">
        <v>5</v>
      </c>
      <c s="6" t="s">
        <v>1232</v>
      </c>
      <c s="36" t="s">
        <v>62</v>
      </c>
      <c s="37">
        <v>3</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78.5">
      <c r="A33" t="s">
        <v>55</v>
      </c>
      <c r="E33" s="39" t="s">
        <v>2142</v>
      </c>
    </row>
    <row r="34" spans="1:16" ht="12.75">
      <c r="A34" t="s">
        <v>48</v>
      </c>
      <c s="34" t="s">
        <v>123</v>
      </c>
      <c s="34" t="s">
        <v>1234</v>
      </c>
      <c s="35" t="s">
        <v>5</v>
      </c>
      <c s="6" t="s">
        <v>1235</v>
      </c>
      <c s="36" t="s">
        <v>62</v>
      </c>
      <c s="37">
        <v>13</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65.75">
      <c r="A37" t="s">
        <v>55</v>
      </c>
      <c r="E37" s="39" t="s">
        <v>2143</v>
      </c>
    </row>
    <row r="38" spans="1:16" ht="12.75">
      <c r="A38" t="s">
        <v>48</v>
      </c>
      <c s="34" t="s">
        <v>163</v>
      </c>
      <c s="34" t="s">
        <v>2144</v>
      </c>
      <c s="35" t="s">
        <v>5</v>
      </c>
      <c s="6" t="s">
        <v>2145</v>
      </c>
      <c s="36" t="s">
        <v>62</v>
      </c>
      <c s="37">
        <v>3</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40.25">
      <c r="A41" t="s">
        <v>55</v>
      </c>
      <c r="E41" s="39" t="s">
        <v>2146</v>
      </c>
    </row>
    <row r="42" spans="1:16" ht="12.75">
      <c r="A42" t="s">
        <v>48</v>
      </c>
      <c s="34" t="s">
        <v>76</v>
      </c>
      <c s="34" t="s">
        <v>2147</v>
      </c>
      <c s="35" t="s">
        <v>5</v>
      </c>
      <c s="6" t="s">
        <v>2148</v>
      </c>
      <c s="36" t="s">
        <v>62</v>
      </c>
      <c s="37">
        <v>22</v>
      </c>
      <c s="36">
        <v>0</v>
      </c>
      <c s="36">
        <f>ROUND(G42*H42,6)</f>
      </c>
      <c r="L42" s="38">
        <v>0</v>
      </c>
      <c s="32">
        <f>ROUND(ROUND(L42,2)*ROUND(G42,3),2)</f>
      </c>
      <c s="36" t="s">
        <v>52</v>
      </c>
      <c>
        <f>(M42*21)/100</f>
      </c>
      <c t="s">
        <v>27</v>
      </c>
    </row>
    <row r="43" spans="1:5" ht="12.75">
      <c r="A43" s="35" t="s">
        <v>53</v>
      </c>
      <c r="E43" s="39" t="s">
        <v>5</v>
      </c>
    </row>
    <row r="44" spans="1:5" ht="63.75">
      <c r="A44" s="35" t="s">
        <v>54</v>
      </c>
      <c r="E44" s="40" t="s">
        <v>2149</v>
      </c>
    </row>
    <row r="45" spans="1:5" ht="127.5">
      <c r="A45" t="s">
        <v>55</v>
      </c>
      <c r="E45" s="39" t="s">
        <v>2150</v>
      </c>
    </row>
    <row r="46" spans="1:16" ht="12.75">
      <c r="A46" t="s">
        <v>48</v>
      </c>
      <c s="34" t="s">
        <v>82</v>
      </c>
      <c s="34" t="s">
        <v>2151</v>
      </c>
      <c s="35" t="s">
        <v>5</v>
      </c>
      <c s="6" t="s">
        <v>2152</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27.5">
      <c r="A49" t="s">
        <v>55</v>
      </c>
      <c r="E49" s="39" t="s">
        <v>2153</v>
      </c>
    </row>
    <row r="50" spans="1:16" ht="12.75">
      <c r="A50" t="s">
        <v>48</v>
      </c>
      <c s="34" t="s">
        <v>86</v>
      </c>
      <c s="34" t="s">
        <v>1237</v>
      </c>
      <c s="35" t="s">
        <v>5</v>
      </c>
      <c s="6" t="s">
        <v>1238</v>
      </c>
      <c s="36" t="s">
        <v>62</v>
      </c>
      <c s="37">
        <v>94</v>
      </c>
      <c s="36">
        <v>0</v>
      </c>
      <c s="36">
        <f>ROUND(G50*H50,6)</f>
      </c>
      <c r="L50" s="38">
        <v>0</v>
      </c>
      <c s="32">
        <f>ROUND(ROUND(L50,2)*ROUND(G50,3),2)</f>
      </c>
      <c s="36" t="s">
        <v>52</v>
      </c>
      <c>
        <f>(M50*21)/100</f>
      </c>
      <c t="s">
        <v>27</v>
      </c>
    </row>
    <row r="51" spans="1:5" ht="12.75">
      <c r="A51" s="35" t="s">
        <v>53</v>
      </c>
      <c r="E51" s="39" t="s">
        <v>5</v>
      </c>
    </row>
    <row r="52" spans="1:5" ht="25.5">
      <c r="A52" s="35" t="s">
        <v>54</v>
      </c>
      <c r="E52" s="40" t="s">
        <v>2154</v>
      </c>
    </row>
    <row r="53" spans="1:5" ht="102">
      <c r="A53" t="s">
        <v>55</v>
      </c>
      <c r="E53" s="39" t="s">
        <v>2155</v>
      </c>
    </row>
    <row r="54" spans="1:16" ht="12.75">
      <c r="A54" t="s">
        <v>48</v>
      </c>
      <c s="34" t="s">
        <v>90</v>
      </c>
      <c s="34" t="s">
        <v>1240</v>
      </c>
      <c s="35" t="s">
        <v>5</v>
      </c>
      <c s="6" t="s">
        <v>1241</v>
      </c>
      <c s="36" t="s">
        <v>62</v>
      </c>
      <c s="37">
        <v>1</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65.75">
      <c r="A57" t="s">
        <v>55</v>
      </c>
      <c r="E57" s="39" t="s">
        <v>2156</v>
      </c>
    </row>
    <row r="58" spans="1:16" ht="12.75">
      <c r="A58" t="s">
        <v>48</v>
      </c>
      <c s="34" t="s">
        <v>94</v>
      </c>
      <c s="34" t="s">
        <v>1243</v>
      </c>
      <c s="35" t="s">
        <v>5</v>
      </c>
      <c s="6" t="s">
        <v>1244</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65.75">
      <c r="A61" t="s">
        <v>55</v>
      </c>
      <c r="E61" s="39" t="s">
        <v>2157</v>
      </c>
    </row>
    <row r="62" spans="1:16" ht="12.75">
      <c r="A62" t="s">
        <v>48</v>
      </c>
      <c s="34" t="s">
        <v>98</v>
      </c>
      <c s="34" t="s">
        <v>2158</v>
      </c>
      <c s="35" t="s">
        <v>5</v>
      </c>
      <c s="6" t="s">
        <v>2159</v>
      </c>
      <c s="36" t="s">
        <v>62</v>
      </c>
      <c s="37">
        <v>3</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2160</v>
      </c>
    </row>
    <row r="66" spans="1:16" ht="12.75">
      <c r="A66" t="s">
        <v>48</v>
      </c>
      <c s="34" t="s">
        <v>102</v>
      </c>
      <c s="34" t="s">
        <v>2161</v>
      </c>
      <c s="35" t="s">
        <v>5</v>
      </c>
      <c s="6" t="s">
        <v>2162</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2163</v>
      </c>
    </row>
    <row r="70" spans="1:16" ht="12.75">
      <c r="A70" t="s">
        <v>48</v>
      </c>
      <c s="34" t="s">
        <v>107</v>
      </c>
      <c s="34" t="s">
        <v>2164</v>
      </c>
      <c s="35" t="s">
        <v>5</v>
      </c>
      <c s="6" t="s">
        <v>2165</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2.75">
      <c r="A73" t="s">
        <v>55</v>
      </c>
      <c r="E73" s="39" t="s">
        <v>5</v>
      </c>
    </row>
    <row r="74" spans="1:16" ht="12.75">
      <c r="A74" t="s">
        <v>48</v>
      </c>
      <c s="34" t="s">
        <v>111</v>
      </c>
      <c s="34" t="s">
        <v>2166</v>
      </c>
      <c s="35" t="s">
        <v>5</v>
      </c>
      <c s="6" t="s">
        <v>2167</v>
      </c>
      <c s="36" t="s">
        <v>62</v>
      </c>
      <c s="37">
        <v>2</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2.75">
      <c r="A77" t="s">
        <v>55</v>
      </c>
      <c r="E77" s="39" t="s">
        <v>5</v>
      </c>
    </row>
    <row r="78" spans="1:16" ht="12.75">
      <c r="A78" t="s">
        <v>48</v>
      </c>
      <c s="34" t="s">
        <v>115</v>
      </c>
      <c s="34" t="s">
        <v>2168</v>
      </c>
      <c s="35" t="s">
        <v>5</v>
      </c>
      <c s="6" t="s">
        <v>2169</v>
      </c>
      <c s="36" t="s">
        <v>62</v>
      </c>
      <c s="37">
        <v>3</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2.75">
      <c r="A81" t="s">
        <v>55</v>
      </c>
      <c r="E81" s="39" t="s">
        <v>5</v>
      </c>
    </row>
    <row r="82" spans="1:16" ht="12.75">
      <c r="A82" t="s">
        <v>48</v>
      </c>
      <c s="34" t="s">
        <v>119</v>
      </c>
      <c s="34" t="s">
        <v>1246</v>
      </c>
      <c s="35" t="s">
        <v>5</v>
      </c>
      <c s="6" t="s">
        <v>1247</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27.5">
      <c r="A85" t="s">
        <v>55</v>
      </c>
      <c r="E85" s="39" t="s">
        <v>2170</v>
      </c>
    </row>
    <row r="86" spans="1:16" ht="12.75">
      <c r="A86" t="s">
        <v>48</v>
      </c>
      <c s="34" t="s">
        <v>125</v>
      </c>
      <c s="34" t="s">
        <v>2171</v>
      </c>
      <c s="35" t="s">
        <v>5</v>
      </c>
      <c s="6" t="s">
        <v>2172</v>
      </c>
      <c s="36" t="s">
        <v>62</v>
      </c>
      <c s="37">
        <v>3</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2173</v>
      </c>
    </row>
    <row r="90" spans="1:16" ht="12.75">
      <c r="A90" t="s">
        <v>48</v>
      </c>
      <c s="34" t="s">
        <v>129</v>
      </c>
      <c s="34" t="s">
        <v>2174</v>
      </c>
      <c s="35" t="s">
        <v>5</v>
      </c>
      <c s="6" t="s">
        <v>2175</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53">
      <c r="A93" t="s">
        <v>55</v>
      </c>
      <c r="E93" s="39" t="s">
        <v>2176</v>
      </c>
    </row>
    <row r="94" spans="1:16" ht="12.75">
      <c r="A94" t="s">
        <v>48</v>
      </c>
      <c s="34" t="s">
        <v>133</v>
      </c>
      <c s="34" t="s">
        <v>1249</v>
      </c>
      <c s="35" t="s">
        <v>5</v>
      </c>
      <c s="6" t="s">
        <v>1250</v>
      </c>
      <c s="36" t="s">
        <v>62</v>
      </c>
      <c s="37">
        <v>11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40.25">
      <c r="A97" t="s">
        <v>55</v>
      </c>
      <c r="E97" s="39" t="s">
        <v>2177</v>
      </c>
    </row>
    <row r="98" spans="1:16" ht="12.75">
      <c r="A98" t="s">
        <v>48</v>
      </c>
      <c s="34" t="s">
        <v>138</v>
      </c>
      <c s="34" t="s">
        <v>2178</v>
      </c>
      <c s="35" t="s">
        <v>5</v>
      </c>
      <c s="6" t="s">
        <v>2179</v>
      </c>
      <c s="36" t="s">
        <v>62</v>
      </c>
      <c s="37">
        <v>2</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40.25">
      <c r="A101" t="s">
        <v>55</v>
      </c>
      <c r="E101" s="39" t="s">
        <v>2180</v>
      </c>
    </row>
    <row r="102" spans="1:16" ht="12.75">
      <c r="A102" t="s">
        <v>48</v>
      </c>
      <c s="34" t="s">
        <v>249</v>
      </c>
      <c s="34" t="s">
        <v>2181</v>
      </c>
      <c s="35" t="s">
        <v>5</v>
      </c>
      <c s="6" t="s">
        <v>2182</v>
      </c>
      <c s="36" t="s">
        <v>62</v>
      </c>
      <c s="37">
        <v>3</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53">
      <c r="A105" t="s">
        <v>55</v>
      </c>
      <c r="E105" s="39" t="s">
        <v>2183</v>
      </c>
    </row>
    <row r="106" spans="1:16" ht="12.75">
      <c r="A106" t="s">
        <v>48</v>
      </c>
      <c s="34" t="s">
        <v>253</v>
      </c>
      <c s="34" t="s">
        <v>2184</v>
      </c>
      <c s="35" t="s">
        <v>5</v>
      </c>
      <c s="6" t="s">
        <v>2185</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53">
      <c r="A109" t="s">
        <v>55</v>
      </c>
      <c r="E109" s="39" t="s">
        <v>2186</v>
      </c>
    </row>
    <row r="110" spans="1:16" ht="12.75">
      <c r="A110" t="s">
        <v>48</v>
      </c>
      <c s="34" t="s">
        <v>995</v>
      </c>
      <c s="34" t="s">
        <v>2187</v>
      </c>
      <c s="35" t="s">
        <v>5</v>
      </c>
      <c s="6" t="s">
        <v>2188</v>
      </c>
      <c s="36" t="s">
        <v>62</v>
      </c>
      <c s="37">
        <v>5</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53">
      <c r="A113" t="s">
        <v>55</v>
      </c>
      <c r="E113" s="39" t="s">
        <v>2189</v>
      </c>
    </row>
    <row r="114" spans="1:16" ht="12.75">
      <c r="A114" t="s">
        <v>48</v>
      </c>
      <c s="34" t="s">
        <v>256</v>
      </c>
      <c s="34" t="s">
        <v>2190</v>
      </c>
      <c s="35" t="s">
        <v>5</v>
      </c>
      <c s="6" t="s">
        <v>2191</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53">
      <c r="A117" t="s">
        <v>55</v>
      </c>
      <c r="E117" s="39" t="s">
        <v>2192</v>
      </c>
    </row>
    <row r="118" spans="1:16" ht="12.75">
      <c r="A118" t="s">
        <v>48</v>
      </c>
      <c s="34" t="s">
        <v>260</v>
      </c>
      <c s="34" t="s">
        <v>1252</v>
      </c>
      <c s="35" t="s">
        <v>5</v>
      </c>
      <c s="6" t="s">
        <v>1253</v>
      </c>
      <c s="36" t="s">
        <v>62</v>
      </c>
      <c s="37">
        <v>18</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53">
      <c r="A121" t="s">
        <v>55</v>
      </c>
      <c r="E121" s="39" t="s">
        <v>2193</v>
      </c>
    </row>
    <row r="122" spans="1:16" ht="12.75">
      <c r="A122" t="s">
        <v>48</v>
      </c>
      <c s="34" t="s">
        <v>264</v>
      </c>
      <c s="34" t="s">
        <v>2194</v>
      </c>
      <c s="35" t="s">
        <v>5</v>
      </c>
      <c s="6" t="s">
        <v>2195</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53">
      <c r="A125" t="s">
        <v>55</v>
      </c>
      <c r="E125" s="39" t="s">
        <v>2196</v>
      </c>
    </row>
    <row r="126" spans="1:16" ht="12.75">
      <c r="A126" t="s">
        <v>48</v>
      </c>
      <c s="34" t="s">
        <v>283</v>
      </c>
      <c s="34" t="s">
        <v>2197</v>
      </c>
      <c s="35" t="s">
        <v>5</v>
      </c>
      <c s="6" t="s">
        <v>2198</v>
      </c>
      <c s="36" t="s">
        <v>62</v>
      </c>
      <c s="37">
        <v>1</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53">
      <c r="A129" t="s">
        <v>55</v>
      </c>
      <c r="E129" s="39" t="s">
        <v>2199</v>
      </c>
    </row>
    <row r="130" spans="1:16" ht="12.75">
      <c r="A130" t="s">
        <v>48</v>
      </c>
      <c s="34" t="s">
        <v>287</v>
      </c>
      <c s="34" t="s">
        <v>2200</v>
      </c>
      <c s="35" t="s">
        <v>5</v>
      </c>
      <c s="6" t="s">
        <v>2201</v>
      </c>
      <c s="36" t="s">
        <v>62</v>
      </c>
      <c s="37">
        <v>2</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40.25">
      <c r="A133" t="s">
        <v>55</v>
      </c>
      <c r="E133" s="39" t="s">
        <v>2202</v>
      </c>
    </row>
    <row r="134" spans="1:16" ht="12.75">
      <c r="A134" t="s">
        <v>48</v>
      </c>
      <c s="34" t="s">
        <v>291</v>
      </c>
      <c s="34" t="s">
        <v>2203</v>
      </c>
      <c s="35" t="s">
        <v>5</v>
      </c>
      <c s="6" t="s">
        <v>2204</v>
      </c>
      <c s="36" t="s">
        <v>62</v>
      </c>
      <c s="37">
        <v>3</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53">
      <c r="A137" t="s">
        <v>55</v>
      </c>
      <c r="E137" s="39" t="s">
        <v>2205</v>
      </c>
    </row>
    <row r="138" spans="1:16" ht="12.75">
      <c r="A138" t="s">
        <v>48</v>
      </c>
      <c s="34" t="s">
        <v>295</v>
      </c>
      <c s="34" t="s">
        <v>2206</v>
      </c>
      <c s="35" t="s">
        <v>5</v>
      </c>
      <c s="6" t="s">
        <v>2207</v>
      </c>
      <c s="36" t="s">
        <v>62</v>
      </c>
      <c s="37">
        <v>13</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53">
      <c r="A141" t="s">
        <v>55</v>
      </c>
      <c r="E141" s="39" t="s">
        <v>2208</v>
      </c>
    </row>
    <row r="142" spans="1:16" ht="12.75">
      <c r="A142" t="s">
        <v>48</v>
      </c>
      <c s="34" t="s">
        <v>526</v>
      </c>
      <c s="34" t="s">
        <v>2209</v>
      </c>
      <c s="35" t="s">
        <v>5</v>
      </c>
      <c s="6" t="s">
        <v>2210</v>
      </c>
      <c s="36" t="s">
        <v>62</v>
      </c>
      <c s="37">
        <v>11</v>
      </c>
      <c s="36">
        <v>0</v>
      </c>
      <c s="36">
        <f>ROUND(G142*H142,6)</f>
      </c>
      <c r="L142" s="38">
        <v>0</v>
      </c>
      <c s="32">
        <f>ROUND(ROUND(L142,2)*ROUND(G142,3),2)</f>
      </c>
      <c s="36" t="s">
        <v>52</v>
      </c>
      <c>
        <f>(M142*21)/100</f>
      </c>
      <c t="s">
        <v>27</v>
      </c>
    </row>
    <row r="143" spans="1:5" ht="12.75">
      <c r="A143" s="35" t="s">
        <v>53</v>
      </c>
      <c r="E143" s="39" t="s">
        <v>5</v>
      </c>
    </row>
    <row r="144" spans="1:5" ht="25.5">
      <c r="A144" s="35" t="s">
        <v>54</v>
      </c>
      <c r="E144" s="40" t="s">
        <v>2211</v>
      </c>
    </row>
    <row r="145" spans="1:5" ht="140.25">
      <c r="A145" t="s">
        <v>55</v>
      </c>
      <c r="E145" s="39" t="s">
        <v>2212</v>
      </c>
    </row>
    <row r="146" spans="1:16" ht="12.75">
      <c r="A146" t="s">
        <v>48</v>
      </c>
      <c s="34" t="s">
        <v>300</v>
      </c>
      <c s="34" t="s">
        <v>1255</v>
      </c>
      <c s="35" t="s">
        <v>5</v>
      </c>
      <c s="6" t="s">
        <v>1256</v>
      </c>
      <c s="36" t="s">
        <v>62</v>
      </c>
      <c s="37">
        <v>2</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02">
      <c r="A149" t="s">
        <v>55</v>
      </c>
      <c r="E149" s="39" t="s">
        <v>2213</v>
      </c>
    </row>
    <row r="150" spans="1:16" ht="12.75">
      <c r="A150" t="s">
        <v>48</v>
      </c>
      <c s="34" t="s">
        <v>533</v>
      </c>
      <c s="34" t="s">
        <v>910</v>
      </c>
      <c s="35" t="s">
        <v>5</v>
      </c>
      <c s="6" t="s">
        <v>911</v>
      </c>
      <c s="36" t="s">
        <v>62</v>
      </c>
      <c s="37">
        <v>2</v>
      </c>
      <c s="36">
        <v>0</v>
      </c>
      <c s="36">
        <f>ROUND(G150*H150,6)</f>
      </c>
      <c r="L150" s="38">
        <v>0</v>
      </c>
      <c s="32">
        <f>ROUND(ROUND(L150,2)*ROUND(G150,3),2)</f>
      </c>
      <c s="36" t="s">
        <v>52</v>
      </c>
      <c>
        <f>(M150*21)/100</f>
      </c>
      <c t="s">
        <v>27</v>
      </c>
    </row>
    <row r="151" spans="1:5" ht="12.75">
      <c r="A151" s="35" t="s">
        <v>53</v>
      </c>
      <c r="E151" s="39" t="s">
        <v>5</v>
      </c>
    </row>
    <row r="152" spans="1:5" ht="25.5">
      <c r="A152" s="35" t="s">
        <v>54</v>
      </c>
      <c r="E152" s="40" t="s">
        <v>70</v>
      </c>
    </row>
    <row r="153" spans="1:5" ht="114.75">
      <c r="A153" t="s">
        <v>55</v>
      </c>
      <c r="E153" s="39" t="s">
        <v>2214</v>
      </c>
    </row>
    <row r="154" spans="1:16" ht="12.75">
      <c r="A154" t="s">
        <v>48</v>
      </c>
      <c s="34" t="s">
        <v>305</v>
      </c>
      <c s="34" t="s">
        <v>914</v>
      </c>
      <c s="35" t="s">
        <v>5</v>
      </c>
      <c s="6" t="s">
        <v>915</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2215</v>
      </c>
    </row>
    <row r="158" spans="1:16" ht="12.75">
      <c r="A158" t="s">
        <v>48</v>
      </c>
      <c s="34" t="s">
        <v>311</v>
      </c>
      <c s="34" t="s">
        <v>917</v>
      </c>
      <c s="35" t="s">
        <v>5</v>
      </c>
      <c s="6" t="s">
        <v>918</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14.75">
      <c r="A161" t="s">
        <v>55</v>
      </c>
      <c r="E161" s="39" t="s">
        <v>2216</v>
      </c>
    </row>
    <row r="162" spans="1:16" ht="12.75">
      <c r="A162" t="s">
        <v>48</v>
      </c>
      <c s="34" t="s">
        <v>312</v>
      </c>
      <c s="34" t="s">
        <v>2217</v>
      </c>
      <c s="35" t="s">
        <v>5</v>
      </c>
      <c s="6" t="s">
        <v>2218</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76.5">
      <c r="A165" t="s">
        <v>55</v>
      </c>
      <c r="E165" s="39" t="s">
        <v>2219</v>
      </c>
    </row>
    <row r="166" spans="1:16" ht="12.75">
      <c r="A166" t="s">
        <v>48</v>
      </c>
      <c s="34" t="s">
        <v>314</v>
      </c>
      <c s="34" t="s">
        <v>920</v>
      </c>
      <c s="35" t="s">
        <v>5</v>
      </c>
      <c s="6" t="s">
        <v>921</v>
      </c>
      <c s="36" t="s">
        <v>62</v>
      </c>
      <c s="37">
        <v>94</v>
      </c>
      <c s="36">
        <v>0</v>
      </c>
      <c s="36">
        <f>ROUND(G166*H166,6)</f>
      </c>
      <c r="L166" s="38">
        <v>0</v>
      </c>
      <c s="32">
        <f>ROUND(ROUND(L166,2)*ROUND(G166,3),2)</f>
      </c>
      <c s="36" t="s">
        <v>52</v>
      </c>
      <c>
        <f>(M166*21)/100</f>
      </c>
      <c t="s">
        <v>27</v>
      </c>
    </row>
    <row r="167" spans="1:5" ht="12.75">
      <c r="A167" s="35" t="s">
        <v>53</v>
      </c>
      <c r="E167" s="39" t="s">
        <v>5</v>
      </c>
    </row>
    <row r="168" spans="1:5" ht="25.5">
      <c r="A168" s="35" t="s">
        <v>54</v>
      </c>
      <c r="E168" s="40" t="s">
        <v>2154</v>
      </c>
    </row>
    <row r="169" spans="1:5" ht="127.5">
      <c r="A169" t="s">
        <v>55</v>
      </c>
      <c r="E169" s="39" t="s">
        <v>2220</v>
      </c>
    </row>
    <row r="170" spans="1:16" ht="12.75">
      <c r="A170" t="s">
        <v>48</v>
      </c>
      <c s="34" t="s">
        <v>319</v>
      </c>
      <c s="34" t="s">
        <v>1258</v>
      </c>
      <c s="35" t="s">
        <v>5</v>
      </c>
      <c s="6" t="s">
        <v>1259</v>
      </c>
      <c s="36" t="s">
        <v>62</v>
      </c>
      <c s="37">
        <v>94</v>
      </c>
      <c s="36">
        <v>0</v>
      </c>
      <c s="36">
        <f>ROUND(G170*H170,6)</f>
      </c>
      <c r="L170" s="38">
        <v>0</v>
      </c>
      <c s="32">
        <f>ROUND(ROUND(L170,2)*ROUND(G170,3),2)</f>
      </c>
      <c s="36" t="s">
        <v>52</v>
      </c>
      <c>
        <f>(M170*21)/100</f>
      </c>
      <c t="s">
        <v>27</v>
      </c>
    </row>
    <row r="171" spans="1:5" ht="12.75">
      <c r="A171" s="35" t="s">
        <v>53</v>
      </c>
      <c r="E171" s="39" t="s">
        <v>5</v>
      </c>
    </row>
    <row r="172" spans="1:5" ht="25.5">
      <c r="A172" s="35" t="s">
        <v>54</v>
      </c>
      <c r="E172" s="40" t="s">
        <v>2154</v>
      </c>
    </row>
    <row r="173" spans="1:5" ht="127.5">
      <c r="A173" t="s">
        <v>55</v>
      </c>
      <c r="E173" s="39" t="s">
        <v>2221</v>
      </c>
    </row>
    <row r="174" spans="1:16" ht="12.75">
      <c r="A174" t="s">
        <v>48</v>
      </c>
      <c s="34" t="s">
        <v>323</v>
      </c>
      <c s="34" t="s">
        <v>923</v>
      </c>
      <c s="35" t="s">
        <v>5</v>
      </c>
      <c s="6" t="s">
        <v>924</v>
      </c>
      <c s="36" t="s">
        <v>105</v>
      </c>
      <c s="37">
        <v>40</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02">
      <c r="A177" t="s">
        <v>55</v>
      </c>
      <c r="E177" s="39" t="s">
        <v>2222</v>
      </c>
    </row>
    <row r="178" spans="1:16" ht="12.75">
      <c r="A178" t="s">
        <v>48</v>
      </c>
      <c s="34" t="s">
        <v>327</v>
      </c>
      <c s="34" t="s">
        <v>2223</v>
      </c>
      <c s="35" t="s">
        <v>5</v>
      </c>
      <c s="6" t="s">
        <v>2191</v>
      </c>
      <c s="36" t="s">
        <v>62</v>
      </c>
      <c s="37">
        <v>18</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63.75">
      <c r="A181" t="s">
        <v>55</v>
      </c>
      <c r="E181" s="39" t="s">
        <v>2224</v>
      </c>
    </row>
    <row r="182" spans="1:16" ht="25.5">
      <c r="A182" t="s">
        <v>48</v>
      </c>
      <c s="34" t="s">
        <v>330</v>
      </c>
      <c s="34" t="s">
        <v>926</v>
      </c>
      <c s="35" t="s">
        <v>5</v>
      </c>
      <c s="6" t="s">
        <v>927</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65.75">
      <c r="A185" t="s">
        <v>55</v>
      </c>
      <c r="E185" s="39" t="s">
        <v>2225</v>
      </c>
    </row>
    <row r="186" spans="1:16" ht="25.5">
      <c r="A186" t="s">
        <v>48</v>
      </c>
      <c s="34" t="s">
        <v>334</v>
      </c>
      <c s="34" t="s">
        <v>1261</v>
      </c>
      <c s="35" t="s">
        <v>5</v>
      </c>
      <c s="6" t="s">
        <v>1262</v>
      </c>
      <c s="36" t="s">
        <v>62</v>
      </c>
      <c s="37">
        <v>1</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63.75">
      <c r="A189" t="s">
        <v>55</v>
      </c>
      <c r="E189" s="39" t="s">
        <v>2226</v>
      </c>
    </row>
    <row r="190" spans="1:16" ht="25.5">
      <c r="A190" t="s">
        <v>48</v>
      </c>
      <c s="34" t="s">
        <v>558</v>
      </c>
      <c s="34" t="s">
        <v>1264</v>
      </c>
      <c s="35" t="s">
        <v>5</v>
      </c>
      <c s="6" t="s">
        <v>1262</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14.75">
      <c r="A193" t="s">
        <v>55</v>
      </c>
      <c r="E193" s="39" t="s">
        <v>2227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2230</v>
      </c>
      <c r="E8" s="30" t="s">
        <v>2229</v>
      </c>
      <c r="J8" s="29">
        <f>0+J9+J14+J19</f>
      </c>
      <c s="29">
        <f>0+K9+K14+K19</f>
      </c>
      <c s="29">
        <f>0+L9+L14+L19</f>
      </c>
      <c s="29">
        <f>0+M9+M14+M19</f>
      </c>
    </row>
    <row r="9" spans="1:13" ht="12.75">
      <c r="A9" t="s">
        <v>46</v>
      </c>
      <c r="C9" s="31" t="s">
        <v>4</v>
      </c>
      <c r="E9" s="33" t="s">
        <v>1269</v>
      </c>
      <c r="J9" s="32">
        <f>0</f>
      </c>
      <c s="32">
        <f>0</f>
      </c>
      <c s="32">
        <f>0+L10</f>
      </c>
      <c s="32">
        <f>0+M10</f>
      </c>
    </row>
    <row r="10" spans="1:16" ht="12.75">
      <c r="A10" t="s">
        <v>48</v>
      </c>
      <c s="34" t="s">
        <v>4</v>
      </c>
      <c s="34" t="s">
        <v>1270</v>
      </c>
      <c s="35" t="s">
        <v>5</v>
      </c>
      <c s="6" t="s">
        <v>1271</v>
      </c>
      <c s="36" t="s">
        <v>182</v>
      </c>
      <c s="37">
        <v>220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1272</v>
      </c>
    </row>
    <row r="14" spans="1:13" ht="12.75">
      <c r="A14" t="s">
        <v>46</v>
      </c>
      <c r="C14" s="31" t="s">
        <v>27</v>
      </c>
      <c r="E14" s="33" t="s">
        <v>1273</v>
      </c>
      <c r="J14" s="32">
        <f>0</f>
      </c>
      <c s="32">
        <f>0</f>
      </c>
      <c s="32">
        <f>0+L15</f>
      </c>
      <c s="32">
        <f>0+M15</f>
      </c>
    </row>
    <row r="15" spans="1:16" ht="12.75">
      <c r="A15" t="s">
        <v>48</v>
      </c>
      <c s="34" t="s">
        <v>27</v>
      </c>
      <c s="34" t="s">
        <v>1274</v>
      </c>
      <c s="35" t="s">
        <v>5</v>
      </c>
      <c s="6" t="s">
        <v>1275</v>
      </c>
      <c s="36" t="s">
        <v>182</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1276</v>
      </c>
    </row>
    <row r="19" spans="1:13" ht="12.75">
      <c r="A19" t="s">
        <v>46</v>
      </c>
      <c r="C19" s="31" t="s">
        <v>123</v>
      </c>
      <c r="E19" s="33" t="s">
        <v>124</v>
      </c>
      <c r="J19" s="32">
        <f>0</f>
      </c>
      <c s="32">
        <f>0</f>
      </c>
      <c s="32">
        <f>0+L20+L24+L28+L32+L36+L40+L44+L48+L52+L56+L60+L64+L68+L72+L76+L80+L84+L88+L92+L96+L100+L104+L108+L112+L116+L120+L124+L128+L132+L136+L140+L144+L148+L152+L156+L160+L164+L168+L172+L176</f>
      </c>
      <c s="32">
        <f>0+M20+M24+M28+M32+M36+M40+M44+M48+M52+M56+M60+M64+M68+M72+M76+M80+M84+M88+M92+M96+M100+M104+M108+M112+M116+M120+M124+M128+M132+M136+M140+M144+M148+M152+M156+M160+M164+M168+M172+M176</f>
      </c>
    </row>
    <row r="20" spans="1:16" ht="12.75">
      <c r="A20" t="s">
        <v>48</v>
      </c>
      <c s="34" t="s">
        <v>63</v>
      </c>
      <c s="34" t="s">
        <v>1280</v>
      </c>
      <c s="35" t="s">
        <v>5</v>
      </c>
      <c s="6" t="s">
        <v>1281</v>
      </c>
      <c s="36" t="s">
        <v>51</v>
      </c>
      <c s="37">
        <v>460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40.25">
      <c r="A23" t="s">
        <v>55</v>
      </c>
      <c r="E23" s="39" t="s">
        <v>1282</v>
      </c>
    </row>
    <row r="24" spans="1:16" ht="25.5">
      <c r="A24" t="s">
        <v>48</v>
      </c>
      <c s="34" t="s">
        <v>72</v>
      </c>
      <c s="34" t="s">
        <v>1055</v>
      </c>
      <c s="35" t="s">
        <v>5</v>
      </c>
      <c s="6" t="s">
        <v>1056</v>
      </c>
      <c s="36" t="s">
        <v>51</v>
      </c>
      <c s="37">
        <v>10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89.25">
      <c r="A27" t="s">
        <v>55</v>
      </c>
      <c r="E27" s="39" t="s">
        <v>934</v>
      </c>
    </row>
    <row r="28" spans="1:16" ht="12.75">
      <c r="A28" t="s">
        <v>48</v>
      </c>
      <c s="34" t="s">
        <v>123</v>
      </c>
      <c s="34" t="s">
        <v>838</v>
      </c>
      <c s="35" t="s">
        <v>5</v>
      </c>
      <c s="6" t="s">
        <v>839</v>
      </c>
      <c s="36" t="s">
        <v>51</v>
      </c>
      <c s="37">
        <v>20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89.25">
      <c r="A31" t="s">
        <v>55</v>
      </c>
      <c r="E31" s="39" t="s">
        <v>934</v>
      </c>
    </row>
    <row r="32" spans="1:16" ht="25.5">
      <c r="A32" t="s">
        <v>48</v>
      </c>
      <c s="34" t="s">
        <v>163</v>
      </c>
      <c s="34" t="s">
        <v>842</v>
      </c>
      <c s="35" t="s">
        <v>5</v>
      </c>
      <c s="6" t="s">
        <v>843</v>
      </c>
      <c s="36" t="s">
        <v>62</v>
      </c>
      <c s="37">
        <v>4</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1060</v>
      </c>
    </row>
    <row r="36" spans="1:16" ht="12.75">
      <c r="A36" t="s">
        <v>48</v>
      </c>
      <c s="34" t="s">
        <v>76</v>
      </c>
      <c s="34" t="s">
        <v>935</v>
      </c>
      <c s="35" t="s">
        <v>5</v>
      </c>
      <c s="6" t="s">
        <v>936</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02">
      <c r="A39" t="s">
        <v>55</v>
      </c>
      <c r="E39" s="39" t="s">
        <v>937</v>
      </c>
    </row>
    <row r="40" spans="1:16" ht="12.75">
      <c r="A40" t="s">
        <v>48</v>
      </c>
      <c s="34" t="s">
        <v>82</v>
      </c>
      <c s="34" t="s">
        <v>1283</v>
      </c>
      <c s="35" t="s">
        <v>5</v>
      </c>
      <c s="6" t="s">
        <v>1284</v>
      </c>
      <c s="36" t="s">
        <v>62</v>
      </c>
      <c s="37">
        <v>4</v>
      </c>
      <c s="36">
        <v>0</v>
      </c>
      <c s="36">
        <f>ROUND(G40*H40,6)</f>
      </c>
      <c r="L40" s="38">
        <v>0</v>
      </c>
      <c s="32">
        <f>ROUND(ROUND(L40,2)*ROUND(G40,3),2)</f>
      </c>
      <c s="36" t="s">
        <v>52</v>
      </c>
      <c>
        <f>(M40*21)/100</f>
      </c>
      <c t="s">
        <v>27</v>
      </c>
    </row>
    <row r="41" spans="1:5" ht="12.75">
      <c r="A41" s="35" t="s">
        <v>53</v>
      </c>
      <c r="E41" s="39" t="s">
        <v>5</v>
      </c>
    </row>
    <row r="42" spans="1:5" ht="25.5">
      <c r="A42" s="35" t="s">
        <v>54</v>
      </c>
      <c r="E42" s="40" t="s">
        <v>317</v>
      </c>
    </row>
    <row r="43" spans="1:5" ht="178.5">
      <c r="A43" t="s">
        <v>55</v>
      </c>
      <c r="E43" s="39" t="s">
        <v>1285</v>
      </c>
    </row>
    <row r="44" spans="1:16" ht="12.75">
      <c r="A44" t="s">
        <v>48</v>
      </c>
      <c s="34" t="s">
        <v>86</v>
      </c>
      <c s="34" t="s">
        <v>1286</v>
      </c>
      <c s="35" t="s">
        <v>5</v>
      </c>
      <c s="6" t="s">
        <v>1287</v>
      </c>
      <c s="36" t="s">
        <v>62</v>
      </c>
      <c s="37">
        <v>3</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27.5">
      <c r="A47" t="s">
        <v>55</v>
      </c>
      <c r="E47" s="39" t="s">
        <v>968</v>
      </c>
    </row>
    <row r="48" spans="1:16" ht="12.75">
      <c r="A48" t="s">
        <v>48</v>
      </c>
      <c s="34" t="s">
        <v>90</v>
      </c>
      <c s="34" t="s">
        <v>1288</v>
      </c>
      <c s="35" t="s">
        <v>5</v>
      </c>
      <c s="6" t="s">
        <v>1289</v>
      </c>
      <c s="36" t="s">
        <v>51</v>
      </c>
      <c s="37">
        <v>460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53">
      <c r="A51" t="s">
        <v>55</v>
      </c>
      <c r="E51" s="39" t="s">
        <v>1290</v>
      </c>
    </row>
    <row r="52" spans="1:16" ht="12.75">
      <c r="A52" t="s">
        <v>48</v>
      </c>
      <c s="34" t="s">
        <v>94</v>
      </c>
      <c s="34" t="s">
        <v>1291</v>
      </c>
      <c s="35" t="s">
        <v>5</v>
      </c>
      <c s="6" t="s">
        <v>1292</v>
      </c>
      <c s="36" t="s">
        <v>51</v>
      </c>
      <c s="37">
        <v>460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14.75">
      <c r="A55" t="s">
        <v>55</v>
      </c>
      <c r="E55" s="39" t="s">
        <v>1293</v>
      </c>
    </row>
    <row r="56" spans="1:16" ht="12.75">
      <c r="A56" t="s">
        <v>48</v>
      </c>
      <c s="34" t="s">
        <v>98</v>
      </c>
      <c s="34" t="s">
        <v>1294</v>
      </c>
      <c s="35" t="s">
        <v>5</v>
      </c>
      <c s="6" t="s">
        <v>1295</v>
      </c>
      <c s="36" t="s">
        <v>1296</v>
      </c>
      <c s="37">
        <v>1</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27.5">
      <c r="A59" t="s">
        <v>55</v>
      </c>
      <c r="E59" s="39" t="s">
        <v>1297</v>
      </c>
    </row>
    <row r="60" spans="1:16" ht="12.75">
      <c r="A60" t="s">
        <v>48</v>
      </c>
      <c s="34" t="s">
        <v>102</v>
      </c>
      <c s="34" t="s">
        <v>1298</v>
      </c>
      <c s="35" t="s">
        <v>5</v>
      </c>
      <c s="6" t="s">
        <v>1299</v>
      </c>
      <c s="36" t="s">
        <v>51</v>
      </c>
      <c s="37">
        <v>460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27.5">
      <c r="A63" t="s">
        <v>55</v>
      </c>
      <c r="E63" s="39" t="s">
        <v>1300</v>
      </c>
    </row>
    <row r="64" spans="1:16" ht="12.75">
      <c r="A64" t="s">
        <v>48</v>
      </c>
      <c s="34" t="s">
        <v>107</v>
      </c>
      <c s="34" t="s">
        <v>1301</v>
      </c>
      <c s="35" t="s">
        <v>5</v>
      </c>
      <c s="6" t="s">
        <v>1302</v>
      </c>
      <c s="36" t="s">
        <v>62</v>
      </c>
      <c s="37">
        <v>2</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78.5">
      <c r="A67" t="s">
        <v>55</v>
      </c>
      <c r="E67" s="39" t="s">
        <v>1285</v>
      </c>
    </row>
    <row r="68" spans="1:16" ht="12.75">
      <c r="A68" t="s">
        <v>48</v>
      </c>
      <c s="34" t="s">
        <v>111</v>
      </c>
      <c s="34" t="s">
        <v>1303</v>
      </c>
      <c s="35" t="s">
        <v>5</v>
      </c>
      <c s="6" t="s">
        <v>1304</v>
      </c>
      <c s="36" t="s">
        <v>62</v>
      </c>
      <c s="37">
        <v>2</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968</v>
      </c>
    </row>
    <row r="72" spans="1:16" ht="12.75">
      <c r="A72" t="s">
        <v>48</v>
      </c>
      <c s="34" t="s">
        <v>115</v>
      </c>
      <c s="34" t="s">
        <v>1305</v>
      </c>
      <c s="35" t="s">
        <v>5</v>
      </c>
      <c s="6" t="s">
        <v>1306</v>
      </c>
      <c s="36" t="s">
        <v>62</v>
      </c>
      <c s="37">
        <v>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78.5">
      <c r="A75" t="s">
        <v>55</v>
      </c>
      <c r="E75" s="39" t="s">
        <v>1285</v>
      </c>
    </row>
    <row r="76" spans="1:16" ht="12.75">
      <c r="A76" t="s">
        <v>48</v>
      </c>
      <c s="34" t="s">
        <v>119</v>
      </c>
      <c s="34" t="s">
        <v>1307</v>
      </c>
      <c s="35" t="s">
        <v>5</v>
      </c>
      <c s="6" t="s">
        <v>1308</v>
      </c>
      <c s="36" t="s">
        <v>62</v>
      </c>
      <c s="37">
        <v>2</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27.5">
      <c r="A79" t="s">
        <v>55</v>
      </c>
      <c r="E79" s="39" t="s">
        <v>968</v>
      </c>
    </row>
    <row r="80" spans="1:16" ht="12.75">
      <c r="A80" t="s">
        <v>48</v>
      </c>
      <c s="34" t="s">
        <v>125</v>
      </c>
      <c s="34" t="s">
        <v>1309</v>
      </c>
      <c s="35" t="s">
        <v>5</v>
      </c>
      <c s="6" t="s">
        <v>1310</v>
      </c>
      <c s="36" t="s">
        <v>62</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78.5">
      <c r="A83" t="s">
        <v>55</v>
      </c>
      <c r="E83" s="39" t="s">
        <v>1285</v>
      </c>
    </row>
    <row r="84" spans="1:16" ht="12.75">
      <c r="A84" t="s">
        <v>48</v>
      </c>
      <c s="34" t="s">
        <v>129</v>
      </c>
      <c s="34" t="s">
        <v>1311</v>
      </c>
      <c s="35" t="s">
        <v>5</v>
      </c>
      <c s="6" t="s">
        <v>1312</v>
      </c>
      <c s="36" t="s">
        <v>62</v>
      </c>
      <c s="37">
        <v>1</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27.5">
      <c r="A87" t="s">
        <v>55</v>
      </c>
      <c r="E87" s="39" t="s">
        <v>968</v>
      </c>
    </row>
    <row r="88" spans="1:16" ht="12.75">
      <c r="A88" t="s">
        <v>48</v>
      </c>
      <c s="34" t="s">
        <v>133</v>
      </c>
      <c s="34" t="s">
        <v>1313</v>
      </c>
      <c s="35" t="s">
        <v>5</v>
      </c>
      <c s="6" t="s">
        <v>1314</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78.5">
      <c r="A91" t="s">
        <v>55</v>
      </c>
      <c r="E91" s="39" t="s">
        <v>1285</v>
      </c>
    </row>
    <row r="92" spans="1:16" ht="12.75">
      <c r="A92" t="s">
        <v>48</v>
      </c>
      <c s="34" t="s">
        <v>138</v>
      </c>
      <c s="34" t="s">
        <v>1315</v>
      </c>
      <c s="35" t="s">
        <v>5</v>
      </c>
      <c s="6" t="s">
        <v>1316</v>
      </c>
      <c s="36" t="s">
        <v>62</v>
      </c>
      <c s="37">
        <v>1</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27.5">
      <c r="A95" t="s">
        <v>55</v>
      </c>
      <c r="E95" s="39" t="s">
        <v>968</v>
      </c>
    </row>
    <row r="96" spans="1:16" ht="12.75">
      <c r="A96" t="s">
        <v>48</v>
      </c>
      <c s="34" t="s">
        <v>249</v>
      </c>
      <c s="34" t="s">
        <v>1317</v>
      </c>
      <c s="35" t="s">
        <v>5</v>
      </c>
      <c s="6" t="s">
        <v>1318</v>
      </c>
      <c s="36" t="s">
        <v>62</v>
      </c>
      <c s="37">
        <v>3</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78.5">
      <c r="A99" t="s">
        <v>55</v>
      </c>
      <c r="E99" s="39" t="s">
        <v>1285</v>
      </c>
    </row>
    <row r="100" spans="1:16" ht="12.75">
      <c r="A100" t="s">
        <v>48</v>
      </c>
      <c s="34" t="s">
        <v>253</v>
      </c>
      <c s="34" t="s">
        <v>1319</v>
      </c>
      <c s="35" t="s">
        <v>5</v>
      </c>
      <c s="6" t="s">
        <v>1320</v>
      </c>
      <c s="36" t="s">
        <v>62</v>
      </c>
      <c s="37">
        <v>3</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968</v>
      </c>
    </row>
    <row r="104" spans="1:16" ht="12.75">
      <c r="A104" t="s">
        <v>48</v>
      </c>
      <c s="34" t="s">
        <v>995</v>
      </c>
      <c s="34" t="s">
        <v>1321</v>
      </c>
      <c s="35" t="s">
        <v>5</v>
      </c>
      <c s="6" t="s">
        <v>1322</v>
      </c>
      <c s="36" t="s">
        <v>62</v>
      </c>
      <c s="37">
        <v>3</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78.5">
      <c r="A107" t="s">
        <v>55</v>
      </c>
      <c r="E107" s="39" t="s">
        <v>1285</v>
      </c>
    </row>
    <row r="108" spans="1:16" ht="12.75">
      <c r="A108" t="s">
        <v>48</v>
      </c>
      <c s="34" t="s">
        <v>256</v>
      </c>
      <c s="34" t="s">
        <v>1323</v>
      </c>
      <c s="35" t="s">
        <v>5</v>
      </c>
      <c s="6" t="s">
        <v>1324</v>
      </c>
      <c s="36" t="s">
        <v>62</v>
      </c>
      <c s="37">
        <v>3</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27.5">
      <c r="A111" t="s">
        <v>55</v>
      </c>
      <c r="E111" s="39" t="s">
        <v>968</v>
      </c>
    </row>
    <row r="112" spans="1:16" ht="12.75">
      <c r="A112" t="s">
        <v>48</v>
      </c>
      <c s="34" t="s">
        <v>260</v>
      </c>
      <c s="34" t="s">
        <v>1188</v>
      </c>
      <c s="35" t="s">
        <v>5</v>
      </c>
      <c s="6" t="s">
        <v>1189</v>
      </c>
      <c s="36" t="s">
        <v>237</v>
      </c>
      <c s="37">
        <v>0.04</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02">
      <c r="A115" t="s">
        <v>55</v>
      </c>
      <c r="E115" s="39" t="s">
        <v>1190</v>
      </c>
    </row>
    <row r="116" spans="1:16" ht="12.75">
      <c r="A116" t="s">
        <v>48</v>
      </c>
      <c s="34" t="s">
        <v>264</v>
      </c>
      <c s="34" t="s">
        <v>1191</v>
      </c>
      <c s="35" t="s">
        <v>5</v>
      </c>
      <c s="6" t="s">
        <v>1192</v>
      </c>
      <c s="36" t="s">
        <v>237</v>
      </c>
      <c s="37">
        <v>0.04</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02">
      <c r="A119" t="s">
        <v>55</v>
      </c>
      <c r="E119" s="39" t="s">
        <v>943</v>
      </c>
    </row>
    <row r="120" spans="1:16" ht="25.5">
      <c r="A120" t="s">
        <v>48</v>
      </c>
      <c s="34" t="s">
        <v>283</v>
      </c>
      <c s="34" t="s">
        <v>1325</v>
      </c>
      <c s="35" t="s">
        <v>5</v>
      </c>
      <c s="6" t="s">
        <v>1326</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91.25">
      <c r="A123" t="s">
        <v>55</v>
      </c>
      <c r="E123" s="39" t="s">
        <v>1327</v>
      </c>
    </row>
    <row r="124" spans="1:16" ht="12.75">
      <c r="A124" t="s">
        <v>48</v>
      </c>
      <c s="34" t="s">
        <v>287</v>
      </c>
      <c s="34" t="s">
        <v>1328</v>
      </c>
      <c s="35" t="s">
        <v>5</v>
      </c>
      <c s="6" t="s">
        <v>1329</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40.25">
      <c r="A127" t="s">
        <v>55</v>
      </c>
      <c r="E127" s="39" t="s">
        <v>956</v>
      </c>
    </row>
    <row r="128" spans="1:16" ht="12.75">
      <c r="A128" t="s">
        <v>48</v>
      </c>
      <c s="34" t="s">
        <v>291</v>
      </c>
      <c s="34" t="s">
        <v>1330</v>
      </c>
      <c s="35" t="s">
        <v>5</v>
      </c>
      <c s="6" t="s">
        <v>1331</v>
      </c>
      <c s="36" t="s">
        <v>62</v>
      </c>
      <c s="37">
        <v>3</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91.25">
      <c r="A131" t="s">
        <v>55</v>
      </c>
      <c r="E131" s="39" t="s">
        <v>1327</v>
      </c>
    </row>
    <row r="132" spans="1:16" ht="25.5">
      <c r="A132" t="s">
        <v>48</v>
      </c>
      <c s="34" t="s">
        <v>295</v>
      </c>
      <c s="34" t="s">
        <v>1332</v>
      </c>
      <c s="35" t="s">
        <v>5</v>
      </c>
      <c s="6" t="s">
        <v>1333</v>
      </c>
      <c s="36" t="s">
        <v>62</v>
      </c>
      <c s="37">
        <v>1</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1327</v>
      </c>
    </row>
    <row r="136" spans="1:16" ht="12.75">
      <c r="A136" t="s">
        <v>48</v>
      </c>
      <c s="34" t="s">
        <v>526</v>
      </c>
      <c s="34" t="s">
        <v>1334</v>
      </c>
      <c s="35" t="s">
        <v>5</v>
      </c>
      <c s="6" t="s">
        <v>1335</v>
      </c>
      <c s="36" t="s">
        <v>62</v>
      </c>
      <c s="37">
        <v>4</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40.25">
      <c r="A139" t="s">
        <v>55</v>
      </c>
      <c r="E139" s="39" t="s">
        <v>956</v>
      </c>
    </row>
    <row r="140" spans="1:16" ht="12.75">
      <c r="A140" t="s">
        <v>48</v>
      </c>
      <c s="34" t="s">
        <v>300</v>
      </c>
      <c s="34" t="s">
        <v>1336</v>
      </c>
      <c s="35" t="s">
        <v>5</v>
      </c>
      <c s="6" t="s">
        <v>1337</v>
      </c>
      <c s="36" t="s">
        <v>62</v>
      </c>
      <c s="37">
        <v>3</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91.25">
      <c r="A143" t="s">
        <v>55</v>
      </c>
      <c r="E143" s="39" t="s">
        <v>1327</v>
      </c>
    </row>
    <row r="144" spans="1:16" ht="12.75">
      <c r="A144" t="s">
        <v>48</v>
      </c>
      <c s="34" t="s">
        <v>533</v>
      </c>
      <c s="34" t="s">
        <v>1338</v>
      </c>
      <c s="35" t="s">
        <v>5</v>
      </c>
      <c s="6" t="s">
        <v>1339</v>
      </c>
      <c s="36" t="s">
        <v>62</v>
      </c>
      <c s="37">
        <v>3</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40.25">
      <c r="A147" t="s">
        <v>55</v>
      </c>
      <c r="E147" s="39" t="s">
        <v>956</v>
      </c>
    </row>
    <row r="148" spans="1:16" ht="12.75">
      <c r="A148" t="s">
        <v>48</v>
      </c>
      <c s="34" t="s">
        <v>305</v>
      </c>
      <c s="34" t="s">
        <v>1340</v>
      </c>
      <c s="35" t="s">
        <v>5</v>
      </c>
      <c s="6" t="s">
        <v>1341</v>
      </c>
      <c s="36" t="s">
        <v>946</v>
      </c>
      <c s="37">
        <v>0.69</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78.5">
      <c r="A151" t="s">
        <v>55</v>
      </c>
      <c r="E151" s="39" t="s">
        <v>1342</v>
      </c>
    </row>
    <row r="152" spans="1:16" ht="12.75">
      <c r="A152" t="s">
        <v>48</v>
      </c>
      <c s="34" t="s">
        <v>311</v>
      </c>
      <c s="34" t="s">
        <v>1343</v>
      </c>
      <c s="35" t="s">
        <v>5</v>
      </c>
      <c s="6" t="s">
        <v>1344</v>
      </c>
      <c s="36" t="s">
        <v>946</v>
      </c>
      <c s="37">
        <v>0.69</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02">
      <c r="A155" t="s">
        <v>55</v>
      </c>
      <c r="E155" s="39" t="s">
        <v>950</v>
      </c>
    </row>
    <row r="156" spans="1:16" ht="12.75">
      <c r="A156" t="s">
        <v>48</v>
      </c>
      <c s="34" t="s">
        <v>312</v>
      </c>
      <c s="34" t="s">
        <v>1345</v>
      </c>
      <c s="35" t="s">
        <v>5</v>
      </c>
      <c s="6" t="s">
        <v>1346</v>
      </c>
      <c s="36" t="s">
        <v>1347</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1348</v>
      </c>
    </row>
    <row r="160" spans="1:16" ht="12.75">
      <c r="A160" t="s">
        <v>48</v>
      </c>
      <c s="34" t="s">
        <v>314</v>
      </c>
      <c s="34" t="s">
        <v>1349</v>
      </c>
      <c s="35" t="s">
        <v>5</v>
      </c>
      <c s="6" t="s">
        <v>1350</v>
      </c>
      <c s="36" t="s">
        <v>1347</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40.25">
      <c r="A163" t="s">
        <v>55</v>
      </c>
      <c r="E163" s="39" t="s">
        <v>1351</v>
      </c>
    </row>
    <row r="164" spans="1:16" ht="12.75">
      <c r="A164" t="s">
        <v>48</v>
      </c>
      <c s="34" t="s">
        <v>319</v>
      </c>
      <c s="34" t="s">
        <v>1175</v>
      </c>
      <c s="35" t="s">
        <v>5</v>
      </c>
      <c s="6" t="s">
        <v>1176</v>
      </c>
      <c s="36" t="s">
        <v>105</v>
      </c>
      <c s="37">
        <v>50</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89.25">
      <c r="A167" t="s">
        <v>55</v>
      </c>
      <c r="E167" s="39" t="s">
        <v>1177</v>
      </c>
    </row>
    <row r="168" spans="1:16" ht="12.75">
      <c r="A168" t="s">
        <v>48</v>
      </c>
      <c s="34" t="s">
        <v>323</v>
      </c>
      <c s="34" t="s">
        <v>235</v>
      </c>
      <c s="35" t="s">
        <v>5</v>
      </c>
      <c s="6" t="s">
        <v>236</v>
      </c>
      <c s="36" t="s">
        <v>237</v>
      </c>
      <c s="37">
        <v>0.66</v>
      </c>
      <c s="36">
        <v>0</v>
      </c>
      <c s="36">
        <f>ROUND(G168*H168,6)</f>
      </c>
      <c r="L168" s="38">
        <v>0</v>
      </c>
      <c s="32">
        <f>ROUND(ROUND(L168,2)*ROUND(G168,3),2)</f>
      </c>
      <c s="36" t="s">
        <v>52</v>
      </c>
      <c>
        <f>(M168*21)/100</f>
      </c>
      <c t="s">
        <v>27</v>
      </c>
    </row>
    <row r="169" spans="1:5" ht="12.75">
      <c r="A169" s="35" t="s">
        <v>53</v>
      </c>
      <c r="E169" s="39" t="s">
        <v>5</v>
      </c>
    </row>
    <row r="170" spans="1:5" ht="25.5">
      <c r="A170" s="35" t="s">
        <v>54</v>
      </c>
      <c r="E170" s="40" t="s">
        <v>2231</v>
      </c>
    </row>
    <row r="171" spans="1:5" ht="76.5">
      <c r="A171" t="s">
        <v>55</v>
      </c>
      <c r="E171" s="39" t="s">
        <v>272</v>
      </c>
    </row>
    <row r="172" spans="1:16" ht="12.75">
      <c r="A172" t="s">
        <v>48</v>
      </c>
      <c s="34" t="s">
        <v>327</v>
      </c>
      <c s="34" t="s">
        <v>243</v>
      </c>
      <c s="35" t="s">
        <v>5</v>
      </c>
      <c s="6" t="s">
        <v>244</v>
      </c>
      <c s="36" t="s">
        <v>237</v>
      </c>
      <c s="37">
        <v>0.66</v>
      </c>
      <c s="36">
        <v>0</v>
      </c>
      <c s="36">
        <f>ROUND(G172*H172,6)</f>
      </c>
      <c r="L172" s="38">
        <v>0</v>
      </c>
      <c s="32">
        <f>ROUND(ROUND(L172,2)*ROUND(G172,3),2)</f>
      </c>
      <c s="36" t="s">
        <v>52</v>
      </c>
      <c>
        <f>(M172*21)/100</f>
      </c>
      <c t="s">
        <v>27</v>
      </c>
    </row>
    <row r="173" spans="1:5" ht="12.75">
      <c r="A173" s="35" t="s">
        <v>53</v>
      </c>
      <c r="E173" s="39" t="s">
        <v>5</v>
      </c>
    </row>
    <row r="174" spans="1:5" ht="25.5">
      <c r="A174" s="35" t="s">
        <v>54</v>
      </c>
      <c r="E174" s="40" t="s">
        <v>2231</v>
      </c>
    </row>
    <row r="175" spans="1:5" ht="204">
      <c r="A175" t="s">
        <v>55</v>
      </c>
      <c r="E175" s="39" t="s">
        <v>276</v>
      </c>
    </row>
    <row r="176" spans="1:16" ht="12.75">
      <c r="A176" t="s">
        <v>48</v>
      </c>
      <c s="34" t="s">
        <v>330</v>
      </c>
      <c s="34" t="s">
        <v>1277</v>
      </c>
      <c s="35" t="s">
        <v>5</v>
      </c>
      <c s="6" t="s">
        <v>1278</v>
      </c>
      <c s="36" t="s">
        <v>51</v>
      </c>
      <c s="37">
        <v>460</v>
      </c>
      <c s="36">
        <v>0</v>
      </c>
      <c s="36">
        <f>ROUND(G176*H176,6)</f>
      </c>
      <c r="L176" s="38">
        <v>0</v>
      </c>
      <c s="32">
        <f>ROUND(ROUND(L176,2)*ROUND(G176,3),2)</f>
      </c>
      <c s="36" t="s">
        <v>52</v>
      </c>
      <c>
        <f>(M176*21)/100</f>
      </c>
      <c t="s">
        <v>27</v>
      </c>
    </row>
    <row r="177" spans="1:5" ht="12.75">
      <c r="A177" s="35" t="s">
        <v>53</v>
      </c>
      <c r="E177" s="39" t="s">
        <v>5</v>
      </c>
    </row>
    <row r="178" spans="1:5" ht="25.5">
      <c r="A178" s="35" t="s">
        <v>54</v>
      </c>
      <c r="E178" s="40" t="s">
        <v>2232</v>
      </c>
    </row>
    <row r="179" spans="1:5" ht="76.5">
      <c r="A179" t="s">
        <v>55</v>
      </c>
      <c r="E179" s="39" t="s">
        <v>2233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COUNTIFS(L8:L208,"=0",A8:A208,"P")+COUNTIFS(L8:L208,"",A8:A208,"P")+SUM(Q8:Q208)</f>
      </c>
    </row>
    <row r="8" spans="1:13" ht="12.75">
      <c r="A8" t="s">
        <v>44</v>
      </c>
      <c r="C8" s="28" t="s">
        <v>2236</v>
      </c>
      <c r="E8" s="30" t="s">
        <v>2235</v>
      </c>
      <c r="J8" s="29">
        <f>0+J9+J14+J19</f>
      </c>
      <c s="29">
        <f>0+K9+K14+K19</f>
      </c>
      <c s="29">
        <f>0+L9+L14+L19</f>
      </c>
      <c s="29">
        <f>0+M9+M14+M19</f>
      </c>
    </row>
    <row r="9" spans="1:13" ht="12.75">
      <c r="A9" t="s">
        <v>46</v>
      </c>
      <c r="C9" s="31" t="s">
        <v>4</v>
      </c>
      <c r="E9" s="33" t="s">
        <v>1269</v>
      </c>
      <c r="J9" s="32">
        <f>0</f>
      </c>
      <c s="32">
        <f>0</f>
      </c>
      <c s="32">
        <f>0+L10</f>
      </c>
      <c s="32">
        <f>0+M10</f>
      </c>
    </row>
    <row r="10" spans="1:16" ht="12.75">
      <c r="A10" t="s">
        <v>48</v>
      </c>
      <c s="34" t="s">
        <v>4</v>
      </c>
      <c s="34" t="s">
        <v>1270</v>
      </c>
      <c s="35" t="s">
        <v>5</v>
      </c>
      <c s="6" t="s">
        <v>1271</v>
      </c>
      <c s="36" t="s">
        <v>182</v>
      </c>
      <c s="37">
        <v>140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1272</v>
      </c>
    </row>
    <row r="14" spans="1:13" ht="12.75">
      <c r="A14" t="s">
        <v>46</v>
      </c>
      <c r="C14" s="31" t="s">
        <v>27</v>
      </c>
      <c r="E14" s="33" t="s">
        <v>1273</v>
      </c>
      <c r="J14" s="32">
        <f>0</f>
      </c>
      <c s="32">
        <f>0</f>
      </c>
      <c s="32">
        <f>0+L15</f>
      </c>
      <c s="32">
        <f>0+M15</f>
      </c>
    </row>
    <row r="15" spans="1:16" ht="12.75">
      <c r="A15" t="s">
        <v>48</v>
      </c>
      <c s="34" t="s">
        <v>27</v>
      </c>
      <c s="34" t="s">
        <v>1274</v>
      </c>
      <c s="35" t="s">
        <v>5</v>
      </c>
      <c s="6" t="s">
        <v>1275</v>
      </c>
      <c s="36" t="s">
        <v>182</v>
      </c>
      <c s="37">
        <v>4</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1276</v>
      </c>
    </row>
    <row r="19" spans="1:13" ht="12.75">
      <c r="A19" t="s">
        <v>46</v>
      </c>
      <c r="C19" s="31" t="s">
        <v>123</v>
      </c>
      <c r="E19" s="33" t="s">
        <v>124</v>
      </c>
      <c r="J19" s="32">
        <f>0</f>
      </c>
      <c s="32">
        <f>0</f>
      </c>
      <c s="32">
        <f>0+L20+L24+L28+L32+L36+L40+L44+L48+L52+L56+L60+L64+L68+L72+L76+L80+L84+L88+L92+L96+L100+L104+L108+L112+L116+L120+L124+L128+L132+L136+L140+L144+L148+L152+L156+L160+L164+L168+L172+L176+L180+L184+L188+L192+L196+L200+L204+L208</f>
      </c>
      <c s="32">
        <f>0+M20+M24+M28+M32+M36+M40+M44+M48+M52+M56+M60+M64+M68+M72+M76+M80+M84+M88+M92+M96+M100+M104+M108+M112+M116+M120+M124+M128+M132+M136+M140+M144+M148+M152+M156+M160+M164+M168+M172+M176+M180+M184+M188+M192+M196+M200+M204+M208</f>
      </c>
    </row>
    <row r="20" spans="1:16" ht="12.75">
      <c r="A20" t="s">
        <v>48</v>
      </c>
      <c s="34" t="s">
        <v>26</v>
      </c>
      <c s="34" t="s">
        <v>1277</v>
      </c>
      <c s="35" t="s">
        <v>5</v>
      </c>
      <c s="6" t="s">
        <v>1278</v>
      </c>
      <c s="36" t="s">
        <v>51</v>
      </c>
      <c s="37">
        <v>280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1279</v>
      </c>
    </row>
    <row r="24" spans="1:16" ht="12.75">
      <c r="A24" t="s">
        <v>48</v>
      </c>
      <c s="34" t="s">
        <v>67</v>
      </c>
      <c s="34" t="s">
        <v>1280</v>
      </c>
      <c s="35" t="s">
        <v>5</v>
      </c>
      <c s="6" t="s">
        <v>1281</v>
      </c>
      <c s="36" t="s">
        <v>51</v>
      </c>
      <c s="37">
        <v>140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1282</v>
      </c>
    </row>
    <row r="28" spans="1:16" ht="12.75">
      <c r="A28" t="s">
        <v>48</v>
      </c>
      <c s="34" t="s">
        <v>123</v>
      </c>
      <c s="34" t="s">
        <v>1356</v>
      </c>
      <c s="35" t="s">
        <v>5</v>
      </c>
      <c s="6" t="s">
        <v>1357</v>
      </c>
      <c s="36" t="s">
        <v>51</v>
      </c>
      <c s="37">
        <v>10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27.5">
      <c r="A31" t="s">
        <v>55</v>
      </c>
      <c r="E31" s="39" t="s">
        <v>1358</v>
      </c>
    </row>
    <row r="32" spans="1:16" ht="12.75">
      <c r="A32" t="s">
        <v>48</v>
      </c>
      <c s="34" t="s">
        <v>163</v>
      </c>
      <c s="34" t="s">
        <v>1359</v>
      </c>
      <c s="35" t="s">
        <v>5</v>
      </c>
      <c s="6" t="s">
        <v>1360</v>
      </c>
      <c s="36" t="s">
        <v>62</v>
      </c>
      <c s="37">
        <v>1</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1361</v>
      </c>
    </row>
    <row r="36" spans="1:16" ht="12.75">
      <c r="A36" t="s">
        <v>48</v>
      </c>
      <c s="34" t="s">
        <v>76</v>
      </c>
      <c s="34" t="s">
        <v>1362</v>
      </c>
      <c s="35" t="s">
        <v>5</v>
      </c>
      <c s="6" t="s">
        <v>1363</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76.5">
      <c r="A39" t="s">
        <v>55</v>
      </c>
      <c r="E39" s="39" t="s">
        <v>1364</v>
      </c>
    </row>
    <row r="40" spans="1:16" ht="12.75">
      <c r="A40" t="s">
        <v>48</v>
      </c>
      <c s="34" t="s">
        <v>82</v>
      </c>
      <c s="34" t="s">
        <v>288</v>
      </c>
      <c s="35" t="s">
        <v>5</v>
      </c>
      <c s="6" t="s">
        <v>289</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76.5">
      <c r="A43" t="s">
        <v>55</v>
      </c>
      <c r="E43" s="39" t="s">
        <v>1365</v>
      </c>
    </row>
    <row r="44" spans="1:16" ht="12.75">
      <c r="A44" t="s">
        <v>48</v>
      </c>
      <c s="34" t="s">
        <v>86</v>
      </c>
      <c s="34" t="s">
        <v>1366</v>
      </c>
      <c s="35" t="s">
        <v>5</v>
      </c>
      <c s="6" t="s">
        <v>1367</v>
      </c>
      <c s="36" t="s">
        <v>298</v>
      </c>
      <c s="37">
        <v>1</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78.5">
      <c r="A47" t="s">
        <v>55</v>
      </c>
      <c r="E47" s="39" t="s">
        <v>1368</v>
      </c>
    </row>
    <row r="48" spans="1:16" ht="25.5">
      <c r="A48" t="s">
        <v>48</v>
      </c>
      <c s="34" t="s">
        <v>90</v>
      </c>
      <c s="34" t="s">
        <v>1055</v>
      </c>
      <c s="35" t="s">
        <v>5</v>
      </c>
      <c s="6" t="s">
        <v>1056</v>
      </c>
      <c s="36" t="s">
        <v>51</v>
      </c>
      <c s="37">
        <v>10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89.25">
      <c r="A51" t="s">
        <v>55</v>
      </c>
      <c r="E51" s="39" t="s">
        <v>934</v>
      </c>
    </row>
    <row r="52" spans="1:16" ht="12.75">
      <c r="A52" t="s">
        <v>48</v>
      </c>
      <c s="34" t="s">
        <v>94</v>
      </c>
      <c s="34" t="s">
        <v>838</v>
      </c>
      <c s="35" t="s">
        <v>5</v>
      </c>
      <c s="6" t="s">
        <v>839</v>
      </c>
      <c s="36" t="s">
        <v>51</v>
      </c>
      <c s="37">
        <v>20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89.25">
      <c r="A55" t="s">
        <v>55</v>
      </c>
      <c r="E55" s="39" t="s">
        <v>934</v>
      </c>
    </row>
    <row r="56" spans="1:16" ht="25.5">
      <c r="A56" t="s">
        <v>48</v>
      </c>
      <c s="34" t="s">
        <v>98</v>
      </c>
      <c s="34" t="s">
        <v>842</v>
      </c>
      <c s="35" t="s">
        <v>5</v>
      </c>
      <c s="6" t="s">
        <v>843</v>
      </c>
      <c s="36" t="s">
        <v>62</v>
      </c>
      <c s="37">
        <v>4</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02">
      <c r="A59" t="s">
        <v>55</v>
      </c>
      <c r="E59" s="39" t="s">
        <v>1060</v>
      </c>
    </row>
    <row r="60" spans="1:16" ht="12.75">
      <c r="A60" t="s">
        <v>48</v>
      </c>
      <c s="34" t="s">
        <v>102</v>
      </c>
      <c s="34" t="s">
        <v>935</v>
      </c>
      <c s="35" t="s">
        <v>5</v>
      </c>
      <c s="6" t="s">
        <v>936</v>
      </c>
      <c s="36" t="s">
        <v>62</v>
      </c>
      <c s="37">
        <v>1</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937</v>
      </c>
    </row>
    <row r="64" spans="1:16" ht="12.75">
      <c r="A64" t="s">
        <v>48</v>
      </c>
      <c s="34" t="s">
        <v>107</v>
      </c>
      <c s="34" t="s">
        <v>1283</v>
      </c>
      <c s="35" t="s">
        <v>5</v>
      </c>
      <c s="6" t="s">
        <v>1284</v>
      </c>
      <c s="36" t="s">
        <v>62</v>
      </c>
      <c s="37">
        <v>4</v>
      </c>
      <c s="36">
        <v>0</v>
      </c>
      <c s="36">
        <f>ROUND(G64*H64,6)</f>
      </c>
      <c r="L64" s="38">
        <v>0</v>
      </c>
      <c s="32">
        <f>ROUND(ROUND(L64,2)*ROUND(G64,3),2)</f>
      </c>
      <c s="36" t="s">
        <v>52</v>
      </c>
      <c>
        <f>(M64*21)/100</f>
      </c>
      <c t="s">
        <v>27</v>
      </c>
    </row>
    <row r="65" spans="1:5" ht="12.75">
      <c r="A65" s="35" t="s">
        <v>53</v>
      </c>
      <c r="E65" s="39" t="s">
        <v>5</v>
      </c>
    </row>
    <row r="66" spans="1:5" ht="25.5">
      <c r="A66" s="35" t="s">
        <v>54</v>
      </c>
      <c r="E66" s="40" t="s">
        <v>317</v>
      </c>
    </row>
    <row r="67" spans="1:5" ht="178.5">
      <c r="A67" t="s">
        <v>55</v>
      </c>
      <c r="E67" s="39" t="s">
        <v>1285</v>
      </c>
    </row>
    <row r="68" spans="1:16" ht="12.75">
      <c r="A68" t="s">
        <v>48</v>
      </c>
      <c s="34" t="s">
        <v>111</v>
      </c>
      <c s="34" t="s">
        <v>1286</v>
      </c>
      <c s="35" t="s">
        <v>5</v>
      </c>
      <c s="6" t="s">
        <v>1287</v>
      </c>
      <c s="36" t="s">
        <v>62</v>
      </c>
      <c s="37">
        <v>4</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968</v>
      </c>
    </row>
    <row r="72" spans="1:16" ht="12.75">
      <c r="A72" t="s">
        <v>48</v>
      </c>
      <c s="34" t="s">
        <v>115</v>
      </c>
      <c s="34" t="s">
        <v>1288</v>
      </c>
      <c s="35" t="s">
        <v>5</v>
      </c>
      <c s="6" t="s">
        <v>1289</v>
      </c>
      <c s="36" t="s">
        <v>51</v>
      </c>
      <c s="37">
        <v>280</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53">
      <c r="A75" t="s">
        <v>55</v>
      </c>
      <c r="E75" s="39" t="s">
        <v>1290</v>
      </c>
    </row>
    <row r="76" spans="1:16" ht="12.75">
      <c r="A76" t="s">
        <v>48</v>
      </c>
      <c s="34" t="s">
        <v>119</v>
      </c>
      <c s="34" t="s">
        <v>1291</v>
      </c>
      <c s="35" t="s">
        <v>5</v>
      </c>
      <c s="6" t="s">
        <v>1292</v>
      </c>
      <c s="36" t="s">
        <v>51</v>
      </c>
      <c s="37">
        <v>280</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1293</v>
      </c>
    </row>
    <row r="80" spans="1:16" ht="12.75">
      <c r="A80" t="s">
        <v>48</v>
      </c>
      <c s="34" t="s">
        <v>125</v>
      </c>
      <c s="34" t="s">
        <v>1294</v>
      </c>
      <c s="35" t="s">
        <v>5</v>
      </c>
      <c s="6" t="s">
        <v>1295</v>
      </c>
      <c s="36" t="s">
        <v>1296</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27.5">
      <c r="A83" t="s">
        <v>55</v>
      </c>
      <c r="E83" s="39" t="s">
        <v>1297</v>
      </c>
    </row>
    <row r="84" spans="1:16" ht="12.75">
      <c r="A84" t="s">
        <v>48</v>
      </c>
      <c s="34" t="s">
        <v>129</v>
      </c>
      <c s="34" t="s">
        <v>1298</v>
      </c>
      <c s="35" t="s">
        <v>5</v>
      </c>
      <c s="6" t="s">
        <v>1299</v>
      </c>
      <c s="36" t="s">
        <v>51</v>
      </c>
      <c s="37">
        <v>280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27.5">
      <c r="A87" t="s">
        <v>55</v>
      </c>
      <c r="E87" s="39" t="s">
        <v>1300</v>
      </c>
    </row>
    <row r="88" spans="1:16" ht="12.75">
      <c r="A88" t="s">
        <v>48</v>
      </c>
      <c s="34" t="s">
        <v>133</v>
      </c>
      <c s="34" t="s">
        <v>1301</v>
      </c>
      <c s="35" t="s">
        <v>5</v>
      </c>
      <c s="6" t="s">
        <v>1302</v>
      </c>
      <c s="36" t="s">
        <v>62</v>
      </c>
      <c s="37">
        <v>2</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78.5">
      <c r="A91" t="s">
        <v>55</v>
      </c>
      <c r="E91" s="39" t="s">
        <v>1285</v>
      </c>
    </row>
    <row r="92" spans="1:16" ht="12.75">
      <c r="A92" t="s">
        <v>48</v>
      </c>
      <c s="34" t="s">
        <v>138</v>
      </c>
      <c s="34" t="s">
        <v>1303</v>
      </c>
      <c s="35" t="s">
        <v>5</v>
      </c>
      <c s="6" t="s">
        <v>1304</v>
      </c>
      <c s="36" t="s">
        <v>62</v>
      </c>
      <c s="37">
        <v>2</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27.5">
      <c r="A95" t="s">
        <v>55</v>
      </c>
      <c r="E95" s="39" t="s">
        <v>968</v>
      </c>
    </row>
    <row r="96" spans="1:16" ht="12.75">
      <c r="A96" t="s">
        <v>48</v>
      </c>
      <c s="34" t="s">
        <v>249</v>
      </c>
      <c s="34" t="s">
        <v>1305</v>
      </c>
      <c s="35" t="s">
        <v>5</v>
      </c>
      <c s="6" t="s">
        <v>1306</v>
      </c>
      <c s="36" t="s">
        <v>62</v>
      </c>
      <c s="37">
        <v>2</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78.5">
      <c r="A99" t="s">
        <v>55</v>
      </c>
      <c r="E99" s="39" t="s">
        <v>1285</v>
      </c>
    </row>
    <row r="100" spans="1:16" ht="12.75">
      <c r="A100" t="s">
        <v>48</v>
      </c>
      <c s="34" t="s">
        <v>253</v>
      </c>
      <c s="34" t="s">
        <v>1307</v>
      </c>
      <c s="35" t="s">
        <v>5</v>
      </c>
      <c s="6" t="s">
        <v>1308</v>
      </c>
      <c s="36" t="s">
        <v>62</v>
      </c>
      <c s="37">
        <v>2</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968</v>
      </c>
    </row>
    <row r="104" spans="1:16" ht="12.75">
      <c r="A104" t="s">
        <v>48</v>
      </c>
      <c s="34" t="s">
        <v>995</v>
      </c>
      <c s="34" t="s">
        <v>2237</v>
      </c>
      <c s="35" t="s">
        <v>5</v>
      </c>
      <c s="6" t="s">
        <v>2238</v>
      </c>
      <c s="36" t="s">
        <v>62</v>
      </c>
      <c s="37">
        <v>1</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53">
      <c r="A107" t="s">
        <v>55</v>
      </c>
      <c r="E107" s="39" t="s">
        <v>1135</v>
      </c>
    </row>
    <row r="108" spans="1:16" ht="12.75">
      <c r="A108" t="s">
        <v>48</v>
      </c>
      <c s="34" t="s">
        <v>256</v>
      </c>
      <c s="34" t="s">
        <v>1369</v>
      </c>
      <c s="35" t="s">
        <v>5</v>
      </c>
      <c s="6" t="s">
        <v>1370</v>
      </c>
      <c s="36" t="s">
        <v>62</v>
      </c>
      <c s="37">
        <v>1</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78.5">
      <c r="A111" t="s">
        <v>55</v>
      </c>
      <c r="E111" s="39" t="s">
        <v>1285</v>
      </c>
    </row>
    <row r="112" spans="1:16" ht="12.75">
      <c r="A112" t="s">
        <v>48</v>
      </c>
      <c s="34" t="s">
        <v>260</v>
      </c>
      <c s="34" t="s">
        <v>1371</v>
      </c>
      <c s="35" t="s">
        <v>5</v>
      </c>
      <c s="6" t="s">
        <v>2239</v>
      </c>
      <c s="36" t="s">
        <v>62</v>
      </c>
      <c s="37">
        <v>1</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27.5">
      <c r="A115" t="s">
        <v>55</v>
      </c>
      <c r="E115" s="39" t="s">
        <v>968</v>
      </c>
    </row>
    <row r="116" spans="1:16" ht="12.75">
      <c r="A116" t="s">
        <v>48</v>
      </c>
      <c s="34" t="s">
        <v>264</v>
      </c>
      <c s="34" t="s">
        <v>1309</v>
      </c>
      <c s="35" t="s">
        <v>5</v>
      </c>
      <c s="6" t="s">
        <v>1310</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78.5">
      <c r="A119" t="s">
        <v>55</v>
      </c>
      <c r="E119" s="39" t="s">
        <v>1285</v>
      </c>
    </row>
    <row r="120" spans="1:16" ht="12.75">
      <c r="A120" t="s">
        <v>48</v>
      </c>
      <c s="34" t="s">
        <v>283</v>
      </c>
      <c s="34" t="s">
        <v>1311</v>
      </c>
      <c s="35" t="s">
        <v>5</v>
      </c>
      <c s="6" t="s">
        <v>1312</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27.5">
      <c r="A123" t="s">
        <v>55</v>
      </c>
      <c r="E123" s="39" t="s">
        <v>968</v>
      </c>
    </row>
    <row r="124" spans="1:16" ht="12.75">
      <c r="A124" t="s">
        <v>48</v>
      </c>
      <c s="34" t="s">
        <v>287</v>
      </c>
      <c s="34" t="s">
        <v>1313</v>
      </c>
      <c s="35" t="s">
        <v>5</v>
      </c>
      <c s="6" t="s">
        <v>1314</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78.5">
      <c r="A127" t="s">
        <v>55</v>
      </c>
      <c r="E127" s="39" t="s">
        <v>1285</v>
      </c>
    </row>
    <row r="128" spans="1:16" ht="12.75">
      <c r="A128" t="s">
        <v>48</v>
      </c>
      <c s="34" t="s">
        <v>291</v>
      </c>
      <c s="34" t="s">
        <v>1315</v>
      </c>
      <c s="35" t="s">
        <v>5</v>
      </c>
      <c s="6" t="s">
        <v>1316</v>
      </c>
      <c s="36" t="s">
        <v>62</v>
      </c>
      <c s="37">
        <v>1</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27.5">
      <c r="A131" t="s">
        <v>55</v>
      </c>
      <c r="E131" s="39" t="s">
        <v>968</v>
      </c>
    </row>
    <row r="132" spans="1:16" ht="12.75">
      <c r="A132" t="s">
        <v>48</v>
      </c>
      <c s="34" t="s">
        <v>295</v>
      </c>
      <c s="34" t="s">
        <v>1317</v>
      </c>
      <c s="35" t="s">
        <v>5</v>
      </c>
      <c s="6" t="s">
        <v>1318</v>
      </c>
      <c s="36" t="s">
        <v>62</v>
      </c>
      <c s="37">
        <v>3</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78.5">
      <c r="A135" t="s">
        <v>55</v>
      </c>
      <c r="E135" s="39" t="s">
        <v>1285</v>
      </c>
    </row>
    <row r="136" spans="1:16" ht="12.75">
      <c r="A136" t="s">
        <v>48</v>
      </c>
      <c s="34" t="s">
        <v>526</v>
      </c>
      <c s="34" t="s">
        <v>1319</v>
      </c>
      <c s="35" t="s">
        <v>5</v>
      </c>
      <c s="6" t="s">
        <v>1320</v>
      </c>
      <c s="36" t="s">
        <v>62</v>
      </c>
      <c s="37">
        <v>3</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27.5">
      <c r="A139" t="s">
        <v>55</v>
      </c>
      <c r="E139" s="39" t="s">
        <v>968</v>
      </c>
    </row>
    <row r="140" spans="1:16" ht="12.75">
      <c r="A140" t="s">
        <v>48</v>
      </c>
      <c s="34" t="s">
        <v>300</v>
      </c>
      <c s="34" t="s">
        <v>1321</v>
      </c>
      <c s="35" t="s">
        <v>5</v>
      </c>
      <c s="6" t="s">
        <v>1322</v>
      </c>
      <c s="36" t="s">
        <v>62</v>
      </c>
      <c s="37">
        <v>2</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78.5">
      <c r="A143" t="s">
        <v>55</v>
      </c>
      <c r="E143" s="39" t="s">
        <v>1285</v>
      </c>
    </row>
    <row r="144" spans="1:16" ht="12.75">
      <c r="A144" t="s">
        <v>48</v>
      </c>
      <c s="34" t="s">
        <v>533</v>
      </c>
      <c s="34" t="s">
        <v>1323</v>
      </c>
      <c s="35" t="s">
        <v>5</v>
      </c>
      <c s="6" t="s">
        <v>1324</v>
      </c>
      <c s="36" t="s">
        <v>62</v>
      </c>
      <c s="37">
        <v>2</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27.5">
      <c r="A147" t="s">
        <v>55</v>
      </c>
      <c r="E147" s="39" t="s">
        <v>968</v>
      </c>
    </row>
    <row r="148" spans="1:16" ht="12.75">
      <c r="A148" t="s">
        <v>48</v>
      </c>
      <c s="34" t="s">
        <v>305</v>
      </c>
      <c s="34" t="s">
        <v>2136</v>
      </c>
      <c s="35" t="s">
        <v>5</v>
      </c>
      <c s="6" t="s">
        <v>2137</v>
      </c>
      <c s="36" t="s">
        <v>237</v>
      </c>
      <c s="37">
        <v>0.04</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02">
      <c r="A151" t="s">
        <v>55</v>
      </c>
      <c r="E151" s="39" t="s">
        <v>1190</v>
      </c>
    </row>
    <row r="152" spans="1:16" ht="12.75">
      <c r="A152" t="s">
        <v>48</v>
      </c>
      <c s="34" t="s">
        <v>311</v>
      </c>
      <c s="34" t="s">
        <v>2139</v>
      </c>
      <c s="35" t="s">
        <v>5</v>
      </c>
      <c s="6" t="s">
        <v>2140</v>
      </c>
      <c s="36" t="s">
        <v>237</v>
      </c>
      <c s="37">
        <v>0.04</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02">
      <c r="A155" t="s">
        <v>55</v>
      </c>
      <c r="E155" s="39" t="s">
        <v>943</v>
      </c>
    </row>
    <row r="156" spans="1:16" ht="25.5">
      <c r="A156" t="s">
        <v>48</v>
      </c>
      <c s="34" t="s">
        <v>312</v>
      </c>
      <c s="34" t="s">
        <v>1325</v>
      </c>
      <c s="35" t="s">
        <v>5</v>
      </c>
      <c s="6" t="s">
        <v>1326</v>
      </c>
      <c s="36" t="s">
        <v>62</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91.25">
      <c r="A159" t="s">
        <v>55</v>
      </c>
      <c r="E159" s="39" t="s">
        <v>1327</v>
      </c>
    </row>
    <row r="160" spans="1:16" ht="12.75">
      <c r="A160" t="s">
        <v>48</v>
      </c>
      <c s="34" t="s">
        <v>314</v>
      </c>
      <c s="34" t="s">
        <v>1328</v>
      </c>
      <c s="35" t="s">
        <v>5</v>
      </c>
      <c s="6" t="s">
        <v>1329</v>
      </c>
      <c s="36" t="s">
        <v>62</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40.25">
      <c r="A163" t="s">
        <v>55</v>
      </c>
      <c r="E163" s="39" t="s">
        <v>956</v>
      </c>
    </row>
    <row r="164" spans="1:16" ht="12.75">
      <c r="A164" t="s">
        <v>48</v>
      </c>
      <c s="34" t="s">
        <v>319</v>
      </c>
      <c s="34" t="s">
        <v>1330</v>
      </c>
      <c s="35" t="s">
        <v>5</v>
      </c>
      <c s="6" t="s">
        <v>1331</v>
      </c>
      <c s="36" t="s">
        <v>62</v>
      </c>
      <c s="37">
        <v>4</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91.25">
      <c r="A167" t="s">
        <v>55</v>
      </c>
      <c r="E167" s="39" t="s">
        <v>1327</v>
      </c>
    </row>
    <row r="168" spans="1:16" ht="25.5">
      <c r="A168" t="s">
        <v>48</v>
      </c>
      <c s="34" t="s">
        <v>323</v>
      </c>
      <c s="34" t="s">
        <v>1332</v>
      </c>
      <c s="35" t="s">
        <v>5</v>
      </c>
      <c s="6" t="s">
        <v>1333</v>
      </c>
      <c s="36" t="s">
        <v>62</v>
      </c>
      <c s="37">
        <v>2</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91.25">
      <c r="A171" t="s">
        <v>55</v>
      </c>
      <c r="E171" s="39" t="s">
        <v>1327</v>
      </c>
    </row>
    <row r="172" spans="1:16" ht="12.75">
      <c r="A172" t="s">
        <v>48</v>
      </c>
      <c s="34" t="s">
        <v>327</v>
      </c>
      <c s="34" t="s">
        <v>1334</v>
      </c>
      <c s="35" t="s">
        <v>5</v>
      </c>
      <c s="6" t="s">
        <v>1335</v>
      </c>
      <c s="36" t="s">
        <v>62</v>
      </c>
      <c s="37">
        <v>6</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40.25">
      <c r="A175" t="s">
        <v>55</v>
      </c>
      <c r="E175" s="39" t="s">
        <v>956</v>
      </c>
    </row>
    <row r="176" spans="1:16" ht="12.75">
      <c r="A176" t="s">
        <v>48</v>
      </c>
      <c s="34" t="s">
        <v>330</v>
      </c>
      <c s="34" t="s">
        <v>1336</v>
      </c>
      <c s="35" t="s">
        <v>5</v>
      </c>
      <c s="6" t="s">
        <v>1337</v>
      </c>
      <c s="36" t="s">
        <v>62</v>
      </c>
      <c s="37">
        <v>4</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91.25">
      <c r="A179" t="s">
        <v>55</v>
      </c>
      <c r="E179" s="39" t="s">
        <v>1327</v>
      </c>
    </row>
    <row r="180" spans="1:16" ht="12.75">
      <c r="A180" t="s">
        <v>48</v>
      </c>
      <c s="34" t="s">
        <v>334</v>
      </c>
      <c s="34" t="s">
        <v>1338</v>
      </c>
      <c s="35" t="s">
        <v>5</v>
      </c>
      <c s="6" t="s">
        <v>1339</v>
      </c>
      <c s="36" t="s">
        <v>62</v>
      </c>
      <c s="37">
        <v>4</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40.25">
      <c r="A183" t="s">
        <v>55</v>
      </c>
      <c r="E183" s="39" t="s">
        <v>956</v>
      </c>
    </row>
    <row r="184" spans="1:16" ht="12.75">
      <c r="A184" t="s">
        <v>48</v>
      </c>
      <c s="34" t="s">
        <v>558</v>
      </c>
      <c s="34" t="s">
        <v>1340</v>
      </c>
      <c s="35" t="s">
        <v>5</v>
      </c>
      <c s="6" t="s">
        <v>1341</v>
      </c>
      <c s="36" t="s">
        <v>946</v>
      </c>
      <c s="37">
        <v>0.42</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78.5">
      <c r="A187" t="s">
        <v>55</v>
      </c>
      <c r="E187" s="39" t="s">
        <v>1342</v>
      </c>
    </row>
    <row r="188" spans="1:16" ht="12.75">
      <c r="A188" t="s">
        <v>48</v>
      </c>
      <c s="34" t="s">
        <v>562</v>
      </c>
      <c s="34" t="s">
        <v>1343</v>
      </c>
      <c s="35" t="s">
        <v>5</v>
      </c>
      <c s="6" t="s">
        <v>1344</v>
      </c>
      <c s="36" t="s">
        <v>946</v>
      </c>
      <c s="37">
        <v>0.42</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02">
      <c r="A191" t="s">
        <v>55</v>
      </c>
      <c r="E191" s="39" t="s">
        <v>950</v>
      </c>
    </row>
    <row r="192" spans="1:16" ht="12.75">
      <c r="A192" t="s">
        <v>48</v>
      </c>
      <c s="34" t="s">
        <v>338</v>
      </c>
      <c s="34" t="s">
        <v>1345</v>
      </c>
      <c s="35" t="s">
        <v>5</v>
      </c>
      <c s="6" t="s">
        <v>1346</v>
      </c>
      <c s="36" t="s">
        <v>1347</v>
      </c>
      <c s="37">
        <v>1</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40.25">
      <c r="A195" t="s">
        <v>55</v>
      </c>
      <c r="E195" s="39" t="s">
        <v>1348</v>
      </c>
    </row>
    <row r="196" spans="1:16" ht="12.75">
      <c r="A196" t="s">
        <v>48</v>
      </c>
      <c s="34" t="s">
        <v>342</v>
      </c>
      <c s="34" t="s">
        <v>1349</v>
      </c>
      <c s="35" t="s">
        <v>5</v>
      </c>
      <c s="6" t="s">
        <v>1350</v>
      </c>
      <c s="36" t="s">
        <v>1347</v>
      </c>
      <c s="37">
        <v>1</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40.25">
      <c r="A199" t="s">
        <v>55</v>
      </c>
      <c r="E199" s="39" t="s">
        <v>1351</v>
      </c>
    </row>
    <row r="200" spans="1:16" ht="12.75">
      <c r="A200" t="s">
        <v>48</v>
      </c>
      <c s="34" t="s">
        <v>573</v>
      </c>
      <c s="34" t="s">
        <v>1175</v>
      </c>
      <c s="35" t="s">
        <v>5</v>
      </c>
      <c s="6" t="s">
        <v>1176</v>
      </c>
      <c s="36" t="s">
        <v>105</v>
      </c>
      <c s="37">
        <v>50</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89.25">
      <c r="A203" t="s">
        <v>55</v>
      </c>
      <c r="E203" s="39" t="s">
        <v>1177</v>
      </c>
    </row>
    <row r="204" spans="1:16" ht="12.75">
      <c r="A204" t="s">
        <v>48</v>
      </c>
      <c s="34" t="s">
        <v>577</v>
      </c>
      <c s="34" t="s">
        <v>235</v>
      </c>
      <c s="35" t="s">
        <v>5</v>
      </c>
      <c s="6" t="s">
        <v>236</v>
      </c>
      <c s="36" t="s">
        <v>237</v>
      </c>
      <c s="37">
        <v>0.405</v>
      </c>
      <c s="36">
        <v>0</v>
      </c>
      <c s="36">
        <f>ROUND(G204*H204,6)</f>
      </c>
      <c r="L204" s="38">
        <v>0</v>
      </c>
      <c s="32">
        <f>ROUND(ROUND(L204,2)*ROUND(G204,3),2)</f>
      </c>
      <c s="36" t="s">
        <v>52</v>
      </c>
      <c>
        <f>(M204*21)/100</f>
      </c>
      <c t="s">
        <v>27</v>
      </c>
    </row>
    <row r="205" spans="1:5" ht="12.75">
      <c r="A205" s="35" t="s">
        <v>53</v>
      </c>
      <c r="E205" s="39" t="s">
        <v>5</v>
      </c>
    </row>
    <row r="206" spans="1:5" ht="25.5">
      <c r="A206" s="35" t="s">
        <v>54</v>
      </c>
      <c r="E206" s="40" t="s">
        <v>2240</v>
      </c>
    </row>
    <row r="207" spans="1:5" ht="76.5">
      <c r="A207" t="s">
        <v>55</v>
      </c>
      <c r="E207" s="39" t="s">
        <v>272</v>
      </c>
    </row>
    <row r="208" spans="1:16" ht="12.75">
      <c r="A208" t="s">
        <v>48</v>
      </c>
      <c s="34" t="s">
        <v>346</v>
      </c>
      <c s="34" t="s">
        <v>243</v>
      </c>
      <c s="35" t="s">
        <v>5</v>
      </c>
      <c s="6" t="s">
        <v>244</v>
      </c>
      <c s="36" t="s">
        <v>237</v>
      </c>
      <c s="37">
        <v>0.405</v>
      </c>
      <c s="36">
        <v>0</v>
      </c>
      <c s="36">
        <f>ROUND(G208*H208,6)</f>
      </c>
      <c r="L208" s="38">
        <v>0</v>
      </c>
      <c s="32">
        <f>ROUND(ROUND(L208,2)*ROUND(G208,3),2)</f>
      </c>
      <c s="36" t="s">
        <v>52</v>
      </c>
      <c>
        <f>(M208*21)/100</f>
      </c>
      <c t="s">
        <v>27</v>
      </c>
    </row>
    <row r="209" spans="1:5" ht="12.75">
      <c r="A209" s="35" t="s">
        <v>53</v>
      </c>
      <c r="E209" s="39" t="s">
        <v>5</v>
      </c>
    </row>
    <row r="210" spans="1:5" ht="25.5">
      <c r="A210" s="35" t="s">
        <v>54</v>
      </c>
      <c r="E210" s="40" t="s">
        <v>2240</v>
      </c>
    </row>
    <row r="211" spans="1:5" ht="204">
      <c r="A211" t="s">
        <v>55</v>
      </c>
      <c r="E211" s="39" t="s">
        <v>276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COUNTIFS(L8:L541,"=0",A8:A541,"P")+COUNTIFS(L8:L541,"",A8:A541,"P")+SUM(Q8:Q541)</f>
      </c>
    </row>
    <row r="8" spans="1:13" ht="12.75">
      <c r="A8" t="s">
        <v>44</v>
      </c>
      <c r="C8" s="28" t="s">
        <v>2243</v>
      </c>
      <c r="E8" s="30" t="s">
        <v>2242</v>
      </c>
      <c r="J8" s="29">
        <f>0+J9+J22+J47+J540</f>
      </c>
      <c s="29">
        <f>0+K9+K22+K47+K540</f>
      </c>
      <c s="29">
        <f>0+L9+L22+L47+L540</f>
      </c>
      <c s="29">
        <f>0+M9+M22+M47+M540</f>
      </c>
    </row>
    <row r="9" spans="1:13" ht="12.75">
      <c r="A9" t="s">
        <v>46</v>
      </c>
      <c r="C9" s="31" t="s">
        <v>1076</v>
      </c>
      <c r="E9" s="33" t="s">
        <v>1381</v>
      </c>
      <c r="J9" s="32">
        <f>0</f>
      </c>
      <c s="32">
        <f>0</f>
      </c>
      <c s="32">
        <f>0+L10+L14+L18</f>
      </c>
      <c s="32">
        <f>0+M10+M14+M18</f>
      </c>
    </row>
    <row r="10" spans="1:16" ht="25.5">
      <c r="A10" t="s">
        <v>48</v>
      </c>
      <c s="34" t="s">
        <v>802</v>
      </c>
      <c s="34" t="s">
        <v>1382</v>
      </c>
      <c s="35" t="s">
        <v>4</v>
      </c>
      <c s="6" t="s">
        <v>1383</v>
      </c>
      <c s="36" t="s">
        <v>366</v>
      </c>
      <c s="37">
        <v>12.188</v>
      </c>
      <c s="36">
        <v>0</v>
      </c>
      <c s="36">
        <f>ROUND(G10*H10,6)</f>
      </c>
      <c r="L10" s="38">
        <v>0</v>
      </c>
      <c s="32">
        <f>ROUND(ROUND(L10,2)*ROUND(G10,3),2)</f>
      </c>
      <c s="36" t="s">
        <v>434</v>
      </c>
      <c>
        <f>(M10*21)/100</f>
      </c>
      <c t="s">
        <v>27</v>
      </c>
    </row>
    <row r="11" spans="1:5" ht="12.75">
      <c r="A11" s="35" t="s">
        <v>53</v>
      </c>
      <c r="E11" s="39" t="s">
        <v>5</v>
      </c>
    </row>
    <row r="12" spans="1:5" ht="25.5">
      <c r="A12" s="35" t="s">
        <v>54</v>
      </c>
      <c r="E12" s="40" t="s">
        <v>2244</v>
      </c>
    </row>
    <row r="13" spans="1:5" ht="63.75">
      <c r="A13" t="s">
        <v>55</v>
      </c>
      <c r="E13" s="39" t="s">
        <v>1384</v>
      </c>
    </row>
    <row r="14" spans="1:16" ht="12.75">
      <c r="A14" t="s">
        <v>48</v>
      </c>
      <c s="34" t="s">
        <v>803</v>
      </c>
      <c s="34" t="s">
        <v>1382</v>
      </c>
      <c s="35" t="s">
        <v>27</v>
      </c>
      <c s="6" t="s">
        <v>1386</v>
      </c>
      <c s="36" t="s">
        <v>497</v>
      </c>
      <c s="37">
        <v>4</v>
      </c>
      <c s="36">
        <v>0</v>
      </c>
      <c s="36">
        <f>ROUND(G14*H14,6)</f>
      </c>
      <c r="L14" s="38">
        <v>0</v>
      </c>
      <c s="32">
        <f>ROUND(ROUND(L14,2)*ROUND(G14,3),2)</f>
      </c>
      <c s="36" t="s">
        <v>434</v>
      </c>
      <c>
        <f>(M14*21)/100</f>
      </c>
      <c t="s">
        <v>27</v>
      </c>
    </row>
    <row r="15" spans="1:5" ht="12.75">
      <c r="A15" s="35" t="s">
        <v>53</v>
      </c>
      <c r="E15" s="39" t="s">
        <v>5</v>
      </c>
    </row>
    <row r="16" spans="1:5" ht="25.5">
      <c r="A16" s="35" t="s">
        <v>54</v>
      </c>
      <c r="E16" s="40" t="s">
        <v>317</v>
      </c>
    </row>
    <row r="17" spans="1:5" ht="12.75">
      <c r="A17" t="s">
        <v>55</v>
      </c>
      <c r="E17" s="39" t="s">
        <v>1387</v>
      </c>
    </row>
    <row r="18" spans="1:16" ht="12.75">
      <c r="A18" t="s">
        <v>48</v>
      </c>
      <c s="34" t="s">
        <v>807</v>
      </c>
      <c s="34" t="s">
        <v>1388</v>
      </c>
      <c s="35" t="s">
        <v>26</v>
      </c>
      <c s="6" t="s">
        <v>1389</v>
      </c>
      <c s="36" t="s">
        <v>497</v>
      </c>
      <c s="37">
        <v>4</v>
      </c>
      <c s="36">
        <v>0</v>
      </c>
      <c s="36">
        <f>ROUND(G18*H18,6)</f>
      </c>
      <c r="L18" s="38">
        <v>0</v>
      </c>
      <c s="32">
        <f>ROUND(ROUND(L18,2)*ROUND(G18,3),2)</f>
      </c>
      <c s="36" t="s">
        <v>434</v>
      </c>
      <c>
        <f>(M18*21)/100</f>
      </c>
      <c t="s">
        <v>27</v>
      </c>
    </row>
    <row r="19" spans="1:5" ht="12.75">
      <c r="A19" s="35" t="s">
        <v>53</v>
      </c>
      <c r="E19" s="39" t="s">
        <v>5</v>
      </c>
    </row>
    <row r="20" spans="1:5" ht="25.5">
      <c r="A20" s="35" t="s">
        <v>54</v>
      </c>
      <c r="E20" s="40" t="s">
        <v>317</v>
      </c>
    </row>
    <row r="21" spans="1:5" ht="12.75">
      <c r="A21" t="s">
        <v>55</v>
      </c>
      <c r="E21" s="39" t="s">
        <v>1391</v>
      </c>
    </row>
    <row r="22" spans="1:13" ht="12.75">
      <c r="A22" t="s">
        <v>46</v>
      </c>
      <c r="C22" s="31" t="s">
        <v>4</v>
      </c>
      <c r="E22" s="33" t="s">
        <v>1269</v>
      </c>
      <c r="J22" s="32">
        <f>0</f>
      </c>
      <c s="32">
        <f>0</f>
      </c>
      <c s="32">
        <f>0+L23+L27+L31+L35+L39+L43</f>
      </c>
      <c s="32">
        <f>0+M23+M27+M31+M35+M39+M43</f>
      </c>
    </row>
    <row r="23" spans="1:16" ht="12.75">
      <c r="A23" t="s">
        <v>48</v>
      </c>
      <c s="34" t="s">
        <v>4</v>
      </c>
      <c s="34" t="s">
        <v>1392</v>
      </c>
      <c s="35" t="s">
        <v>5</v>
      </c>
      <c s="6" t="s">
        <v>1393</v>
      </c>
      <c s="36" t="s">
        <v>182</v>
      </c>
      <c s="37">
        <v>30</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18.75">
      <c r="A26" t="s">
        <v>55</v>
      </c>
      <c r="E26" s="39" t="s">
        <v>1394</v>
      </c>
    </row>
    <row r="27" spans="1:16" ht="12.75">
      <c r="A27" t="s">
        <v>48</v>
      </c>
      <c s="34" t="s">
        <v>27</v>
      </c>
      <c s="34" t="s">
        <v>1395</v>
      </c>
      <c s="35" t="s">
        <v>5</v>
      </c>
      <c s="6" t="s">
        <v>1396</v>
      </c>
      <c s="36" t="s">
        <v>182</v>
      </c>
      <c s="37">
        <v>3200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318.75">
      <c r="A30" t="s">
        <v>55</v>
      </c>
      <c r="E30" s="39" t="s">
        <v>1397</v>
      </c>
    </row>
    <row r="31" spans="1:16" ht="12.75">
      <c r="A31" t="s">
        <v>48</v>
      </c>
      <c s="34" t="s">
        <v>26</v>
      </c>
      <c s="34" t="s">
        <v>2245</v>
      </c>
      <c s="35" t="s">
        <v>5</v>
      </c>
      <c s="6" t="s">
        <v>2246</v>
      </c>
      <c s="36" t="s">
        <v>182</v>
      </c>
      <c s="37">
        <v>544</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318.75">
      <c r="A34" t="s">
        <v>55</v>
      </c>
      <c r="E34" s="39" t="s">
        <v>1394</v>
      </c>
    </row>
    <row r="35" spans="1:16" ht="12.75">
      <c r="A35" t="s">
        <v>48</v>
      </c>
      <c s="34" t="s">
        <v>63</v>
      </c>
      <c s="34" t="s">
        <v>2247</v>
      </c>
      <c s="35" t="s">
        <v>5</v>
      </c>
      <c s="6" t="s">
        <v>2248</v>
      </c>
      <c s="36" t="s">
        <v>51</v>
      </c>
      <c s="37">
        <v>523</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25.5">
      <c r="A38" t="s">
        <v>55</v>
      </c>
      <c r="E38" s="39" t="s">
        <v>2249</v>
      </c>
    </row>
    <row r="39" spans="1:16" ht="12.75">
      <c r="A39" t="s">
        <v>48</v>
      </c>
      <c s="34" t="s">
        <v>67</v>
      </c>
      <c s="34" t="s">
        <v>192</v>
      </c>
      <c s="35" t="s">
        <v>5</v>
      </c>
      <c s="6" t="s">
        <v>1398</v>
      </c>
      <c s="36" t="s">
        <v>182</v>
      </c>
      <c s="37">
        <v>3774</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229.5">
      <c r="A42" t="s">
        <v>55</v>
      </c>
      <c r="E42" s="39" t="s">
        <v>1399</v>
      </c>
    </row>
    <row r="43" spans="1:16" ht="12.75">
      <c r="A43" t="s">
        <v>48</v>
      </c>
      <c s="34" t="s">
        <v>72</v>
      </c>
      <c s="34" t="s">
        <v>1400</v>
      </c>
      <c s="35" t="s">
        <v>5</v>
      </c>
      <c s="6" t="s">
        <v>1401</v>
      </c>
      <c s="36" t="s">
        <v>182</v>
      </c>
      <c s="37">
        <v>300</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293.25">
      <c r="A46" t="s">
        <v>55</v>
      </c>
      <c r="E46" s="39" t="s">
        <v>1402</v>
      </c>
    </row>
    <row r="47" spans="1:13" ht="12.75">
      <c r="A47" t="s">
        <v>46</v>
      </c>
      <c r="C47" s="31" t="s">
        <v>123</v>
      </c>
      <c r="E47" s="33" t="s">
        <v>124</v>
      </c>
      <c r="J47" s="32">
        <f>0</f>
      </c>
      <c s="32">
        <f>0</f>
      </c>
      <c s="32">
        <f>0+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L520+L524+L528+L532+L536</f>
      </c>
      <c s="32">
        <f>0+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M520+M524+M528+M532+M536</f>
      </c>
    </row>
    <row r="48" spans="1:16" ht="12.75">
      <c r="A48" t="s">
        <v>48</v>
      </c>
      <c s="34" t="s">
        <v>123</v>
      </c>
      <c s="34" t="s">
        <v>1403</v>
      </c>
      <c s="35" t="s">
        <v>5</v>
      </c>
      <c s="6" t="s">
        <v>1404</v>
      </c>
      <c s="36" t="s">
        <v>62</v>
      </c>
      <c s="37">
        <v>3</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14.75">
      <c r="A51" t="s">
        <v>55</v>
      </c>
      <c r="E51" s="39" t="s">
        <v>983</v>
      </c>
    </row>
    <row r="52" spans="1:16" ht="12.75">
      <c r="A52" t="s">
        <v>48</v>
      </c>
      <c s="34" t="s">
        <v>163</v>
      </c>
      <c s="34" t="s">
        <v>1405</v>
      </c>
      <c s="35" t="s">
        <v>5</v>
      </c>
      <c s="6" t="s">
        <v>1406</v>
      </c>
      <c s="36" t="s">
        <v>62</v>
      </c>
      <c s="37">
        <v>3</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40.25">
      <c r="A55" t="s">
        <v>55</v>
      </c>
      <c r="E55" s="39" t="s">
        <v>956</v>
      </c>
    </row>
    <row r="56" spans="1:16" ht="12.75">
      <c r="A56" t="s">
        <v>48</v>
      </c>
      <c s="34" t="s">
        <v>76</v>
      </c>
      <c s="34" t="s">
        <v>1407</v>
      </c>
      <c s="35" t="s">
        <v>5</v>
      </c>
      <c s="6" t="s">
        <v>1408</v>
      </c>
      <c s="36" t="s">
        <v>62</v>
      </c>
      <c s="37">
        <v>3</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14.75">
      <c r="A59" t="s">
        <v>55</v>
      </c>
      <c r="E59" s="39" t="s">
        <v>983</v>
      </c>
    </row>
    <row r="60" spans="1:16" ht="12.75">
      <c r="A60" t="s">
        <v>48</v>
      </c>
      <c s="34" t="s">
        <v>82</v>
      </c>
      <c s="34" t="s">
        <v>1409</v>
      </c>
      <c s="35" t="s">
        <v>5</v>
      </c>
      <c s="6" t="s">
        <v>1410</v>
      </c>
      <c s="36" t="s">
        <v>62</v>
      </c>
      <c s="37">
        <v>3</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40.25">
      <c r="A63" t="s">
        <v>55</v>
      </c>
      <c r="E63" s="39" t="s">
        <v>956</v>
      </c>
    </row>
    <row r="64" spans="1:16" ht="25.5">
      <c r="A64" t="s">
        <v>48</v>
      </c>
      <c s="34" t="s">
        <v>86</v>
      </c>
      <c s="34" t="s">
        <v>200</v>
      </c>
      <c s="35" t="s">
        <v>5</v>
      </c>
      <c s="6" t="s">
        <v>201</v>
      </c>
      <c s="36" t="s">
        <v>62</v>
      </c>
      <c s="37">
        <v>50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76.5">
      <c r="A67" t="s">
        <v>55</v>
      </c>
      <c r="E67" s="39" t="s">
        <v>1411</v>
      </c>
    </row>
    <row r="68" spans="1:16" ht="12.75">
      <c r="A68" t="s">
        <v>48</v>
      </c>
      <c s="34" t="s">
        <v>90</v>
      </c>
      <c s="34" t="s">
        <v>1412</v>
      </c>
      <c s="35" t="s">
        <v>5</v>
      </c>
      <c s="6" t="s">
        <v>1413</v>
      </c>
      <c s="36" t="s">
        <v>62</v>
      </c>
      <c s="37">
        <v>18</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76.5">
      <c r="A71" t="s">
        <v>55</v>
      </c>
      <c r="E71" s="39" t="s">
        <v>1364</v>
      </c>
    </row>
    <row r="72" spans="1:16" ht="12.75">
      <c r="A72" t="s">
        <v>48</v>
      </c>
      <c s="34" t="s">
        <v>94</v>
      </c>
      <c s="34" t="s">
        <v>206</v>
      </c>
      <c s="35" t="s">
        <v>5</v>
      </c>
      <c s="6" t="s">
        <v>207</v>
      </c>
      <c s="36" t="s">
        <v>62</v>
      </c>
      <c s="37">
        <v>64</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02">
      <c r="A75" t="s">
        <v>55</v>
      </c>
      <c r="E75" s="39" t="s">
        <v>1414</v>
      </c>
    </row>
    <row r="76" spans="1:16" ht="12.75">
      <c r="A76" t="s">
        <v>48</v>
      </c>
      <c s="34" t="s">
        <v>98</v>
      </c>
      <c s="34" t="s">
        <v>209</v>
      </c>
      <c s="35" t="s">
        <v>5</v>
      </c>
      <c s="6" t="s">
        <v>1415</v>
      </c>
      <c s="36" t="s">
        <v>51</v>
      </c>
      <c s="37">
        <v>4506</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1416</v>
      </c>
    </row>
    <row r="80" spans="1:16" ht="12.75">
      <c r="A80" t="s">
        <v>48</v>
      </c>
      <c s="34" t="s">
        <v>102</v>
      </c>
      <c s="34" t="s">
        <v>212</v>
      </c>
      <c s="35" t="s">
        <v>5</v>
      </c>
      <c s="6" t="s">
        <v>213</v>
      </c>
      <c s="36" t="s">
        <v>51</v>
      </c>
      <c s="37">
        <v>180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14.75">
      <c r="A83" t="s">
        <v>55</v>
      </c>
      <c r="E83" s="39" t="s">
        <v>1416</v>
      </c>
    </row>
    <row r="84" spans="1:16" ht="12.75">
      <c r="A84" t="s">
        <v>48</v>
      </c>
      <c s="34" t="s">
        <v>107</v>
      </c>
      <c s="34" t="s">
        <v>1417</v>
      </c>
      <c s="35" t="s">
        <v>5</v>
      </c>
      <c s="6" t="s">
        <v>1418</v>
      </c>
      <c s="36" t="s">
        <v>51</v>
      </c>
      <c s="37">
        <v>523</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02">
      <c r="A87" t="s">
        <v>55</v>
      </c>
      <c r="E87" s="39" t="s">
        <v>1279</v>
      </c>
    </row>
    <row r="88" spans="1:16" ht="12.75">
      <c r="A88" t="s">
        <v>48</v>
      </c>
      <c s="34" t="s">
        <v>111</v>
      </c>
      <c s="34" t="s">
        <v>1419</v>
      </c>
      <c s="35" t="s">
        <v>5</v>
      </c>
      <c s="6" t="s">
        <v>1420</v>
      </c>
      <c s="36" t="s">
        <v>51</v>
      </c>
      <c s="37">
        <v>11206</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40.25">
      <c r="A91" t="s">
        <v>55</v>
      </c>
      <c r="E91" s="39" t="s">
        <v>1282</v>
      </c>
    </row>
    <row r="92" spans="1:16" ht="25.5">
      <c r="A92" t="s">
        <v>48</v>
      </c>
      <c s="34" t="s">
        <v>115</v>
      </c>
      <c s="34" t="s">
        <v>1421</v>
      </c>
      <c s="35" t="s">
        <v>5</v>
      </c>
      <c s="6" t="s">
        <v>1422</v>
      </c>
      <c s="36" t="s">
        <v>51</v>
      </c>
      <c s="37">
        <v>3</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14.75">
      <c r="A95" t="s">
        <v>55</v>
      </c>
      <c r="E95" s="39" t="s">
        <v>1423</v>
      </c>
    </row>
    <row r="96" spans="1:16" ht="25.5">
      <c r="A96" t="s">
        <v>48</v>
      </c>
      <c s="34" t="s">
        <v>119</v>
      </c>
      <c s="34" t="s">
        <v>221</v>
      </c>
      <c s="35" t="s">
        <v>5</v>
      </c>
      <c s="6" t="s">
        <v>222</v>
      </c>
      <c s="36" t="s">
        <v>51</v>
      </c>
      <c s="37">
        <v>4676</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14.75">
      <c r="A99" t="s">
        <v>55</v>
      </c>
      <c r="E99" s="39" t="s">
        <v>1424</v>
      </c>
    </row>
    <row r="100" spans="1:16" ht="25.5">
      <c r="A100" t="s">
        <v>48</v>
      </c>
      <c s="34" t="s">
        <v>125</v>
      </c>
      <c s="34" t="s">
        <v>1425</v>
      </c>
      <c s="35" t="s">
        <v>5</v>
      </c>
      <c s="6" t="s">
        <v>1426</v>
      </c>
      <c s="36" t="s">
        <v>51</v>
      </c>
      <c s="37">
        <v>20</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1427</v>
      </c>
    </row>
    <row r="104" spans="1:16" ht="25.5">
      <c r="A104" t="s">
        <v>48</v>
      </c>
      <c s="34" t="s">
        <v>129</v>
      </c>
      <c s="34" t="s">
        <v>1430</v>
      </c>
      <c s="35" t="s">
        <v>5</v>
      </c>
      <c s="6" t="s">
        <v>1431</v>
      </c>
      <c s="36" t="s">
        <v>51</v>
      </c>
      <c s="37">
        <v>91</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76.5">
      <c r="A107" t="s">
        <v>55</v>
      </c>
      <c r="E107" s="39" t="s">
        <v>1047</v>
      </c>
    </row>
    <row r="108" spans="1:16" ht="12.75">
      <c r="A108" t="s">
        <v>48</v>
      </c>
      <c s="34" t="s">
        <v>133</v>
      </c>
      <c s="34" t="s">
        <v>1432</v>
      </c>
      <c s="35" t="s">
        <v>5</v>
      </c>
      <c s="6" t="s">
        <v>1433</v>
      </c>
      <c s="36" t="s">
        <v>51</v>
      </c>
      <c s="37">
        <v>6</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76.5">
      <c r="A111" t="s">
        <v>55</v>
      </c>
      <c r="E111" s="39" t="s">
        <v>1047</v>
      </c>
    </row>
    <row r="112" spans="1:16" ht="12.75">
      <c r="A112" t="s">
        <v>48</v>
      </c>
      <c s="34" t="s">
        <v>138</v>
      </c>
      <c s="34" t="s">
        <v>1434</v>
      </c>
      <c s="35" t="s">
        <v>5</v>
      </c>
      <c s="6" t="s">
        <v>1435</v>
      </c>
      <c s="36" t="s">
        <v>62</v>
      </c>
      <c s="37">
        <v>50</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02">
      <c r="A115" t="s">
        <v>55</v>
      </c>
      <c r="E115" s="39" t="s">
        <v>1436</v>
      </c>
    </row>
    <row r="116" spans="1:16" ht="25.5">
      <c r="A116" t="s">
        <v>48</v>
      </c>
      <c s="34" t="s">
        <v>249</v>
      </c>
      <c s="34" t="s">
        <v>224</v>
      </c>
      <c s="35" t="s">
        <v>5</v>
      </c>
      <c s="6" t="s">
        <v>225</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38.25">
      <c r="A119" t="s">
        <v>55</v>
      </c>
      <c r="E119" s="39" t="s">
        <v>1437</v>
      </c>
    </row>
    <row r="120" spans="1:16" ht="12.75">
      <c r="A120" t="s">
        <v>48</v>
      </c>
      <c s="34" t="s">
        <v>253</v>
      </c>
      <c s="34" t="s">
        <v>1438</v>
      </c>
      <c s="35" t="s">
        <v>5</v>
      </c>
      <c s="6" t="s">
        <v>1439</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38.25">
      <c r="A123" t="s">
        <v>55</v>
      </c>
      <c r="E123" s="39" t="s">
        <v>1437</v>
      </c>
    </row>
    <row r="124" spans="1:16" ht="25.5">
      <c r="A124" t="s">
        <v>48</v>
      </c>
      <c s="34" t="s">
        <v>995</v>
      </c>
      <c s="34" t="s">
        <v>227</v>
      </c>
      <c s="35" t="s">
        <v>5</v>
      </c>
      <c s="6" t="s">
        <v>228</v>
      </c>
      <c s="36" t="s">
        <v>62</v>
      </c>
      <c s="37">
        <v>5</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38.25">
      <c r="A127" t="s">
        <v>55</v>
      </c>
      <c r="E127" s="39" t="s">
        <v>1440</v>
      </c>
    </row>
    <row r="128" spans="1:16" ht="12.75">
      <c r="A128" t="s">
        <v>48</v>
      </c>
      <c s="34" t="s">
        <v>256</v>
      </c>
      <c s="34" t="s">
        <v>230</v>
      </c>
      <c s="35" t="s">
        <v>5</v>
      </c>
      <c s="6" t="s">
        <v>231</v>
      </c>
      <c s="36" t="s">
        <v>62</v>
      </c>
      <c s="37">
        <v>50</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14.75">
      <c r="A131" t="s">
        <v>55</v>
      </c>
      <c r="E131" s="39" t="s">
        <v>1441</v>
      </c>
    </row>
    <row r="132" spans="1:16" ht="25.5">
      <c r="A132" t="s">
        <v>48</v>
      </c>
      <c s="34" t="s">
        <v>260</v>
      </c>
      <c s="34" t="s">
        <v>233</v>
      </c>
      <c s="35" t="s">
        <v>5</v>
      </c>
      <c s="6" t="s">
        <v>234</v>
      </c>
      <c s="36" t="s">
        <v>62</v>
      </c>
      <c s="37">
        <v>50</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14.75">
      <c r="A135" t="s">
        <v>55</v>
      </c>
      <c r="E135" s="39" t="s">
        <v>1416</v>
      </c>
    </row>
    <row r="136" spans="1:16" ht="12.75">
      <c r="A136" t="s">
        <v>48</v>
      </c>
      <c s="34" t="s">
        <v>264</v>
      </c>
      <c s="34" t="s">
        <v>1442</v>
      </c>
      <c s="35" t="s">
        <v>5</v>
      </c>
      <c s="6" t="s">
        <v>1443</v>
      </c>
      <c s="36" t="s">
        <v>51</v>
      </c>
      <c s="37">
        <v>523</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14.75">
      <c r="A139" t="s">
        <v>55</v>
      </c>
      <c r="E139" s="39" t="s">
        <v>1424</v>
      </c>
    </row>
    <row r="140" spans="1:16" ht="12.75">
      <c r="A140" t="s">
        <v>48</v>
      </c>
      <c s="34" t="s">
        <v>283</v>
      </c>
      <c s="34" t="s">
        <v>1362</v>
      </c>
      <c s="35" t="s">
        <v>5</v>
      </c>
      <c s="6" t="s">
        <v>1363</v>
      </c>
      <c s="36" t="s">
        <v>62</v>
      </c>
      <c s="37">
        <v>3</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76.5">
      <c r="A143" t="s">
        <v>55</v>
      </c>
      <c r="E143" s="39" t="s">
        <v>1364</v>
      </c>
    </row>
    <row r="144" spans="1:16" ht="12.75">
      <c r="A144" t="s">
        <v>48</v>
      </c>
      <c s="34" t="s">
        <v>287</v>
      </c>
      <c s="34" t="s">
        <v>288</v>
      </c>
      <c s="35" t="s">
        <v>5</v>
      </c>
      <c s="6" t="s">
        <v>289</v>
      </c>
      <c s="36" t="s">
        <v>62</v>
      </c>
      <c s="37">
        <v>6</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76.5">
      <c r="A147" t="s">
        <v>55</v>
      </c>
      <c r="E147" s="39" t="s">
        <v>1365</v>
      </c>
    </row>
    <row r="148" spans="1:16" ht="12.75">
      <c r="A148" t="s">
        <v>48</v>
      </c>
      <c s="34" t="s">
        <v>291</v>
      </c>
      <c s="34" t="s">
        <v>1444</v>
      </c>
      <c s="35" t="s">
        <v>5</v>
      </c>
      <c s="6" t="s">
        <v>1445</v>
      </c>
      <c s="36" t="s">
        <v>62</v>
      </c>
      <c s="37">
        <v>9</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89.25">
      <c r="A151" t="s">
        <v>55</v>
      </c>
      <c r="E151" s="39" t="s">
        <v>1446</v>
      </c>
    </row>
    <row r="152" spans="1:16" ht="25.5">
      <c r="A152" t="s">
        <v>48</v>
      </c>
      <c s="34" t="s">
        <v>295</v>
      </c>
      <c s="34" t="s">
        <v>1055</v>
      </c>
      <c s="35" t="s">
        <v>5</v>
      </c>
      <c s="6" t="s">
        <v>1056</v>
      </c>
      <c s="36" t="s">
        <v>51</v>
      </c>
      <c s="37">
        <v>27</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89.25">
      <c r="A155" t="s">
        <v>55</v>
      </c>
      <c r="E155" s="39" t="s">
        <v>934</v>
      </c>
    </row>
    <row r="156" spans="1:16" ht="12.75">
      <c r="A156" t="s">
        <v>48</v>
      </c>
      <c s="34" t="s">
        <v>526</v>
      </c>
      <c s="34" t="s">
        <v>1447</v>
      </c>
      <c s="35" t="s">
        <v>5</v>
      </c>
      <c s="6" t="s">
        <v>1448</v>
      </c>
      <c s="36" t="s">
        <v>1449</v>
      </c>
      <c s="37">
        <v>2.85</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53">
      <c r="A159" t="s">
        <v>55</v>
      </c>
      <c r="E159" s="39" t="s">
        <v>1450</v>
      </c>
    </row>
    <row r="160" spans="1:16" ht="12.75">
      <c r="A160" t="s">
        <v>48</v>
      </c>
      <c s="34" t="s">
        <v>300</v>
      </c>
      <c s="34" t="s">
        <v>1451</v>
      </c>
      <c s="35" t="s">
        <v>5</v>
      </c>
      <c s="6" t="s">
        <v>1452</v>
      </c>
      <c s="36" t="s">
        <v>1449</v>
      </c>
      <c s="37">
        <v>107.85</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53">
      <c r="A163" t="s">
        <v>55</v>
      </c>
      <c r="E163" s="39" t="s">
        <v>1450</v>
      </c>
    </row>
    <row r="164" spans="1:16" ht="25.5">
      <c r="A164" t="s">
        <v>48</v>
      </c>
      <c s="34" t="s">
        <v>533</v>
      </c>
      <c s="34" t="s">
        <v>1453</v>
      </c>
      <c s="35" t="s">
        <v>5</v>
      </c>
      <c s="6" t="s">
        <v>1454</v>
      </c>
      <c s="36" t="s">
        <v>51</v>
      </c>
      <c s="37">
        <v>11361</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14.75">
      <c r="A167" t="s">
        <v>55</v>
      </c>
      <c r="E167" s="39" t="s">
        <v>1293</v>
      </c>
    </row>
    <row r="168" spans="1:16" ht="25.5">
      <c r="A168" t="s">
        <v>48</v>
      </c>
      <c s="34" t="s">
        <v>305</v>
      </c>
      <c s="34" t="s">
        <v>1455</v>
      </c>
      <c s="35" t="s">
        <v>5</v>
      </c>
      <c s="6" t="s">
        <v>1456</v>
      </c>
      <c s="36" t="s">
        <v>51</v>
      </c>
      <c s="37">
        <v>700</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53">
      <c r="A171" t="s">
        <v>55</v>
      </c>
      <c r="E171" s="39" t="s">
        <v>1138</v>
      </c>
    </row>
    <row r="172" spans="1:16" ht="12.75">
      <c r="A172" t="s">
        <v>48</v>
      </c>
      <c s="34" t="s">
        <v>311</v>
      </c>
      <c s="34" t="s">
        <v>1457</v>
      </c>
      <c s="35" t="s">
        <v>5</v>
      </c>
      <c s="6" t="s">
        <v>1458</v>
      </c>
      <c s="36" t="s">
        <v>1459</v>
      </c>
      <c s="37">
        <v>61.728</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53">
      <c r="A175" t="s">
        <v>55</v>
      </c>
      <c r="E175" s="39" t="s">
        <v>1460</v>
      </c>
    </row>
    <row r="176" spans="1:16" ht="12.75">
      <c r="A176" t="s">
        <v>48</v>
      </c>
      <c s="34" t="s">
        <v>312</v>
      </c>
      <c s="34" t="s">
        <v>1461</v>
      </c>
      <c s="35" t="s">
        <v>5</v>
      </c>
      <c s="6" t="s">
        <v>1462</v>
      </c>
      <c s="36" t="s">
        <v>1459</v>
      </c>
      <c s="37">
        <v>1409.4</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53">
      <c r="A179" t="s">
        <v>55</v>
      </c>
      <c r="E179" s="39" t="s">
        <v>1460</v>
      </c>
    </row>
    <row r="180" spans="1:16" ht="12.75">
      <c r="A180" t="s">
        <v>48</v>
      </c>
      <c s="34" t="s">
        <v>314</v>
      </c>
      <c s="34" t="s">
        <v>1463</v>
      </c>
      <c s="35" t="s">
        <v>5</v>
      </c>
      <c s="6" t="s">
        <v>1464</v>
      </c>
      <c s="36" t="s">
        <v>51</v>
      </c>
      <c s="37">
        <v>26019</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14.75">
      <c r="A183" t="s">
        <v>55</v>
      </c>
      <c r="E183" s="39" t="s">
        <v>1465</v>
      </c>
    </row>
    <row r="184" spans="1:16" ht="12.75">
      <c r="A184" t="s">
        <v>48</v>
      </c>
      <c s="34" t="s">
        <v>319</v>
      </c>
      <c s="34" t="s">
        <v>2250</v>
      </c>
      <c s="35" t="s">
        <v>5</v>
      </c>
      <c s="6" t="s">
        <v>2251</v>
      </c>
      <c s="36" t="s">
        <v>51</v>
      </c>
      <c s="37">
        <v>2266</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53">
      <c r="A187" t="s">
        <v>55</v>
      </c>
      <c r="E187" s="39" t="s">
        <v>1138</v>
      </c>
    </row>
    <row r="188" spans="1:16" ht="12.75">
      <c r="A188" t="s">
        <v>48</v>
      </c>
      <c s="34" t="s">
        <v>323</v>
      </c>
      <c s="34" t="s">
        <v>1466</v>
      </c>
      <c s="35" t="s">
        <v>5</v>
      </c>
      <c s="6" t="s">
        <v>1467</v>
      </c>
      <c s="36" t="s">
        <v>62</v>
      </c>
      <c s="37">
        <v>3</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78.5">
      <c r="A191" t="s">
        <v>55</v>
      </c>
      <c r="E191" s="39" t="s">
        <v>1285</v>
      </c>
    </row>
    <row r="192" spans="1:16" ht="12.75">
      <c r="A192" t="s">
        <v>48</v>
      </c>
      <c s="34" t="s">
        <v>327</v>
      </c>
      <c s="34" t="s">
        <v>1468</v>
      </c>
      <c s="35" t="s">
        <v>5</v>
      </c>
      <c s="6" t="s">
        <v>1469</v>
      </c>
      <c s="36" t="s">
        <v>62</v>
      </c>
      <c s="37">
        <v>3</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27.5">
      <c r="A195" t="s">
        <v>55</v>
      </c>
      <c r="E195" s="39" t="s">
        <v>968</v>
      </c>
    </row>
    <row r="196" spans="1:16" ht="12.75">
      <c r="A196" t="s">
        <v>48</v>
      </c>
      <c s="34" t="s">
        <v>330</v>
      </c>
      <c s="34" t="s">
        <v>1470</v>
      </c>
      <c s="35" t="s">
        <v>5</v>
      </c>
      <c s="6" t="s">
        <v>1471</v>
      </c>
      <c s="36" t="s">
        <v>62</v>
      </c>
      <c s="37">
        <v>3</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78.5">
      <c r="A199" t="s">
        <v>55</v>
      </c>
      <c r="E199" s="39" t="s">
        <v>1285</v>
      </c>
    </row>
    <row r="200" spans="1:16" ht="12.75">
      <c r="A200" t="s">
        <v>48</v>
      </c>
      <c s="34" t="s">
        <v>334</v>
      </c>
      <c s="34" t="s">
        <v>1472</v>
      </c>
      <c s="35" t="s">
        <v>5</v>
      </c>
      <c s="6" t="s">
        <v>1473</v>
      </c>
      <c s="36" t="s">
        <v>62</v>
      </c>
      <c s="37">
        <v>3</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127.5">
      <c r="A203" t="s">
        <v>55</v>
      </c>
      <c r="E203" s="39" t="s">
        <v>968</v>
      </c>
    </row>
    <row r="204" spans="1:16" ht="12.75">
      <c r="A204" t="s">
        <v>48</v>
      </c>
      <c s="34" t="s">
        <v>558</v>
      </c>
      <c s="34" t="s">
        <v>1288</v>
      </c>
      <c s="35" t="s">
        <v>5</v>
      </c>
      <c s="6" t="s">
        <v>1289</v>
      </c>
      <c s="36" t="s">
        <v>51</v>
      </c>
      <c s="37">
        <v>31497</v>
      </c>
      <c s="36">
        <v>0</v>
      </c>
      <c s="36">
        <f>ROUND(G204*H204,6)</f>
      </c>
      <c r="L204" s="38">
        <v>0</v>
      </c>
      <c s="32">
        <f>ROUND(ROUND(L204,2)*ROUND(G204,3),2)</f>
      </c>
      <c s="36" t="s">
        <v>52</v>
      </c>
      <c>
        <f>(M204*21)/100</f>
      </c>
      <c t="s">
        <v>27</v>
      </c>
    </row>
    <row r="205" spans="1:5" ht="12.75">
      <c r="A205" s="35" t="s">
        <v>53</v>
      </c>
      <c r="E205" s="39" t="s">
        <v>5</v>
      </c>
    </row>
    <row r="206" spans="1:5" ht="12.75">
      <c r="A206" s="35" t="s">
        <v>54</v>
      </c>
      <c r="E206" s="40" t="s">
        <v>5</v>
      </c>
    </row>
    <row r="207" spans="1:5" ht="153">
      <c r="A207" t="s">
        <v>55</v>
      </c>
      <c r="E207" s="39" t="s">
        <v>1290</v>
      </c>
    </row>
    <row r="208" spans="1:16" ht="12.75">
      <c r="A208" t="s">
        <v>48</v>
      </c>
      <c s="34" t="s">
        <v>562</v>
      </c>
      <c s="34" t="s">
        <v>1291</v>
      </c>
      <c s="35" t="s">
        <v>5</v>
      </c>
      <c s="6" t="s">
        <v>1292</v>
      </c>
      <c s="36" t="s">
        <v>51</v>
      </c>
      <c s="37">
        <v>31497</v>
      </c>
      <c s="36">
        <v>0</v>
      </c>
      <c s="36">
        <f>ROUND(G208*H208,6)</f>
      </c>
      <c r="L208" s="38">
        <v>0</v>
      </c>
      <c s="32">
        <f>ROUND(ROUND(L208,2)*ROUND(G208,3),2)</f>
      </c>
      <c s="36" t="s">
        <v>52</v>
      </c>
      <c>
        <f>(M208*21)/100</f>
      </c>
      <c t="s">
        <v>27</v>
      </c>
    </row>
    <row r="209" spans="1:5" ht="12.75">
      <c r="A209" s="35" t="s">
        <v>53</v>
      </c>
      <c r="E209" s="39" t="s">
        <v>5</v>
      </c>
    </row>
    <row r="210" spans="1:5" ht="12.75">
      <c r="A210" s="35" t="s">
        <v>54</v>
      </c>
      <c r="E210" s="40" t="s">
        <v>5</v>
      </c>
    </row>
    <row r="211" spans="1:5" ht="114.75">
      <c r="A211" t="s">
        <v>55</v>
      </c>
      <c r="E211" s="39" t="s">
        <v>1293</v>
      </c>
    </row>
    <row r="212" spans="1:16" ht="12.75">
      <c r="A212" t="s">
        <v>48</v>
      </c>
      <c s="34" t="s">
        <v>338</v>
      </c>
      <c s="34" t="s">
        <v>2252</v>
      </c>
      <c s="35" t="s">
        <v>5</v>
      </c>
      <c s="6" t="s">
        <v>2253</v>
      </c>
      <c s="36" t="s">
        <v>51</v>
      </c>
      <c s="37">
        <v>760</v>
      </c>
      <c s="36">
        <v>0</v>
      </c>
      <c s="36">
        <f>ROUND(G212*H212,6)</f>
      </c>
      <c r="L212" s="38">
        <v>0</v>
      </c>
      <c s="32">
        <f>ROUND(ROUND(L212,2)*ROUND(G212,3),2)</f>
      </c>
      <c s="36" t="s">
        <v>52</v>
      </c>
      <c>
        <f>(M212*21)/100</f>
      </c>
      <c t="s">
        <v>27</v>
      </c>
    </row>
    <row r="213" spans="1:5" ht="12.75">
      <c r="A213" s="35" t="s">
        <v>53</v>
      </c>
      <c r="E213" s="39" t="s">
        <v>5</v>
      </c>
    </row>
    <row r="214" spans="1:5" ht="12.75">
      <c r="A214" s="35" t="s">
        <v>54</v>
      </c>
      <c r="E214" s="40" t="s">
        <v>5</v>
      </c>
    </row>
    <row r="215" spans="1:5" ht="153">
      <c r="A215" t="s">
        <v>55</v>
      </c>
      <c r="E215" s="39" t="s">
        <v>1138</v>
      </c>
    </row>
    <row r="216" spans="1:16" ht="12.75">
      <c r="A216" t="s">
        <v>48</v>
      </c>
      <c s="34" t="s">
        <v>342</v>
      </c>
      <c s="34" t="s">
        <v>1294</v>
      </c>
      <c s="35" t="s">
        <v>5</v>
      </c>
      <c s="6" t="s">
        <v>1295</v>
      </c>
      <c s="36" t="s">
        <v>1296</v>
      </c>
      <c s="37">
        <v>20</v>
      </c>
      <c s="36">
        <v>0</v>
      </c>
      <c s="36">
        <f>ROUND(G216*H216,6)</f>
      </c>
      <c r="L216" s="38">
        <v>0</v>
      </c>
      <c s="32">
        <f>ROUND(ROUND(L216,2)*ROUND(G216,3),2)</f>
      </c>
      <c s="36" t="s">
        <v>52</v>
      </c>
      <c>
        <f>(M216*21)/100</f>
      </c>
      <c t="s">
        <v>27</v>
      </c>
    </row>
    <row r="217" spans="1:5" ht="12.75">
      <c r="A217" s="35" t="s">
        <v>53</v>
      </c>
      <c r="E217" s="39" t="s">
        <v>5</v>
      </c>
    </row>
    <row r="218" spans="1:5" ht="12.75">
      <c r="A218" s="35" t="s">
        <v>54</v>
      </c>
      <c r="E218" s="40" t="s">
        <v>5</v>
      </c>
    </row>
    <row r="219" spans="1:5" ht="127.5">
      <c r="A219" t="s">
        <v>55</v>
      </c>
      <c r="E219" s="39" t="s">
        <v>1297</v>
      </c>
    </row>
    <row r="220" spans="1:16" ht="12.75">
      <c r="A220" t="s">
        <v>48</v>
      </c>
      <c s="34" t="s">
        <v>573</v>
      </c>
      <c s="34" t="s">
        <v>1298</v>
      </c>
      <c s="35" t="s">
        <v>5</v>
      </c>
      <c s="6" t="s">
        <v>1299</v>
      </c>
      <c s="36" t="s">
        <v>51</v>
      </c>
      <c s="37">
        <v>31497</v>
      </c>
      <c s="36">
        <v>0</v>
      </c>
      <c s="36">
        <f>ROUND(G220*H220,6)</f>
      </c>
      <c r="L220" s="38">
        <v>0</v>
      </c>
      <c s="32">
        <f>ROUND(ROUND(L220,2)*ROUND(G220,3),2)</f>
      </c>
      <c s="36" t="s">
        <v>52</v>
      </c>
      <c>
        <f>(M220*21)/100</f>
      </c>
      <c t="s">
        <v>27</v>
      </c>
    </row>
    <row r="221" spans="1:5" ht="12.75">
      <c r="A221" s="35" t="s">
        <v>53</v>
      </c>
      <c r="E221" s="39" t="s">
        <v>5</v>
      </c>
    </row>
    <row r="222" spans="1:5" ht="12.75">
      <c r="A222" s="35" t="s">
        <v>54</v>
      </c>
      <c r="E222" s="40" t="s">
        <v>5</v>
      </c>
    </row>
    <row r="223" spans="1:5" ht="127.5">
      <c r="A223" t="s">
        <v>55</v>
      </c>
      <c r="E223" s="39" t="s">
        <v>1300</v>
      </c>
    </row>
    <row r="224" spans="1:16" ht="12.75">
      <c r="A224" t="s">
        <v>48</v>
      </c>
      <c s="34" t="s">
        <v>577</v>
      </c>
      <c s="34" t="s">
        <v>1474</v>
      </c>
      <c s="35" t="s">
        <v>5</v>
      </c>
      <c s="6" t="s">
        <v>1475</v>
      </c>
      <c s="36" t="s">
        <v>62</v>
      </c>
      <c s="37">
        <v>32</v>
      </c>
      <c s="36">
        <v>0</v>
      </c>
      <c s="36">
        <f>ROUND(G224*H224,6)</f>
      </c>
      <c r="L224" s="38">
        <v>0</v>
      </c>
      <c s="32">
        <f>ROUND(ROUND(L224,2)*ROUND(G224,3),2)</f>
      </c>
      <c s="36" t="s">
        <v>52</v>
      </c>
      <c>
        <f>(M224*21)/100</f>
      </c>
      <c t="s">
        <v>27</v>
      </c>
    </row>
    <row r="225" spans="1:5" ht="12.75">
      <c r="A225" s="35" t="s">
        <v>53</v>
      </c>
      <c r="E225" s="39" t="s">
        <v>5</v>
      </c>
    </row>
    <row r="226" spans="1:5" ht="12.75">
      <c r="A226" s="35" t="s">
        <v>54</v>
      </c>
      <c r="E226" s="40" t="s">
        <v>5</v>
      </c>
    </row>
    <row r="227" spans="1:5" ht="178.5">
      <c r="A227" t="s">
        <v>55</v>
      </c>
      <c r="E227" s="39" t="s">
        <v>1285</v>
      </c>
    </row>
    <row r="228" spans="1:16" ht="12.75">
      <c r="A228" t="s">
        <v>48</v>
      </c>
      <c s="34" t="s">
        <v>346</v>
      </c>
      <c s="34" t="s">
        <v>1476</v>
      </c>
      <c s="35" t="s">
        <v>5</v>
      </c>
      <c s="6" t="s">
        <v>1477</v>
      </c>
      <c s="36" t="s">
        <v>62</v>
      </c>
      <c s="37">
        <v>32</v>
      </c>
      <c s="36">
        <v>0</v>
      </c>
      <c s="36">
        <f>ROUND(G228*H228,6)</f>
      </c>
      <c r="L228" s="38">
        <v>0</v>
      </c>
      <c s="32">
        <f>ROUND(ROUND(L228,2)*ROUND(G228,3),2)</f>
      </c>
      <c s="36" t="s">
        <v>52</v>
      </c>
      <c>
        <f>(M228*21)/100</f>
      </c>
      <c t="s">
        <v>27</v>
      </c>
    </row>
    <row r="229" spans="1:5" ht="12.75">
      <c r="A229" s="35" t="s">
        <v>53</v>
      </c>
      <c r="E229" s="39" t="s">
        <v>5</v>
      </c>
    </row>
    <row r="230" spans="1:5" ht="12.75">
      <c r="A230" s="35" t="s">
        <v>54</v>
      </c>
      <c r="E230" s="40" t="s">
        <v>5</v>
      </c>
    </row>
    <row r="231" spans="1:5" ht="127.5">
      <c r="A231" t="s">
        <v>55</v>
      </c>
      <c r="E231" s="39" t="s">
        <v>968</v>
      </c>
    </row>
    <row r="232" spans="1:16" ht="12.75">
      <c r="A232" t="s">
        <v>48</v>
      </c>
      <c s="34" t="s">
        <v>350</v>
      </c>
      <c s="34" t="s">
        <v>1301</v>
      </c>
      <c s="35" t="s">
        <v>5</v>
      </c>
      <c s="6" t="s">
        <v>1302</v>
      </c>
      <c s="36" t="s">
        <v>62</v>
      </c>
      <c s="37">
        <v>10</v>
      </c>
      <c s="36">
        <v>0</v>
      </c>
      <c s="36">
        <f>ROUND(G232*H232,6)</f>
      </c>
      <c r="L232" s="38">
        <v>0</v>
      </c>
      <c s="32">
        <f>ROUND(ROUND(L232,2)*ROUND(G232,3),2)</f>
      </c>
      <c s="36" t="s">
        <v>52</v>
      </c>
      <c>
        <f>(M232*21)/100</f>
      </c>
      <c t="s">
        <v>27</v>
      </c>
    </row>
    <row r="233" spans="1:5" ht="12.75">
      <c r="A233" s="35" t="s">
        <v>53</v>
      </c>
      <c r="E233" s="39" t="s">
        <v>5</v>
      </c>
    </row>
    <row r="234" spans="1:5" ht="12.75">
      <c r="A234" s="35" t="s">
        <v>54</v>
      </c>
      <c r="E234" s="40" t="s">
        <v>5</v>
      </c>
    </row>
    <row r="235" spans="1:5" ht="178.5">
      <c r="A235" t="s">
        <v>55</v>
      </c>
      <c r="E235" s="39" t="s">
        <v>1285</v>
      </c>
    </row>
    <row r="236" spans="1:16" ht="12.75">
      <c r="A236" t="s">
        <v>48</v>
      </c>
      <c s="34" t="s">
        <v>581</v>
      </c>
      <c s="34" t="s">
        <v>1303</v>
      </c>
      <c s="35" t="s">
        <v>5</v>
      </c>
      <c s="6" t="s">
        <v>1304</v>
      </c>
      <c s="36" t="s">
        <v>62</v>
      </c>
      <c s="37">
        <v>10</v>
      </c>
      <c s="36">
        <v>0</v>
      </c>
      <c s="36">
        <f>ROUND(G236*H236,6)</f>
      </c>
      <c r="L236" s="38">
        <v>0</v>
      </c>
      <c s="32">
        <f>ROUND(ROUND(L236,2)*ROUND(G236,3),2)</f>
      </c>
      <c s="36" t="s">
        <v>52</v>
      </c>
      <c>
        <f>(M236*21)/100</f>
      </c>
      <c t="s">
        <v>27</v>
      </c>
    </row>
    <row r="237" spans="1:5" ht="12.75">
      <c r="A237" s="35" t="s">
        <v>53</v>
      </c>
      <c r="E237" s="39" t="s">
        <v>5</v>
      </c>
    </row>
    <row r="238" spans="1:5" ht="12.75">
      <c r="A238" s="35" t="s">
        <v>54</v>
      </c>
      <c r="E238" s="40" t="s">
        <v>5</v>
      </c>
    </row>
    <row r="239" spans="1:5" ht="127.5">
      <c r="A239" t="s">
        <v>55</v>
      </c>
      <c r="E239" s="39" t="s">
        <v>968</v>
      </c>
    </row>
    <row r="240" spans="1:16" ht="12.75">
      <c r="A240" t="s">
        <v>48</v>
      </c>
      <c s="34" t="s">
        <v>585</v>
      </c>
      <c s="34" t="s">
        <v>1305</v>
      </c>
      <c s="35" t="s">
        <v>5</v>
      </c>
      <c s="6" t="s">
        <v>1306</v>
      </c>
      <c s="36" t="s">
        <v>62</v>
      </c>
      <c s="37">
        <v>10</v>
      </c>
      <c s="36">
        <v>0</v>
      </c>
      <c s="36">
        <f>ROUND(G240*H240,6)</f>
      </c>
      <c r="L240" s="38">
        <v>0</v>
      </c>
      <c s="32">
        <f>ROUND(ROUND(L240,2)*ROUND(G240,3),2)</f>
      </c>
      <c s="36" t="s">
        <v>52</v>
      </c>
      <c>
        <f>(M240*21)/100</f>
      </c>
      <c t="s">
        <v>27</v>
      </c>
    </row>
    <row r="241" spans="1:5" ht="12.75">
      <c r="A241" s="35" t="s">
        <v>53</v>
      </c>
      <c r="E241" s="39" t="s">
        <v>5</v>
      </c>
    </row>
    <row r="242" spans="1:5" ht="12.75">
      <c r="A242" s="35" t="s">
        <v>54</v>
      </c>
      <c r="E242" s="40" t="s">
        <v>5</v>
      </c>
    </row>
    <row r="243" spans="1:5" ht="178.5">
      <c r="A243" t="s">
        <v>55</v>
      </c>
      <c r="E243" s="39" t="s">
        <v>1285</v>
      </c>
    </row>
    <row r="244" spans="1:16" ht="12.75">
      <c r="A244" t="s">
        <v>48</v>
      </c>
      <c s="34" t="s">
        <v>355</v>
      </c>
      <c s="34" t="s">
        <v>1307</v>
      </c>
      <c s="35" t="s">
        <v>5</v>
      </c>
      <c s="6" t="s">
        <v>1308</v>
      </c>
      <c s="36" t="s">
        <v>62</v>
      </c>
      <c s="37">
        <v>10</v>
      </c>
      <c s="36">
        <v>0</v>
      </c>
      <c s="36">
        <f>ROUND(G244*H244,6)</f>
      </c>
      <c r="L244" s="38">
        <v>0</v>
      </c>
      <c s="32">
        <f>ROUND(ROUND(L244,2)*ROUND(G244,3),2)</f>
      </c>
      <c s="36" t="s">
        <v>52</v>
      </c>
      <c>
        <f>(M244*21)/100</f>
      </c>
      <c t="s">
        <v>27</v>
      </c>
    </row>
    <row r="245" spans="1:5" ht="12.75">
      <c r="A245" s="35" t="s">
        <v>53</v>
      </c>
      <c r="E245" s="39" t="s">
        <v>5</v>
      </c>
    </row>
    <row r="246" spans="1:5" ht="12.75">
      <c r="A246" s="35" t="s">
        <v>54</v>
      </c>
      <c r="E246" s="40" t="s">
        <v>5</v>
      </c>
    </row>
    <row r="247" spans="1:5" ht="127.5">
      <c r="A247" t="s">
        <v>55</v>
      </c>
      <c r="E247" s="39" t="s">
        <v>968</v>
      </c>
    </row>
    <row r="248" spans="1:16" ht="12.75">
      <c r="A248" t="s">
        <v>48</v>
      </c>
      <c s="34" t="s">
        <v>359</v>
      </c>
      <c s="34" t="s">
        <v>1478</v>
      </c>
      <c s="35" t="s">
        <v>5</v>
      </c>
      <c s="6" t="s">
        <v>1479</v>
      </c>
      <c s="36" t="s">
        <v>62</v>
      </c>
      <c s="37">
        <v>18</v>
      </c>
      <c s="36">
        <v>0</v>
      </c>
      <c s="36">
        <f>ROUND(G248*H248,6)</f>
      </c>
      <c r="L248" s="38">
        <v>0</v>
      </c>
      <c s="32">
        <f>ROUND(ROUND(L248,2)*ROUND(G248,3),2)</f>
      </c>
      <c s="36" t="s">
        <v>52</v>
      </c>
      <c>
        <f>(M248*21)/100</f>
      </c>
      <c t="s">
        <v>27</v>
      </c>
    </row>
    <row r="249" spans="1:5" ht="12.75">
      <c r="A249" s="35" t="s">
        <v>53</v>
      </c>
      <c r="E249" s="39" t="s">
        <v>5</v>
      </c>
    </row>
    <row r="250" spans="1:5" ht="12.75">
      <c r="A250" s="35" t="s">
        <v>54</v>
      </c>
      <c r="E250" s="40" t="s">
        <v>5</v>
      </c>
    </row>
    <row r="251" spans="1:5" ht="178.5">
      <c r="A251" t="s">
        <v>55</v>
      </c>
      <c r="E251" s="39" t="s">
        <v>1285</v>
      </c>
    </row>
    <row r="252" spans="1:16" ht="12.75">
      <c r="A252" t="s">
        <v>48</v>
      </c>
      <c s="34" t="s">
        <v>363</v>
      </c>
      <c s="34" t="s">
        <v>1480</v>
      </c>
      <c s="35" t="s">
        <v>5</v>
      </c>
      <c s="6" t="s">
        <v>1481</v>
      </c>
      <c s="36" t="s">
        <v>62</v>
      </c>
      <c s="37">
        <v>18</v>
      </c>
      <c s="36">
        <v>0</v>
      </c>
      <c s="36">
        <f>ROUND(G252*H252,6)</f>
      </c>
      <c r="L252" s="38">
        <v>0</v>
      </c>
      <c s="32">
        <f>ROUND(ROUND(L252,2)*ROUND(G252,3),2)</f>
      </c>
      <c s="36" t="s">
        <v>52</v>
      </c>
      <c>
        <f>(M252*21)/100</f>
      </c>
      <c t="s">
        <v>27</v>
      </c>
    </row>
    <row r="253" spans="1:5" ht="12.75">
      <c r="A253" s="35" t="s">
        <v>53</v>
      </c>
      <c r="E253" s="39" t="s">
        <v>5</v>
      </c>
    </row>
    <row r="254" spans="1:5" ht="12.75">
      <c r="A254" s="35" t="s">
        <v>54</v>
      </c>
      <c r="E254" s="40" t="s">
        <v>5</v>
      </c>
    </row>
    <row r="255" spans="1:5" ht="127.5">
      <c r="A255" t="s">
        <v>55</v>
      </c>
      <c r="E255" s="39" t="s">
        <v>968</v>
      </c>
    </row>
    <row r="256" spans="1:16" ht="12.75">
      <c r="A256" t="s">
        <v>48</v>
      </c>
      <c s="34" t="s">
        <v>368</v>
      </c>
      <c s="34" t="s">
        <v>1482</v>
      </c>
      <c s="35" t="s">
        <v>5</v>
      </c>
      <c s="6" t="s">
        <v>1483</v>
      </c>
      <c s="36" t="s">
        <v>62</v>
      </c>
      <c s="37">
        <v>7</v>
      </c>
      <c s="36">
        <v>0</v>
      </c>
      <c s="36">
        <f>ROUND(G256*H256,6)</f>
      </c>
      <c r="L256" s="38">
        <v>0</v>
      </c>
      <c s="32">
        <f>ROUND(ROUND(L256,2)*ROUND(G256,3),2)</f>
      </c>
      <c s="36" t="s">
        <v>52</v>
      </c>
      <c>
        <f>(M256*21)/100</f>
      </c>
      <c t="s">
        <v>27</v>
      </c>
    </row>
    <row r="257" spans="1:5" ht="12.75">
      <c r="A257" s="35" t="s">
        <v>53</v>
      </c>
      <c r="E257" s="39" t="s">
        <v>5</v>
      </c>
    </row>
    <row r="258" spans="1:5" ht="12.75">
      <c r="A258" s="35" t="s">
        <v>54</v>
      </c>
      <c r="E258" s="40" t="s">
        <v>5</v>
      </c>
    </row>
    <row r="259" spans="1:5" ht="178.5">
      <c r="A259" t="s">
        <v>55</v>
      </c>
      <c r="E259" s="39" t="s">
        <v>1285</v>
      </c>
    </row>
    <row r="260" spans="1:16" ht="12.75">
      <c r="A260" t="s">
        <v>48</v>
      </c>
      <c s="34" t="s">
        <v>372</v>
      </c>
      <c s="34" t="s">
        <v>1484</v>
      </c>
      <c s="35" t="s">
        <v>5</v>
      </c>
      <c s="6" t="s">
        <v>1485</v>
      </c>
      <c s="36" t="s">
        <v>62</v>
      </c>
      <c s="37">
        <v>7</v>
      </c>
      <c s="36">
        <v>0</v>
      </c>
      <c s="36">
        <f>ROUND(G260*H260,6)</f>
      </c>
      <c r="L260" s="38">
        <v>0</v>
      </c>
      <c s="32">
        <f>ROUND(ROUND(L260,2)*ROUND(G260,3),2)</f>
      </c>
      <c s="36" t="s">
        <v>52</v>
      </c>
      <c>
        <f>(M260*21)/100</f>
      </c>
      <c t="s">
        <v>27</v>
      </c>
    </row>
    <row r="261" spans="1:5" ht="12.75">
      <c r="A261" s="35" t="s">
        <v>53</v>
      </c>
      <c r="E261" s="39" t="s">
        <v>5</v>
      </c>
    </row>
    <row r="262" spans="1:5" ht="12.75">
      <c r="A262" s="35" t="s">
        <v>54</v>
      </c>
      <c r="E262" s="40" t="s">
        <v>5</v>
      </c>
    </row>
    <row r="263" spans="1:5" ht="127.5">
      <c r="A263" t="s">
        <v>55</v>
      </c>
      <c r="E263" s="39" t="s">
        <v>968</v>
      </c>
    </row>
    <row r="264" spans="1:16" ht="12.75">
      <c r="A264" t="s">
        <v>48</v>
      </c>
      <c s="34" t="s">
        <v>376</v>
      </c>
      <c s="34" t="s">
        <v>1486</v>
      </c>
      <c s="35" t="s">
        <v>5</v>
      </c>
      <c s="6" t="s">
        <v>1487</v>
      </c>
      <c s="36" t="s">
        <v>62</v>
      </c>
      <c s="37">
        <v>29</v>
      </c>
      <c s="36">
        <v>0</v>
      </c>
      <c s="36">
        <f>ROUND(G264*H264,6)</f>
      </c>
      <c r="L264" s="38">
        <v>0</v>
      </c>
      <c s="32">
        <f>ROUND(ROUND(L264,2)*ROUND(G264,3),2)</f>
      </c>
      <c s="36" t="s">
        <v>52</v>
      </c>
      <c>
        <f>(M264*21)/100</f>
      </c>
      <c t="s">
        <v>27</v>
      </c>
    </row>
    <row r="265" spans="1:5" ht="12.75">
      <c r="A265" s="35" t="s">
        <v>53</v>
      </c>
      <c r="E265" s="39" t="s">
        <v>5</v>
      </c>
    </row>
    <row r="266" spans="1:5" ht="12.75">
      <c r="A266" s="35" t="s">
        <v>54</v>
      </c>
      <c r="E266" s="40" t="s">
        <v>5</v>
      </c>
    </row>
    <row r="267" spans="1:5" ht="178.5">
      <c r="A267" t="s">
        <v>55</v>
      </c>
      <c r="E267" s="39" t="s">
        <v>1285</v>
      </c>
    </row>
    <row r="268" spans="1:16" ht="25.5">
      <c r="A268" t="s">
        <v>48</v>
      </c>
      <c s="34" t="s">
        <v>380</v>
      </c>
      <c s="34" t="s">
        <v>1488</v>
      </c>
      <c s="35" t="s">
        <v>5</v>
      </c>
      <c s="6" t="s">
        <v>1489</v>
      </c>
      <c s="36" t="s">
        <v>62</v>
      </c>
      <c s="37">
        <v>29</v>
      </c>
      <c s="36">
        <v>0</v>
      </c>
      <c s="36">
        <f>ROUND(G268*H268,6)</f>
      </c>
      <c r="L268" s="38">
        <v>0</v>
      </c>
      <c s="32">
        <f>ROUND(ROUND(L268,2)*ROUND(G268,3),2)</f>
      </c>
      <c s="36" t="s">
        <v>52</v>
      </c>
      <c>
        <f>(M268*21)/100</f>
      </c>
      <c t="s">
        <v>27</v>
      </c>
    </row>
    <row r="269" spans="1:5" ht="12.75">
      <c r="A269" s="35" t="s">
        <v>53</v>
      </c>
      <c r="E269" s="39" t="s">
        <v>5</v>
      </c>
    </row>
    <row r="270" spans="1:5" ht="12.75">
      <c r="A270" s="35" t="s">
        <v>54</v>
      </c>
      <c r="E270" s="40" t="s">
        <v>5</v>
      </c>
    </row>
    <row r="271" spans="1:5" ht="127.5">
      <c r="A271" t="s">
        <v>55</v>
      </c>
      <c r="E271" s="39" t="s">
        <v>968</v>
      </c>
    </row>
    <row r="272" spans="1:16" ht="12.75">
      <c r="A272" t="s">
        <v>48</v>
      </c>
      <c s="34" t="s">
        <v>384</v>
      </c>
      <c s="34" t="s">
        <v>1490</v>
      </c>
      <c s="35" t="s">
        <v>5</v>
      </c>
      <c s="6" t="s">
        <v>1491</v>
      </c>
      <c s="36" t="s">
        <v>62</v>
      </c>
      <c s="37">
        <v>3</v>
      </c>
      <c s="36">
        <v>0</v>
      </c>
      <c s="36">
        <f>ROUND(G272*H272,6)</f>
      </c>
      <c r="L272" s="38">
        <v>0</v>
      </c>
      <c s="32">
        <f>ROUND(ROUND(L272,2)*ROUND(G272,3),2)</f>
      </c>
      <c s="36" t="s">
        <v>52</v>
      </c>
      <c>
        <f>(M272*21)/100</f>
      </c>
      <c t="s">
        <v>27</v>
      </c>
    </row>
    <row r="273" spans="1:5" ht="12.75">
      <c r="A273" s="35" t="s">
        <v>53</v>
      </c>
      <c r="E273" s="39" t="s">
        <v>5</v>
      </c>
    </row>
    <row r="274" spans="1:5" ht="12.75">
      <c r="A274" s="35" t="s">
        <v>54</v>
      </c>
      <c r="E274" s="40" t="s">
        <v>5</v>
      </c>
    </row>
    <row r="275" spans="1:5" ht="178.5">
      <c r="A275" t="s">
        <v>55</v>
      </c>
      <c r="E275" s="39" t="s">
        <v>1285</v>
      </c>
    </row>
    <row r="276" spans="1:16" ht="12.75">
      <c r="A276" t="s">
        <v>48</v>
      </c>
      <c s="34" t="s">
        <v>389</v>
      </c>
      <c s="34" t="s">
        <v>1492</v>
      </c>
      <c s="35" t="s">
        <v>5</v>
      </c>
      <c s="6" t="s">
        <v>1493</v>
      </c>
      <c s="36" t="s">
        <v>62</v>
      </c>
      <c s="37">
        <v>3</v>
      </c>
      <c s="36">
        <v>0</v>
      </c>
      <c s="36">
        <f>ROUND(G276*H276,6)</f>
      </c>
      <c r="L276" s="38">
        <v>0</v>
      </c>
      <c s="32">
        <f>ROUND(ROUND(L276,2)*ROUND(G276,3),2)</f>
      </c>
      <c s="36" t="s">
        <v>52</v>
      </c>
      <c>
        <f>(M276*21)/100</f>
      </c>
      <c t="s">
        <v>27</v>
      </c>
    </row>
    <row r="277" spans="1:5" ht="12.75">
      <c r="A277" s="35" t="s">
        <v>53</v>
      </c>
      <c r="E277" s="39" t="s">
        <v>5</v>
      </c>
    </row>
    <row r="278" spans="1:5" ht="12.75">
      <c r="A278" s="35" t="s">
        <v>54</v>
      </c>
      <c r="E278" s="40" t="s">
        <v>5</v>
      </c>
    </row>
    <row r="279" spans="1:5" ht="127.5">
      <c r="A279" t="s">
        <v>55</v>
      </c>
      <c r="E279" s="39" t="s">
        <v>968</v>
      </c>
    </row>
    <row r="280" spans="1:16" ht="12.75">
      <c r="A280" t="s">
        <v>48</v>
      </c>
      <c s="34" t="s">
        <v>393</v>
      </c>
      <c s="34" t="s">
        <v>1494</v>
      </c>
      <c s="35" t="s">
        <v>5</v>
      </c>
      <c s="6" t="s">
        <v>1495</v>
      </c>
      <c s="36" t="s">
        <v>62</v>
      </c>
      <c s="37">
        <v>3</v>
      </c>
      <c s="36">
        <v>0</v>
      </c>
      <c s="36">
        <f>ROUND(G280*H280,6)</f>
      </c>
      <c r="L280" s="38">
        <v>0</v>
      </c>
      <c s="32">
        <f>ROUND(ROUND(L280,2)*ROUND(G280,3),2)</f>
      </c>
      <c s="36" t="s">
        <v>52</v>
      </c>
      <c>
        <f>(M280*21)/100</f>
      </c>
      <c t="s">
        <v>27</v>
      </c>
    </row>
    <row r="281" spans="1:5" ht="12.75">
      <c r="A281" s="35" t="s">
        <v>53</v>
      </c>
      <c r="E281" s="39" t="s">
        <v>5</v>
      </c>
    </row>
    <row r="282" spans="1:5" ht="12.75">
      <c r="A282" s="35" t="s">
        <v>54</v>
      </c>
      <c r="E282" s="40" t="s">
        <v>5</v>
      </c>
    </row>
    <row r="283" spans="1:5" ht="114.75">
      <c r="A283" t="s">
        <v>55</v>
      </c>
      <c r="E283" s="39" t="s">
        <v>983</v>
      </c>
    </row>
    <row r="284" spans="1:16" ht="12.75">
      <c r="A284" t="s">
        <v>48</v>
      </c>
      <c s="34" t="s">
        <v>397</v>
      </c>
      <c s="34" t="s">
        <v>1496</v>
      </c>
      <c s="35" t="s">
        <v>5</v>
      </c>
      <c s="6" t="s">
        <v>1497</v>
      </c>
      <c s="36" t="s">
        <v>62</v>
      </c>
      <c s="37">
        <v>3</v>
      </c>
      <c s="36">
        <v>0</v>
      </c>
      <c s="36">
        <f>ROUND(G284*H284,6)</f>
      </c>
      <c r="L284" s="38">
        <v>0</v>
      </c>
      <c s="32">
        <f>ROUND(ROUND(L284,2)*ROUND(G284,3),2)</f>
      </c>
      <c s="36" t="s">
        <v>52</v>
      </c>
      <c>
        <f>(M284*21)/100</f>
      </c>
      <c t="s">
        <v>27</v>
      </c>
    </row>
    <row r="285" spans="1:5" ht="12.75">
      <c r="A285" s="35" t="s">
        <v>53</v>
      </c>
      <c r="E285" s="39" t="s">
        <v>5</v>
      </c>
    </row>
    <row r="286" spans="1:5" ht="12.75">
      <c r="A286" s="35" t="s">
        <v>54</v>
      </c>
      <c r="E286" s="40" t="s">
        <v>5</v>
      </c>
    </row>
    <row r="287" spans="1:5" ht="127.5">
      <c r="A287" t="s">
        <v>55</v>
      </c>
      <c r="E287" s="39" t="s">
        <v>968</v>
      </c>
    </row>
    <row r="288" spans="1:16" ht="12.75">
      <c r="A288" t="s">
        <v>48</v>
      </c>
      <c s="34" t="s">
        <v>608</v>
      </c>
      <c s="34" t="s">
        <v>1498</v>
      </c>
      <c s="35" t="s">
        <v>5</v>
      </c>
      <c s="6" t="s">
        <v>1499</v>
      </c>
      <c s="36" t="s">
        <v>62</v>
      </c>
      <c s="37">
        <v>2</v>
      </c>
      <c s="36">
        <v>0</v>
      </c>
      <c s="36">
        <f>ROUND(G288*H288,6)</f>
      </c>
      <c r="L288" s="38">
        <v>0</v>
      </c>
      <c s="32">
        <f>ROUND(ROUND(L288,2)*ROUND(G288,3),2)</f>
      </c>
      <c s="36" t="s">
        <v>52</v>
      </c>
      <c>
        <f>(M288*21)/100</f>
      </c>
      <c t="s">
        <v>27</v>
      </c>
    </row>
    <row r="289" spans="1:5" ht="12.75">
      <c r="A289" s="35" t="s">
        <v>53</v>
      </c>
      <c r="E289" s="39" t="s">
        <v>5</v>
      </c>
    </row>
    <row r="290" spans="1:5" ht="12.75">
      <c r="A290" s="35" t="s">
        <v>54</v>
      </c>
      <c r="E290" s="40" t="s">
        <v>5</v>
      </c>
    </row>
    <row r="291" spans="1:5" ht="153">
      <c r="A291" t="s">
        <v>55</v>
      </c>
      <c r="E291" s="39" t="s">
        <v>1135</v>
      </c>
    </row>
    <row r="292" spans="1:16" ht="12.75">
      <c r="A292" t="s">
        <v>48</v>
      </c>
      <c s="34" t="s">
        <v>612</v>
      </c>
      <c s="34" t="s">
        <v>1500</v>
      </c>
      <c s="35" t="s">
        <v>5</v>
      </c>
      <c s="6" t="s">
        <v>1501</v>
      </c>
      <c s="36" t="s">
        <v>62</v>
      </c>
      <c s="37">
        <v>1</v>
      </c>
      <c s="36">
        <v>0</v>
      </c>
      <c s="36">
        <f>ROUND(G292*H292,6)</f>
      </c>
      <c r="L292" s="38">
        <v>0</v>
      </c>
      <c s="32">
        <f>ROUND(ROUND(L292,2)*ROUND(G292,3),2)</f>
      </c>
      <c s="36" t="s">
        <v>52</v>
      </c>
      <c>
        <f>(M292*21)/100</f>
      </c>
      <c t="s">
        <v>27</v>
      </c>
    </row>
    <row r="293" spans="1:5" ht="12.75">
      <c r="A293" s="35" t="s">
        <v>53</v>
      </c>
      <c r="E293" s="39" t="s">
        <v>5</v>
      </c>
    </row>
    <row r="294" spans="1:5" ht="12.75">
      <c r="A294" s="35" t="s">
        <v>54</v>
      </c>
      <c r="E294" s="40" t="s">
        <v>5</v>
      </c>
    </row>
    <row r="295" spans="1:5" ht="114.75">
      <c r="A295" t="s">
        <v>55</v>
      </c>
      <c r="E295" s="39" t="s">
        <v>983</v>
      </c>
    </row>
    <row r="296" spans="1:16" ht="12.75">
      <c r="A296" t="s">
        <v>48</v>
      </c>
      <c s="34" t="s">
        <v>401</v>
      </c>
      <c s="34" t="s">
        <v>1502</v>
      </c>
      <c s="35" t="s">
        <v>5</v>
      </c>
      <c s="6" t="s">
        <v>1503</v>
      </c>
      <c s="36" t="s">
        <v>62</v>
      </c>
      <c s="37">
        <v>3</v>
      </c>
      <c s="36">
        <v>0</v>
      </c>
      <c s="36">
        <f>ROUND(G296*H296,6)</f>
      </c>
      <c r="L296" s="38">
        <v>0</v>
      </c>
      <c s="32">
        <f>ROUND(ROUND(L296,2)*ROUND(G296,3),2)</f>
      </c>
      <c s="36" t="s">
        <v>52</v>
      </c>
      <c>
        <f>(M296*21)/100</f>
      </c>
      <c t="s">
        <v>27</v>
      </c>
    </row>
    <row r="297" spans="1:5" ht="12.75">
      <c r="A297" s="35" t="s">
        <v>53</v>
      </c>
      <c r="E297" s="39" t="s">
        <v>5</v>
      </c>
    </row>
    <row r="298" spans="1:5" ht="12.75">
      <c r="A298" s="35" t="s">
        <v>54</v>
      </c>
      <c r="E298" s="40" t="s">
        <v>5</v>
      </c>
    </row>
    <row r="299" spans="1:5" ht="114.75">
      <c r="A299" t="s">
        <v>55</v>
      </c>
      <c r="E299" s="39" t="s">
        <v>983</v>
      </c>
    </row>
    <row r="300" spans="1:16" ht="12.75">
      <c r="A300" t="s">
        <v>48</v>
      </c>
      <c s="34" t="s">
        <v>405</v>
      </c>
      <c s="34" t="s">
        <v>1504</v>
      </c>
      <c s="35" t="s">
        <v>5</v>
      </c>
      <c s="6" t="s">
        <v>1505</v>
      </c>
      <c s="36" t="s">
        <v>62</v>
      </c>
      <c s="37">
        <v>4</v>
      </c>
      <c s="36">
        <v>0</v>
      </c>
      <c s="36">
        <f>ROUND(G300*H300,6)</f>
      </c>
      <c r="L300" s="38">
        <v>0</v>
      </c>
      <c s="32">
        <f>ROUND(ROUND(L300,2)*ROUND(G300,3),2)</f>
      </c>
      <c s="36" t="s">
        <v>52</v>
      </c>
      <c>
        <f>(M300*21)/100</f>
      </c>
      <c t="s">
        <v>27</v>
      </c>
    </row>
    <row r="301" spans="1:5" ht="12.75">
      <c r="A301" s="35" t="s">
        <v>53</v>
      </c>
      <c r="E301" s="39" t="s">
        <v>5</v>
      </c>
    </row>
    <row r="302" spans="1:5" ht="12.75">
      <c r="A302" s="35" t="s">
        <v>54</v>
      </c>
      <c r="E302" s="40" t="s">
        <v>5</v>
      </c>
    </row>
    <row r="303" spans="1:5" ht="127.5">
      <c r="A303" t="s">
        <v>55</v>
      </c>
      <c r="E303" s="39" t="s">
        <v>968</v>
      </c>
    </row>
    <row r="304" spans="1:16" ht="12.75">
      <c r="A304" t="s">
        <v>48</v>
      </c>
      <c s="34" t="s">
        <v>409</v>
      </c>
      <c s="34" t="s">
        <v>2254</v>
      </c>
      <c s="35" t="s">
        <v>5</v>
      </c>
      <c s="6" t="s">
        <v>2255</v>
      </c>
      <c s="36" t="s">
        <v>62</v>
      </c>
      <c s="37">
        <v>1</v>
      </c>
      <c s="36">
        <v>0</v>
      </c>
      <c s="36">
        <f>ROUND(G304*H304,6)</f>
      </c>
      <c r="L304" s="38">
        <v>0</v>
      </c>
      <c s="32">
        <f>ROUND(ROUND(L304,2)*ROUND(G304,3),2)</f>
      </c>
      <c s="36" t="s">
        <v>52</v>
      </c>
      <c>
        <f>(M304*21)/100</f>
      </c>
      <c t="s">
        <v>27</v>
      </c>
    </row>
    <row r="305" spans="1:5" ht="12.75">
      <c r="A305" s="35" t="s">
        <v>53</v>
      </c>
      <c r="E305" s="39" t="s">
        <v>5</v>
      </c>
    </row>
    <row r="306" spans="1:5" ht="12.75">
      <c r="A306" s="35" t="s">
        <v>54</v>
      </c>
      <c r="E306" s="40" t="s">
        <v>5</v>
      </c>
    </row>
    <row r="307" spans="1:5" ht="153">
      <c r="A307" t="s">
        <v>55</v>
      </c>
      <c r="E307" s="39" t="s">
        <v>1135</v>
      </c>
    </row>
    <row r="308" spans="1:16" ht="12.75">
      <c r="A308" t="s">
        <v>48</v>
      </c>
      <c s="34" t="s">
        <v>410</v>
      </c>
      <c s="34" t="s">
        <v>1506</v>
      </c>
      <c s="35" t="s">
        <v>5</v>
      </c>
      <c s="6" t="s">
        <v>1507</v>
      </c>
      <c s="36" t="s">
        <v>62</v>
      </c>
      <c s="37">
        <v>3</v>
      </c>
      <c s="36">
        <v>0</v>
      </c>
      <c s="36">
        <f>ROUND(G308*H308,6)</f>
      </c>
      <c r="L308" s="38">
        <v>0</v>
      </c>
      <c s="32">
        <f>ROUND(ROUND(L308,2)*ROUND(G308,3),2)</f>
      </c>
      <c s="36" t="s">
        <v>52</v>
      </c>
      <c>
        <f>(M308*21)/100</f>
      </c>
      <c t="s">
        <v>27</v>
      </c>
    </row>
    <row r="309" spans="1:5" ht="12.75">
      <c r="A309" s="35" t="s">
        <v>53</v>
      </c>
      <c r="E309" s="39" t="s">
        <v>5</v>
      </c>
    </row>
    <row r="310" spans="1:5" ht="12.75">
      <c r="A310" s="35" t="s">
        <v>54</v>
      </c>
      <c r="E310" s="40" t="s">
        <v>5</v>
      </c>
    </row>
    <row r="311" spans="1:5" ht="114.75">
      <c r="A311" t="s">
        <v>55</v>
      </c>
      <c r="E311" s="39" t="s">
        <v>983</v>
      </c>
    </row>
    <row r="312" spans="1:16" ht="12.75">
      <c r="A312" t="s">
        <v>48</v>
      </c>
      <c s="34" t="s">
        <v>411</v>
      </c>
      <c s="34" t="s">
        <v>1508</v>
      </c>
      <c s="35" t="s">
        <v>5</v>
      </c>
      <c s="6" t="s">
        <v>1509</v>
      </c>
      <c s="36" t="s">
        <v>62</v>
      </c>
      <c s="37">
        <v>3</v>
      </c>
      <c s="36">
        <v>0</v>
      </c>
      <c s="36">
        <f>ROUND(G312*H312,6)</f>
      </c>
      <c r="L312" s="38">
        <v>0</v>
      </c>
      <c s="32">
        <f>ROUND(ROUND(L312,2)*ROUND(G312,3),2)</f>
      </c>
      <c s="36" t="s">
        <v>52</v>
      </c>
      <c>
        <f>(M312*21)/100</f>
      </c>
      <c t="s">
        <v>27</v>
      </c>
    </row>
    <row r="313" spans="1:5" ht="12.75">
      <c r="A313" s="35" t="s">
        <v>53</v>
      </c>
      <c r="E313" s="39" t="s">
        <v>5</v>
      </c>
    </row>
    <row r="314" spans="1:5" ht="12.75">
      <c r="A314" s="35" t="s">
        <v>54</v>
      </c>
      <c r="E314" s="40" t="s">
        <v>5</v>
      </c>
    </row>
    <row r="315" spans="1:5" ht="127.5">
      <c r="A315" t="s">
        <v>55</v>
      </c>
      <c r="E315" s="39" t="s">
        <v>968</v>
      </c>
    </row>
    <row r="316" spans="1:16" ht="12.75">
      <c r="A316" t="s">
        <v>48</v>
      </c>
      <c s="34" t="s">
        <v>412</v>
      </c>
      <c s="34" t="s">
        <v>1510</v>
      </c>
      <c s="35" t="s">
        <v>5</v>
      </c>
      <c s="6" t="s">
        <v>1511</v>
      </c>
      <c s="36" t="s">
        <v>62</v>
      </c>
      <c s="37">
        <v>33</v>
      </c>
      <c s="36">
        <v>0</v>
      </c>
      <c s="36">
        <f>ROUND(G316*H316,6)</f>
      </c>
      <c r="L316" s="38">
        <v>0</v>
      </c>
      <c s="32">
        <f>ROUND(ROUND(L316,2)*ROUND(G316,3),2)</f>
      </c>
      <c s="36" t="s">
        <v>52</v>
      </c>
      <c>
        <f>(M316*21)/100</f>
      </c>
      <c t="s">
        <v>27</v>
      </c>
    </row>
    <row r="317" spans="1:5" ht="12.75">
      <c r="A317" s="35" t="s">
        <v>53</v>
      </c>
      <c r="E317" s="39" t="s">
        <v>5</v>
      </c>
    </row>
    <row r="318" spans="1:5" ht="12.75">
      <c r="A318" s="35" t="s">
        <v>54</v>
      </c>
      <c r="E318" s="40" t="s">
        <v>5</v>
      </c>
    </row>
    <row r="319" spans="1:5" ht="114.75">
      <c r="A319" t="s">
        <v>55</v>
      </c>
      <c r="E319" s="39" t="s">
        <v>983</v>
      </c>
    </row>
    <row r="320" spans="1:16" ht="12.75">
      <c r="A320" t="s">
        <v>48</v>
      </c>
      <c s="34" t="s">
        <v>413</v>
      </c>
      <c s="34" t="s">
        <v>1512</v>
      </c>
      <c s="35" t="s">
        <v>5</v>
      </c>
      <c s="6" t="s">
        <v>1513</v>
      </c>
      <c s="36" t="s">
        <v>62</v>
      </c>
      <c s="37">
        <v>33</v>
      </c>
      <c s="36">
        <v>0</v>
      </c>
      <c s="36">
        <f>ROUND(G320*H320,6)</f>
      </c>
      <c r="L320" s="38">
        <v>0</v>
      </c>
      <c s="32">
        <f>ROUND(ROUND(L320,2)*ROUND(G320,3),2)</f>
      </c>
      <c s="36" t="s">
        <v>52</v>
      </c>
      <c>
        <f>(M320*21)/100</f>
      </c>
      <c t="s">
        <v>27</v>
      </c>
    </row>
    <row r="321" spans="1:5" ht="12.75">
      <c r="A321" s="35" t="s">
        <v>53</v>
      </c>
      <c r="E321" s="39" t="s">
        <v>5</v>
      </c>
    </row>
    <row r="322" spans="1:5" ht="12.75">
      <c r="A322" s="35" t="s">
        <v>54</v>
      </c>
      <c r="E322" s="40" t="s">
        <v>5</v>
      </c>
    </row>
    <row r="323" spans="1:5" ht="127.5">
      <c r="A323" t="s">
        <v>55</v>
      </c>
      <c r="E323" s="39" t="s">
        <v>968</v>
      </c>
    </row>
    <row r="324" spans="1:16" ht="12.75">
      <c r="A324" t="s">
        <v>48</v>
      </c>
      <c s="34" t="s">
        <v>417</v>
      </c>
      <c s="34" t="s">
        <v>1514</v>
      </c>
      <c s="35" t="s">
        <v>5</v>
      </c>
      <c s="6" t="s">
        <v>1515</v>
      </c>
      <c s="36" t="s">
        <v>62</v>
      </c>
      <c s="37">
        <v>32</v>
      </c>
      <c s="36">
        <v>0</v>
      </c>
      <c s="36">
        <f>ROUND(G324*H324,6)</f>
      </c>
      <c r="L324" s="38">
        <v>0</v>
      </c>
      <c s="32">
        <f>ROUND(ROUND(L324,2)*ROUND(G324,3),2)</f>
      </c>
      <c s="36" t="s">
        <v>52</v>
      </c>
      <c>
        <f>(M324*21)/100</f>
      </c>
      <c t="s">
        <v>27</v>
      </c>
    </row>
    <row r="325" spans="1:5" ht="12.75">
      <c r="A325" s="35" t="s">
        <v>53</v>
      </c>
      <c r="E325" s="39" t="s">
        <v>5</v>
      </c>
    </row>
    <row r="326" spans="1:5" ht="12.75">
      <c r="A326" s="35" t="s">
        <v>54</v>
      </c>
      <c r="E326" s="40" t="s">
        <v>5</v>
      </c>
    </row>
    <row r="327" spans="1:5" ht="114.75">
      <c r="A327" t="s">
        <v>55</v>
      </c>
      <c r="E327" s="39" t="s">
        <v>983</v>
      </c>
    </row>
    <row r="328" spans="1:16" ht="12.75">
      <c r="A328" t="s">
        <v>48</v>
      </c>
      <c s="34" t="s">
        <v>418</v>
      </c>
      <c s="34" t="s">
        <v>1516</v>
      </c>
      <c s="35" t="s">
        <v>5</v>
      </c>
      <c s="6" t="s">
        <v>1517</v>
      </c>
      <c s="36" t="s">
        <v>62</v>
      </c>
      <c s="37">
        <v>32</v>
      </c>
      <c s="36">
        <v>0</v>
      </c>
      <c s="36">
        <f>ROUND(G328*H328,6)</f>
      </c>
      <c r="L328" s="38">
        <v>0</v>
      </c>
      <c s="32">
        <f>ROUND(ROUND(L328,2)*ROUND(G328,3),2)</f>
      </c>
      <c s="36" t="s">
        <v>52</v>
      </c>
      <c>
        <f>(M328*21)/100</f>
      </c>
      <c t="s">
        <v>27</v>
      </c>
    </row>
    <row r="329" spans="1:5" ht="12.75">
      <c r="A329" s="35" t="s">
        <v>53</v>
      </c>
      <c r="E329" s="39" t="s">
        <v>5</v>
      </c>
    </row>
    <row r="330" spans="1:5" ht="12.75">
      <c r="A330" s="35" t="s">
        <v>54</v>
      </c>
      <c r="E330" s="40" t="s">
        <v>5</v>
      </c>
    </row>
    <row r="331" spans="1:5" ht="127.5">
      <c r="A331" t="s">
        <v>55</v>
      </c>
      <c r="E331" s="39" t="s">
        <v>968</v>
      </c>
    </row>
    <row r="332" spans="1:16" ht="12.75">
      <c r="A332" t="s">
        <v>48</v>
      </c>
      <c s="34" t="s">
        <v>627</v>
      </c>
      <c s="34" t="s">
        <v>1518</v>
      </c>
      <c s="35" t="s">
        <v>5</v>
      </c>
      <c s="6" t="s">
        <v>1519</v>
      </c>
      <c s="36" t="s">
        <v>62</v>
      </c>
      <c s="37">
        <v>5</v>
      </c>
      <c s="36">
        <v>0</v>
      </c>
      <c s="36">
        <f>ROUND(G332*H332,6)</f>
      </c>
      <c r="L332" s="38">
        <v>0</v>
      </c>
      <c s="32">
        <f>ROUND(ROUND(L332,2)*ROUND(G332,3),2)</f>
      </c>
      <c s="36" t="s">
        <v>52</v>
      </c>
      <c>
        <f>(M332*21)/100</f>
      </c>
      <c t="s">
        <v>27</v>
      </c>
    </row>
    <row r="333" spans="1:5" ht="12.75">
      <c r="A333" s="35" t="s">
        <v>53</v>
      </c>
      <c r="E333" s="39" t="s">
        <v>5</v>
      </c>
    </row>
    <row r="334" spans="1:5" ht="12.75">
      <c r="A334" s="35" t="s">
        <v>54</v>
      </c>
      <c r="E334" s="40" t="s">
        <v>5</v>
      </c>
    </row>
    <row r="335" spans="1:5" ht="114.75">
      <c r="A335" t="s">
        <v>55</v>
      </c>
      <c r="E335" s="39" t="s">
        <v>983</v>
      </c>
    </row>
    <row r="336" spans="1:16" ht="12.75">
      <c r="A336" t="s">
        <v>48</v>
      </c>
      <c s="34" t="s">
        <v>628</v>
      </c>
      <c s="34" t="s">
        <v>1520</v>
      </c>
      <c s="35" t="s">
        <v>5</v>
      </c>
      <c s="6" t="s">
        <v>1521</v>
      </c>
      <c s="36" t="s">
        <v>62</v>
      </c>
      <c s="37">
        <v>5</v>
      </c>
      <c s="36">
        <v>0</v>
      </c>
      <c s="36">
        <f>ROUND(G336*H336,6)</f>
      </c>
      <c r="L336" s="38">
        <v>0</v>
      </c>
      <c s="32">
        <f>ROUND(ROUND(L336,2)*ROUND(G336,3),2)</f>
      </c>
      <c s="36" t="s">
        <v>52</v>
      </c>
      <c>
        <f>(M336*21)/100</f>
      </c>
      <c t="s">
        <v>27</v>
      </c>
    </row>
    <row r="337" spans="1:5" ht="12.75">
      <c r="A337" s="35" t="s">
        <v>53</v>
      </c>
      <c r="E337" s="39" t="s">
        <v>5</v>
      </c>
    </row>
    <row r="338" spans="1:5" ht="12.75">
      <c r="A338" s="35" t="s">
        <v>54</v>
      </c>
      <c r="E338" s="40" t="s">
        <v>5</v>
      </c>
    </row>
    <row r="339" spans="1:5" ht="127.5">
      <c r="A339" t="s">
        <v>55</v>
      </c>
      <c r="E339" s="39" t="s">
        <v>968</v>
      </c>
    </row>
    <row r="340" spans="1:16" ht="12.75">
      <c r="A340" t="s">
        <v>48</v>
      </c>
      <c s="34" t="s">
        <v>632</v>
      </c>
      <c s="34" t="s">
        <v>1522</v>
      </c>
      <c s="35" t="s">
        <v>5</v>
      </c>
      <c s="6" t="s">
        <v>1523</v>
      </c>
      <c s="36" t="s">
        <v>62</v>
      </c>
      <c s="37">
        <v>3</v>
      </c>
      <c s="36">
        <v>0</v>
      </c>
      <c s="36">
        <f>ROUND(G340*H340,6)</f>
      </c>
      <c r="L340" s="38">
        <v>0</v>
      </c>
      <c s="32">
        <f>ROUND(ROUND(L340,2)*ROUND(G340,3),2)</f>
      </c>
      <c s="36" t="s">
        <v>52</v>
      </c>
      <c>
        <f>(M340*21)/100</f>
      </c>
      <c t="s">
        <v>27</v>
      </c>
    </row>
    <row r="341" spans="1:5" ht="12.75">
      <c r="A341" s="35" t="s">
        <v>53</v>
      </c>
      <c r="E341" s="39" t="s">
        <v>5</v>
      </c>
    </row>
    <row r="342" spans="1:5" ht="12.75">
      <c r="A342" s="35" t="s">
        <v>54</v>
      </c>
      <c r="E342" s="40" t="s">
        <v>5</v>
      </c>
    </row>
    <row r="343" spans="1:5" ht="114.75">
      <c r="A343" t="s">
        <v>55</v>
      </c>
      <c r="E343" s="39" t="s">
        <v>983</v>
      </c>
    </row>
    <row r="344" spans="1:16" ht="12.75">
      <c r="A344" t="s">
        <v>48</v>
      </c>
      <c s="34" t="s">
        <v>636</v>
      </c>
      <c s="34" t="s">
        <v>1524</v>
      </c>
      <c s="35" t="s">
        <v>5</v>
      </c>
      <c s="6" t="s">
        <v>1525</v>
      </c>
      <c s="36" t="s">
        <v>62</v>
      </c>
      <c s="37">
        <v>3</v>
      </c>
      <c s="36">
        <v>0</v>
      </c>
      <c s="36">
        <f>ROUND(G344*H344,6)</f>
      </c>
      <c r="L344" s="38">
        <v>0</v>
      </c>
      <c s="32">
        <f>ROUND(ROUND(L344,2)*ROUND(G344,3),2)</f>
      </c>
      <c s="36" t="s">
        <v>52</v>
      </c>
      <c>
        <f>(M344*21)/100</f>
      </c>
      <c t="s">
        <v>27</v>
      </c>
    </row>
    <row r="345" spans="1:5" ht="12.75">
      <c r="A345" s="35" t="s">
        <v>53</v>
      </c>
      <c r="E345" s="39" t="s">
        <v>5</v>
      </c>
    </row>
    <row r="346" spans="1:5" ht="12.75">
      <c r="A346" s="35" t="s">
        <v>54</v>
      </c>
      <c r="E346" s="40" t="s">
        <v>5</v>
      </c>
    </row>
    <row r="347" spans="1:5" ht="127.5">
      <c r="A347" t="s">
        <v>55</v>
      </c>
      <c r="E347" s="39" t="s">
        <v>968</v>
      </c>
    </row>
    <row r="348" spans="1:16" ht="12.75">
      <c r="A348" t="s">
        <v>48</v>
      </c>
      <c s="34" t="s">
        <v>640</v>
      </c>
      <c s="34" t="s">
        <v>1309</v>
      </c>
      <c s="35" t="s">
        <v>5</v>
      </c>
      <c s="6" t="s">
        <v>1310</v>
      </c>
      <c s="36" t="s">
        <v>62</v>
      </c>
      <c s="37">
        <v>12</v>
      </c>
      <c s="36">
        <v>0</v>
      </c>
      <c s="36">
        <f>ROUND(G348*H348,6)</f>
      </c>
      <c r="L348" s="38">
        <v>0</v>
      </c>
      <c s="32">
        <f>ROUND(ROUND(L348,2)*ROUND(G348,3),2)</f>
      </c>
      <c s="36" t="s">
        <v>52</v>
      </c>
      <c>
        <f>(M348*21)/100</f>
      </c>
      <c t="s">
        <v>27</v>
      </c>
    </row>
    <row r="349" spans="1:5" ht="12.75">
      <c r="A349" s="35" t="s">
        <v>53</v>
      </c>
      <c r="E349" s="39" t="s">
        <v>5</v>
      </c>
    </row>
    <row r="350" spans="1:5" ht="12.75">
      <c r="A350" s="35" t="s">
        <v>54</v>
      </c>
      <c r="E350" s="40" t="s">
        <v>5</v>
      </c>
    </row>
    <row r="351" spans="1:5" ht="178.5">
      <c r="A351" t="s">
        <v>55</v>
      </c>
      <c r="E351" s="39" t="s">
        <v>1285</v>
      </c>
    </row>
    <row r="352" spans="1:16" ht="12.75">
      <c r="A352" t="s">
        <v>48</v>
      </c>
      <c s="34" t="s">
        <v>644</v>
      </c>
      <c s="34" t="s">
        <v>1311</v>
      </c>
      <c s="35" t="s">
        <v>5</v>
      </c>
      <c s="6" t="s">
        <v>1312</v>
      </c>
      <c s="36" t="s">
        <v>62</v>
      </c>
      <c s="37">
        <v>12</v>
      </c>
      <c s="36">
        <v>0</v>
      </c>
      <c s="36">
        <f>ROUND(G352*H352,6)</f>
      </c>
      <c r="L352" s="38">
        <v>0</v>
      </c>
      <c s="32">
        <f>ROUND(ROUND(L352,2)*ROUND(G352,3),2)</f>
      </c>
      <c s="36" t="s">
        <v>52</v>
      </c>
      <c>
        <f>(M352*21)/100</f>
      </c>
      <c t="s">
        <v>27</v>
      </c>
    </row>
    <row r="353" spans="1:5" ht="12.75">
      <c r="A353" s="35" t="s">
        <v>53</v>
      </c>
      <c r="E353" s="39" t="s">
        <v>5</v>
      </c>
    </row>
    <row r="354" spans="1:5" ht="12.75">
      <c r="A354" s="35" t="s">
        <v>54</v>
      </c>
      <c r="E354" s="40" t="s">
        <v>5</v>
      </c>
    </row>
    <row r="355" spans="1:5" ht="127.5">
      <c r="A355" t="s">
        <v>55</v>
      </c>
      <c r="E355" s="39" t="s">
        <v>968</v>
      </c>
    </row>
    <row r="356" spans="1:16" ht="12.75">
      <c r="A356" t="s">
        <v>48</v>
      </c>
      <c s="34" t="s">
        <v>648</v>
      </c>
      <c s="34" t="s">
        <v>1526</v>
      </c>
      <c s="35" t="s">
        <v>5</v>
      </c>
      <c s="6" t="s">
        <v>1527</v>
      </c>
      <c s="36" t="s">
        <v>62</v>
      </c>
      <c s="37">
        <v>8</v>
      </c>
      <c s="36">
        <v>0</v>
      </c>
      <c s="36">
        <f>ROUND(G356*H356,6)</f>
      </c>
      <c r="L356" s="38">
        <v>0</v>
      </c>
      <c s="32">
        <f>ROUND(ROUND(L356,2)*ROUND(G356,3),2)</f>
      </c>
      <c s="36" t="s">
        <v>52</v>
      </c>
      <c>
        <f>(M356*21)/100</f>
      </c>
      <c t="s">
        <v>27</v>
      </c>
    </row>
    <row r="357" spans="1:5" ht="12.75">
      <c r="A357" s="35" t="s">
        <v>53</v>
      </c>
      <c r="E357" s="39" t="s">
        <v>5</v>
      </c>
    </row>
    <row r="358" spans="1:5" ht="12.75">
      <c r="A358" s="35" t="s">
        <v>54</v>
      </c>
      <c r="E358" s="40" t="s">
        <v>5</v>
      </c>
    </row>
    <row r="359" spans="1:5" ht="178.5">
      <c r="A359" t="s">
        <v>55</v>
      </c>
      <c r="E359" s="39" t="s">
        <v>1285</v>
      </c>
    </row>
    <row r="360" spans="1:16" ht="12.75">
      <c r="A360" t="s">
        <v>48</v>
      </c>
      <c s="34" t="s">
        <v>652</v>
      </c>
      <c s="34" t="s">
        <v>1528</v>
      </c>
      <c s="35" t="s">
        <v>5</v>
      </c>
      <c s="6" t="s">
        <v>1529</v>
      </c>
      <c s="36" t="s">
        <v>62</v>
      </c>
      <c s="37">
        <v>8</v>
      </c>
      <c s="36">
        <v>0</v>
      </c>
      <c s="36">
        <f>ROUND(G360*H360,6)</f>
      </c>
      <c r="L360" s="38">
        <v>0</v>
      </c>
      <c s="32">
        <f>ROUND(ROUND(L360,2)*ROUND(G360,3),2)</f>
      </c>
      <c s="36" t="s">
        <v>52</v>
      </c>
      <c>
        <f>(M360*21)/100</f>
      </c>
      <c t="s">
        <v>27</v>
      </c>
    </row>
    <row r="361" spans="1:5" ht="12.75">
      <c r="A361" s="35" t="s">
        <v>53</v>
      </c>
      <c r="E361" s="39" t="s">
        <v>5</v>
      </c>
    </row>
    <row r="362" spans="1:5" ht="12.75">
      <c r="A362" s="35" t="s">
        <v>54</v>
      </c>
      <c r="E362" s="40" t="s">
        <v>5</v>
      </c>
    </row>
    <row r="363" spans="1:5" ht="127.5">
      <c r="A363" t="s">
        <v>55</v>
      </c>
      <c r="E363" s="39" t="s">
        <v>968</v>
      </c>
    </row>
    <row r="364" spans="1:16" ht="12.75">
      <c r="A364" t="s">
        <v>48</v>
      </c>
      <c s="34" t="s">
        <v>439</v>
      </c>
      <c s="34" t="s">
        <v>1530</v>
      </c>
      <c s="35" t="s">
        <v>5</v>
      </c>
      <c s="6" t="s">
        <v>1531</v>
      </c>
      <c s="36" t="s">
        <v>62</v>
      </c>
      <c s="37">
        <v>5</v>
      </c>
      <c s="36">
        <v>0</v>
      </c>
      <c s="36">
        <f>ROUND(G364*H364,6)</f>
      </c>
      <c r="L364" s="38">
        <v>0</v>
      </c>
      <c s="32">
        <f>ROUND(ROUND(L364,2)*ROUND(G364,3),2)</f>
      </c>
      <c s="36" t="s">
        <v>52</v>
      </c>
      <c>
        <f>(M364*21)/100</f>
      </c>
      <c t="s">
        <v>27</v>
      </c>
    </row>
    <row r="365" spans="1:5" ht="12.75">
      <c r="A365" s="35" t="s">
        <v>53</v>
      </c>
      <c r="E365" s="39" t="s">
        <v>5</v>
      </c>
    </row>
    <row r="366" spans="1:5" ht="12.75">
      <c r="A366" s="35" t="s">
        <v>54</v>
      </c>
      <c r="E366" s="40" t="s">
        <v>5</v>
      </c>
    </row>
    <row r="367" spans="1:5" ht="178.5">
      <c r="A367" t="s">
        <v>55</v>
      </c>
      <c r="E367" s="39" t="s">
        <v>1285</v>
      </c>
    </row>
    <row r="368" spans="1:16" ht="12.75">
      <c r="A368" t="s">
        <v>48</v>
      </c>
      <c s="34" t="s">
        <v>446</v>
      </c>
      <c s="34" t="s">
        <v>1532</v>
      </c>
      <c s="35" t="s">
        <v>5</v>
      </c>
      <c s="6" t="s">
        <v>1533</v>
      </c>
      <c s="36" t="s">
        <v>62</v>
      </c>
      <c s="37">
        <v>5</v>
      </c>
      <c s="36">
        <v>0</v>
      </c>
      <c s="36">
        <f>ROUND(G368*H368,6)</f>
      </c>
      <c r="L368" s="38">
        <v>0</v>
      </c>
      <c s="32">
        <f>ROUND(ROUND(L368,2)*ROUND(G368,3),2)</f>
      </c>
      <c s="36" t="s">
        <v>52</v>
      </c>
      <c>
        <f>(M368*21)/100</f>
      </c>
      <c t="s">
        <v>27</v>
      </c>
    </row>
    <row r="369" spans="1:5" ht="12.75">
      <c r="A369" s="35" t="s">
        <v>53</v>
      </c>
      <c r="E369" s="39" t="s">
        <v>5</v>
      </c>
    </row>
    <row r="370" spans="1:5" ht="12.75">
      <c r="A370" s="35" t="s">
        <v>54</v>
      </c>
      <c r="E370" s="40" t="s">
        <v>5</v>
      </c>
    </row>
    <row r="371" spans="1:5" ht="127.5">
      <c r="A371" t="s">
        <v>55</v>
      </c>
      <c r="E371" s="39" t="s">
        <v>968</v>
      </c>
    </row>
    <row r="372" spans="1:16" ht="12.75">
      <c r="A372" t="s">
        <v>48</v>
      </c>
      <c s="34" t="s">
        <v>450</v>
      </c>
      <c s="34" t="s">
        <v>1534</v>
      </c>
      <c s="35" t="s">
        <v>5</v>
      </c>
      <c s="6" t="s">
        <v>1535</v>
      </c>
      <c s="36" t="s">
        <v>62</v>
      </c>
      <c s="37">
        <v>5</v>
      </c>
      <c s="36">
        <v>0</v>
      </c>
      <c s="36">
        <f>ROUND(G372*H372,6)</f>
      </c>
      <c r="L372" s="38">
        <v>0</v>
      </c>
      <c s="32">
        <f>ROUND(ROUND(L372,2)*ROUND(G372,3),2)</f>
      </c>
      <c s="36" t="s">
        <v>52</v>
      </c>
      <c>
        <f>(M372*21)/100</f>
      </c>
      <c t="s">
        <v>27</v>
      </c>
    </row>
    <row r="373" spans="1:5" ht="12.75">
      <c r="A373" s="35" t="s">
        <v>53</v>
      </c>
      <c r="E373" s="39" t="s">
        <v>5</v>
      </c>
    </row>
    <row r="374" spans="1:5" ht="12.75">
      <c r="A374" s="35" t="s">
        <v>54</v>
      </c>
      <c r="E374" s="40" t="s">
        <v>5</v>
      </c>
    </row>
    <row r="375" spans="1:5" ht="178.5">
      <c r="A375" t="s">
        <v>55</v>
      </c>
      <c r="E375" s="39" t="s">
        <v>1285</v>
      </c>
    </row>
    <row r="376" spans="1:16" ht="12.75">
      <c r="A376" t="s">
        <v>48</v>
      </c>
      <c s="34" t="s">
        <v>463</v>
      </c>
      <c s="34" t="s">
        <v>1536</v>
      </c>
      <c s="35" t="s">
        <v>5</v>
      </c>
      <c s="6" t="s">
        <v>1537</v>
      </c>
      <c s="36" t="s">
        <v>62</v>
      </c>
      <c s="37">
        <v>5</v>
      </c>
      <c s="36">
        <v>0</v>
      </c>
      <c s="36">
        <f>ROUND(G376*H376,6)</f>
      </c>
      <c r="L376" s="38">
        <v>0</v>
      </c>
      <c s="32">
        <f>ROUND(ROUND(L376,2)*ROUND(G376,3),2)</f>
      </c>
      <c s="36" t="s">
        <v>52</v>
      </c>
      <c>
        <f>(M376*21)/100</f>
      </c>
      <c t="s">
        <v>27</v>
      </c>
    </row>
    <row r="377" spans="1:5" ht="12.75">
      <c r="A377" s="35" t="s">
        <v>53</v>
      </c>
      <c r="E377" s="39" t="s">
        <v>5</v>
      </c>
    </row>
    <row r="378" spans="1:5" ht="12.75">
      <c r="A378" s="35" t="s">
        <v>54</v>
      </c>
      <c r="E378" s="40" t="s">
        <v>5</v>
      </c>
    </row>
    <row r="379" spans="1:5" ht="127.5">
      <c r="A379" t="s">
        <v>55</v>
      </c>
      <c r="E379" s="39" t="s">
        <v>968</v>
      </c>
    </row>
    <row r="380" spans="1:16" ht="12.75">
      <c r="A380" t="s">
        <v>48</v>
      </c>
      <c s="34" t="s">
        <v>419</v>
      </c>
      <c s="34" t="s">
        <v>1317</v>
      </c>
      <c s="35" t="s">
        <v>5</v>
      </c>
      <c s="6" t="s">
        <v>1318</v>
      </c>
      <c s="36" t="s">
        <v>62</v>
      </c>
      <c s="37">
        <v>12</v>
      </c>
      <c s="36">
        <v>0</v>
      </c>
      <c s="36">
        <f>ROUND(G380*H380,6)</f>
      </c>
      <c r="L380" s="38">
        <v>0</v>
      </c>
      <c s="32">
        <f>ROUND(ROUND(L380,2)*ROUND(G380,3),2)</f>
      </c>
      <c s="36" t="s">
        <v>52</v>
      </c>
      <c>
        <f>(M380*21)/100</f>
      </c>
      <c t="s">
        <v>27</v>
      </c>
    </row>
    <row r="381" spans="1:5" ht="12.75">
      <c r="A381" s="35" t="s">
        <v>53</v>
      </c>
      <c r="E381" s="39" t="s">
        <v>5</v>
      </c>
    </row>
    <row r="382" spans="1:5" ht="12.75">
      <c r="A382" s="35" t="s">
        <v>54</v>
      </c>
      <c r="E382" s="40" t="s">
        <v>5</v>
      </c>
    </row>
    <row r="383" spans="1:5" ht="178.5">
      <c r="A383" t="s">
        <v>55</v>
      </c>
      <c r="E383" s="39" t="s">
        <v>1285</v>
      </c>
    </row>
    <row r="384" spans="1:16" ht="12.75">
      <c r="A384" t="s">
        <v>48</v>
      </c>
      <c s="34" t="s">
        <v>423</v>
      </c>
      <c s="34" t="s">
        <v>1319</v>
      </c>
      <c s="35" t="s">
        <v>5</v>
      </c>
      <c s="6" t="s">
        <v>1320</v>
      </c>
      <c s="36" t="s">
        <v>62</v>
      </c>
      <c s="37">
        <v>12</v>
      </c>
      <c s="36">
        <v>0</v>
      </c>
      <c s="36">
        <f>ROUND(G384*H384,6)</f>
      </c>
      <c r="L384" s="38">
        <v>0</v>
      </c>
      <c s="32">
        <f>ROUND(ROUND(L384,2)*ROUND(G384,3),2)</f>
      </c>
      <c s="36" t="s">
        <v>52</v>
      </c>
      <c>
        <f>(M384*21)/100</f>
      </c>
      <c t="s">
        <v>27</v>
      </c>
    </row>
    <row r="385" spans="1:5" ht="12.75">
      <c r="A385" s="35" t="s">
        <v>53</v>
      </c>
      <c r="E385" s="39" t="s">
        <v>5</v>
      </c>
    </row>
    <row r="386" spans="1:5" ht="12.75">
      <c r="A386" s="35" t="s">
        <v>54</v>
      </c>
      <c r="E386" s="40" t="s">
        <v>5</v>
      </c>
    </row>
    <row r="387" spans="1:5" ht="127.5">
      <c r="A387" t="s">
        <v>55</v>
      </c>
      <c r="E387" s="39" t="s">
        <v>968</v>
      </c>
    </row>
    <row r="388" spans="1:16" ht="12.75">
      <c r="A388" t="s">
        <v>48</v>
      </c>
      <c s="34" t="s">
        <v>427</v>
      </c>
      <c s="34" t="s">
        <v>1321</v>
      </c>
      <c s="35" t="s">
        <v>5</v>
      </c>
      <c s="6" t="s">
        <v>1322</v>
      </c>
      <c s="36" t="s">
        <v>62</v>
      </c>
      <c s="37">
        <v>120</v>
      </c>
      <c s="36">
        <v>0</v>
      </c>
      <c s="36">
        <f>ROUND(G388*H388,6)</f>
      </c>
      <c r="L388" s="38">
        <v>0</v>
      </c>
      <c s="32">
        <f>ROUND(ROUND(L388,2)*ROUND(G388,3),2)</f>
      </c>
      <c s="36" t="s">
        <v>52</v>
      </c>
      <c>
        <f>(M388*21)/100</f>
      </c>
      <c t="s">
        <v>27</v>
      </c>
    </row>
    <row r="389" spans="1:5" ht="12.75">
      <c r="A389" s="35" t="s">
        <v>53</v>
      </c>
      <c r="E389" s="39" t="s">
        <v>5</v>
      </c>
    </row>
    <row r="390" spans="1:5" ht="12.75">
      <c r="A390" s="35" t="s">
        <v>54</v>
      </c>
      <c r="E390" s="40" t="s">
        <v>5</v>
      </c>
    </row>
    <row r="391" spans="1:5" ht="178.5">
      <c r="A391" t="s">
        <v>55</v>
      </c>
      <c r="E391" s="39" t="s">
        <v>1285</v>
      </c>
    </row>
    <row r="392" spans="1:16" ht="12.75">
      <c r="A392" t="s">
        <v>48</v>
      </c>
      <c s="34" t="s">
        <v>431</v>
      </c>
      <c s="34" t="s">
        <v>1323</v>
      </c>
      <c s="35" t="s">
        <v>5</v>
      </c>
      <c s="6" t="s">
        <v>1324</v>
      </c>
      <c s="36" t="s">
        <v>62</v>
      </c>
      <c s="37">
        <v>120</v>
      </c>
      <c s="36">
        <v>0</v>
      </c>
      <c s="36">
        <f>ROUND(G392*H392,6)</f>
      </c>
      <c r="L392" s="38">
        <v>0</v>
      </c>
      <c s="32">
        <f>ROUND(ROUND(L392,2)*ROUND(G392,3),2)</f>
      </c>
      <c s="36" t="s">
        <v>52</v>
      </c>
      <c>
        <f>(M392*21)/100</f>
      </c>
      <c t="s">
        <v>27</v>
      </c>
    </row>
    <row r="393" spans="1:5" ht="12.75">
      <c r="A393" s="35" t="s">
        <v>53</v>
      </c>
      <c r="E393" s="39" t="s">
        <v>5</v>
      </c>
    </row>
    <row r="394" spans="1:5" ht="12.75">
      <c r="A394" s="35" t="s">
        <v>54</v>
      </c>
      <c r="E394" s="40" t="s">
        <v>5</v>
      </c>
    </row>
    <row r="395" spans="1:5" ht="127.5">
      <c r="A395" t="s">
        <v>55</v>
      </c>
      <c r="E395" s="39" t="s">
        <v>968</v>
      </c>
    </row>
    <row r="396" spans="1:16" ht="12.75">
      <c r="A396" t="s">
        <v>48</v>
      </c>
      <c s="34" t="s">
        <v>435</v>
      </c>
      <c s="34" t="s">
        <v>1538</v>
      </c>
      <c s="35" t="s">
        <v>5</v>
      </c>
      <c s="6" t="s">
        <v>1539</v>
      </c>
      <c s="36" t="s">
        <v>62</v>
      </c>
      <c s="37">
        <v>8</v>
      </c>
      <c s="36">
        <v>0</v>
      </c>
      <c s="36">
        <f>ROUND(G396*H396,6)</f>
      </c>
      <c r="L396" s="38">
        <v>0</v>
      </c>
      <c s="32">
        <f>ROUND(ROUND(L396,2)*ROUND(G396,3),2)</f>
      </c>
      <c s="36" t="s">
        <v>52</v>
      </c>
      <c>
        <f>(M396*21)/100</f>
      </c>
      <c t="s">
        <v>27</v>
      </c>
    </row>
    <row r="397" spans="1:5" ht="12.75">
      <c r="A397" s="35" t="s">
        <v>53</v>
      </c>
      <c r="E397" s="39" t="s">
        <v>5</v>
      </c>
    </row>
    <row r="398" spans="1:5" ht="12.75">
      <c r="A398" s="35" t="s">
        <v>54</v>
      </c>
      <c r="E398" s="40" t="s">
        <v>5</v>
      </c>
    </row>
    <row r="399" spans="1:5" ht="127.5">
      <c r="A399" t="s">
        <v>55</v>
      </c>
      <c r="E399" s="39" t="s">
        <v>1540</v>
      </c>
    </row>
    <row r="400" spans="1:16" ht="12.75">
      <c r="A400" t="s">
        <v>48</v>
      </c>
      <c s="34" t="s">
        <v>268</v>
      </c>
      <c s="34" t="s">
        <v>1541</v>
      </c>
      <c s="35" t="s">
        <v>5</v>
      </c>
      <c s="6" t="s">
        <v>1542</v>
      </c>
      <c s="36" t="s">
        <v>62</v>
      </c>
      <c s="37">
        <v>2</v>
      </c>
      <c s="36">
        <v>0</v>
      </c>
      <c s="36">
        <f>ROUND(G400*H400,6)</f>
      </c>
      <c r="L400" s="38">
        <v>0</v>
      </c>
      <c s="32">
        <f>ROUND(ROUND(L400,2)*ROUND(G400,3),2)</f>
      </c>
      <c s="36" t="s">
        <v>52</v>
      </c>
      <c>
        <f>(M400*21)/100</f>
      </c>
      <c t="s">
        <v>27</v>
      </c>
    </row>
    <row r="401" spans="1:5" ht="12.75">
      <c r="A401" s="35" t="s">
        <v>53</v>
      </c>
      <c r="E401" s="39" t="s">
        <v>5</v>
      </c>
    </row>
    <row r="402" spans="1:5" ht="12.75">
      <c r="A402" s="35" t="s">
        <v>54</v>
      </c>
      <c r="E402" s="40" t="s">
        <v>5</v>
      </c>
    </row>
    <row r="403" spans="1:5" ht="127.5">
      <c r="A403" t="s">
        <v>55</v>
      </c>
      <c r="E403" s="39" t="s">
        <v>1540</v>
      </c>
    </row>
    <row r="404" spans="1:16" ht="12.75">
      <c r="A404" t="s">
        <v>48</v>
      </c>
      <c s="34" t="s">
        <v>273</v>
      </c>
      <c s="34" t="s">
        <v>1543</v>
      </c>
      <c s="35" t="s">
        <v>5</v>
      </c>
      <c s="6" t="s">
        <v>1544</v>
      </c>
      <c s="36" t="s">
        <v>62</v>
      </c>
      <c s="37">
        <v>3</v>
      </c>
      <c s="36">
        <v>0</v>
      </c>
      <c s="36">
        <f>ROUND(G404*H404,6)</f>
      </c>
      <c r="L404" s="38">
        <v>0</v>
      </c>
      <c s="32">
        <f>ROUND(ROUND(L404,2)*ROUND(G404,3),2)</f>
      </c>
      <c s="36" t="s">
        <v>52</v>
      </c>
      <c>
        <f>(M404*21)/100</f>
      </c>
      <c t="s">
        <v>27</v>
      </c>
    </row>
    <row r="405" spans="1:5" ht="12.75">
      <c r="A405" s="35" t="s">
        <v>53</v>
      </c>
      <c r="E405" s="39" t="s">
        <v>5</v>
      </c>
    </row>
    <row r="406" spans="1:5" ht="12.75">
      <c r="A406" s="35" t="s">
        <v>54</v>
      </c>
      <c r="E406" s="40" t="s">
        <v>5</v>
      </c>
    </row>
    <row r="407" spans="1:5" ht="153">
      <c r="A407" t="s">
        <v>55</v>
      </c>
      <c r="E407" s="39" t="s">
        <v>1135</v>
      </c>
    </row>
    <row r="408" spans="1:16" ht="12.75">
      <c r="A408" t="s">
        <v>48</v>
      </c>
      <c s="34" t="s">
        <v>277</v>
      </c>
      <c s="34" t="s">
        <v>1545</v>
      </c>
      <c s="35" t="s">
        <v>5</v>
      </c>
      <c s="6" t="s">
        <v>1546</v>
      </c>
      <c s="36" t="s">
        <v>62</v>
      </c>
      <c s="37">
        <v>8</v>
      </c>
      <c s="36">
        <v>0</v>
      </c>
      <c s="36">
        <f>ROUND(G408*H408,6)</f>
      </c>
      <c r="L408" s="38">
        <v>0</v>
      </c>
      <c s="32">
        <f>ROUND(ROUND(L408,2)*ROUND(G408,3),2)</f>
      </c>
      <c s="36" t="s">
        <v>52</v>
      </c>
      <c>
        <f>(M408*21)/100</f>
      </c>
      <c t="s">
        <v>27</v>
      </c>
    </row>
    <row r="409" spans="1:5" ht="12.75">
      <c r="A409" s="35" t="s">
        <v>53</v>
      </c>
      <c r="E409" s="39" t="s">
        <v>5</v>
      </c>
    </row>
    <row r="410" spans="1:5" ht="12.75">
      <c r="A410" s="35" t="s">
        <v>54</v>
      </c>
      <c r="E410" s="40" t="s">
        <v>5</v>
      </c>
    </row>
    <row r="411" spans="1:5" ht="127.5">
      <c r="A411" t="s">
        <v>55</v>
      </c>
      <c r="E411" s="39" t="s">
        <v>1540</v>
      </c>
    </row>
    <row r="412" spans="1:16" ht="12.75">
      <c r="A412" t="s">
        <v>48</v>
      </c>
      <c s="34" t="s">
        <v>454</v>
      </c>
      <c s="34" t="s">
        <v>1547</v>
      </c>
      <c s="35" t="s">
        <v>5</v>
      </c>
      <c s="6" t="s">
        <v>1548</v>
      </c>
      <c s="36" t="s">
        <v>62</v>
      </c>
      <c s="37">
        <v>2</v>
      </c>
      <c s="36">
        <v>0</v>
      </c>
      <c s="36">
        <f>ROUND(G412*H412,6)</f>
      </c>
      <c r="L412" s="38">
        <v>0</v>
      </c>
      <c s="32">
        <f>ROUND(ROUND(L412,2)*ROUND(G412,3),2)</f>
      </c>
      <c s="36" t="s">
        <v>52</v>
      </c>
      <c>
        <f>(M412*21)/100</f>
      </c>
      <c t="s">
        <v>27</v>
      </c>
    </row>
    <row r="413" spans="1:5" ht="12.75">
      <c r="A413" s="35" t="s">
        <v>53</v>
      </c>
      <c r="E413" s="39" t="s">
        <v>5</v>
      </c>
    </row>
    <row r="414" spans="1:5" ht="12.75">
      <c r="A414" s="35" t="s">
        <v>54</v>
      </c>
      <c r="E414" s="40" t="s">
        <v>5</v>
      </c>
    </row>
    <row r="415" spans="1:5" ht="127.5">
      <c r="A415" t="s">
        <v>55</v>
      </c>
      <c r="E415" s="39" t="s">
        <v>1540</v>
      </c>
    </row>
    <row r="416" spans="1:16" ht="12.75">
      <c r="A416" t="s">
        <v>48</v>
      </c>
      <c s="34" t="s">
        <v>458</v>
      </c>
      <c s="34" t="s">
        <v>1549</v>
      </c>
      <c s="35" t="s">
        <v>5</v>
      </c>
      <c s="6" t="s">
        <v>1550</v>
      </c>
      <c s="36" t="s">
        <v>62</v>
      </c>
      <c s="37">
        <v>7</v>
      </c>
      <c s="36">
        <v>0</v>
      </c>
      <c s="36">
        <f>ROUND(G416*H416,6)</f>
      </c>
      <c r="L416" s="38">
        <v>0</v>
      </c>
      <c s="32">
        <f>ROUND(ROUND(L416,2)*ROUND(G416,3),2)</f>
      </c>
      <c s="36" t="s">
        <v>52</v>
      </c>
      <c>
        <f>(M416*21)/100</f>
      </c>
      <c t="s">
        <v>27</v>
      </c>
    </row>
    <row r="417" spans="1:5" ht="12.75">
      <c r="A417" s="35" t="s">
        <v>53</v>
      </c>
      <c r="E417" s="39" t="s">
        <v>5</v>
      </c>
    </row>
    <row r="418" spans="1:5" ht="12.75">
      <c r="A418" s="35" t="s">
        <v>54</v>
      </c>
      <c r="E418" s="40" t="s">
        <v>5</v>
      </c>
    </row>
    <row r="419" spans="1:5" ht="127.5">
      <c r="A419" t="s">
        <v>55</v>
      </c>
      <c r="E419" s="39" t="s">
        <v>1540</v>
      </c>
    </row>
    <row r="420" spans="1:16" ht="12.75">
      <c r="A420" t="s">
        <v>48</v>
      </c>
      <c s="34" t="s">
        <v>698</v>
      </c>
      <c s="34" t="s">
        <v>1551</v>
      </c>
      <c s="35" t="s">
        <v>5</v>
      </c>
      <c s="6" t="s">
        <v>1552</v>
      </c>
      <c s="36" t="s">
        <v>62</v>
      </c>
      <c s="37">
        <v>8</v>
      </c>
      <c s="36">
        <v>0</v>
      </c>
      <c s="36">
        <f>ROUND(G420*H420,6)</f>
      </c>
      <c r="L420" s="38">
        <v>0</v>
      </c>
      <c s="32">
        <f>ROUND(ROUND(L420,2)*ROUND(G420,3),2)</f>
      </c>
      <c s="36" t="s">
        <v>52</v>
      </c>
      <c>
        <f>(M420*21)/100</f>
      </c>
      <c t="s">
        <v>27</v>
      </c>
    </row>
    <row r="421" spans="1:5" ht="12.75">
      <c r="A421" s="35" t="s">
        <v>53</v>
      </c>
      <c r="E421" s="39" t="s">
        <v>5</v>
      </c>
    </row>
    <row r="422" spans="1:5" ht="12.75">
      <c r="A422" s="35" t="s">
        <v>54</v>
      </c>
      <c r="E422" s="40" t="s">
        <v>5</v>
      </c>
    </row>
    <row r="423" spans="1:5" ht="127.5">
      <c r="A423" t="s">
        <v>55</v>
      </c>
      <c r="E423" s="39" t="s">
        <v>1540</v>
      </c>
    </row>
    <row r="424" spans="1:16" ht="12.75">
      <c r="A424" t="s">
        <v>48</v>
      </c>
      <c s="34" t="s">
        <v>702</v>
      </c>
      <c s="34" t="s">
        <v>1553</v>
      </c>
      <c s="35" t="s">
        <v>5</v>
      </c>
      <c s="6" t="s">
        <v>1554</v>
      </c>
      <c s="36" t="s">
        <v>62</v>
      </c>
      <c s="37">
        <v>25</v>
      </c>
      <c s="36">
        <v>0</v>
      </c>
      <c s="36">
        <f>ROUND(G424*H424,6)</f>
      </c>
      <c r="L424" s="38">
        <v>0</v>
      </c>
      <c s="32">
        <f>ROUND(ROUND(L424,2)*ROUND(G424,3),2)</f>
      </c>
      <c s="36" t="s">
        <v>52</v>
      </c>
      <c>
        <f>(M424*21)/100</f>
      </c>
      <c t="s">
        <v>27</v>
      </c>
    </row>
    <row r="425" spans="1:5" ht="12.75">
      <c r="A425" s="35" t="s">
        <v>53</v>
      </c>
      <c r="E425" s="39" t="s">
        <v>5</v>
      </c>
    </row>
    <row r="426" spans="1:5" ht="12.75">
      <c r="A426" s="35" t="s">
        <v>54</v>
      </c>
      <c r="E426" s="40" t="s">
        <v>5</v>
      </c>
    </row>
    <row r="427" spans="1:5" ht="165.75">
      <c r="A427" t="s">
        <v>55</v>
      </c>
      <c r="E427" s="39" t="s">
        <v>1555</v>
      </c>
    </row>
    <row r="428" spans="1:16" ht="12.75">
      <c r="A428" t="s">
        <v>48</v>
      </c>
      <c s="34" t="s">
        <v>706</v>
      </c>
      <c s="34" t="s">
        <v>1556</v>
      </c>
      <c s="35" t="s">
        <v>5</v>
      </c>
      <c s="6" t="s">
        <v>1557</v>
      </c>
      <c s="36" t="s">
        <v>62</v>
      </c>
      <c s="37">
        <v>25</v>
      </c>
      <c s="36">
        <v>0</v>
      </c>
      <c s="36">
        <f>ROUND(G428*H428,6)</f>
      </c>
      <c r="L428" s="38">
        <v>0</v>
      </c>
      <c s="32">
        <f>ROUND(ROUND(L428,2)*ROUND(G428,3),2)</f>
      </c>
      <c s="36" t="s">
        <v>52</v>
      </c>
      <c>
        <f>(M428*21)/100</f>
      </c>
      <c t="s">
        <v>27</v>
      </c>
    </row>
    <row r="429" spans="1:5" ht="12.75">
      <c r="A429" s="35" t="s">
        <v>53</v>
      </c>
      <c r="E429" s="39" t="s">
        <v>5</v>
      </c>
    </row>
    <row r="430" spans="1:5" ht="12.75">
      <c r="A430" s="35" t="s">
        <v>54</v>
      </c>
      <c r="E430" s="40" t="s">
        <v>5</v>
      </c>
    </row>
    <row r="431" spans="1:5" ht="127.5">
      <c r="A431" t="s">
        <v>55</v>
      </c>
      <c r="E431" s="39" t="s">
        <v>968</v>
      </c>
    </row>
    <row r="432" spans="1:16" ht="12.75">
      <c r="A432" t="s">
        <v>48</v>
      </c>
      <c s="34" t="s">
        <v>710</v>
      </c>
      <c s="34" t="s">
        <v>1558</v>
      </c>
      <c s="35" t="s">
        <v>5</v>
      </c>
      <c s="6" t="s">
        <v>1559</v>
      </c>
      <c s="36" t="s">
        <v>62</v>
      </c>
      <c s="37">
        <v>25</v>
      </c>
      <c s="36">
        <v>0</v>
      </c>
      <c s="36">
        <f>ROUND(G432*H432,6)</f>
      </c>
      <c r="L432" s="38">
        <v>0</v>
      </c>
      <c s="32">
        <f>ROUND(ROUND(L432,2)*ROUND(G432,3),2)</f>
      </c>
      <c s="36" t="s">
        <v>52</v>
      </c>
      <c>
        <f>(M432*21)/100</f>
      </c>
      <c t="s">
        <v>27</v>
      </c>
    </row>
    <row r="433" spans="1:5" ht="12.75">
      <c r="A433" s="35" t="s">
        <v>53</v>
      </c>
      <c r="E433" s="39" t="s">
        <v>5</v>
      </c>
    </row>
    <row r="434" spans="1:5" ht="12.75">
      <c r="A434" s="35" t="s">
        <v>54</v>
      </c>
      <c r="E434" s="40" t="s">
        <v>5</v>
      </c>
    </row>
    <row r="435" spans="1:5" ht="165.75">
      <c r="A435" t="s">
        <v>55</v>
      </c>
      <c r="E435" s="39" t="s">
        <v>1555</v>
      </c>
    </row>
    <row r="436" spans="1:16" ht="12.75">
      <c r="A436" t="s">
        <v>48</v>
      </c>
      <c s="34" t="s">
        <v>714</v>
      </c>
      <c s="34" t="s">
        <v>1560</v>
      </c>
      <c s="35" t="s">
        <v>5</v>
      </c>
      <c s="6" t="s">
        <v>1561</v>
      </c>
      <c s="36" t="s">
        <v>62</v>
      </c>
      <c s="37">
        <v>25</v>
      </c>
      <c s="36">
        <v>0</v>
      </c>
      <c s="36">
        <f>ROUND(G436*H436,6)</f>
      </c>
      <c r="L436" s="38">
        <v>0</v>
      </c>
      <c s="32">
        <f>ROUND(ROUND(L436,2)*ROUND(G436,3),2)</f>
      </c>
      <c s="36" t="s">
        <v>52</v>
      </c>
      <c>
        <f>(M436*21)/100</f>
      </c>
      <c t="s">
        <v>27</v>
      </c>
    </row>
    <row r="437" spans="1:5" ht="12.75">
      <c r="A437" s="35" t="s">
        <v>53</v>
      </c>
      <c r="E437" s="39" t="s">
        <v>5</v>
      </c>
    </row>
    <row r="438" spans="1:5" ht="12.75">
      <c r="A438" s="35" t="s">
        <v>54</v>
      </c>
      <c r="E438" s="40" t="s">
        <v>5</v>
      </c>
    </row>
    <row r="439" spans="1:5" ht="127.5">
      <c r="A439" t="s">
        <v>55</v>
      </c>
      <c r="E439" s="39" t="s">
        <v>968</v>
      </c>
    </row>
    <row r="440" spans="1:16" ht="12.75">
      <c r="A440" t="s">
        <v>48</v>
      </c>
      <c s="34" t="s">
        <v>718</v>
      </c>
      <c s="34" t="s">
        <v>261</v>
      </c>
      <c s="35" t="s">
        <v>5</v>
      </c>
      <c s="6" t="s">
        <v>1562</v>
      </c>
      <c s="36" t="s">
        <v>62</v>
      </c>
      <c s="37">
        <v>38</v>
      </c>
      <c s="36">
        <v>0</v>
      </c>
      <c s="36">
        <f>ROUND(G440*H440,6)</f>
      </c>
      <c r="L440" s="38">
        <v>0</v>
      </c>
      <c s="32">
        <f>ROUND(ROUND(L440,2)*ROUND(G440,3),2)</f>
      </c>
      <c s="36" t="s">
        <v>52</v>
      </c>
      <c>
        <f>(M440*21)/100</f>
      </c>
      <c t="s">
        <v>27</v>
      </c>
    </row>
    <row r="441" spans="1:5" ht="12.75">
      <c r="A441" s="35" t="s">
        <v>53</v>
      </c>
      <c r="E441" s="39" t="s">
        <v>5</v>
      </c>
    </row>
    <row r="442" spans="1:5" ht="12.75">
      <c r="A442" s="35" t="s">
        <v>54</v>
      </c>
      <c r="E442" s="40" t="s">
        <v>5</v>
      </c>
    </row>
    <row r="443" spans="1:5" ht="165.75">
      <c r="A443" t="s">
        <v>55</v>
      </c>
      <c r="E443" s="39" t="s">
        <v>1555</v>
      </c>
    </row>
    <row r="444" spans="1:16" ht="12.75">
      <c r="A444" t="s">
        <v>48</v>
      </c>
      <c s="34" t="s">
        <v>722</v>
      </c>
      <c s="34" t="s">
        <v>265</v>
      </c>
      <c s="35" t="s">
        <v>5</v>
      </c>
      <c s="6" t="s">
        <v>266</v>
      </c>
      <c s="36" t="s">
        <v>62</v>
      </c>
      <c s="37">
        <v>38</v>
      </c>
      <c s="36">
        <v>0</v>
      </c>
      <c s="36">
        <f>ROUND(G444*H444,6)</f>
      </c>
      <c r="L444" s="38">
        <v>0</v>
      </c>
      <c s="32">
        <f>ROUND(ROUND(L444,2)*ROUND(G444,3),2)</f>
      </c>
      <c s="36" t="s">
        <v>52</v>
      </c>
      <c>
        <f>(M444*21)/100</f>
      </c>
      <c t="s">
        <v>27</v>
      </c>
    </row>
    <row r="445" spans="1:5" ht="12.75">
      <c r="A445" s="35" t="s">
        <v>53</v>
      </c>
      <c r="E445" s="39" t="s">
        <v>5</v>
      </c>
    </row>
    <row r="446" spans="1:5" ht="12.75">
      <c r="A446" s="35" t="s">
        <v>54</v>
      </c>
      <c r="E446" s="40" t="s">
        <v>5</v>
      </c>
    </row>
    <row r="447" spans="1:5" ht="127.5">
      <c r="A447" t="s">
        <v>55</v>
      </c>
      <c r="E447" s="39" t="s">
        <v>968</v>
      </c>
    </row>
    <row r="448" spans="1:16" ht="12.75">
      <c r="A448" t="s">
        <v>48</v>
      </c>
      <c s="34" t="s">
        <v>726</v>
      </c>
      <c s="34" t="s">
        <v>1563</v>
      </c>
      <c s="35" t="s">
        <v>5</v>
      </c>
      <c s="6" t="s">
        <v>1564</v>
      </c>
      <c s="36" t="s">
        <v>62</v>
      </c>
      <c s="37">
        <v>11</v>
      </c>
      <c s="36">
        <v>0</v>
      </c>
      <c s="36">
        <f>ROUND(G448*H448,6)</f>
      </c>
      <c r="L448" s="38">
        <v>0</v>
      </c>
      <c s="32">
        <f>ROUND(ROUND(L448,2)*ROUND(G448,3),2)</f>
      </c>
      <c s="36" t="s">
        <v>52</v>
      </c>
      <c>
        <f>(M448*21)/100</f>
      </c>
      <c t="s">
        <v>27</v>
      </c>
    </row>
    <row r="449" spans="1:5" ht="12.75">
      <c r="A449" s="35" t="s">
        <v>53</v>
      </c>
      <c r="E449" s="39" t="s">
        <v>5</v>
      </c>
    </row>
    <row r="450" spans="1:5" ht="12.75">
      <c r="A450" s="35" t="s">
        <v>54</v>
      </c>
      <c r="E450" s="40" t="s">
        <v>5</v>
      </c>
    </row>
    <row r="451" spans="1:5" ht="165.75">
      <c r="A451" t="s">
        <v>55</v>
      </c>
      <c r="E451" s="39" t="s">
        <v>1555</v>
      </c>
    </row>
    <row r="452" spans="1:16" ht="12.75">
      <c r="A452" t="s">
        <v>48</v>
      </c>
      <c s="34" t="s">
        <v>730</v>
      </c>
      <c s="34" t="s">
        <v>1565</v>
      </c>
      <c s="35" t="s">
        <v>5</v>
      </c>
      <c s="6" t="s">
        <v>1566</v>
      </c>
      <c s="36" t="s">
        <v>62</v>
      </c>
      <c s="37">
        <v>11</v>
      </c>
      <c s="36">
        <v>0</v>
      </c>
      <c s="36">
        <f>ROUND(G452*H452,6)</f>
      </c>
      <c r="L452" s="38">
        <v>0</v>
      </c>
      <c s="32">
        <f>ROUND(ROUND(L452,2)*ROUND(G452,3),2)</f>
      </c>
      <c s="36" t="s">
        <v>52</v>
      </c>
      <c>
        <f>(M452*21)/100</f>
      </c>
      <c t="s">
        <v>27</v>
      </c>
    </row>
    <row r="453" spans="1:5" ht="12.75">
      <c r="A453" s="35" t="s">
        <v>53</v>
      </c>
      <c r="E453" s="39" t="s">
        <v>5</v>
      </c>
    </row>
    <row r="454" spans="1:5" ht="12.75">
      <c r="A454" s="35" t="s">
        <v>54</v>
      </c>
      <c r="E454" s="40" t="s">
        <v>5</v>
      </c>
    </row>
    <row r="455" spans="1:5" ht="127.5">
      <c r="A455" t="s">
        <v>55</v>
      </c>
      <c r="E455" s="39" t="s">
        <v>968</v>
      </c>
    </row>
    <row r="456" spans="1:16" ht="12.75">
      <c r="A456" t="s">
        <v>48</v>
      </c>
      <c s="34" t="s">
        <v>734</v>
      </c>
      <c s="34" t="s">
        <v>1567</v>
      </c>
      <c s="35" t="s">
        <v>5</v>
      </c>
      <c s="6" t="s">
        <v>1568</v>
      </c>
      <c s="36" t="s">
        <v>62</v>
      </c>
      <c s="37">
        <v>4</v>
      </c>
      <c s="36">
        <v>0</v>
      </c>
      <c s="36">
        <f>ROUND(G456*H456,6)</f>
      </c>
      <c r="L456" s="38">
        <v>0</v>
      </c>
      <c s="32">
        <f>ROUND(ROUND(L456,2)*ROUND(G456,3),2)</f>
      </c>
      <c s="36" t="s">
        <v>52</v>
      </c>
      <c>
        <f>(M456*21)/100</f>
      </c>
      <c t="s">
        <v>27</v>
      </c>
    </row>
    <row r="457" spans="1:5" ht="12.75">
      <c r="A457" s="35" t="s">
        <v>53</v>
      </c>
      <c r="E457" s="39" t="s">
        <v>5</v>
      </c>
    </row>
    <row r="458" spans="1:5" ht="12.75">
      <c r="A458" s="35" t="s">
        <v>54</v>
      </c>
      <c r="E458" s="40" t="s">
        <v>5</v>
      </c>
    </row>
    <row r="459" spans="1:5" ht="165.75">
      <c r="A459" t="s">
        <v>55</v>
      </c>
      <c r="E459" s="39" t="s">
        <v>1555</v>
      </c>
    </row>
    <row r="460" spans="1:16" ht="12.75">
      <c r="A460" t="s">
        <v>48</v>
      </c>
      <c s="34" t="s">
        <v>738</v>
      </c>
      <c s="34" t="s">
        <v>1569</v>
      </c>
      <c s="35" t="s">
        <v>5</v>
      </c>
      <c s="6" t="s">
        <v>1570</v>
      </c>
      <c s="36" t="s">
        <v>62</v>
      </c>
      <c s="37">
        <v>4</v>
      </c>
      <c s="36">
        <v>0</v>
      </c>
      <c s="36">
        <f>ROUND(G460*H460,6)</f>
      </c>
      <c r="L460" s="38">
        <v>0</v>
      </c>
      <c s="32">
        <f>ROUND(ROUND(L460,2)*ROUND(G460,3),2)</f>
      </c>
      <c s="36" t="s">
        <v>52</v>
      </c>
      <c>
        <f>(M460*21)/100</f>
      </c>
      <c t="s">
        <v>27</v>
      </c>
    </row>
    <row r="461" spans="1:5" ht="12.75">
      <c r="A461" s="35" t="s">
        <v>53</v>
      </c>
      <c r="E461" s="39" t="s">
        <v>5</v>
      </c>
    </row>
    <row r="462" spans="1:5" ht="12.75">
      <c r="A462" s="35" t="s">
        <v>54</v>
      </c>
      <c r="E462" s="40" t="s">
        <v>5</v>
      </c>
    </row>
    <row r="463" spans="1:5" ht="127.5">
      <c r="A463" t="s">
        <v>55</v>
      </c>
      <c r="E463" s="39" t="s">
        <v>968</v>
      </c>
    </row>
    <row r="464" spans="1:16" ht="12.75">
      <c r="A464" t="s">
        <v>48</v>
      </c>
      <c s="34" t="s">
        <v>742</v>
      </c>
      <c s="34" t="s">
        <v>1571</v>
      </c>
      <c s="35" t="s">
        <v>5</v>
      </c>
      <c s="6" t="s">
        <v>1572</v>
      </c>
      <c s="36" t="s">
        <v>62</v>
      </c>
      <c s="37">
        <v>7</v>
      </c>
      <c s="36">
        <v>0</v>
      </c>
      <c s="36">
        <f>ROUND(G464*H464,6)</f>
      </c>
      <c r="L464" s="38">
        <v>0</v>
      </c>
      <c s="32">
        <f>ROUND(ROUND(L464,2)*ROUND(G464,3),2)</f>
      </c>
      <c s="36" t="s">
        <v>52</v>
      </c>
      <c>
        <f>(M464*21)/100</f>
      </c>
      <c t="s">
        <v>27</v>
      </c>
    </row>
    <row r="465" spans="1:5" ht="12.75">
      <c r="A465" s="35" t="s">
        <v>53</v>
      </c>
      <c r="E465" s="39" t="s">
        <v>5</v>
      </c>
    </row>
    <row r="466" spans="1:5" ht="12.75">
      <c r="A466" s="35" t="s">
        <v>54</v>
      </c>
      <c r="E466" s="40" t="s">
        <v>5</v>
      </c>
    </row>
    <row r="467" spans="1:5" ht="165.75">
      <c r="A467" t="s">
        <v>55</v>
      </c>
      <c r="E467" s="39" t="s">
        <v>1555</v>
      </c>
    </row>
    <row r="468" spans="1:16" ht="12.75">
      <c r="A468" t="s">
        <v>48</v>
      </c>
      <c s="34" t="s">
        <v>746</v>
      </c>
      <c s="34" t="s">
        <v>2256</v>
      </c>
      <c s="35" t="s">
        <v>5</v>
      </c>
      <c s="6" t="s">
        <v>2257</v>
      </c>
      <c s="36" t="s">
        <v>62</v>
      </c>
      <c s="37">
        <v>7</v>
      </c>
      <c s="36">
        <v>0</v>
      </c>
      <c s="36">
        <f>ROUND(G468*H468,6)</f>
      </c>
      <c r="L468" s="38">
        <v>0</v>
      </c>
      <c s="32">
        <f>ROUND(ROUND(L468,2)*ROUND(G468,3),2)</f>
      </c>
      <c s="36" t="s">
        <v>52</v>
      </c>
      <c>
        <f>(M468*21)/100</f>
      </c>
      <c t="s">
        <v>27</v>
      </c>
    </row>
    <row r="469" spans="1:5" ht="12.75">
      <c r="A469" s="35" t="s">
        <v>53</v>
      </c>
      <c r="E469" s="39" t="s">
        <v>5</v>
      </c>
    </row>
    <row r="470" spans="1:5" ht="12.75">
      <c r="A470" s="35" t="s">
        <v>54</v>
      </c>
      <c r="E470" s="40" t="s">
        <v>5</v>
      </c>
    </row>
    <row r="471" spans="1:5" ht="165.75">
      <c r="A471" t="s">
        <v>55</v>
      </c>
      <c r="E471" s="39" t="s">
        <v>1555</v>
      </c>
    </row>
    <row r="472" spans="1:16" ht="12.75">
      <c r="A472" t="s">
        <v>48</v>
      </c>
      <c s="34" t="s">
        <v>750</v>
      </c>
      <c s="34" t="s">
        <v>1573</v>
      </c>
      <c s="35" t="s">
        <v>5</v>
      </c>
      <c s="6" t="s">
        <v>1574</v>
      </c>
      <c s="36" t="s">
        <v>62</v>
      </c>
      <c s="37">
        <v>8</v>
      </c>
      <c s="36">
        <v>0</v>
      </c>
      <c s="36">
        <f>ROUND(G472*H472,6)</f>
      </c>
      <c r="L472" s="38">
        <v>0</v>
      </c>
      <c s="32">
        <f>ROUND(ROUND(L472,2)*ROUND(G472,3),2)</f>
      </c>
      <c s="36" t="s">
        <v>52</v>
      </c>
      <c>
        <f>(M472*21)/100</f>
      </c>
      <c t="s">
        <v>27</v>
      </c>
    </row>
    <row r="473" spans="1:5" ht="12.75">
      <c r="A473" s="35" t="s">
        <v>53</v>
      </c>
      <c r="E473" s="39" t="s">
        <v>5</v>
      </c>
    </row>
    <row r="474" spans="1:5" ht="12.75">
      <c r="A474" s="35" t="s">
        <v>54</v>
      </c>
      <c r="E474" s="40" t="s">
        <v>5</v>
      </c>
    </row>
    <row r="475" spans="1:5" ht="127.5">
      <c r="A475" t="s">
        <v>55</v>
      </c>
      <c r="E475" s="39" t="s">
        <v>968</v>
      </c>
    </row>
    <row r="476" spans="1:16" ht="12.75">
      <c r="A476" t="s">
        <v>48</v>
      </c>
      <c s="34" t="s">
        <v>754</v>
      </c>
      <c s="34" t="s">
        <v>1575</v>
      </c>
      <c s="35" t="s">
        <v>5</v>
      </c>
      <c s="6" t="s">
        <v>1576</v>
      </c>
      <c s="36" t="s">
        <v>62</v>
      </c>
      <c s="37">
        <v>30</v>
      </c>
      <c s="36">
        <v>0</v>
      </c>
      <c s="36">
        <f>ROUND(G476*H476,6)</f>
      </c>
      <c r="L476" s="38">
        <v>0</v>
      </c>
      <c s="32">
        <f>ROUND(ROUND(L476,2)*ROUND(G476,3),2)</f>
      </c>
      <c s="36" t="s">
        <v>52</v>
      </c>
      <c>
        <f>(M476*21)/100</f>
      </c>
      <c t="s">
        <v>27</v>
      </c>
    </row>
    <row r="477" spans="1:5" ht="12.75">
      <c r="A477" s="35" t="s">
        <v>53</v>
      </c>
      <c r="E477" s="39" t="s">
        <v>5</v>
      </c>
    </row>
    <row r="478" spans="1:5" ht="12.75">
      <c r="A478" s="35" t="s">
        <v>54</v>
      </c>
      <c r="E478" s="40" t="s">
        <v>5</v>
      </c>
    </row>
    <row r="479" spans="1:5" ht="127.5">
      <c r="A479" t="s">
        <v>55</v>
      </c>
      <c r="E479" s="39" t="s">
        <v>1577</v>
      </c>
    </row>
    <row r="480" spans="1:16" ht="25.5">
      <c r="A480" t="s">
        <v>48</v>
      </c>
      <c s="34" t="s">
        <v>758</v>
      </c>
      <c s="34" t="s">
        <v>1578</v>
      </c>
      <c s="35" t="s">
        <v>5</v>
      </c>
      <c s="6" t="s">
        <v>1579</v>
      </c>
      <c s="36" t="s">
        <v>62</v>
      </c>
      <c s="37">
        <v>15</v>
      </c>
      <c s="36">
        <v>0</v>
      </c>
      <c s="36">
        <f>ROUND(G480*H480,6)</f>
      </c>
      <c r="L480" s="38">
        <v>0</v>
      </c>
      <c s="32">
        <f>ROUND(ROUND(L480,2)*ROUND(G480,3),2)</f>
      </c>
      <c s="36" t="s">
        <v>52</v>
      </c>
      <c>
        <f>(M480*21)/100</f>
      </c>
      <c t="s">
        <v>27</v>
      </c>
    </row>
    <row r="481" spans="1:5" ht="12.75">
      <c r="A481" s="35" t="s">
        <v>53</v>
      </c>
      <c r="E481" s="39" t="s">
        <v>5</v>
      </c>
    </row>
    <row r="482" spans="1:5" ht="12.75">
      <c r="A482" s="35" t="s">
        <v>54</v>
      </c>
      <c r="E482" s="40" t="s">
        <v>5</v>
      </c>
    </row>
    <row r="483" spans="1:5" ht="127.5">
      <c r="A483" t="s">
        <v>55</v>
      </c>
      <c r="E483" s="39" t="s">
        <v>1580</v>
      </c>
    </row>
    <row r="484" spans="1:16" ht="25.5">
      <c r="A484" t="s">
        <v>48</v>
      </c>
      <c s="34" t="s">
        <v>762</v>
      </c>
      <c s="34" t="s">
        <v>1581</v>
      </c>
      <c s="35" t="s">
        <v>5</v>
      </c>
      <c s="6" t="s">
        <v>1582</v>
      </c>
      <c s="36" t="s">
        <v>1296</v>
      </c>
      <c s="37">
        <v>15</v>
      </c>
      <c s="36">
        <v>0</v>
      </c>
      <c s="36">
        <f>ROUND(G484*H484,6)</f>
      </c>
      <c r="L484" s="38">
        <v>0</v>
      </c>
      <c s="32">
        <f>ROUND(ROUND(L484,2)*ROUND(G484,3),2)</f>
      </c>
      <c s="36" t="s">
        <v>52</v>
      </c>
      <c>
        <f>(M484*21)/100</f>
      </c>
      <c t="s">
        <v>27</v>
      </c>
    </row>
    <row r="485" spans="1:5" ht="12.75">
      <c r="A485" s="35" t="s">
        <v>53</v>
      </c>
      <c r="E485" s="39" t="s">
        <v>5</v>
      </c>
    </row>
    <row r="486" spans="1:5" ht="12.75">
      <c r="A486" s="35" t="s">
        <v>54</v>
      </c>
      <c r="E486" s="40" t="s">
        <v>5</v>
      </c>
    </row>
    <row r="487" spans="1:5" ht="127.5">
      <c r="A487" t="s">
        <v>55</v>
      </c>
      <c r="E487" s="39" t="s">
        <v>1297</v>
      </c>
    </row>
    <row r="488" spans="1:16" ht="12.75">
      <c r="A488" t="s">
        <v>48</v>
      </c>
      <c s="34" t="s">
        <v>766</v>
      </c>
      <c s="34" t="s">
        <v>1583</v>
      </c>
      <c s="35" t="s">
        <v>5</v>
      </c>
      <c s="6" t="s">
        <v>1584</v>
      </c>
      <c s="36" t="s">
        <v>1585</v>
      </c>
      <c s="37">
        <v>288</v>
      </c>
      <c s="36">
        <v>0</v>
      </c>
      <c s="36">
        <f>ROUND(G488*H488,6)</f>
      </c>
      <c r="L488" s="38">
        <v>0</v>
      </c>
      <c s="32">
        <f>ROUND(ROUND(L488,2)*ROUND(G488,3),2)</f>
      </c>
      <c s="36" t="s">
        <v>52</v>
      </c>
      <c>
        <f>(M488*21)/100</f>
      </c>
      <c t="s">
        <v>27</v>
      </c>
    </row>
    <row r="489" spans="1:5" ht="12.75">
      <c r="A489" s="35" t="s">
        <v>53</v>
      </c>
      <c r="E489" s="39" t="s">
        <v>5</v>
      </c>
    </row>
    <row r="490" spans="1:5" ht="12.75">
      <c r="A490" s="35" t="s">
        <v>54</v>
      </c>
      <c r="E490" s="40" t="s">
        <v>5</v>
      </c>
    </row>
    <row r="491" spans="1:5" ht="153">
      <c r="A491" t="s">
        <v>55</v>
      </c>
      <c r="E491" s="39" t="s">
        <v>1586</v>
      </c>
    </row>
    <row r="492" spans="1:16" ht="12.75">
      <c r="A492" t="s">
        <v>48</v>
      </c>
      <c s="34" t="s">
        <v>770</v>
      </c>
      <c s="34" t="s">
        <v>1587</v>
      </c>
      <c s="35" t="s">
        <v>5</v>
      </c>
      <c s="6" t="s">
        <v>1588</v>
      </c>
      <c s="36" t="s">
        <v>62</v>
      </c>
      <c s="37">
        <v>384</v>
      </c>
      <c s="36">
        <v>0</v>
      </c>
      <c s="36">
        <f>ROUND(G492*H492,6)</f>
      </c>
      <c r="L492" s="38">
        <v>0</v>
      </c>
      <c s="32">
        <f>ROUND(ROUND(L492,2)*ROUND(G492,3),2)</f>
      </c>
      <c s="36" t="s">
        <v>52</v>
      </c>
      <c>
        <f>(M492*21)/100</f>
      </c>
      <c t="s">
        <v>27</v>
      </c>
    </row>
    <row r="493" spans="1:5" ht="12.75">
      <c r="A493" s="35" t="s">
        <v>53</v>
      </c>
      <c r="E493" s="39" t="s">
        <v>5</v>
      </c>
    </row>
    <row r="494" spans="1:5" ht="12.75">
      <c r="A494" s="35" t="s">
        <v>54</v>
      </c>
      <c r="E494" s="40" t="s">
        <v>5</v>
      </c>
    </row>
    <row r="495" spans="1:5" ht="102">
      <c r="A495" t="s">
        <v>55</v>
      </c>
      <c r="E495" s="39" t="s">
        <v>1589</v>
      </c>
    </row>
    <row r="496" spans="1:16" ht="12.75">
      <c r="A496" t="s">
        <v>48</v>
      </c>
      <c s="34" t="s">
        <v>774</v>
      </c>
      <c s="34" t="s">
        <v>1590</v>
      </c>
      <c s="35" t="s">
        <v>5</v>
      </c>
      <c s="6" t="s">
        <v>1591</v>
      </c>
      <c s="36" t="s">
        <v>62</v>
      </c>
      <c s="37">
        <v>384</v>
      </c>
      <c s="36">
        <v>0</v>
      </c>
      <c s="36">
        <f>ROUND(G496*H496,6)</f>
      </c>
      <c r="L496" s="38">
        <v>0</v>
      </c>
      <c s="32">
        <f>ROUND(ROUND(L496,2)*ROUND(G496,3),2)</f>
      </c>
      <c s="36" t="s">
        <v>52</v>
      </c>
      <c>
        <f>(M496*21)/100</f>
      </c>
      <c t="s">
        <v>27</v>
      </c>
    </row>
    <row r="497" spans="1:5" ht="12.75">
      <c r="A497" s="35" t="s">
        <v>53</v>
      </c>
      <c r="E497" s="39" t="s">
        <v>5</v>
      </c>
    </row>
    <row r="498" spans="1:5" ht="12.75">
      <c r="A498" s="35" t="s">
        <v>54</v>
      </c>
      <c r="E498" s="40" t="s">
        <v>5</v>
      </c>
    </row>
    <row r="499" spans="1:5" ht="102">
      <c r="A499" t="s">
        <v>55</v>
      </c>
      <c r="E499" s="39" t="s">
        <v>1592</v>
      </c>
    </row>
    <row r="500" spans="1:16" ht="12.75">
      <c r="A500" t="s">
        <v>48</v>
      </c>
      <c s="34" t="s">
        <v>775</v>
      </c>
      <c s="34" t="s">
        <v>1593</v>
      </c>
      <c s="35" t="s">
        <v>5</v>
      </c>
      <c s="6" t="s">
        <v>1594</v>
      </c>
      <c s="36" t="s">
        <v>62</v>
      </c>
      <c s="37">
        <v>20</v>
      </c>
      <c s="36">
        <v>0</v>
      </c>
      <c s="36">
        <f>ROUND(G500*H500,6)</f>
      </c>
      <c r="L500" s="38">
        <v>0</v>
      </c>
      <c s="32">
        <f>ROUND(ROUND(L500,2)*ROUND(G500,3),2)</f>
      </c>
      <c s="36" t="s">
        <v>52</v>
      </c>
      <c>
        <f>(M500*21)/100</f>
      </c>
      <c t="s">
        <v>27</v>
      </c>
    </row>
    <row r="501" spans="1:5" ht="12.75">
      <c r="A501" s="35" t="s">
        <v>53</v>
      </c>
      <c r="E501" s="39" t="s">
        <v>5</v>
      </c>
    </row>
    <row r="502" spans="1:5" ht="12.75">
      <c r="A502" s="35" t="s">
        <v>54</v>
      </c>
      <c r="E502" s="40" t="s">
        <v>5</v>
      </c>
    </row>
    <row r="503" spans="1:5" ht="102">
      <c r="A503" t="s">
        <v>55</v>
      </c>
      <c r="E503" s="39" t="s">
        <v>1589</v>
      </c>
    </row>
    <row r="504" spans="1:16" ht="12.75">
      <c r="A504" t="s">
        <v>48</v>
      </c>
      <c s="34" t="s">
        <v>776</v>
      </c>
      <c s="34" t="s">
        <v>1595</v>
      </c>
      <c s="35" t="s">
        <v>5</v>
      </c>
      <c s="6" t="s">
        <v>1596</v>
      </c>
      <c s="36" t="s">
        <v>62</v>
      </c>
      <c s="37">
        <v>20</v>
      </c>
      <c s="36">
        <v>0</v>
      </c>
      <c s="36">
        <f>ROUND(G504*H504,6)</f>
      </c>
      <c r="L504" s="38">
        <v>0</v>
      </c>
      <c s="32">
        <f>ROUND(ROUND(L504,2)*ROUND(G504,3),2)</f>
      </c>
      <c s="36" t="s">
        <v>52</v>
      </c>
      <c>
        <f>(M504*21)/100</f>
      </c>
      <c t="s">
        <v>27</v>
      </c>
    </row>
    <row r="505" spans="1:5" ht="12.75">
      <c r="A505" s="35" t="s">
        <v>53</v>
      </c>
      <c r="E505" s="39" t="s">
        <v>5</v>
      </c>
    </row>
    <row r="506" spans="1:5" ht="12.75">
      <c r="A506" s="35" t="s">
        <v>54</v>
      </c>
      <c r="E506" s="40" t="s">
        <v>5</v>
      </c>
    </row>
    <row r="507" spans="1:5" ht="102">
      <c r="A507" t="s">
        <v>55</v>
      </c>
      <c r="E507" s="39" t="s">
        <v>1592</v>
      </c>
    </row>
    <row r="508" spans="1:16" ht="12.75">
      <c r="A508" t="s">
        <v>48</v>
      </c>
      <c s="34" t="s">
        <v>780</v>
      </c>
      <c s="34" t="s">
        <v>1206</v>
      </c>
      <c s="35" t="s">
        <v>5</v>
      </c>
      <c s="6" t="s">
        <v>1207</v>
      </c>
      <c s="36" t="s">
        <v>62</v>
      </c>
      <c s="37">
        <v>3</v>
      </c>
      <c s="36">
        <v>0</v>
      </c>
      <c s="36">
        <f>ROUND(G508*H508,6)</f>
      </c>
      <c r="L508" s="38">
        <v>0</v>
      </c>
      <c s="32">
        <f>ROUND(ROUND(L508,2)*ROUND(G508,3),2)</f>
      </c>
      <c s="36" t="s">
        <v>52</v>
      </c>
      <c>
        <f>(M508*21)/100</f>
      </c>
      <c t="s">
        <v>27</v>
      </c>
    </row>
    <row r="509" spans="1:5" ht="12.75">
      <c r="A509" s="35" t="s">
        <v>53</v>
      </c>
      <c r="E509" s="39" t="s">
        <v>5</v>
      </c>
    </row>
    <row r="510" spans="1:5" ht="12.75">
      <c r="A510" s="35" t="s">
        <v>54</v>
      </c>
      <c r="E510" s="40" t="s">
        <v>5</v>
      </c>
    </row>
    <row r="511" spans="1:5" ht="12.75">
      <c r="A511" t="s">
        <v>55</v>
      </c>
      <c r="E511" s="39" t="s">
        <v>5</v>
      </c>
    </row>
    <row r="512" spans="1:16" ht="12.75">
      <c r="A512" t="s">
        <v>48</v>
      </c>
      <c s="34" t="s">
        <v>784</v>
      </c>
      <c s="34" t="s">
        <v>1208</v>
      </c>
      <c s="35" t="s">
        <v>5</v>
      </c>
      <c s="6" t="s">
        <v>1209</v>
      </c>
      <c s="36" t="s">
        <v>62</v>
      </c>
      <c s="37">
        <v>3</v>
      </c>
      <c s="36">
        <v>0</v>
      </c>
      <c s="36">
        <f>ROUND(G512*H512,6)</f>
      </c>
      <c r="L512" s="38">
        <v>0</v>
      </c>
      <c s="32">
        <f>ROUND(ROUND(L512,2)*ROUND(G512,3),2)</f>
      </c>
      <c s="36" t="s">
        <v>52</v>
      </c>
      <c>
        <f>(M512*21)/100</f>
      </c>
      <c t="s">
        <v>27</v>
      </c>
    </row>
    <row r="513" spans="1:5" ht="12.75">
      <c r="A513" s="35" t="s">
        <v>53</v>
      </c>
      <c r="E513" s="39" t="s">
        <v>5</v>
      </c>
    </row>
    <row r="514" spans="1:5" ht="12.75">
      <c r="A514" s="35" t="s">
        <v>54</v>
      </c>
      <c r="E514" s="40" t="s">
        <v>5</v>
      </c>
    </row>
    <row r="515" spans="1:5" ht="12.75">
      <c r="A515" t="s">
        <v>55</v>
      </c>
      <c r="E515" s="39" t="s">
        <v>5</v>
      </c>
    </row>
    <row r="516" spans="1:16" ht="12.75">
      <c r="A516" t="s">
        <v>48</v>
      </c>
      <c s="34" t="s">
        <v>788</v>
      </c>
      <c s="34" t="s">
        <v>1597</v>
      </c>
      <c s="35" t="s">
        <v>5</v>
      </c>
      <c s="6" t="s">
        <v>1598</v>
      </c>
      <c s="36" t="s">
        <v>62</v>
      </c>
      <c s="37">
        <v>18</v>
      </c>
      <c s="36">
        <v>0</v>
      </c>
      <c s="36">
        <f>ROUND(G516*H516,6)</f>
      </c>
      <c r="L516" s="38">
        <v>0</v>
      </c>
      <c s="32">
        <f>ROUND(ROUND(L516,2)*ROUND(G516,3),2)</f>
      </c>
      <c s="36" t="s">
        <v>52</v>
      </c>
      <c>
        <f>(M516*21)/100</f>
      </c>
      <c t="s">
        <v>27</v>
      </c>
    </row>
    <row r="517" spans="1:5" ht="12.75">
      <c r="A517" s="35" t="s">
        <v>53</v>
      </c>
      <c r="E517" s="39" t="s">
        <v>5</v>
      </c>
    </row>
    <row r="518" spans="1:5" ht="12.75">
      <c r="A518" s="35" t="s">
        <v>54</v>
      </c>
      <c r="E518" s="40" t="s">
        <v>5</v>
      </c>
    </row>
    <row r="519" spans="1:5" ht="114.75">
      <c r="A519" t="s">
        <v>55</v>
      </c>
      <c r="E519" s="39" t="s">
        <v>983</v>
      </c>
    </row>
    <row r="520" spans="1:16" ht="12.75">
      <c r="A520" t="s">
        <v>48</v>
      </c>
      <c s="34" t="s">
        <v>789</v>
      </c>
      <c s="34" t="s">
        <v>1599</v>
      </c>
      <c s="35" t="s">
        <v>5</v>
      </c>
      <c s="6" t="s">
        <v>1600</v>
      </c>
      <c s="36" t="s">
        <v>62</v>
      </c>
      <c s="37">
        <v>18</v>
      </c>
      <c s="36">
        <v>0</v>
      </c>
      <c s="36">
        <f>ROUND(G520*H520,6)</f>
      </c>
      <c r="L520" s="38">
        <v>0</v>
      </c>
      <c s="32">
        <f>ROUND(ROUND(L520,2)*ROUND(G520,3),2)</f>
      </c>
      <c s="36" t="s">
        <v>52</v>
      </c>
      <c>
        <f>(M520*21)/100</f>
      </c>
      <c t="s">
        <v>27</v>
      </c>
    </row>
    <row r="521" spans="1:5" ht="12.75">
      <c r="A521" s="35" t="s">
        <v>53</v>
      </c>
      <c r="E521" s="39" t="s">
        <v>5</v>
      </c>
    </row>
    <row r="522" spans="1:5" ht="12.75">
      <c r="A522" s="35" t="s">
        <v>54</v>
      </c>
      <c r="E522" s="40" t="s">
        <v>5</v>
      </c>
    </row>
    <row r="523" spans="1:5" ht="140.25">
      <c r="A523" t="s">
        <v>55</v>
      </c>
      <c r="E523" s="39" t="s">
        <v>956</v>
      </c>
    </row>
    <row r="524" spans="1:16" ht="12.75">
      <c r="A524" t="s">
        <v>48</v>
      </c>
      <c s="34" t="s">
        <v>790</v>
      </c>
      <c s="34" t="s">
        <v>1175</v>
      </c>
      <c s="35" t="s">
        <v>5</v>
      </c>
      <c s="6" t="s">
        <v>1176</v>
      </c>
      <c s="36" t="s">
        <v>105</v>
      </c>
      <c s="37">
        <v>500</v>
      </c>
      <c s="36">
        <v>0</v>
      </c>
      <c s="36">
        <f>ROUND(G524*H524,6)</f>
      </c>
      <c r="L524" s="38">
        <v>0</v>
      </c>
      <c s="32">
        <f>ROUND(ROUND(L524,2)*ROUND(G524,3),2)</f>
      </c>
      <c s="36" t="s">
        <v>52</v>
      </c>
      <c>
        <f>(M524*21)/100</f>
      </c>
      <c t="s">
        <v>27</v>
      </c>
    </row>
    <row r="525" spans="1:5" ht="12.75">
      <c r="A525" s="35" t="s">
        <v>53</v>
      </c>
      <c r="E525" s="39" t="s">
        <v>5</v>
      </c>
    </row>
    <row r="526" spans="1:5" ht="12.75">
      <c r="A526" s="35" t="s">
        <v>54</v>
      </c>
      <c r="E526" s="40" t="s">
        <v>5</v>
      </c>
    </row>
    <row r="527" spans="1:5" ht="89.25">
      <c r="A527" t="s">
        <v>55</v>
      </c>
      <c r="E527" s="39" t="s">
        <v>1177</v>
      </c>
    </row>
    <row r="528" spans="1:16" ht="12.75">
      <c r="A528" t="s">
        <v>48</v>
      </c>
      <c s="34" t="s">
        <v>791</v>
      </c>
      <c s="34" t="s">
        <v>1607</v>
      </c>
      <c s="35" t="s">
        <v>5</v>
      </c>
      <c s="6" t="s">
        <v>1608</v>
      </c>
      <c s="36" t="s">
        <v>51</v>
      </c>
      <c s="37">
        <v>12188</v>
      </c>
      <c s="36">
        <v>0</v>
      </c>
      <c s="36">
        <f>ROUND(G528*H528,6)</f>
      </c>
      <c r="L528" s="38">
        <v>0</v>
      </c>
      <c s="32">
        <f>ROUND(ROUND(L528,2)*ROUND(G528,3),2)</f>
      </c>
      <c s="36" t="s">
        <v>52</v>
      </c>
      <c>
        <f>(M528*21)/100</f>
      </c>
      <c t="s">
        <v>27</v>
      </c>
    </row>
    <row r="529" spans="1:5" ht="12.75">
      <c r="A529" s="35" t="s">
        <v>53</v>
      </c>
      <c r="E529" s="39" t="s">
        <v>5</v>
      </c>
    </row>
    <row r="530" spans="1:5" ht="12.75">
      <c r="A530" s="35" t="s">
        <v>54</v>
      </c>
      <c r="E530" s="40" t="s">
        <v>5</v>
      </c>
    </row>
    <row r="531" spans="1:5" ht="140.25">
      <c r="A531" t="s">
        <v>55</v>
      </c>
      <c r="E531" s="39" t="s">
        <v>1609</v>
      </c>
    </row>
    <row r="532" spans="1:16" ht="12.75">
      <c r="A532" t="s">
        <v>48</v>
      </c>
      <c s="34" t="s">
        <v>795</v>
      </c>
      <c s="34" t="s">
        <v>1610</v>
      </c>
      <c s="35" t="s">
        <v>5</v>
      </c>
      <c s="6" t="s">
        <v>1611</v>
      </c>
      <c s="36" t="s">
        <v>62</v>
      </c>
      <c s="37">
        <v>3</v>
      </c>
      <c s="36">
        <v>0</v>
      </c>
      <c s="36">
        <f>ROUND(G532*H532,6)</f>
      </c>
      <c r="L532" s="38">
        <v>0</v>
      </c>
      <c s="32">
        <f>ROUND(ROUND(L532,2)*ROUND(G532,3),2)</f>
      </c>
      <c s="36" t="s">
        <v>52</v>
      </c>
      <c>
        <f>(M532*21)/100</f>
      </c>
      <c t="s">
        <v>27</v>
      </c>
    </row>
    <row r="533" spans="1:5" ht="12.75">
      <c r="A533" s="35" t="s">
        <v>53</v>
      </c>
      <c r="E533" s="39" t="s">
        <v>5</v>
      </c>
    </row>
    <row r="534" spans="1:5" ht="12.75">
      <c r="A534" s="35" t="s">
        <v>54</v>
      </c>
      <c r="E534" s="40" t="s">
        <v>5</v>
      </c>
    </row>
    <row r="535" spans="1:5" ht="114.75">
      <c r="A535" t="s">
        <v>55</v>
      </c>
      <c r="E535" s="39" t="s">
        <v>983</v>
      </c>
    </row>
    <row r="536" spans="1:16" ht="12.75">
      <c r="A536" t="s">
        <v>48</v>
      </c>
      <c s="34" t="s">
        <v>796</v>
      </c>
      <c s="34" t="s">
        <v>1612</v>
      </c>
      <c s="35" t="s">
        <v>5</v>
      </c>
      <c s="6" t="s">
        <v>1613</v>
      </c>
      <c s="36" t="s">
        <v>62</v>
      </c>
      <c s="37">
        <v>3</v>
      </c>
      <c s="36">
        <v>0</v>
      </c>
      <c s="36">
        <f>ROUND(G536*H536,6)</f>
      </c>
      <c r="L536" s="38">
        <v>0</v>
      </c>
      <c s="32">
        <f>ROUND(ROUND(L536,2)*ROUND(G536,3),2)</f>
      </c>
      <c s="36" t="s">
        <v>52</v>
      </c>
      <c>
        <f>(M536*21)/100</f>
      </c>
      <c t="s">
        <v>27</v>
      </c>
    </row>
    <row r="537" spans="1:5" ht="12.75">
      <c r="A537" s="35" t="s">
        <v>53</v>
      </c>
      <c r="E537" s="39" t="s">
        <v>5</v>
      </c>
    </row>
    <row r="538" spans="1:5" ht="12.75">
      <c r="A538" s="35" t="s">
        <v>54</v>
      </c>
      <c r="E538" s="40" t="s">
        <v>5</v>
      </c>
    </row>
    <row r="539" spans="1:5" ht="140.25">
      <c r="A539" t="s">
        <v>55</v>
      </c>
      <c r="E539" s="39" t="s">
        <v>956</v>
      </c>
    </row>
    <row r="540" spans="1:13" ht="12.75">
      <c r="A540" t="s">
        <v>46</v>
      </c>
      <c r="C540" s="31" t="s">
        <v>163</v>
      </c>
      <c r="E540" s="33" t="s">
        <v>1624</v>
      </c>
      <c r="J540" s="32">
        <f>0</f>
      </c>
      <c s="32">
        <f>0</f>
      </c>
      <c s="32">
        <f>0+L541</f>
      </c>
      <c s="32">
        <f>0+M541</f>
      </c>
    </row>
    <row r="541" spans="1:16" ht="12.75">
      <c r="A541" t="s">
        <v>48</v>
      </c>
      <c s="34" t="s">
        <v>797</v>
      </c>
      <c s="34" t="s">
        <v>1625</v>
      </c>
      <c s="35" t="s">
        <v>5</v>
      </c>
      <c s="6" t="s">
        <v>1626</v>
      </c>
      <c s="36" t="s">
        <v>182</v>
      </c>
      <c s="37">
        <v>30</v>
      </c>
      <c s="36">
        <v>0</v>
      </c>
      <c s="36">
        <f>ROUND(G541*H541,6)</f>
      </c>
      <c r="L541" s="38">
        <v>0</v>
      </c>
      <c s="32">
        <f>ROUND(ROUND(L541,2)*ROUND(G541,3),2)</f>
      </c>
      <c s="36" t="s">
        <v>52</v>
      </c>
      <c>
        <f>(M541*21)/100</f>
      </c>
      <c t="s">
        <v>27</v>
      </c>
    </row>
    <row r="542" spans="1:5" ht="12.75">
      <c r="A542" s="35" t="s">
        <v>53</v>
      </c>
      <c r="E542" s="39" t="s">
        <v>5</v>
      </c>
    </row>
    <row r="543" spans="1:5" ht="12.75">
      <c r="A543" s="35" t="s">
        <v>54</v>
      </c>
      <c r="E543" s="40" t="s">
        <v>5</v>
      </c>
    </row>
    <row r="544" spans="1:5" ht="369.75">
      <c r="A544" t="s">
        <v>55</v>
      </c>
      <c r="E544" s="39" t="s">
        <v>1627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2260</v>
      </c>
      <c r="E8" s="30" t="s">
        <v>2259</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12.75">
      <c r="A10" t="s">
        <v>48</v>
      </c>
      <c s="34" t="s">
        <v>4</v>
      </c>
      <c s="34" t="s">
        <v>1045</v>
      </c>
      <c s="35" t="s">
        <v>5</v>
      </c>
      <c s="6" t="s">
        <v>1046</v>
      </c>
      <c s="36" t="s">
        <v>51</v>
      </c>
      <c s="37">
        <v>2</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76.5">
      <c r="A13" t="s">
        <v>55</v>
      </c>
      <c r="E13" s="39" t="s">
        <v>1047</v>
      </c>
    </row>
    <row r="14" spans="1:16" ht="12.75">
      <c r="A14" t="s">
        <v>48</v>
      </c>
      <c s="34" t="s">
        <v>27</v>
      </c>
      <c s="34" t="s">
        <v>1048</v>
      </c>
      <c s="35" t="s">
        <v>5</v>
      </c>
      <c s="6" t="s">
        <v>1049</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76.5">
      <c r="A17" t="s">
        <v>55</v>
      </c>
      <c r="E17" s="39" t="s">
        <v>1050</v>
      </c>
    </row>
    <row r="18" spans="1:16" ht="25.5">
      <c r="A18" t="s">
        <v>48</v>
      </c>
      <c s="34" t="s">
        <v>26</v>
      </c>
      <c s="34" t="s">
        <v>1631</v>
      </c>
      <c s="35" t="s">
        <v>5</v>
      </c>
      <c s="6" t="s">
        <v>1632</v>
      </c>
      <c s="36" t="s">
        <v>62</v>
      </c>
      <c s="37">
        <v>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76.5">
      <c r="A21" t="s">
        <v>55</v>
      </c>
      <c r="E21" s="39" t="s">
        <v>1050</v>
      </c>
    </row>
    <row r="22" spans="1:16" ht="25.5">
      <c r="A22" t="s">
        <v>48</v>
      </c>
      <c s="34" t="s">
        <v>63</v>
      </c>
      <c s="34" t="s">
        <v>1055</v>
      </c>
      <c s="35" t="s">
        <v>5</v>
      </c>
      <c s="6" t="s">
        <v>1056</v>
      </c>
      <c s="36" t="s">
        <v>51</v>
      </c>
      <c s="37">
        <v>10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89.25">
      <c r="A25" t="s">
        <v>55</v>
      </c>
      <c r="E25" s="39" t="s">
        <v>934</v>
      </c>
    </row>
    <row r="26" spans="1:16" ht="12.75">
      <c r="A26" t="s">
        <v>48</v>
      </c>
      <c s="34" t="s">
        <v>67</v>
      </c>
      <c s="34" t="s">
        <v>1057</v>
      </c>
      <c s="35" t="s">
        <v>5</v>
      </c>
      <c s="6" t="s">
        <v>1058</v>
      </c>
      <c s="36" t="s">
        <v>51</v>
      </c>
      <c s="37">
        <v>20</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38.25">
      <c r="A29" t="s">
        <v>55</v>
      </c>
      <c r="E29" s="39" t="s">
        <v>1059</v>
      </c>
    </row>
    <row r="30" spans="1:16" ht="25.5">
      <c r="A30" t="s">
        <v>48</v>
      </c>
      <c s="34" t="s">
        <v>72</v>
      </c>
      <c s="34" t="s">
        <v>842</v>
      </c>
      <c s="35" t="s">
        <v>5</v>
      </c>
      <c s="6" t="s">
        <v>843</v>
      </c>
      <c s="36" t="s">
        <v>62</v>
      </c>
      <c s="37">
        <v>6</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02">
      <c r="A33" t="s">
        <v>55</v>
      </c>
      <c r="E33" s="39" t="s">
        <v>1060</v>
      </c>
    </row>
    <row r="34" spans="1:16" ht="12.75">
      <c r="A34" t="s">
        <v>48</v>
      </c>
      <c s="34" t="s">
        <v>123</v>
      </c>
      <c s="34" t="s">
        <v>935</v>
      </c>
      <c s="35" t="s">
        <v>5</v>
      </c>
      <c s="6" t="s">
        <v>936</v>
      </c>
      <c s="36" t="s">
        <v>62</v>
      </c>
      <c s="37">
        <v>3</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02">
      <c r="A37" t="s">
        <v>55</v>
      </c>
      <c r="E37" s="39" t="s">
        <v>937</v>
      </c>
    </row>
    <row r="38" spans="1:16" ht="12.75">
      <c r="A38" t="s">
        <v>48</v>
      </c>
      <c s="34" t="s">
        <v>163</v>
      </c>
      <c s="34" t="s">
        <v>1066</v>
      </c>
      <c s="35" t="s">
        <v>5</v>
      </c>
      <c s="6" t="s">
        <v>1067</v>
      </c>
      <c s="36" t="s">
        <v>237</v>
      </c>
      <c s="37">
        <v>0.2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40.25">
      <c r="A41" t="s">
        <v>55</v>
      </c>
      <c r="E41" s="39" t="s">
        <v>940</v>
      </c>
    </row>
    <row r="42" spans="1:16" ht="12.75">
      <c r="A42" t="s">
        <v>48</v>
      </c>
      <c s="34" t="s">
        <v>76</v>
      </c>
      <c s="34" t="s">
        <v>941</v>
      </c>
      <c s="35" t="s">
        <v>5</v>
      </c>
      <c s="6" t="s">
        <v>942</v>
      </c>
      <c s="36" t="s">
        <v>51</v>
      </c>
      <c s="37">
        <v>200</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943</v>
      </c>
    </row>
    <row r="46" spans="1:16" ht="12.75">
      <c r="A46" t="s">
        <v>48</v>
      </c>
      <c s="34" t="s">
        <v>82</v>
      </c>
      <c s="34" t="s">
        <v>1068</v>
      </c>
      <c s="35" t="s">
        <v>5</v>
      </c>
      <c s="6" t="s">
        <v>1069</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14.75">
      <c r="A49" t="s">
        <v>55</v>
      </c>
      <c r="E49" s="39" t="s">
        <v>983</v>
      </c>
    </row>
    <row r="50" spans="1:16" ht="12.75">
      <c r="A50" t="s">
        <v>48</v>
      </c>
      <c s="34" t="s">
        <v>86</v>
      </c>
      <c s="34" t="s">
        <v>1070</v>
      </c>
      <c s="35" t="s">
        <v>5</v>
      </c>
      <c s="6" t="s">
        <v>1071</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983</v>
      </c>
    </row>
    <row r="54" spans="1:16" ht="12.75">
      <c r="A54" t="s">
        <v>48</v>
      </c>
      <c s="34" t="s">
        <v>90</v>
      </c>
      <c s="34" t="s">
        <v>1072</v>
      </c>
      <c s="35" t="s">
        <v>5</v>
      </c>
      <c s="6" t="s">
        <v>1073</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91.25">
      <c r="A57" t="s">
        <v>55</v>
      </c>
      <c r="E57" s="39" t="s">
        <v>953</v>
      </c>
    </row>
    <row r="58" spans="1:16" ht="12.75">
      <c r="A58" t="s">
        <v>48</v>
      </c>
      <c s="34" t="s">
        <v>94</v>
      </c>
      <c s="34" t="s">
        <v>1074</v>
      </c>
      <c s="35" t="s">
        <v>5</v>
      </c>
      <c s="6" t="s">
        <v>1075</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2.75">
      <c r="A61" t="s">
        <v>55</v>
      </c>
      <c r="E61" s="39" t="s">
        <v>1076</v>
      </c>
    </row>
    <row r="62" spans="1:16" ht="12.75">
      <c r="A62" t="s">
        <v>48</v>
      </c>
      <c s="34" t="s">
        <v>98</v>
      </c>
      <c s="34" t="s">
        <v>1077</v>
      </c>
      <c s="35" t="s">
        <v>5</v>
      </c>
      <c s="6" t="s">
        <v>1078</v>
      </c>
      <c s="36" t="s">
        <v>62</v>
      </c>
      <c s="37">
        <v>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956</v>
      </c>
    </row>
    <row r="66" spans="1:16" ht="12.75">
      <c r="A66" t="s">
        <v>48</v>
      </c>
      <c s="34" t="s">
        <v>102</v>
      </c>
      <c s="34" t="s">
        <v>2261</v>
      </c>
      <c s="35" t="s">
        <v>5</v>
      </c>
      <c s="6" t="s">
        <v>2262</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1135</v>
      </c>
    </row>
    <row r="70" spans="1:16" ht="12.75">
      <c r="A70" t="s">
        <v>48</v>
      </c>
      <c s="34" t="s">
        <v>107</v>
      </c>
      <c s="34" t="s">
        <v>1081</v>
      </c>
      <c s="35" t="s">
        <v>5</v>
      </c>
      <c s="6" t="s">
        <v>1082</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956</v>
      </c>
    </row>
    <row r="74" spans="1:16" ht="12.75">
      <c r="A74" t="s">
        <v>48</v>
      </c>
      <c s="34" t="s">
        <v>111</v>
      </c>
      <c s="34" t="s">
        <v>1633</v>
      </c>
      <c s="35" t="s">
        <v>5</v>
      </c>
      <c s="6" t="s">
        <v>1634</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53">
      <c r="A77" t="s">
        <v>55</v>
      </c>
      <c r="E77" s="39" t="s">
        <v>1135</v>
      </c>
    </row>
    <row r="78" spans="1:16" ht="12.75">
      <c r="A78" t="s">
        <v>48</v>
      </c>
      <c s="34" t="s">
        <v>115</v>
      </c>
      <c s="34" t="s">
        <v>2263</v>
      </c>
      <c s="35" t="s">
        <v>5</v>
      </c>
      <c s="6" t="s">
        <v>2264</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91.25">
      <c r="A81" t="s">
        <v>55</v>
      </c>
      <c r="E81" s="39" t="s">
        <v>953</v>
      </c>
    </row>
    <row r="82" spans="1:16" ht="12.75">
      <c r="A82" t="s">
        <v>48</v>
      </c>
      <c s="34" t="s">
        <v>119</v>
      </c>
      <c s="34" t="s">
        <v>1083</v>
      </c>
      <c s="35" t="s">
        <v>5</v>
      </c>
      <c s="6" t="s">
        <v>1084</v>
      </c>
      <c s="36" t="s">
        <v>62</v>
      </c>
      <c s="37">
        <v>2</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40.25">
      <c r="A85" t="s">
        <v>55</v>
      </c>
      <c r="E85" s="39" t="s">
        <v>956</v>
      </c>
    </row>
    <row r="86" spans="1:16" ht="12.75">
      <c r="A86" t="s">
        <v>48</v>
      </c>
      <c s="34" t="s">
        <v>125</v>
      </c>
      <c s="34" t="s">
        <v>1635</v>
      </c>
      <c s="35" t="s">
        <v>5</v>
      </c>
      <c s="6" t="s">
        <v>1636</v>
      </c>
      <c s="36" t="s">
        <v>62</v>
      </c>
      <c s="37">
        <v>2</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1135</v>
      </c>
    </row>
    <row r="90" spans="1:16" ht="12.75">
      <c r="A90" t="s">
        <v>48</v>
      </c>
      <c s="34" t="s">
        <v>129</v>
      </c>
      <c s="34" t="s">
        <v>2265</v>
      </c>
      <c s="35" t="s">
        <v>5</v>
      </c>
      <c s="6" t="s">
        <v>2266</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91.25">
      <c r="A93" t="s">
        <v>55</v>
      </c>
      <c r="E93" s="39" t="s">
        <v>2267</v>
      </c>
    </row>
    <row r="94" spans="1:16" ht="12.75">
      <c r="A94" t="s">
        <v>48</v>
      </c>
      <c s="34" t="s">
        <v>133</v>
      </c>
      <c s="34" t="s">
        <v>1085</v>
      </c>
      <c s="35" t="s">
        <v>5</v>
      </c>
      <c s="6" t="s">
        <v>1086</v>
      </c>
      <c s="36" t="s">
        <v>62</v>
      </c>
      <c s="37">
        <v>2</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40.25">
      <c r="A97" t="s">
        <v>55</v>
      </c>
      <c r="E97" s="39" t="s">
        <v>956</v>
      </c>
    </row>
    <row r="98" spans="1:16" ht="12.75">
      <c r="A98" t="s">
        <v>48</v>
      </c>
      <c s="34" t="s">
        <v>138</v>
      </c>
      <c s="34" t="s">
        <v>1637</v>
      </c>
      <c s="35" t="s">
        <v>5</v>
      </c>
      <c s="6" t="s">
        <v>1638</v>
      </c>
      <c s="36" t="s">
        <v>62</v>
      </c>
      <c s="37">
        <v>2</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53">
      <c r="A101" t="s">
        <v>55</v>
      </c>
      <c r="E101" s="39" t="s">
        <v>1135</v>
      </c>
    </row>
    <row r="102" spans="1:16" ht="12.75">
      <c r="A102" t="s">
        <v>48</v>
      </c>
      <c s="34" t="s">
        <v>249</v>
      </c>
      <c s="34" t="s">
        <v>1087</v>
      </c>
      <c s="35" t="s">
        <v>5</v>
      </c>
      <c s="6" t="s">
        <v>1088</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91.25">
      <c r="A105" t="s">
        <v>55</v>
      </c>
      <c r="E105" s="39" t="s">
        <v>953</v>
      </c>
    </row>
    <row r="106" spans="1:16" ht="12.75">
      <c r="A106" t="s">
        <v>48</v>
      </c>
      <c s="34" t="s">
        <v>253</v>
      </c>
      <c s="34" t="s">
        <v>1089</v>
      </c>
      <c s="35" t="s">
        <v>5</v>
      </c>
      <c s="6" t="s">
        <v>1090</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40.25">
      <c r="A109" t="s">
        <v>55</v>
      </c>
      <c r="E109" s="39" t="s">
        <v>956</v>
      </c>
    </row>
    <row r="110" spans="1:16" ht="12.75">
      <c r="A110" t="s">
        <v>48</v>
      </c>
      <c s="34" t="s">
        <v>995</v>
      </c>
      <c s="34" t="s">
        <v>1091</v>
      </c>
      <c s="35" t="s">
        <v>5</v>
      </c>
      <c s="6" t="s">
        <v>1092</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91.25">
      <c r="A113" t="s">
        <v>55</v>
      </c>
      <c r="E113" s="39" t="s">
        <v>953</v>
      </c>
    </row>
    <row r="114" spans="1:16" ht="12.75">
      <c r="A114" t="s">
        <v>48</v>
      </c>
      <c s="34" t="s">
        <v>256</v>
      </c>
      <c s="34" t="s">
        <v>1641</v>
      </c>
      <c s="35" t="s">
        <v>5</v>
      </c>
      <c s="6" t="s">
        <v>1642</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91.25">
      <c r="A117" t="s">
        <v>55</v>
      </c>
      <c r="E117" s="39" t="s">
        <v>953</v>
      </c>
    </row>
    <row r="118" spans="1:16" ht="12.75">
      <c r="A118" t="s">
        <v>48</v>
      </c>
      <c s="34" t="s">
        <v>260</v>
      </c>
      <c s="34" t="s">
        <v>1093</v>
      </c>
      <c s="35" t="s">
        <v>5</v>
      </c>
      <c s="6" t="s">
        <v>1094</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27.5">
      <c r="A121" t="s">
        <v>55</v>
      </c>
      <c r="E121" s="39" t="s">
        <v>1095</v>
      </c>
    </row>
    <row r="122" spans="1:16" ht="12.75">
      <c r="A122" t="s">
        <v>48</v>
      </c>
      <c s="34" t="s">
        <v>264</v>
      </c>
      <c s="34" t="s">
        <v>1096</v>
      </c>
      <c s="35" t="s">
        <v>5</v>
      </c>
      <c s="6" t="s">
        <v>1097</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40.25">
      <c r="A125" t="s">
        <v>55</v>
      </c>
      <c r="E125" s="39" t="s">
        <v>956</v>
      </c>
    </row>
    <row r="126" spans="1:16" ht="12.75">
      <c r="A126" t="s">
        <v>48</v>
      </c>
      <c s="34" t="s">
        <v>283</v>
      </c>
      <c s="34" t="s">
        <v>1645</v>
      </c>
      <c s="35" t="s">
        <v>5</v>
      </c>
      <c s="6" t="s">
        <v>1646</v>
      </c>
      <c s="36" t="s">
        <v>62</v>
      </c>
      <c s="37">
        <v>2</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53">
      <c r="A129" t="s">
        <v>55</v>
      </c>
      <c r="E129" s="39" t="s">
        <v>1135</v>
      </c>
    </row>
    <row r="130" spans="1:16" ht="12.75">
      <c r="A130" t="s">
        <v>48</v>
      </c>
      <c s="34" t="s">
        <v>287</v>
      </c>
      <c s="34" t="s">
        <v>1098</v>
      </c>
      <c s="35" t="s">
        <v>5</v>
      </c>
      <c s="6" t="s">
        <v>1099</v>
      </c>
      <c s="36" t="s">
        <v>51</v>
      </c>
      <c s="37">
        <v>10</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65.75">
      <c r="A133" t="s">
        <v>55</v>
      </c>
      <c r="E133" s="39" t="s">
        <v>1100</v>
      </c>
    </row>
    <row r="134" spans="1:16" ht="12.75">
      <c r="A134" t="s">
        <v>48</v>
      </c>
      <c s="34" t="s">
        <v>291</v>
      </c>
      <c s="34" t="s">
        <v>1101</v>
      </c>
      <c s="35" t="s">
        <v>5</v>
      </c>
      <c s="6" t="s">
        <v>1102</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91.25">
      <c r="A137" t="s">
        <v>55</v>
      </c>
      <c r="E137" s="39" t="s">
        <v>953</v>
      </c>
    </row>
    <row r="138" spans="1:16" ht="12.75">
      <c r="A138" t="s">
        <v>48</v>
      </c>
      <c s="34" t="s">
        <v>295</v>
      </c>
      <c s="34" t="s">
        <v>1103</v>
      </c>
      <c s="35" t="s">
        <v>5</v>
      </c>
      <c s="6" t="s">
        <v>1104</v>
      </c>
      <c s="36" t="s">
        <v>51</v>
      </c>
      <c s="37">
        <v>10</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02">
      <c r="A141" t="s">
        <v>55</v>
      </c>
      <c r="E141" s="39" t="s">
        <v>1105</v>
      </c>
    </row>
    <row r="142" spans="1:16" ht="12.75">
      <c r="A142" t="s">
        <v>48</v>
      </c>
      <c s="34" t="s">
        <v>526</v>
      </c>
      <c s="34" t="s">
        <v>1647</v>
      </c>
      <c s="35" t="s">
        <v>5</v>
      </c>
      <c s="6" t="s">
        <v>1648</v>
      </c>
      <c s="36" t="s">
        <v>51</v>
      </c>
      <c s="37">
        <v>8</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53">
      <c r="A145" t="s">
        <v>55</v>
      </c>
      <c r="E145" s="39" t="s">
        <v>1649</v>
      </c>
    </row>
    <row r="146" spans="1:16" ht="12.75">
      <c r="A146" t="s">
        <v>48</v>
      </c>
      <c s="34" t="s">
        <v>300</v>
      </c>
      <c s="34" t="s">
        <v>1106</v>
      </c>
      <c s="35" t="s">
        <v>5</v>
      </c>
      <c s="6" t="s">
        <v>1107</v>
      </c>
      <c s="36" t="s">
        <v>51</v>
      </c>
      <c s="37">
        <v>20</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65.75">
      <c r="A149" t="s">
        <v>55</v>
      </c>
      <c r="E149" s="39" t="s">
        <v>1100</v>
      </c>
    </row>
    <row r="150" spans="1:16" ht="12.75">
      <c r="A150" t="s">
        <v>48</v>
      </c>
      <c s="34" t="s">
        <v>533</v>
      </c>
      <c s="34" t="s">
        <v>1108</v>
      </c>
      <c s="35" t="s">
        <v>5</v>
      </c>
      <c s="6" t="s">
        <v>1109</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91.25">
      <c r="A153" t="s">
        <v>55</v>
      </c>
      <c r="E153" s="39" t="s">
        <v>953</v>
      </c>
    </row>
    <row r="154" spans="1:16" ht="12.75">
      <c r="A154" t="s">
        <v>48</v>
      </c>
      <c s="34" t="s">
        <v>305</v>
      </c>
      <c s="34" t="s">
        <v>1110</v>
      </c>
      <c s="35" t="s">
        <v>5</v>
      </c>
      <c s="6" t="s">
        <v>1111</v>
      </c>
      <c s="36" t="s">
        <v>51</v>
      </c>
      <c s="37">
        <v>20</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02">
      <c r="A157" t="s">
        <v>55</v>
      </c>
      <c r="E157" s="39" t="s">
        <v>1105</v>
      </c>
    </row>
    <row r="158" spans="1:16" ht="12.75">
      <c r="A158" t="s">
        <v>48</v>
      </c>
      <c s="34" t="s">
        <v>311</v>
      </c>
      <c s="34" t="s">
        <v>1650</v>
      </c>
      <c s="35" t="s">
        <v>5</v>
      </c>
      <c s="6" t="s">
        <v>1651</v>
      </c>
      <c s="36" t="s">
        <v>51</v>
      </c>
      <c s="37">
        <v>15</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53">
      <c r="A161" t="s">
        <v>55</v>
      </c>
      <c r="E161" s="39" t="s">
        <v>1649</v>
      </c>
    </row>
    <row r="162" spans="1:16" ht="12.75">
      <c r="A162" t="s">
        <v>48</v>
      </c>
      <c s="34" t="s">
        <v>312</v>
      </c>
      <c s="34" t="s">
        <v>1112</v>
      </c>
      <c s="35" t="s">
        <v>5</v>
      </c>
      <c s="6" t="s">
        <v>1113</v>
      </c>
      <c s="36" t="s">
        <v>51</v>
      </c>
      <c s="37">
        <v>30</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91.25">
      <c r="A165" t="s">
        <v>55</v>
      </c>
      <c r="E165" s="39" t="s">
        <v>1114</v>
      </c>
    </row>
    <row r="166" spans="1:16" ht="12.75">
      <c r="A166" t="s">
        <v>48</v>
      </c>
      <c s="34" t="s">
        <v>314</v>
      </c>
      <c s="34" t="s">
        <v>1115</v>
      </c>
      <c s="35" t="s">
        <v>5</v>
      </c>
      <c s="6" t="s">
        <v>1116</v>
      </c>
      <c s="36" t="s">
        <v>62</v>
      </c>
      <c s="37">
        <v>2</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91.25">
      <c r="A169" t="s">
        <v>55</v>
      </c>
      <c r="E169" s="39" t="s">
        <v>953</v>
      </c>
    </row>
    <row r="170" spans="1:16" ht="12.75">
      <c r="A170" t="s">
        <v>48</v>
      </c>
      <c s="34" t="s">
        <v>319</v>
      </c>
      <c s="34" t="s">
        <v>1117</v>
      </c>
      <c s="35" t="s">
        <v>5</v>
      </c>
      <c s="6" t="s">
        <v>1118</v>
      </c>
      <c s="36" t="s">
        <v>51</v>
      </c>
      <c s="37">
        <v>30</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02">
      <c r="A173" t="s">
        <v>55</v>
      </c>
      <c r="E173" s="39" t="s">
        <v>1105</v>
      </c>
    </row>
    <row r="174" spans="1:16" ht="12.75">
      <c r="A174" t="s">
        <v>48</v>
      </c>
      <c s="34" t="s">
        <v>323</v>
      </c>
      <c s="34" t="s">
        <v>1652</v>
      </c>
      <c s="35" t="s">
        <v>5</v>
      </c>
      <c s="6" t="s">
        <v>1653</v>
      </c>
      <c s="36" t="s">
        <v>51</v>
      </c>
      <c s="37">
        <v>10</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53">
      <c r="A177" t="s">
        <v>55</v>
      </c>
      <c r="E177" s="39" t="s">
        <v>1649</v>
      </c>
    </row>
    <row r="178" spans="1:16" ht="12.75">
      <c r="A178" t="s">
        <v>48</v>
      </c>
      <c s="34" t="s">
        <v>327</v>
      </c>
      <c s="34" t="s">
        <v>1654</v>
      </c>
      <c s="35" t="s">
        <v>444</v>
      </c>
      <c s="6" t="s">
        <v>1655</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91.25">
      <c r="A181" t="s">
        <v>55</v>
      </c>
      <c r="E181" s="39" t="s">
        <v>953</v>
      </c>
    </row>
    <row r="182" spans="1:16" ht="12.75">
      <c r="A182" t="s">
        <v>48</v>
      </c>
      <c s="34" t="s">
        <v>330</v>
      </c>
      <c s="34" t="s">
        <v>1121</v>
      </c>
      <c s="35" t="s">
        <v>444</v>
      </c>
      <c s="6" t="s">
        <v>1122</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40.25">
      <c r="A185" t="s">
        <v>55</v>
      </c>
      <c r="E185" s="39" t="s">
        <v>956</v>
      </c>
    </row>
    <row r="186" spans="1:16" ht="25.5">
      <c r="A186" t="s">
        <v>48</v>
      </c>
      <c s="34" t="s">
        <v>334</v>
      </c>
      <c s="34" t="s">
        <v>1130</v>
      </c>
      <c s="35" t="s">
        <v>5</v>
      </c>
      <c s="6" t="s">
        <v>1131</v>
      </c>
      <c s="36" t="s">
        <v>62</v>
      </c>
      <c s="37">
        <v>2</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78.5">
      <c r="A189" t="s">
        <v>55</v>
      </c>
      <c r="E189" s="39" t="s">
        <v>1132</v>
      </c>
    </row>
    <row r="190" spans="1:16" ht="12.75">
      <c r="A190" t="s">
        <v>48</v>
      </c>
      <c s="34" t="s">
        <v>558</v>
      </c>
      <c s="34" t="s">
        <v>1144</v>
      </c>
      <c s="35" t="s">
        <v>5</v>
      </c>
      <c s="6" t="s">
        <v>1145</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78.5">
      <c r="A193" t="s">
        <v>55</v>
      </c>
      <c r="E193" s="39" t="s">
        <v>1146</v>
      </c>
    </row>
    <row r="194" spans="1:16" ht="12.75">
      <c r="A194" t="s">
        <v>48</v>
      </c>
      <c s="34" t="s">
        <v>562</v>
      </c>
      <c s="34" t="s">
        <v>1147</v>
      </c>
      <c s="35" t="s">
        <v>5</v>
      </c>
      <c s="6" t="s">
        <v>1148</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27.5">
      <c r="A197" t="s">
        <v>55</v>
      </c>
      <c r="E197" s="39" t="s">
        <v>968</v>
      </c>
    </row>
    <row r="198" spans="1:16" ht="12.75">
      <c r="A198" t="s">
        <v>48</v>
      </c>
      <c s="34" t="s">
        <v>338</v>
      </c>
      <c s="34" t="s">
        <v>1151</v>
      </c>
      <c s="35" t="s">
        <v>5</v>
      </c>
      <c s="6" t="s">
        <v>1152</v>
      </c>
      <c s="36" t="s">
        <v>62</v>
      </c>
      <c s="37">
        <v>1</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78.5">
      <c r="A201" t="s">
        <v>55</v>
      </c>
      <c r="E201" s="39" t="s">
        <v>1146</v>
      </c>
    </row>
    <row r="202" spans="1:16" ht="12.75">
      <c r="A202" t="s">
        <v>48</v>
      </c>
      <c s="34" t="s">
        <v>342</v>
      </c>
      <c s="34" t="s">
        <v>1153</v>
      </c>
      <c s="35" t="s">
        <v>5</v>
      </c>
      <c s="6" t="s">
        <v>1154</v>
      </c>
      <c s="36" t="s">
        <v>62</v>
      </c>
      <c s="37">
        <v>1</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27.5">
      <c r="A205" t="s">
        <v>55</v>
      </c>
      <c r="E205" s="39" t="s">
        <v>968</v>
      </c>
    </row>
    <row r="206" spans="1:16" ht="12.75">
      <c r="A206" t="s">
        <v>48</v>
      </c>
      <c s="34" t="s">
        <v>573</v>
      </c>
      <c s="34" t="s">
        <v>1155</v>
      </c>
      <c s="35" t="s">
        <v>5</v>
      </c>
      <c s="6" t="s">
        <v>1156</v>
      </c>
      <c s="36" t="s">
        <v>62</v>
      </c>
      <c s="37">
        <v>2</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40.25">
      <c r="A209" t="s">
        <v>55</v>
      </c>
      <c r="E209" s="39" t="s">
        <v>1157</v>
      </c>
    </row>
    <row r="210" spans="1:16" ht="12.75">
      <c r="A210" t="s">
        <v>48</v>
      </c>
      <c s="34" t="s">
        <v>577</v>
      </c>
      <c s="34" t="s">
        <v>1158</v>
      </c>
      <c s="35" t="s">
        <v>5</v>
      </c>
      <c s="6" t="s">
        <v>1159</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40.25">
      <c r="A213" t="s">
        <v>55</v>
      </c>
      <c r="E213" s="39" t="s">
        <v>1160</v>
      </c>
    </row>
    <row r="214" spans="1:16" ht="12.75">
      <c r="A214" t="s">
        <v>48</v>
      </c>
      <c s="34" t="s">
        <v>346</v>
      </c>
      <c s="34" t="s">
        <v>1175</v>
      </c>
      <c s="35" t="s">
        <v>5</v>
      </c>
      <c s="6" t="s">
        <v>1176</v>
      </c>
      <c s="36" t="s">
        <v>105</v>
      </c>
      <c s="37">
        <v>100</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89.25">
      <c r="A217" t="s">
        <v>55</v>
      </c>
      <c r="E217" s="39" t="s">
        <v>1177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COUNTIFS(L8:L71,"=0",A8:A71,"P")+COUNTIFS(L8:L71,"",A8:A71,"P")+SUM(Q8:Q71)</f>
      </c>
    </row>
    <row r="8" spans="1:13" ht="12.75">
      <c r="A8" t="s">
        <v>44</v>
      </c>
      <c r="C8" s="28" t="s">
        <v>144</v>
      </c>
      <c r="E8" s="30" t="s">
        <v>143</v>
      </c>
      <c r="J8" s="29">
        <f>0+J9+J30</f>
      </c>
      <c s="29">
        <f>0+K9+K30</f>
      </c>
      <c s="29">
        <f>0+L9+L30</f>
      </c>
      <c s="29">
        <f>0+M9+M30</f>
      </c>
    </row>
    <row r="9" spans="1:13" ht="25.5">
      <c r="A9" t="s">
        <v>46</v>
      </c>
      <c r="C9" s="31" t="s">
        <v>4</v>
      </c>
      <c r="E9" s="33" t="s">
        <v>145</v>
      </c>
      <c r="J9" s="32">
        <f>0</f>
      </c>
      <c s="32">
        <f>0</f>
      </c>
      <c s="32">
        <f>0+L10+L14+L18+L22+L26</f>
      </c>
      <c s="32">
        <f>0+M10+M14+M18+M22+M26</f>
      </c>
    </row>
    <row r="10" spans="1:16" ht="12.75">
      <c r="A10" t="s">
        <v>48</v>
      </c>
      <c s="34" t="s">
        <v>4</v>
      </c>
      <c s="34" t="s">
        <v>146</v>
      </c>
      <c s="35" t="s">
        <v>5</v>
      </c>
      <c s="6" t="s">
        <v>147</v>
      </c>
      <c s="36" t="s">
        <v>62</v>
      </c>
      <c s="37">
        <v>1</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91.25">
      <c r="A13" t="s">
        <v>55</v>
      </c>
      <c r="E13" s="39" t="s">
        <v>148</v>
      </c>
    </row>
    <row r="14" spans="1:16" ht="12.75">
      <c r="A14" t="s">
        <v>48</v>
      </c>
      <c s="34" t="s">
        <v>27</v>
      </c>
      <c s="34" t="s">
        <v>149</v>
      </c>
      <c s="35" t="s">
        <v>5</v>
      </c>
      <c s="6" t="s">
        <v>150</v>
      </c>
      <c s="36" t="s">
        <v>62</v>
      </c>
      <c s="37">
        <v>1</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27.5">
      <c r="A17" t="s">
        <v>55</v>
      </c>
      <c r="E17" s="39" t="s">
        <v>151</v>
      </c>
    </row>
    <row r="18" spans="1:16" ht="12.75">
      <c r="A18" t="s">
        <v>48</v>
      </c>
      <c s="34" t="s">
        <v>26</v>
      </c>
      <c s="34" t="s">
        <v>152</v>
      </c>
      <c s="35" t="s">
        <v>5</v>
      </c>
      <c s="6" t="s">
        <v>153</v>
      </c>
      <c s="36" t="s">
        <v>62</v>
      </c>
      <c s="37">
        <v>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14.75">
      <c r="A21" t="s">
        <v>55</v>
      </c>
      <c r="E21" s="39" t="s">
        <v>154</v>
      </c>
    </row>
    <row r="22" spans="1:16" ht="12.75">
      <c r="A22" t="s">
        <v>48</v>
      </c>
      <c s="34" t="s">
        <v>63</v>
      </c>
      <c s="34" t="s">
        <v>155</v>
      </c>
      <c s="35" t="s">
        <v>5</v>
      </c>
      <c s="6" t="s">
        <v>156</v>
      </c>
      <c s="36" t="s">
        <v>62</v>
      </c>
      <c s="37">
        <v>1</v>
      </c>
      <c s="36">
        <v>0</v>
      </c>
      <c s="36">
        <f>ROUND(G22*H22,6)</f>
      </c>
      <c r="L22" s="38">
        <v>0</v>
      </c>
      <c s="32">
        <f>ROUND(ROUND(L22,2)*ROUND(G22,3),2)</f>
      </c>
      <c s="36" t="s">
        <v>52</v>
      </c>
      <c>
        <f>(M22*21)/100</f>
      </c>
      <c t="s">
        <v>27</v>
      </c>
    </row>
    <row r="23" spans="1:5" ht="12.75">
      <c r="A23" s="35" t="s">
        <v>53</v>
      </c>
      <c r="E23" s="39" t="s">
        <v>79</v>
      </c>
    </row>
    <row r="24" spans="1:5" ht="25.5">
      <c r="A24" s="35" t="s">
        <v>54</v>
      </c>
      <c r="E24" s="40" t="s">
        <v>157</v>
      </c>
    </row>
    <row r="25" spans="1:5" ht="140.25">
      <c r="A25" t="s">
        <v>55</v>
      </c>
      <c r="E25" s="39" t="s">
        <v>158</v>
      </c>
    </row>
    <row r="26" spans="1:16" ht="12.75">
      <c r="A26" t="s">
        <v>48</v>
      </c>
      <c s="34" t="s">
        <v>67</v>
      </c>
      <c s="34" t="s">
        <v>159</v>
      </c>
      <c s="35" t="s">
        <v>5</v>
      </c>
      <c s="6" t="s">
        <v>160</v>
      </c>
      <c s="36" t="s">
        <v>62</v>
      </c>
      <c s="37">
        <v>1</v>
      </c>
      <c s="36">
        <v>0</v>
      </c>
      <c s="36">
        <f>ROUND(G26*H26,6)</f>
      </c>
      <c r="L26" s="38">
        <v>0</v>
      </c>
      <c s="32">
        <f>ROUND(ROUND(L26,2)*ROUND(G26,3),2)</f>
      </c>
      <c s="36" t="s">
        <v>161</v>
      </c>
      <c>
        <f>(M26*21)/100</f>
      </c>
      <c t="s">
        <v>27</v>
      </c>
    </row>
    <row r="27" spans="1:5" ht="12.75">
      <c r="A27" s="35" t="s">
        <v>53</v>
      </c>
      <c r="E27" s="39" t="s">
        <v>5</v>
      </c>
    </row>
    <row r="28" spans="1:5" ht="12.75">
      <c r="A28" s="35" t="s">
        <v>54</v>
      </c>
      <c r="E28" s="40" t="s">
        <v>5</v>
      </c>
    </row>
    <row r="29" spans="1:5" ht="12.75">
      <c r="A29" t="s">
        <v>55</v>
      </c>
      <c r="E29" s="39" t="s">
        <v>162</v>
      </c>
    </row>
    <row r="30" spans="1:13" ht="12.75">
      <c r="A30" t="s">
        <v>46</v>
      </c>
      <c r="C30" s="31" t="s">
        <v>27</v>
      </c>
      <c r="E30" s="33" t="s">
        <v>47</v>
      </c>
      <c r="J30" s="32">
        <f>0</f>
      </c>
      <c s="32">
        <f>0</f>
      </c>
      <c s="32">
        <f>0+L31+L35+L39+L43+L47+L51+L55+L59+L63+L67+L71</f>
      </c>
      <c s="32">
        <f>0+M31+M35+M39+M43+M47+M51+M55+M59+M63+M67+M71</f>
      </c>
    </row>
    <row r="31" spans="1:16" ht="12.75">
      <c r="A31" t="s">
        <v>48</v>
      </c>
      <c s="34" t="s">
        <v>72</v>
      </c>
      <c s="34" t="s">
        <v>49</v>
      </c>
      <c s="35" t="s">
        <v>5</v>
      </c>
      <c s="6" t="s">
        <v>50</v>
      </c>
      <c s="36" t="s">
        <v>51</v>
      </c>
      <c s="37">
        <v>100</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127.5">
      <c r="A34" t="s">
        <v>55</v>
      </c>
      <c r="E34" s="39" t="s">
        <v>56</v>
      </c>
    </row>
    <row r="35" spans="1:16" ht="12.75">
      <c r="A35" t="s">
        <v>48</v>
      </c>
      <c s="34" t="s">
        <v>123</v>
      </c>
      <c s="34" t="s">
        <v>57</v>
      </c>
      <c s="35" t="s">
        <v>5</v>
      </c>
      <c s="6" t="s">
        <v>58</v>
      </c>
      <c s="36" t="s">
        <v>51</v>
      </c>
      <c s="37">
        <v>100</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40.25">
      <c r="A38" t="s">
        <v>55</v>
      </c>
      <c r="E38" s="39" t="s">
        <v>59</v>
      </c>
    </row>
    <row r="39" spans="1:16" ht="12.75">
      <c r="A39" t="s">
        <v>48</v>
      </c>
      <c s="34" t="s">
        <v>163</v>
      </c>
      <c s="34" t="s">
        <v>164</v>
      </c>
      <c s="35" t="s">
        <v>5</v>
      </c>
      <c s="6" t="s">
        <v>165</v>
      </c>
      <c s="36" t="s">
        <v>62</v>
      </c>
      <c s="37">
        <v>1</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140.25">
      <c r="A42" t="s">
        <v>55</v>
      </c>
      <c r="E42" s="39" t="s">
        <v>166</v>
      </c>
    </row>
    <row r="43" spans="1:16" ht="12.75">
      <c r="A43" t="s">
        <v>48</v>
      </c>
      <c s="34" t="s">
        <v>76</v>
      </c>
      <c s="34" t="s">
        <v>167</v>
      </c>
      <c s="35" t="s">
        <v>5</v>
      </c>
      <c s="6" t="s">
        <v>168</v>
      </c>
      <c s="36" t="s">
        <v>62</v>
      </c>
      <c s="37">
        <v>1</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40.25">
      <c r="A46" t="s">
        <v>55</v>
      </c>
      <c r="E46" s="39" t="s">
        <v>169</v>
      </c>
    </row>
    <row r="47" spans="1:16" ht="12.75">
      <c r="A47" t="s">
        <v>48</v>
      </c>
      <c s="34" t="s">
        <v>82</v>
      </c>
      <c s="34" t="s">
        <v>103</v>
      </c>
      <c s="35" t="s">
        <v>5</v>
      </c>
      <c s="6" t="s">
        <v>104</v>
      </c>
      <c s="36" t="s">
        <v>105</v>
      </c>
      <c s="37">
        <v>250</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27.5">
      <c r="A50" t="s">
        <v>55</v>
      </c>
      <c r="E50" s="39" t="s">
        <v>106</v>
      </c>
    </row>
    <row r="51" spans="1:16" ht="12.75">
      <c r="A51" t="s">
        <v>48</v>
      </c>
      <c s="34" t="s">
        <v>86</v>
      </c>
      <c s="34" t="s">
        <v>108</v>
      </c>
      <c s="35" t="s">
        <v>5</v>
      </c>
      <c s="6" t="s">
        <v>109</v>
      </c>
      <c s="36" t="s">
        <v>105</v>
      </c>
      <c s="37">
        <v>25</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14.75">
      <c r="A54" t="s">
        <v>55</v>
      </c>
      <c r="E54" s="39" t="s">
        <v>110</v>
      </c>
    </row>
    <row r="55" spans="1:16" ht="12.75">
      <c r="A55" t="s">
        <v>48</v>
      </c>
      <c s="34" t="s">
        <v>90</v>
      </c>
      <c s="34" t="s">
        <v>112</v>
      </c>
      <c s="35" t="s">
        <v>5</v>
      </c>
      <c s="6" t="s">
        <v>113</v>
      </c>
      <c s="36" t="s">
        <v>62</v>
      </c>
      <c s="37">
        <v>20</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153">
      <c r="A58" t="s">
        <v>55</v>
      </c>
      <c r="E58" s="39" t="s">
        <v>114</v>
      </c>
    </row>
    <row r="59" spans="1:16" ht="25.5">
      <c r="A59" t="s">
        <v>48</v>
      </c>
      <c s="34" t="s">
        <v>94</v>
      </c>
      <c s="34" t="s">
        <v>170</v>
      </c>
      <c s="35" t="s">
        <v>5</v>
      </c>
      <c s="6" t="s">
        <v>171</v>
      </c>
      <c s="36" t="s">
        <v>62</v>
      </c>
      <c s="37">
        <v>10</v>
      </c>
      <c s="36">
        <v>0</v>
      </c>
      <c s="36">
        <f>ROUND(G59*H59,6)</f>
      </c>
      <c r="L59" s="38">
        <v>0</v>
      </c>
      <c s="32">
        <f>ROUND(ROUND(L59,2)*ROUND(G59,3),2)</f>
      </c>
      <c s="36" t="s">
        <v>52</v>
      </c>
      <c>
        <f>(M59*21)/100</f>
      </c>
      <c t="s">
        <v>27</v>
      </c>
    </row>
    <row r="60" spans="1:5" ht="12.75">
      <c r="A60" s="35" t="s">
        <v>53</v>
      </c>
      <c r="E60" s="39" t="s">
        <v>5</v>
      </c>
    </row>
    <row r="61" spans="1:5" ht="12.75">
      <c r="A61" s="35" t="s">
        <v>54</v>
      </c>
      <c r="E61" s="40" t="s">
        <v>5</v>
      </c>
    </row>
    <row r="62" spans="1:5" ht="89.25">
      <c r="A62" t="s">
        <v>55</v>
      </c>
      <c r="E62" s="39" t="s">
        <v>172</v>
      </c>
    </row>
    <row r="63" spans="1:16" ht="25.5">
      <c r="A63" t="s">
        <v>48</v>
      </c>
      <c s="34" t="s">
        <v>98</v>
      </c>
      <c s="34" t="s">
        <v>173</v>
      </c>
      <c s="35" t="s">
        <v>5</v>
      </c>
      <c s="6" t="s">
        <v>174</v>
      </c>
      <c s="36" t="s">
        <v>62</v>
      </c>
      <c s="37">
        <v>20</v>
      </c>
      <c s="36">
        <v>0</v>
      </c>
      <c s="36">
        <f>ROUND(G63*H63,6)</f>
      </c>
      <c r="L63" s="38">
        <v>0</v>
      </c>
      <c s="32">
        <f>ROUND(ROUND(L63,2)*ROUND(G63,3),2)</f>
      </c>
      <c s="36" t="s">
        <v>52</v>
      </c>
      <c>
        <f>(M63*21)/100</f>
      </c>
      <c t="s">
        <v>27</v>
      </c>
    </row>
    <row r="64" spans="1:5" ht="12.75">
      <c r="A64" s="35" t="s">
        <v>53</v>
      </c>
      <c r="E64" s="39" t="s">
        <v>5</v>
      </c>
    </row>
    <row r="65" spans="1:5" ht="12.75">
      <c r="A65" s="35" t="s">
        <v>54</v>
      </c>
      <c r="E65" s="40" t="s">
        <v>5</v>
      </c>
    </row>
    <row r="66" spans="1:5" ht="89.25">
      <c r="A66" t="s">
        <v>55</v>
      </c>
      <c r="E66" s="39" t="s">
        <v>118</v>
      </c>
    </row>
    <row r="67" spans="1:16" ht="12.75">
      <c r="A67" t="s">
        <v>48</v>
      </c>
      <c s="34" t="s">
        <v>102</v>
      </c>
      <c s="34" t="s">
        <v>116</v>
      </c>
      <c s="35" t="s">
        <v>5</v>
      </c>
      <c s="6" t="s">
        <v>117</v>
      </c>
      <c s="36" t="s">
        <v>105</v>
      </c>
      <c s="37">
        <v>350</v>
      </c>
      <c s="36">
        <v>0</v>
      </c>
      <c s="36">
        <f>ROUND(G67*H67,6)</f>
      </c>
      <c r="L67" s="38">
        <v>0</v>
      </c>
      <c s="32">
        <f>ROUND(ROUND(L67,2)*ROUND(G67,3),2)</f>
      </c>
      <c s="36" t="s">
        <v>52</v>
      </c>
      <c>
        <f>(M67*21)/100</f>
      </c>
      <c t="s">
        <v>27</v>
      </c>
    </row>
    <row r="68" spans="1:5" ht="12.75">
      <c r="A68" s="35" t="s">
        <v>53</v>
      </c>
      <c r="E68" s="39" t="s">
        <v>5</v>
      </c>
    </row>
    <row r="69" spans="1:5" ht="12.75">
      <c r="A69" s="35" t="s">
        <v>54</v>
      </c>
      <c r="E69" s="40" t="s">
        <v>5</v>
      </c>
    </row>
    <row r="70" spans="1:5" ht="140.25">
      <c r="A70" t="s">
        <v>55</v>
      </c>
      <c r="E70" s="39" t="s">
        <v>175</v>
      </c>
    </row>
    <row r="71" spans="1:16" ht="12.75">
      <c r="A71" t="s">
        <v>48</v>
      </c>
      <c s="34" t="s">
        <v>107</v>
      </c>
      <c s="34" t="s">
        <v>120</v>
      </c>
      <c s="35" t="s">
        <v>5</v>
      </c>
      <c s="6" t="s">
        <v>121</v>
      </c>
      <c s="36" t="s">
        <v>62</v>
      </c>
      <c s="37">
        <v>1</v>
      </c>
      <c s="36">
        <v>0</v>
      </c>
      <c s="36">
        <f>ROUND(G71*H71,6)</f>
      </c>
      <c r="L71" s="38">
        <v>0</v>
      </c>
      <c s="32">
        <f>ROUND(ROUND(L71,2)*ROUND(G71,3),2)</f>
      </c>
      <c s="36" t="s">
        <v>52</v>
      </c>
      <c>
        <f>(M71*21)/100</f>
      </c>
      <c t="s">
        <v>27</v>
      </c>
    </row>
    <row r="72" spans="1:5" ht="12.75">
      <c r="A72" s="35" t="s">
        <v>53</v>
      </c>
      <c r="E72" s="39" t="s">
        <v>5</v>
      </c>
    </row>
    <row r="73" spans="1:5" ht="12.75">
      <c r="A73" s="35" t="s">
        <v>54</v>
      </c>
      <c r="E73" s="40" t="s">
        <v>5</v>
      </c>
    </row>
    <row r="74" spans="1:5" ht="76.5">
      <c r="A74" t="s">
        <v>55</v>
      </c>
      <c r="E74" s="39" t="s">
        <v>122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COUNTIFS(L8:L150,"=0",A8:A150,"P")+COUNTIFS(L8:L150,"",A8:A150,"P")+SUM(Q8:Q150)</f>
      </c>
    </row>
    <row r="8" spans="1:13" ht="12.75">
      <c r="A8" t="s">
        <v>44</v>
      </c>
      <c r="C8" s="28" t="s">
        <v>2270</v>
      </c>
      <c r="E8" s="30" t="s">
        <v>2269</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12.75">
      <c r="A10" t="s">
        <v>48</v>
      </c>
      <c s="34" t="s">
        <v>4</v>
      </c>
      <c s="34" t="s">
        <v>1593</v>
      </c>
      <c s="35" t="s">
        <v>5</v>
      </c>
      <c s="6" t="s">
        <v>1594</v>
      </c>
      <c s="36" t="s">
        <v>62</v>
      </c>
      <c s="37">
        <v>60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02">
      <c r="A13" t="s">
        <v>55</v>
      </c>
      <c r="E13" s="39" t="s">
        <v>1589</v>
      </c>
    </row>
    <row r="14" spans="1:16" ht="12.75">
      <c r="A14" t="s">
        <v>48</v>
      </c>
      <c s="34" t="s">
        <v>27</v>
      </c>
      <c s="34" t="s">
        <v>1595</v>
      </c>
      <c s="35" t="s">
        <v>5</v>
      </c>
      <c s="6" t="s">
        <v>1596</v>
      </c>
      <c s="36" t="s">
        <v>62</v>
      </c>
      <c s="37">
        <v>60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1592</v>
      </c>
    </row>
    <row r="18" spans="1:16" ht="12.75">
      <c r="A18" t="s">
        <v>48</v>
      </c>
      <c s="34" t="s">
        <v>26</v>
      </c>
      <c s="34" t="s">
        <v>1197</v>
      </c>
      <c s="35" t="s">
        <v>5</v>
      </c>
      <c s="6" t="s">
        <v>1198</v>
      </c>
      <c s="36" t="s">
        <v>62</v>
      </c>
      <c s="37">
        <v>6</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14.75">
      <c r="A21" t="s">
        <v>55</v>
      </c>
      <c r="E21" s="39" t="s">
        <v>983</v>
      </c>
    </row>
    <row r="22" spans="1:16" ht="12.75">
      <c r="A22" t="s">
        <v>48</v>
      </c>
      <c s="34" t="s">
        <v>63</v>
      </c>
      <c s="34" t="s">
        <v>1204</v>
      </c>
      <c s="35" t="s">
        <v>5</v>
      </c>
      <c s="6" t="s">
        <v>1205</v>
      </c>
      <c s="36" t="s">
        <v>62</v>
      </c>
      <c s="37">
        <v>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40.25">
      <c r="A25" t="s">
        <v>55</v>
      </c>
      <c r="E25" s="39" t="s">
        <v>956</v>
      </c>
    </row>
    <row r="26" spans="1:16" ht="12.75">
      <c r="A26" t="s">
        <v>48</v>
      </c>
      <c s="34" t="s">
        <v>67</v>
      </c>
      <c s="34" t="s">
        <v>1671</v>
      </c>
      <c s="35" t="s">
        <v>5</v>
      </c>
      <c s="6" t="s">
        <v>1672</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14.75">
      <c r="A29" t="s">
        <v>55</v>
      </c>
      <c r="E29" s="39" t="s">
        <v>983</v>
      </c>
    </row>
    <row r="30" spans="1:16" ht="12.75">
      <c r="A30" t="s">
        <v>48</v>
      </c>
      <c s="34" t="s">
        <v>72</v>
      </c>
      <c s="34" t="s">
        <v>1673</v>
      </c>
      <c s="35" t="s">
        <v>5</v>
      </c>
      <c s="6" t="s">
        <v>1674</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40.25">
      <c r="A33" t="s">
        <v>55</v>
      </c>
      <c r="E33" s="39" t="s">
        <v>956</v>
      </c>
    </row>
    <row r="34" spans="1:16" ht="12.75">
      <c r="A34" t="s">
        <v>48</v>
      </c>
      <c s="34" t="s">
        <v>123</v>
      </c>
      <c s="34" t="s">
        <v>1675</v>
      </c>
      <c s="35" t="s">
        <v>5</v>
      </c>
      <c s="6" t="s">
        <v>1676</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14.75">
      <c r="A37" t="s">
        <v>55</v>
      </c>
      <c r="E37" s="39" t="s">
        <v>983</v>
      </c>
    </row>
    <row r="38" spans="1:16" ht="12.75">
      <c r="A38" t="s">
        <v>48</v>
      </c>
      <c s="34" t="s">
        <v>163</v>
      </c>
      <c s="34" t="s">
        <v>1677</v>
      </c>
      <c s="35" t="s">
        <v>5</v>
      </c>
      <c s="6" t="s">
        <v>1678</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40.25">
      <c r="A41" t="s">
        <v>55</v>
      </c>
      <c r="E41" s="39" t="s">
        <v>956</v>
      </c>
    </row>
    <row r="42" spans="1:16" ht="12.75">
      <c r="A42" t="s">
        <v>48</v>
      </c>
      <c s="34" t="s">
        <v>76</v>
      </c>
      <c s="34" t="s">
        <v>1679</v>
      </c>
      <c s="35" t="s">
        <v>5</v>
      </c>
      <c s="6" t="s">
        <v>1680</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14.75">
      <c r="A45" t="s">
        <v>55</v>
      </c>
      <c r="E45" s="39" t="s">
        <v>983</v>
      </c>
    </row>
    <row r="46" spans="1:16" ht="12.75">
      <c r="A46" t="s">
        <v>48</v>
      </c>
      <c s="34" t="s">
        <v>82</v>
      </c>
      <c s="34" t="s">
        <v>1681</v>
      </c>
      <c s="35" t="s">
        <v>5</v>
      </c>
      <c s="6" t="s">
        <v>1682</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91.25">
      <c r="A49" t="s">
        <v>55</v>
      </c>
      <c r="E49" s="39" t="s">
        <v>953</v>
      </c>
    </row>
    <row r="50" spans="1:16" ht="12.75">
      <c r="A50" t="s">
        <v>48</v>
      </c>
      <c s="34" t="s">
        <v>86</v>
      </c>
      <c s="34" t="s">
        <v>1683</v>
      </c>
      <c s="35" t="s">
        <v>5</v>
      </c>
      <c s="6" t="s">
        <v>1684</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953</v>
      </c>
    </row>
    <row r="54" spans="1:16" ht="12.75">
      <c r="A54" t="s">
        <v>48</v>
      </c>
      <c s="34" t="s">
        <v>90</v>
      </c>
      <c s="34" t="s">
        <v>1685</v>
      </c>
      <c s="35" t="s">
        <v>5</v>
      </c>
      <c s="6" t="s">
        <v>1686</v>
      </c>
      <c s="36" t="s">
        <v>62</v>
      </c>
      <c s="37">
        <v>3</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40.25">
      <c r="A57" t="s">
        <v>55</v>
      </c>
      <c r="E57" s="39" t="s">
        <v>956</v>
      </c>
    </row>
    <row r="58" spans="1:16" ht="12.75">
      <c r="A58" t="s">
        <v>48</v>
      </c>
      <c s="34" t="s">
        <v>94</v>
      </c>
      <c s="34" t="s">
        <v>1687</v>
      </c>
      <c s="35" t="s">
        <v>5</v>
      </c>
      <c s="6" t="s">
        <v>1688</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14.75">
      <c r="A61" t="s">
        <v>55</v>
      </c>
      <c r="E61" s="39" t="s">
        <v>983</v>
      </c>
    </row>
    <row r="62" spans="1:16" ht="12.75">
      <c r="A62" t="s">
        <v>48</v>
      </c>
      <c s="34" t="s">
        <v>98</v>
      </c>
      <c s="34" t="s">
        <v>1689</v>
      </c>
      <c s="35" t="s">
        <v>5</v>
      </c>
      <c s="6" t="s">
        <v>1690</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91.25">
      <c r="A65" t="s">
        <v>55</v>
      </c>
      <c r="E65" s="39" t="s">
        <v>953</v>
      </c>
    </row>
    <row r="66" spans="1:16" ht="12.75">
      <c r="A66" t="s">
        <v>48</v>
      </c>
      <c s="34" t="s">
        <v>102</v>
      </c>
      <c s="34" t="s">
        <v>1691</v>
      </c>
      <c s="35" t="s">
        <v>5</v>
      </c>
      <c s="6" t="s">
        <v>1692</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91.25">
      <c r="A69" t="s">
        <v>55</v>
      </c>
      <c r="E69" s="39" t="s">
        <v>953</v>
      </c>
    </row>
    <row r="70" spans="1:16" ht="12.75">
      <c r="A70" t="s">
        <v>48</v>
      </c>
      <c s="34" t="s">
        <v>107</v>
      </c>
      <c s="34" t="s">
        <v>1693</v>
      </c>
      <c s="35" t="s">
        <v>5</v>
      </c>
      <c s="6" t="s">
        <v>1694</v>
      </c>
      <c s="36" t="s">
        <v>62</v>
      </c>
      <c s="37">
        <v>3</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956</v>
      </c>
    </row>
    <row r="74" spans="1:16" ht="12.75">
      <c r="A74" t="s">
        <v>48</v>
      </c>
      <c s="34" t="s">
        <v>111</v>
      </c>
      <c s="34" t="s">
        <v>1695</v>
      </c>
      <c s="35" t="s">
        <v>5</v>
      </c>
      <c s="6" t="s">
        <v>1696</v>
      </c>
      <c s="36" t="s">
        <v>51</v>
      </c>
      <c s="37">
        <v>40</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02">
      <c r="A77" t="s">
        <v>55</v>
      </c>
      <c r="E77" s="39" t="s">
        <v>1697</v>
      </c>
    </row>
    <row r="78" spans="1:16" ht="12.75">
      <c r="A78" t="s">
        <v>48</v>
      </c>
      <c s="34" t="s">
        <v>115</v>
      </c>
      <c s="34" t="s">
        <v>1698</v>
      </c>
      <c s="35" t="s">
        <v>5</v>
      </c>
      <c s="6" t="s">
        <v>1699</v>
      </c>
      <c s="36" t="s">
        <v>51</v>
      </c>
      <c s="37">
        <v>40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02">
      <c r="A81" t="s">
        <v>55</v>
      </c>
      <c r="E81" s="39" t="s">
        <v>1105</v>
      </c>
    </row>
    <row r="82" spans="1:16" ht="12.75">
      <c r="A82" t="s">
        <v>48</v>
      </c>
      <c s="34" t="s">
        <v>119</v>
      </c>
      <c s="34" t="s">
        <v>1700</v>
      </c>
      <c s="35" t="s">
        <v>5</v>
      </c>
      <c s="6" t="s">
        <v>1701</v>
      </c>
      <c s="36" t="s">
        <v>62</v>
      </c>
      <c s="37">
        <v>5</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14.75">
      <c r="A85" t="s">
        <v>55</v>
      </c>
      <c r="E85" s="39" t="s">
        <v>983</v>
      </c>
    </row>
    <row r="86" spans="1:16" ht="12.75">
      <c r="A86" t="s">
        <v>48</v>
      </c>
      <c s="34" t="s">
        <v>125</v>
      </c>
      <c s="34" t="s">
        <v>1702</v>
      </c>
      <c s="35" t="s">
        <v>5</v>
      </c>
      <c s="6" t="s">
        <v>1703</v>
      </c>
      <c s="36" t="s">
        <v>62</v>
      </c>
      <c s="37">
        <v>5</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27.5">
      <c r="A89" t="s">
        <v>55</v>
      </c>
      <c r="E89" s="39" t="s">
        <v>968</v>
      </c>
    </row>
    <row r="90" spans="1:16" ht="12.75">
      <c r="A90" t="s">
        <v>48</v>
      </c>
      <c s="34" t="s">
        <v>129</v>
      </c>
      <c s="34" t="s">
        <v>1072</v>
      </c>
      <c s="35" t="s">
        <v>5</v>
      </c>
      <c s="6" t="s">
        <v>1073</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91.25">
      <c r="A93" t="s">
        <v>55</v>
      </c>
      <c r="E93" s="39" t="s">
        <v>953</v>
      </c>
    </row>
    <row r="94" spans="1:16" ht="12.75">
      <c r="A94" t="s">
        <v>48</v>
      </c>
      <c s="34" t="s">
        <v>133</v>
      </c>
      <c s="34" t="s">
        <v>1074</v>
      </c>
      <c s="35" t="s">
        <v>5</v>
      </c>
      <c s="6" t="s">
        <v>1075</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2.75">
      <c r="A97" t="s">
        <v>55</v>
      </c>
      <c r="E97" s="39" t="s">
        <v>1076</v>
      </c>
    </row>
    <row r="98" spans="1:16" ht="12.75">
      <c r="A98" t="s">
        <v>48</v>
      </c>
      <c s="34" t="s">
        <v>138</v>
      </c>
      <c s="34" t="s">
        <v>1077</v>
      </c>
      <c s="35" t="s">
        <v>5</v>
      </c>
      <c s="6" t="s">
        <v>1078</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40.25">
      <c r="A101" t="s">
        <v>55</v>
      </c>
      <c r="E101" s="39" t="s">
        <v>956</v>
      </c>
    </row>
    <row r="102" spans="1:16" ht="12.75">
      <c r="A102" t="s">
        <v>48</v>
      </c>
      <c s="34" t="s">
        <v>249</v>
      </c>
      <c s="34" t="s">
        <v>1704</v>
      </c>
      <c s="35" t="s">
        <v>444</v>
      </c>
      <c s="6" t="s">
        <v>1706</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14.75">
      <c r="A105" t="s">
        <v>55</v>
      </c>
      <c r="E105" s="39" t="s">
        <v>983</v>
      </c>
    </row>
    <row r="106" spans="1:16" ht="12.75">
      <c r="A106" t="s">
        <v>48</v>
      </c>
      <c s="34" t="s">
        <v>253</v>
      </c>
      <c s="34" t="s">
        <v>1709</v>
      </c>
      <c s="35" t="s">
        <v>444</v>
      </c>
      <c s="6" t="s">
        <v>1710</v>
      </c>
      <c s="36" t="s">
        <v>1347</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53">
      <c r="A109" t="s">
        <v>55</v>
      </c>
      <c r="E109" s="39" t="s">
        <v>1135</v>
      </c>
    </row>
    <row r="110" spans="1:16" ht="25.5">
      <c r="A110" t="s">
        <v>48</v>
      </c>
      <c s="34" t="s">
        <v>995</v>
      </c>
      <c s="34" t="s">
        <v>2271</v>
      </c>
      <c s="35" t="s">
        <v>5</v>
      </c>
      <c s="6" t="s">
        <v>2272</v>
      </c>
      <c s="36" t="s">
        <v>62</v>
      </c>
      <c s="37">
        <v>6</v>
      </c>
      <c s="36">
        <v>0</v>
      </c>
      <c s="36">
        <f>ROUND(G110*H110,6)</f>
      </c>
      <c r="L110" s="38">
        <v>0</v>
      </c>
      <c s="32">
        <f>ROUND(ROUND(L110,2)*ROUND(G110,3),2)</f>
      </c>
      <c s="36" t="s">
        <v>52</v>
      </c>
      <c>
        <f>(M110*21)/100</f>
      </c>
      <c t="s">
        <v>27</v>
      </c>
    </row>
    <row r="111" spans="1:5" ht="12.75">
      <c r="A111" s="35" t="s">
        <v>53</v>
      </c>
      <c r="E111" s="39" t="s">
        <v>5</v>
      </c>
    </row>
    <row r="112" spans="1:5" ht="25.5">
      <c r="A112" s="35" t="s">
        <v>54</v>
      </c>
      <c r="E112" s="40" t="s">
        <v>387</v>
      </c>
    </row>
    <row r="113" spans="1:5" ht="114.75">
      <c r="A113" t="s">
        <v>55</v>
      </c>
      <c r="E113" s="39" t="s">
        <v>983</v>
      </c>
    </row>
    <row r="114" spans="1:16" ht="12.75">
      <c r="A114" t="s">
        <v>48</v>
      </c>
      <c s="34" t="s">
        <v>256</v>
      </c>
      <c s="34" t="s">
        <v>1717</v>
      </c>
      <c s="35" t="s">
        <v>5</v>
      </c>
      <c s="6" t="s">
        <v>1718</v>
      </c>
      <c s="36" t="s">
        <v>62</v>
      </c>
      <c s="37">
        <v>5</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956</v>
      </c>
    </row>
    <row r="118" spans="1:16" ht="25.5">
      <c r="A118" t="s">
        <v>48</v>
      </c>
      <c s="34" t="s">
        <v>283</v>
      </c>
      <c s="34" t="s">
        <v>1721</v>
      </c>
      <c s="35" t="s">
        <v>444</v>
      </c>
      <c s="6" t="s">
        <v>1722</v>
      </c>
      <c s="36" t="s">
        <v>62</v>
      </c>
      <c s="37">
        <v>4</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14.75">
      <c r="A121" t="s">
        <v>55</v>
      </c>
      <c r="E121" s="39" t="s">
        <v>983</v>
      </c>
    </row>
    <row r="122" spans="1:16" ht="25.5">
      <c r="A122" t="s">
        <v>48</v>
      </c>
      <c s="34" t="s">
        <v>287</v>
      </c>
      <c s="34" t="s">
        <v>1723</v>
      </c>
      <c s="35" t="s">
        <v>5</v>
      </c>
      <c s="6" t="s">
        <v>1724</v>
      </c>
      <c s="36" t="s">
        <v>62</v>
      </c>
      <c s="37">
        <v>2</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14.75">
      <c r="A125" t="s">
        <v>55</v>
      </c>
      <c r="E125" s="39" t="s">
        <v>983</v>
      </c>
    </row>
    <row r="126" spans="1:16" ht="12.75">
      <c r="A126" t="s">
        <v>48</v>
      </c>
      <c s="34" t="s">
        <v>291</v>
      </c>
      <c s="34" t="s">
        <v>1725</v>
      </c>
      <c s="35" t="s">
        <v>5</v>
      </c>
      <c s="6" t="s">
        <v>1726</v>
      </c>
      <c s="36" t="s">
        <v>62</v>
      </c>
      <c s="37">
        <v>10</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40.25">
      <c r="A129" t="s">
        <v>55</v>
      </c>
      <c r="E129" s="39" t="s">
        <v>956</v>
      </c>
    </row>
    <row r="130" spans="1:16" ht="25.5">
      <c r="A130" t="s">
        <v>48</v>
      </c>
      <c s="34" t="s">
        <v>295</v>
      </c>
      <c s="34" t="s">
        <v>2273</v>
      </c>
      <c s="35" t="s">
        <v>5</v>
      </c>
      <c s="6" t="s">
        <v>2274</v>
      </c>
      <c s="36" t="s">
        <v>62</v>
      </c>
      <c s="37">
        <v>2</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14.75">
      <c r="A133" t="s">
        <v>55</v>
      </c>
      <c r="E133" s="39" t="s">
        <v>983</v>
      </c>
    </row>
    <row r="134" spans="1:16" ht="25.5">
      <c r="A134" t="s">
        <v>48</v>
      </c>
      <c s="34" t="s">
        <v>300</v>
      </c>
      <c s="34" t="s">
        <v>1729</v>
      </c>
      <c s="35" t="s">
        <v>5</v>
      </c>
      <c s="6" t="s">
        <v>1730</v>
      </c>
      <c s="36" t="s">
        <v>62</v>
      </c>
      <c s="37">
        <v>18</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2.75">
      <c r="A137" t="s">
        <v>55</v>
      </c>
      <c r="E137" s="39" t="s">
        <v>5</v>
      </c>
    </row>
    <row r="138" spans="1:16" ht="12.75">
      <c r="A138" t="s">
        <v>48</v>
      </c>
      <c s="34" t="s">
        <v>533</v>
      </c>
      <c s="34" t="s">
        <v>1731</v>
      </c>
      <c s="35" t="s">
        <v>5</v>
      </c>
      <c s="6" t="s">
        <v>1732</v>
      </c>
      <c s="36" t="s">
        <v>62</v>
      </c>
      <c s="37">
        <v>21</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40.25">
      <c r="A141" t="s">
        <v>55</v>
      </c>
      <c r="E141" s="39" t="s">
        <v>956</v>
      </c>
    </row>
    <row r="142" spans="1:16" ht="25.5">
      <c r="A142" t="s">
        <v>48</v>
      </c>
      <c s="34" t="s">
        <v>305</v>
      </c>
      <c s="34" t="s">
        <v>1733</v>
      </c>
      <c s="35" t="s">
        <v>5</v>
      </c>
      <c s="6" t="s">
        <v>1734</v>
      </c>
      <c s="36" t="s">
        <v>62</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14.75">
      <c r="A145" t="s">
        <v>55</v>
      </c>
      <c r="E145" s="39" t="s">
        <v>983</v>
      </c>
    </row>
    <row r="146" spans="1:16" ht="25.5">
      <c r="A146" t="s">
        <v>48</v>
      </c>
      <c s="34" t="s">
        <v>311</v>
      </c>
      <c s="34" t="s">
        <v>1735</v>
      </c>
      <c s="35" t="s">
        <v>5</v>
      </c>
      <c s="6" t="s">
        <v>1736</v>
      </c>
      <c s="36" t="s">
        <v>62</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40.25">
      <c r="A149" t="s">
        <v>55</v>
      </c>
      <c r="E149" s="39" t="s">
        <v>956</v>
      </c>
    </row>
    <row r="150" spans="1:16" ht="25.5">
      <c r="A150" t="s">
        <v>48</v>
      </c>
      <c s="34" t="s">
        <v>312</v>
      </c>
      <c s="34" t="s">
        <v>1719</v>
      </c>
      <c s="35" t="s">
        <v>5</v>
      </c>
      <c s="6" t="s">
        <v>1720</v>
      </c>
      <c s="36" t="s">
        <v>62</v>
      </c>
      <c s="37">
        <v>3</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14.75">
      <c r="A153" t="s">
        <v>55</v>
      </c>
      <c r="E153" s="39" t="s">
        <v>983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2275</v>
      </c>
      <c s="41">
        <f>Rekapitulace!C41</f>
      </c>
      <c s="20" t="s">
        <v>0</v>
      </c>
      <c t="s">
        <v>23</v>
      </c>
      <c t="s">
        <v>27</v>
      </c>
    </row>
    <row r="4" spans="1:16" ht="32" customHeight="1">
      <c r="A4" s="24" t="s">
        <v>20</v>
      </c>
      <c s="25" t="s">
        <v>28</v>
      </c>
      <c s="27" t="s">
        <v>2275</v>
      </c>
      <c r="E4" s="26" t="s">
        <v>2276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2279</v>
      </c>
      <c r="E8" s="30" t="s">
        <v>2278</v>
      </c>
      <c r="J8" s="29">
        <f>0+J9+J22+J27+J32+J57+J126</f>
      </c>
      <c s="29">
        <f>0+K9+K22+K27+K32+K57+K126</f>
      </c>
      <c s="29">
        <f>0+L9+L22+L27+L32+L57+L126</f>
      </c>
      <c s="29">
        <f>0+M9+M22+M27+M32+M57+M126</f>
      </c>
    </row>
    <row r="9" spans="1:13" ht="12.75">
      <c r="A9" t="s">
        <v>46</v>
      </c>
      <c r="C9" s="31" t="s">
        <v>1076</v>
      </c>
      <c r="E9" s="33" t="s">
        <v>1381</v>
      </c>
      <c r="J9" s="32">
        <f>0</f>
      </c>
      <c s="32">
        <f>0</f>
      </c>
      <c s="32">
        <f>0+L10+L14+L18</f>
      </c>
      <c s="32">
        <f>0+M10+M14+M18</f>
      </c>
    </row>
    <row r="10" spans="1:16" ht="12.75">
      <c r="A10" t="s">
        <v>48</v>
      </c>
      <c s="34" t="s">
        <v>4</v>
      </c>
      <c s="34" t="s">
        <v>2280</v>
      </c>
      <c s="35" t="s">
        <v>2281</v>
      </c>
      <c s="6" t="s">
        <v>2282</v>
      </c>
      <c s="36" t="s">
        <v>443</v>
      </c>
      <c s="37">
        <v>0.4</v>
      </c>
      <c s="36">
        <v>0</v>
      </c>
      <c s="36">
        <f>ROUND(G10*H10,6)</f>
      </c>
      <c r="L10" s="38">
        <v>0</v>
      </c>
      <c s="32">
        <f>ROUND(ROUND(L10,2)*ROUND(G10,3),2)</f>
      </c>
      <c s="36" t="s">
        <v>52</v>
      </c>
      <c>
        <f>(M10*21)/100</f>
      </c>
      <c t="s">
        <v>27</v>
      </c>
    </row>
    <row r="11" spans="1:5" ht="25.5">
      <c r="A11" s="35" t="s">
        <v>53</v>
      </c>
      <c r="E11" s="39" t="s">
        <v>2283</v>
      </c>
    </row>
    <row r="12" spans="1:5" ht="38.25">
      <c r="A12" s="35" t="s">
        <v>54</v>
      </c>
      <c r="E12" s="40" t="s">
        <v>2284</v>
      </c>
    </row>
    <row r="13" spans="1:5" ht="25.5">
      <c r="A13" t="s">
        <v>55</v>
      </c>
      <c r="E13" s="39" t="s">
        <v>2285</v>
      </c>
    </row>
    <row r="14" spans="1:16" ht="25.5">
      <c r="A14" t="s">
        <v>48</v>
      </c>
      <c s="34" t="s">
        <v>27</v>
      </c>
      <c s="34" t="s">
        <v>2286</v>
      </c>
      <c s="35" t="s">
        <v>2287</v>
      </c>
      <c s="6" t="s">
        <v>2288</v>
      </c>
      <c s="36" t="s">
        <v>443</v>
      </c>
      <c s="37">
        <v>0.3</v>
      </c>
      <c s="36">
        <v>0</v>
      </c>
      <c s="36">
        <f>ROUND(G14*H14,6)</f>
      </c>
      <c r="L14" s="38">
        <v>0</v>
      </c>
      <c s="32">
        <f>ROUND(ROUND(L14,2)*ROUND(G14,3),2)</f>
      </c>
      <c s="36" t="s">
        <v>52</v>
      </c>
      <c>
        <f>(M14*21)/100</f>
      </c>
      <c t="s">
        <v>27</v>
      </c>
    </row>
    <row r="15" spans="1:5" ht="12.75">
      <c r="A15" s="35" t="s">
        <v>53</v>
      </c>
      <c r="E15" s="39" t="s">
        <v>445</v>
      </c>
    </row>
    <row r="16" spans="1:5" ht="12.75">
      <c r="A16" s="35" t="s">
        <v>54</v>
      </c>
      <c r="E16" s="40" t="s">
        <v>5</v>
      </c>
    </row>
    <row r="17" spans="1:5" ht="140.25">
      <c r="A17" t="s">
        <v>55</v>
      </c>
      <c r="E17" s="39" t="s">
        <v>2289</v>
      </c>
    </row>
    <row r="18" spans="1:16" ht="25.5">
      <c r="A18" t="s">
        <v>48</v>
      </c>
      <c s="34" t="s">
        <v>26</v>
      </c>
      <c s="34" t="s">
        <v>2290</v>
      </c>
      <c s="35" t="s">
        <v>2291</v>
      </c>
      <c s="6" t="s">
        <v>2292</v>
      </c>
      <c s="36" t="s">
        <v>443</v>
      </c>
      <c s="37">
        <v>0.1</v>
      </c>
      <c s="36">
        <v>0</v>
      </c>
      <c s="36">
        <f>ROUND(G18*H18,6)</f>
      </c>
      <c r="L18" s="38">
        <v>0</v>
      </c>
      <c s="32">
        <f>ROUND(ROUND(L18,2)*ROUND(G18,3),2)</f>
      </c>
      <c s="36" t="s">
        <v>52</v>
      </c>
      <c>
        <f>(M18*21)/100</f>
      </c>
      <c t="s">
        <v>27</v>
      </c>
    </row>
    <row r="19" spans="1:5" ht="12.75">
      <c r="A19" s="35" t="s">
        <v>53</v>
      </c>
      <c r="E19" s="39" t="s">
        <v>445</v>
      </c>
    </row>
    <row r="20" spans="1:5" ht="12.75">
      <c r="A20" s="35" t="s">
        <v>54</v>
      </c>
      <c r="E20" s="40" t="s">
        <v>5</v>
      </c>
    </row>
    <row r="21" spans="1:5" ht="280.5">
      <c r="A21" t="s">
        <v>55</v>
      </c>
      <c r="E21" s="39" t="s">
        <v>2293</v>
      </c>
    </row>
    <row r="22" spans="1:13" ht="12.75">
      <c r="A22" t="s">
        <v>46</v>
      </c>
      <c r="C22" s="31" t="s">
        <v>94</v>
      </c>
      <c r="E22" s="33" t="s">
        <v>2294</v>
      </c>
      <c r="J22" s="32">
        <f>0</f>
      </c>
      <c s="32">
        <f>0</f>
      </c>
      <c s="32">
        <f>0+L23</f>
      </c>
      <c s="32">
        <f>0+M23</f>
      </c>
    </row>
    <row r="23" spans="1:16" ht="12.75">
      <c r="A23" t="s">
        <v>48</v>
      </c>
      <c s="34" t="s">
        <v>63</v>
      </c>
      <c s="34" t="s">
        <v>180</v>
      </c>
      <c s="35" t="s">
        <v>5</v>
      </c>
      <c s="6" t="s">
        <v>181</v>
      </c>
      <c s="36" t="s">
        <v>182</v>
      </c>
      <c s="37">
        <v>19.6</v>
      </c>
      <c s="36">
        <v>0</v>
      </c>
      <c s="36">
        <f>ROUND(G23*H23,6)</f>
      </c>
      <c r="L23" s="38">
        <v>0</v>
      </c>
      <c s="32">
        <f>ROUND(ROUND(L23,2)*ROUND(G23,3),2)</f>
      </c>
      <c s="36" t="s">
        <v>52</v>
      </c>
      <c>
        <f>(M23*21)/100</f>
      </c>
      <c t="s">
        <v>27</v>
      </c>
    </row>
    <row r="24" spans="1:5" ht="12.75">
      <c r="A24" s="35" t="s">
        <v>53</v>
      </c>
      <c r="E24" s="39" t="s">
        <v>5</v>
      </c>
    </row>
    <row r="25" spans="1:5" ht="38.25">
      <c r="A25" s="35" t="s">
        <v>54</v>
      </c>
      <c r="E25" s="40" t="s">
        <v>2295</v>
      </c>
    </row>
    <row r="26" spans="1:5" ht="318.75">
      <c r="A26" t="s">
        <v>55</v>
      </c>
      <c r="E26" s="39" t="s">
        <v>2296</v>
      </c>
    </row>
    <row r="27" spans="1:13" ht="12.75">
      <c r="A27" t="s">
        <v>46</v>
      </c>
      <c r="C27" s="31" t="s">
        <v>111</v>
      </c>
      <c r="E27" s="33" t="s">
        <v>2297</v>
      </c>
      <c r="J27" s="32">
        <f>0</f>
      </c>
      <c s="32">
        <f>0</f>
      </c>
      <c s="32">
        <f>0+L28</f>
      </c>
      <c s="32">
        <f>0+M28</f>
      </c>
    </row>
    <row r="28" spans="1:16" ht="12.75">
      <c r="A28" t="s">
        <v>48</v>
      </c>
      <c s="34" t="s">
        <v>67</v>
      </c>
      <c s="34" t="s">
        <v>192</v>
      </c>
      <c s="35" t="s">
        <v>5</v>
      </c>
      <c s="6" t="s">
        <v>1398</v>
      </c>
      <c s="36" t="s">
        <v>182</v>
      </c>
      <c s="37">
        <v>19.6</v>
      </c>
      <c s="36">
        <v>0</v>
      </c>
      <c s="36">
        <f>ROUND(G28*H28,6)</f>
      </c>
      <c r="L28" s="38">
        <v>0</v>
      </c>
      <c s="32">
        <f>ROUND(ROUND(L28,2)*ROUND(G28,3),2)</f>
      </c>
      <c s="36" t="s">
        <v>52</v>
      </c>
      <c>
        <f>(M28*21)/100</f>
      </c>
      <c t="s">
        <v>27</v>
      </c>
    </row>
    <row r="29" spans="1:5" ht="12.75">
      <c r="A29" s="35" t="s">
        <v>53</v>
      </c>
      <c r="E29" s="39" t="s">
        <v>5</v>
      </c>
    </row>
    <row r="30" spans="1:5" ht="38.25">
      <c r="A30" s="35" t="s">
        <v>54</v>
      </c>
      <c r="E30" s="40" t="s">
        <v>2295</v>
      </c>
    </row>
    <row r="31" spans="1:5" ht="229.5">
      <c r="A31" t="s">
        <v>55</v>
      </c>
      <c r="E31" s="39" t="s">
        <v>2298</v>
      </c>
    </row>
    <row r="32" spans="1:13" ht="12.75">
      <c r="A32" t="s">
        <v>46</v>
      </c>
      <c r="C32" s="31" t="s">
        <v>405</v>
      </c>
      <c r="E32" s="33" t="s">
        <v>2299</v>
      </c>
      <c r="J32" s="32">
        <f>0</f>
      </c>
      <c s="32">
        <f>0</f>
      </c>
      <c s="32">
        <f>0+L33+L37+L41+L45+L49+L53</f>
      </c>
      <c s="32">
        <f>0+M33+M37+M41+M45+M49+M53</f>
      </c>
    </row>
    <row r="33" spans="1:16" ht="25.5">
      <c r="A33" t="s">
        <v>48</v>
      </c>
      <c s="34" t="s">
        <v>72</v>
      </c>
      <c s="34" t="s">
        <v>200</v>
      </c>
      <c s="35" t="s">
        <v>5</v>
      </c>
      <c s="6" t="s">
        <v>201</v>
      </c>
      <c s="36" t="s">
        <v>497</v>
      </c>
      <c s="37">
        <v>20</v>
      </c>
      <c s="36">
        <v>0</v>
      </c>
      <c s="36">
        <f>ROUND(G33*H33,6)</f>
      </c>
      <c r="L33" s="38">
        <v>0</v>
      </c>
      <c s="32">
        <f>ROUND(ROUND(L33,2)*ROUND(G33,3),2)</f>
      </c>
      <c s="36" t="s">
        <v>52</v>
      </c>
      <c>
        <f>(M33*21)/100</f>
      </c>
      <c t="s">
        <v>27</v>
      </c>
    </row>
    <row r="34" spans="1:5" ht="12.75">
      <c r="A34" s="35" t="s">
        <v>53</v>
      </c>
      <c r="E34" s="39" t="s">
        <v>5</v>
      </c>
    </row>
    <row r="35" spans="1:5" ht="12.75">
      <c r="A35" s="35" t="s">
        <v>54</v>
      </c>
      <c r="E35" s="40" t="s">
        <v>5</v>
      </c>
    </row>
    <row r="36" spans="1:5" ht="76.5">
      <c r="A36" t="s">
        <v>55</v>
      </c>
      <c r="E36" s="39" t="s">
        <v>2300</v>
      </c>
    </row>
    <row r="37" spans="1:16" ht="25.5">
      <c r="A37" t="s">
        <v>48</v>
      </c>
      <c s="34" t="s">
        <v>123</v>
      </c>
      <c s="34" t="s">
        <v>2301</v>
      </c>
      <c s="35" t="s">
        <v>5</v>
      </c>
      <c s="6" t="s">
        <v>2302</v>
      </c>
      <c s="36" t="s">
        <v>497</v>
      </c>
      <c s="37">
        <v>24</v>
      </c>
      <c s="36">
        <v>0</v>
      </c>
      <c s="36">
        <f>ROUND(G37*H37,6)</f>
      </c>
      <c r="L37" s="38">
        <v>0</v>
      </c>
      <c s="32">
        <f>ROUND(ROUND(L37,2)*ROUND(G37,3),2)</f>
      </c>
      <c s="36" t="s">
        <v>52</v>
      </c>
      <c>
        <f>(M37*21)/100</f>
      </c>
      <c t="s">
        <v>27</v>
      </c>
    </row>
    <row r="38" spans="1:5" ht="12.75">
      <c r="A38" s="35" t="s">
        <v>53</v>
      </c>
      <c r="E38" s="39" t="s">
        <v>79</v>
      </c>
    </row>
    <row r="39" spans="1:5" ht="38.25">
      <c r="A39" s="35" t="s">
        <v>54</v>
      </c>
      <c r="E39" s="40" t="s">
        <v>2303</v>
      </c>
    </row>
    <row r="40" spans="1:5" ht="76.5">
      <c r="A40" t="s">
        <v>55</v>
      </c>
      <c r="E40" s="39" t="s">
        <v>2304</v>
      </c>
    </row>
    <row r="41" spans="1:16" ht="12.75">
      <c r="A41" t="s">
        <v>48</v>
      </c>
      <c s="34" t="s">
        <v>163</v>
      </c>
      <c s="34" t="s">
        <v>2305</v>
      </c>
      <c s="35" t="s">
        <v>5</v>
      </c>
      <c s="6" t="s">
        <v>2306</v>
      </c>
      <c s="36" t="s">
        <v>197</v>
      </c>
      <c s="37">
        <v>3</v>
      </c>
      <c s="36">
        <v>0</v>
      </c>
      <c s="36">
        <f>ROUND(G41*H41,6)</f>
      </c>
      <c r="L41" s="38">
        <v>0</v>
      </c>
      <c s="32">
        <f>ROUND(ROUND(L41,2)*ROUND(G41,3),2)</f>
      </c>
      <c s="36" t="s">
        <v>52</v>
      </c>
      <c>
        <f>(M41*21)/100</f>
      </c>
      <c t="s">
        <v>27</v>
      </c>
    </row>
    <row r="42" spans="1:5" ht="12.75">
      <c r="A42" s="35" t="s">
        <v>53</v>
      </c>
      <c r="E42" s="39" t="s">
        <v>5</v>
      </c>
    </row>
    <row r="43" spans="1:5" ht="12.75">
      <c r="A43" s="35" t="s">
        <v>54</v>
      </c>
      <c r="E43" s="40" t="s">
        <v>5</v>
      </c>
    </row>
    <row r="44" spans="1:5" ht="127.5">
      <c r="A44" t="s">
        <v>55</v>
      </c>
      <c r="E44" s="39" t="s">
        <v>1817</v>
      </c>
    </row>
    <row r="45" spans="1:16" ht="12.75">
      <c r="A45" t="s">
        <v>48</v>
      </c>
      <c s="34" t="s">
        <v>76</v>
      </c>
      <c s="34" t="s">
        <v>2307</v>
      </c>
      <c s="35" t="s">
        <v>5</v>
      </c>
      <c s="6" t="s">
        <v>2308</v>
      </c>
      <c s="36" t="s">
        <v>197</v>
      </c>
      <c s="37">
        <v>1</v>
      </c>
      <c s="36">
        <v>0</v>
      </c>
      <c s="36">
        <f>ROUND(G45*H45,6)</f>
      </c>
      <c r="L45" s="38">
        <v>0</v>
      </c>
      <c s="32">
        <f>ROUND(ROUND(L45,2)*ROUND(G45,3),2)</f>
      </c>
      <c s="36" t="s">
        <v>52</v>
      </c>
      <c>
        <f>(M45*21)/100</f>
      </c>
      <c t="s">
        <v>27</v>
      </c>
    </row>
    <row r="46" spans="1:5" ht="12.75">
      <c r="A46" s="35" t="s">
        <v>53</v>
      </c>
      <c r="E46" s="39" t="s">
        <v>5</v>
      </c>
    </row>
    <row r="47" spans="1:5" ht="12.75">
      <c r="A47" s="35" t="s">
        <v>54</v>
      </c>
      <c r="E47" s="40" t="s">
        <v>5</v>
      </c>
    </row>
    <row r="48" spans="1:5" ht="38.25">
      <c r="A48" t="s">
        <v>55</v>
      </c>
      <c r="E48" s="39" t="s">
        <v>1437</v>
      </c>
    </row>
    <row r="49" spans="1:16" ht="12.75">
      <c r="A49" t="s">
        <v>48</v>
      </c>
      <c s="34" t="s">
        <v>82</v>
      </c>
      <c s="34" t="s">
        <v>2309</v>
      </c>
      <c s="35" t="s">
        <v>5</v>
      </c>
      <c s="6" t="s">
        <v>2310</v>
      </c>
      <c s="36" t="s">
        <v>197</v>
      </c>
      <c s="37">
        <v>2</v>
      </c>
      <c s="36">
        <v>0</v>
      </c>
      <c s="36">
        <f>ROUND(G49*H49,6)</f>
      </c>
      <c r="L49" s="38">
        <v>0</v>
      </c>
      <c s="32">
        <f>ROUND(ROUND(L49,2)*ROUND(G49,3),2)</f>
      </c>
      <c s="36" t="s">
        <v>52</v>
      </c>
      <c>
        <f>(M49*21)/100</f>
      </c>
      <c t="s">
        <v>27</v>
      </c>
    </row>
    <row r="50" spans="1:5" ht="12.75">
      <c r="A50" s="35" t="s">
        <v>53</v>
      </c>
      <c r="E50" s="39" t="s">
        <v>5</v>
      </c>
    </row>
    <row r="51" spans="1:5" ht="12.75">
      <c r="A51" s="35" t="s">
        <v>54</v>
      </c>
      <c r="E51" s="40" t="s">
        <v>5</v>
      </c>
    </row>
    <row r="52" spans="1:5" ht="127.5">
      <c r="A52" t="s">
        <v>55</v>
      </c>
      <c r="E52" s="39" t="s">
        <v>1817</v>
      </c>
    </row>
    <row r="53" spans="1:16" ht="12.75">
      <c r="A53" t="s">
        <v>48</v>
      </c>
      <c s="34" t="s">
        <v>86</v>
      </c>
      <c s="34" t="s">
        <v>2311</v>
      </c>
      <c s="35" t="s">
        <v>5</v>
      </c>
      <c s="6" t="s">
        <v>2312</v>
      </c>
      <c s="36" t="s">
        <v>497</v>
      </c>
      <c s="37">
        <v>8</v>
      </c>
      <c s="36">
        <v>0</v>
      </c>
      <c s="36">
        <f>ROUND(G53*H53,6)</f>
      </c>
      <c r="L53" s="38">
        <v>0</v>
      </c>
      <c s="32">
        <f>ROUND(ROUND(L53,2)*ROUND(G53,3),2)</f>
      </c>
      <c s="36" t="s">
        <v>52</v>
      </c>
      <c>
        <f>(M53*21)/100</f>
      </c>
      <c t="s">
        <v>27</v>
      </c>
    </row>
    <row r="54" spans="1:5" ht="12.75">
      <c r="A54" s="35" t="s">
        <v>53</v>
      </c>
      <c r="E54" s="39" t="s">
        <v>5</v>
      </c>
    </row>
    <row r="55" spans="1:5" ht="12.75">
      <c r="A55" s="35" t="s">
        <v>54</v>
      </c>
      <c r="E55" s="40" t="s">
        <v>5</v>
      </c>
    </row>
    <row r="56" spans="1:5" ht="102">
      <c r="A56" t="s">
        <v>55</v>
      </c>
      <c r="E56" s="39" t="s">
        <v>2313</v>
      </c>
    </row>
    <row r="57" spans="1:13" ht="12.75">
      <c r="A57" t="s">
        <v>46</v>
      </c>
      <c r="C57" s="31" t="s">
        <v>412</v>
      </c>
      <c r="E57" s="33" t="s">
        <v>2314</v>
      </c>
      <c r="J57" s="32">
        <f>0</f>
      </c>
      <c s="32">
        <f>0</f>
      </c>
      <c s="32">
        <f>0+L58+L62+L66+L70+L74+L78+L82+L86+L90+L94+L98+L102+L106+L110+L114+L118+L122</f>
      </c>
      <c s="32">
        <f>0+M58+M62+M66+M70+M74+M78+M82+M86+M90+M94+M98+M102+M106+M110+M114+M118+M122</f>
      </c>
    </row>
    <row r="58" spans="1:16" ht="12.75">
      <c r="A58" t="s">
        <v>48</v>
      </c>
      <c s="34" t="s">
        <v>90</v>
      </c>
      <c s="34" t="s">
        <v>2315</v>
      </c>
      <c s="35" t="s">
        <v>5</v>
      </c>
      <c s="6" t="s">
        <v>2316</v>
      </c>
      <c s="36" t="s">
        <v>51</v>
      </c>
      <c s="37">
        <v>30</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02">
      <c r="A61" t="s">
        <v>55</v>
      </c>
      <c r="E61" s="39" t="s">
        <v>2317</v>
      </c>
    </row>
    <row r="62" spans="1:16" ht="12.75">
      <c r="A62" t="s">
        <v>48</v>
      </c>
      <c s="34" t="s">
        <v>94</v>
      </c>
      <c s="34" t="s">
        <v>284</v>
      </c>
      <c s="35" t="s">
        <v>5</v>
      </c>
      <c s="6" t="s">
        <v>2318</v>
      </c>
      <c s="36" t="s">
        <v>51</v>
      </c>
      <c s="37">
        <v>130</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27.5">
      <c r="A65" t="s">
        <v>55</v>
      </c>
      <c r="E65" s="39" t="s">
        <v>2319</v>
      </c>
    </row>
    <row r="66" spans="1:16" ht="12.75">
      <c r="A66" t="s">
        <v>48</v>
      </c>
      <c s="34" t="s">
        <v>98</v>
      </c>
      <c s="34" t="s">
        <v>2320</v>
      </c>
      <c s="35" t="s">
        <v>5</v>
      </c>
      <c s="6" t="s">
        <v>2321</v>
      </c>
      <c s="36" t="s">
        <v>62</v>
      </c>
      <c s="37">
        <v>14</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02">
      <c r="A69" t="s">
        <v>55</v>
      </c>
      <c r="E69" s="39" t="s">
        <v>2322</v>
      </c>
    </row>
    <row r="70" spans="1:16" ht="12.75">
      <c r="A70" t="s">
        <v>48</v>
      </c>
      <c s="34" t="s">
        <v>102</v>
      </c>
      <c s="34" t="s">
        <v>288</v>
      </c>
      <c s="35" t="s">
        <v>5</v>
      </c>
      <c s="6" t="s">
        <v>289</v>
      </c>
      <c s="36" t="s">
        <v>62</v>
      </c>
      <c s="37">
        <v>22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76.5">
      <c r="A73" t="s">
        <v>55</v>
      </c>
      <c r="E73" s="39" t="s">
        <v>2323</v>
      </c>
    </row>
    <row r="74" spans="1:16" ht="12.75">
      <c r="A74" t="s">
        <v>48</v>
      </c>
      <c s="34" t="s">
        <v>107</v>
      </c>
      <c s="34" t="s">
        <v>2324</v>
      </c>
      <c s="35" t="s">
        <v>5</v>
      </c>
      <c s="6" t="s">
        <v>2325</v>
      </c>
      <c s="36" t="s">
        <v>62</v>
      </c>
      <c s="37">
        <v>24</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02">
      <c r="A77" t="s">
        <v>55</v>
      </c>
      <c r="E77" s="39" t="s">
        <v>2326</v>
      </c>
    </row>
    <row r="78" spans="1:16" ht="25.5">
      <c r="A78" t="s">
        <v>48</v>
      </c>
      <c s="34" t="s">
        <v>111</v>
      </c>
      <c s="34" t="s">
        <v>1055</v>
      </c>
      <c s="35" t="s">
        <v>5</v>
      </c>
      <c s="6" t="s">
        <v>1056</v>
      </c>
      <c s="36" t="s">
        <v>51</v>
      </c>
      <c s="37">
        <v>20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89.25">
      <c r="A81" t="s">
        <v>55</v>
      </c>
      <c r="E81" s="39" t="s">
        <v>823</v>
      </c>
    </row>
    <row r="82" spans="1:16" ht="12.75">
      <c r="A82" t="s">
        <v>48</v>
      </c>
      <c s="34" t="s">
        <v>115</v>
      </c>
      <c s="34" t="s">
        <v>838</v>
      </c>
      <c s="35" t="s">
        <v>5</v>
      </c>
      <c s="6" t="s">
        <v>839</v>
      </c>
      <c s="36" t="s">
        <v>51</v>
      </c>
      <c s="37">
        <v>10</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89.25">
      <c r="A85" t="s">
        <v>55</v>
      </c>
      <c r="E85" s="39" t="s">
        <v>823</v>
      </c>
    </row>
    <row r="86" spans="1:16" ht="12.75">
      <c r="A86" t="s">
        <v>48</v>
      </c>
      <c s="34" t="s">
        <v>119</v>
      </c>
      <c s="34" t="s">
        <v>820</v>
      </c>
      <c s="35" t="s">
        <v>5</v>
      </c>
      <c s="6" t="s">
        <v>821</v>
      </c>
      <c s="36" t="s">
        <v>51</v>
      </c>
      <c s="37">
        <v>22</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89.25">
      <c r="A89" t="s">
        <v>55</v>
      </c>
      <c r="E89" s="39" t="s">
        <v>823</v>
      </c>
    </row>
    <row r="90" spans="1:16" ht="12.75">
      <c r="A90" t="s">
        <v>48</v>
      </c>
      <c s="34" t="s">
        <v>125</v>
      </c>
      <c s="34" t="s">
        <v>301</v>
      </c>
      <c s="35" t="s">
        <v>5</v>
      </c>
      <c s="6" t="s">
        <v>302</v>
      </c>
      <c s="36" t="s">
        <v>51</v>
      </c>
      <c s="37">
        <v>14</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89.25">
      <c r="A93" t="s">
        <v>55</v>
      </c>
      <c r="E93" s="39" t="s">
        <v>823</v>
      </c>
    </row>
    <row r="94" spans="1:16" ht="12.75">
      <c r="A94" t="s">
        <v>48</v>
      </c>
      <c s="34" t="s">
        <v>129</v>
      </c>
      <c s="34" t="s">
        <v>2128</v>
      </c>
      <c s="35" t="s">
        <v>5</v>
      </c>
      <c s="6" t="s">
        <v>2129</v>
      </c>
      <c s="36" t="s">
        <v>51</v>
      </c>
      <c s="37">
        <v>10</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89.25">
      <c r="A97" t="s">
        <v>55</v>
      </c>
      <c r="E97" s="39" t="s">
        <v>823</v>
      </c>
    </row>
    <row r="98" spans="1:16" ht="12.75">
      <c r="A98" t="s">
        <v>48</v>
      </c>
      <c s="34" t="s">
        <v>133</v>
      </c>
      <c s="34" t="s">
        <v>2327</v>
      </c>
      <c s="35" t="s">
        <v>5</v>
      </c>
      <c s="6" t="s">
        <v>2328</v>
      </c>
      <c s="36" t="s">
        <v>51</v>
      </c>
      <c s="37">
        <v>10</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89.25">
      <c r="A101" t="s">
        <v>55</v>
      </c>
      <c r="E101" s="39" t="s">
        <v>823</v>
      </c>
    </row>
    <row r="102" spans="1:16" ht="25.5">
      <c r="A102" t="s">
        <v>48</v>
      </c>
      <c s="34" t="s">
        <v>138</v>
      </c>
      <c s="34" t="s">
        <v>2329</v>
      </c>
      <c s="35" t="s">
        <v>5</v>
      </c>
      <c s="6" t="s">
        <v>2330</v>
      </c>
      <c s="36" t="s">
        <v>62</v>
      </c>
      <c s="37">
        <v>8</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02">
      <c r="A105" t="s">
        <v>55</v>
      </c>
      <c r="E105" s="39" t="s">
        <v>844</v>
      </c>
    </row>
    <row r="106" spans="1:16" ht="25.5">
      <c r="A106" t="s">
        <v>48</v>
      </c>
      <c s="34" t="s">
        <v>249</v>
      </c>
      <c s="34" t="s">
        <v>306</v>
      </c>
      <c s="35" t="s">
        <v>5</v>
      </c>
      <c s="6" t="s">
        <v>307</v>
      </c>
      <c s="36" t="s">
        <v>62</v>
      </c>
      <c s="37">
        <v>10</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02">
      <c r="A109" t="s">
        <v>55</v>
      </c>
      <c r="E109" s="39" t="s">
        <v>844</v>
      </c>
    </row>
    <row r="110" spans="1:16" ht="25.5">
      <c r="A110" t="s">
        <v>48</v>
      </c>
      <c s="34" t="s">
        <v>253</v>
      </c>
      <c s="34" t="s">
        <v>2131</v>
      </c>
      <c s="35" t="s">
        <v>5</v>
      </c>
      <c s="6" t="s">
        <v>2132</v>
      </c>
      <c s="36" t="s">
        <v>62</v>
      </c>
      <c s="37">
        <v>2</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02">
      <c r="A113" t="s">
        <v>55</v>
      </c>
      <c r="E113" s="39" t="s">
        <v>844</v>
      </c>
    </row>
    <row r="114" spans="1:16" ht="25.5">
      <c r="A114" t="s">
        <v>48</v>
      </c>
      <c s="34" t="s">
        <v>995</v>
      </c>
      <c s="34" t="s">
        <v>2331</v>
      </c>
      <c s="35" t="s">
        <v>5</v>
      </c>
      <c s="6" t="s">
        <v>2332</v>
      </c>
      <c s="36" t="s">
        <v>62</v>
      </c>
      <c s="37">
        <v>2</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02">
      <c r="A117" t="s">
        <v>55</v>
      </c>
      <c r="E117" s="39" t="s">
        <v>844</v>
      </c>
    </row>
    <row r="118" spans="1:16" ht="38.25">
      <c r="A118" t="s">
        <v>48</v>
      </c>
      <c s="34" t="s">
        <v>256</v>
      </c>
      <c s="34" t="s">
        <v>2333</v>
      </c>
      <c s="35" t="s">
        <v>4</v>
      </c>
      <c s="6" t="s">
        <v>2334</v>
      </c>
      <c s="36" t="s">
        <v>62</v>
      </c>
      <c s="37">
        <v>1</v>
      </c>
      <c s="36">
        <v>0</v>
      </c>
      <c s="36">
        <f>ROUND(G118*H118,6)</f>
      </c>
      <c r="L118" s="38">
        <v>0</v>
      </c>
      <c s="32">
        <f>ROUND(ROUND(L118,2)*ROUND(G118,3),2)</f>
      </c>
      <c s="36" t="s">
        <v>52</v>
      </c>
      <c>
        <f>(M118*21)/100</f>
      </c>
      <c t="s">
        <v>27</v>
      </c>
    </row>
    <row r="119" spans="1:5" ht="12.75">
      <c r="A119" s="35" t="s">
        <v>53</v>
      </c>
      <c r="E119" s="39" t="s">
        <v>2335</v>
      </c>
    </row>
    <row r="120" spans="1:5" ht="12.75">
      <c r="A120" s="35" t="s">
        <v>54</v>
      </c>
      <c r="E120" s="40" t="s">
        <v>5</v>
      </c>
    </row>
    <row r="121" spans="1:5" ht="140.25">
      <c r="A121" t="s">
        <v>55</v>
      </c>
      <c r="E121" s="39" t="s">
        <v>2336</v>
      </c>
    </row>
    <row r="122" spans="1:16" ht="38.25">
      <c r="A122" t="s">
        <v>48</v>
      </c>
      <c s="34" t="s">
        <v>260</v>
      </c>
      <c s="34" t="s">
        <v>2333</v>
      </c>
      <c s="35" t="s">
        <v>27</v>
      </c>
      <c s="6" t="s">
        <v>2337</v>
      </c>
      <c s="36" t="s">
        <v>62</v>
      </c>
      <c s="37">
        <v>1</v>
      </c>
      <c s="36">
        <v>0</v>
      </c>
      <c s="36">
        <f>ROUND(G122*H122,6)</f>
      </c>
      <c r="L122" s="38">
        <v>0</v>
      </c>
      <c s="32">
        <f>ROUND(ROUND(L122,2)*ROUND(G122,3),2)</f>
      </c>
      <c s="36" t="s">
        <v>52</v>
      </c>
      <c>
        <f>(M122*21)/100</f>
      </c>
      <c t="s">
        <v>27</v>
      </c>
    </row>
    <row r="123" spans="1:5" ht="12.75">
      <c r="A123" s="35" t="s">
        <v>53</v>
      </c>
      <c r="E123" s="39" t="s">
        <v>2338</v>
      </c>
    </row>
    <row r="124" spans="1:5" ht="12.75">
      <c r="A124" s="35" t="s">
        <v>54</v>
      </c>
      <c r="E124" s="40" t="s">
        <v>5</v>
      </c>
    </row>
    <row r="125" spans="1:5" ht="127.5">
      <c r="A125" t="s">
        <v>55</v>
      </c>
      <c r="E125" s="39" t="s">
        <v>2339</v>
      </c>
    </row>
    <row r="126" spans="1:13" ht="12.75">
      <c r="A126" t="s">
        <v>46</v>
      </c>
      <c r="C126" s="31" t="s">
        <v>2340</v>
      </c>
      <c r="E126" s="33" t="s">
        <v>2341</v>
      </c>
      <c r="J126" s="32">
        <f>0</f>
      </c>
      <c s="32">
        <f>0</f>
      </c>
      <c s="32">
        <f>0+L127+L131+L135+L139+L143+L147+L151+L155+L159</f>
      </c>
      <c s="32">
        <f>0+M127+M131+M135+M139+M143+M147+M151+M155+M159</f>
      </c>
    </row>
    <row r="127" spans="1:16" ht="12.75">
      <c r="A127" t="s">
        <v>48</v>
      </c>
      <c s="34" t="s">
        <v>264</v>
      </c>
      <c s="34" t="s">
        <v>2342</v>
      </c>
      <c s="35" t="s">
        <v>5</v>
      </c>
      <c s="6" t="s">
        <v>2343</v>
      </c>
      <c s="36" t="s">
        <v>62</v>
      </c>
      <c s="37">
        <v>1</v>
      </c>
      <c s="36">
        <v>0</v>
      </c>
      <c s="36">
        <f>ROUND(G127*H127,6)</f>
      </c>
      <c r="L127" s="38">
        <v>0</v>
      </c>
      <c s="32">
        <f>ROUND(ROUND(L127,2)*ROUND(G127,3),2)</f>
      </c>
      <c s="36" t="s">
        <v>52</v>
      </c>
      <c>
        <f>(M127*21)/100</f>
      </c>
      <c t="s">
        <v>27</v>
      </c>
    </row>
    <row r="128" spans="1:5" ht="12.75">
      <c r="A128" s="35" t="s">
        <v>53</v>
      </c>
      <c r="E128" s="39" t="s">
        <v>5</v>
      </c>
    </row>
    <row r="129" spans="1:5" ht="38.25">
      <c r="A129" s="35" t="s">
        <v>54</v>
      </c>
      <c r="E129" s="40" t="s">
        <v>2344</v>
      </c>
    </row>
    <row r="130" spans="1:5" ht="12.75">
      <c r="A130" t="s">
        <v>55</v>
      </c>
      <c r="E130" s="39" t="s">
        <v>1391</v>
      </c>
    </row>
    <row r="131" spans="1:16" ht="12.75">
      <c r="A131" t="s">
        <v>48</v>
      </c>
      <c s="34" t="s">
        <v>283</v>
      </c>
      <c s="34" t="s">
        <v>2345</v>
      </c>
      <c s="35" t="s">
        <v>5</v>
      </c>
      <c s="6" t="s">
        <v>2346</v>
      </c>
      <c s="36" t="s">
        <v>298</v>
      </c>
      <c s="37">
        <v>1</v>
      </c>
      <c s="36">
        <v>0</v>
      </c>
      <c s="36">
        <f>ROUND(G131*H131,6)</f>
      </c>
      <c r="L131" s="38">
        <v>0</v>
      </c>
      <c s="32">
        <f>ROUND(ROUND(L131,2)*ROUND(G131,3),2)</f>
      </c>
      <c s="36" t="s">
        <v>52</v>
      </c>
      <c>
        <f>(M131*21)/100</f>
      </c>
      <c t="s">
        <v>27</v>
      </c>
    </row>
    <row r="132" spans="1:5" ht="12.75">
      <c r="A132" s="35" t="s">
        <v>53</v>
      </c>
      <c r="E132" s="39" t="s">
        <v>5</v>
      </c>
    </row>
    <row r="133" spans="1:5" ht="38.25">
      <c r="A133" s="35" t="s">
        <v>54</v>
      </c>
      <c r="E133" s="40" t="s">
        <v>2347</v>
      </c>
    </row>
    <row r="134" spans="1:5" ht="12.75">
      <c r="A134" t="s">
        <v>55</v>
      </c>
      <c r="E134" s="39" t="s">
        <v>1391</v>
      </c>
    </row>
    <row r="135" spans="1:16" ht="12.75">
      <c r="A135" t="s">
        <v>48</v>
      </c>
      <c s="34" t="s">
        <v>287</v>
      </c>
      <c s="34" t="s">
        <v>2348</v>
      </c>
      <c s="35" t="s">
        <v>5</v>
      </c>
      <c s="6" t="s">
        <v>2349</v>
      </c>
      <c s="36" t="s">
        <v>298</v>
      </c>
      <c s="37">
        <v>1</v>
      </c>
      <c s="36">
        <v>0</v>
      </c>
      <c s="36">
        <f>ROUND(G135*H135,6)</f>
      </c>
      <c r="L135" s="38">
        <v>0</v>
      </c>
      <c s="32">
        <f>ROUND(ROUND(L135,2)*ROUND(G135,3),2)</f>
      </c>
      <c s="36" t="s">
        <v>52</v>
      </c>
      <c>
        <f>(M135*21)/100</f>
      </c>
      <c t="s">
        <v>27</v>
      </c>
    </row>
    <row r="136" spans="1:5" ht="12.75">
      <c r="A136" s="35" t="s">
        <v>53</v>
      </c>
      <c r="E136" s="39" t="s">
        <v>5</v>
      </c>
    </row>
    <row r="137" spans="1:5" ht="38.25">
      <c r="A137" s="35" t="s">
        <v>54</v>
      </c>
      <c r="E137" s="40" t="s">
        <v>2350</v>
      </c>
    </row>
    <row r="138" spans="1:5" ht="25.5">
      <c r="A138" t="s">
        <v>55</v>
      </c>
      <c r="E138" s="39" t="s">
        <v>2351</v>
      </c>
    </row>
    <row r="139" spans="1:16" ht="25.5">
      <c r="A139" t="s">
        <v>48</v>
      </c>
      <c s="34" t="s">
        <v>291</v>
      </c>
      <c s="34" t="s">
        <v>2352</v>
      </c>
      <c s="35" t="s">
        <v>5</v>
      </c>
      <c s="6" t="s">
        <v>2353</v>
      </c>
      <c s="36" t="s">
        <v>62</v>
      </c>
      <c s="37">
        <v>1</v>
      </c>
      <c s="36">
        <v>0</v>
      </c>
      <c s="36">
        <f>ROUND(G139*H139,6)</f>
      </c>
      <c r="L139" s="38">
        <v>0</v>
      </c>
      <c s="32">
        <f>ROUND(ROUND(L139,2)*ROUND(G139,3),2)</f>
      </c>
      <c s="36" t="s">
        <v>52</v>
      </c>
      <c>
        <f>(M139*21)/100</f>
      </c>
      <c t="s">
        <v>27</v>
      </c>
    </row>
    <row r="140" spans="1:5" ht="12.75">
      <c r="A140" s="35" t="s">
        <v>53</v>
      </c>
      <c r="E140" s="39" t="s">
        <v>5</v>
      </c>
    </row>
    <row r="141" spans="1:5" ht="12.75">
      <c r="A141" s="35" t="s">
        <v>54</v>
      </c>
      <c r="E141" s="40" t="s">
        <v>5</v>
      </c>
    </row>
    <row r="142" spans="1:5" ht="114.75">
      <c r="A142" t="s">
        <v>55</v>
      </c>
      <c r="E142" s="39" t="s">
        <v>2354</v>
      </c>
    </row>
    <row r="143" spans="1:16" ht="25.5">
      <c r="A143" t="s">
        <v>48</v>
      </c>
      <c s="34" t="s">
        <v>295</v>
      </c>
      <c s="34" t="s">
        <v>2355</v>
      </c>
      <c s="35" t="s">
        <v>5</v>
      </c>
      <c s="6" t="s">
        <v>2356</v>
      </c>
      <c s="36" t="s">
        <v>62</v>
      </c>
      <c s="37">
        <v>1</v>
      </c>
      <c s="36">
        <v>0</v>
      </c>
      <c s="36">
        <f>ROUND(G143*H143,6)</f>
      </c>
      <c r="L143" s="38">
        <v>0</v>
      </c>
      <c s="32">
        <f>ROUND(ROUND(L143,2)*ROUND(G143,3),2)</f>
      </c>
      <c s="36" t="s">
        <v>52</v>
      </c>
      <c>
        <f>(M143*21)/100</f>
      </c>
      <c t="s">
        <v>27</v>
      </c>
    </row>
    <row r="144" spans="1:5" ht="12.75">
      <c r="A144" s="35" t="s">
        <v>53</v>
      </c>
      <c r="E144" s="39" t="s">
        <v>5</v>
      </c>
    </row>
    <row r="145" spans="1:5" ht="12.75">
      <c r="A145" s="35" t="s">
        <v>54</v>
      </c>
      <c r="E145" s="40" t="s">
        <v>5</v>
      </c>
    </row>
    <row r="146" spans="1:5" ht="89.25">
      <c r="A146" t="s">
        <v>55</v>
      </c>
      <c r="E146" s="39" t="s">
        <v>2357</v>
      </c>
    </row>
    <row r="147" spans="1:16" ht="12.75">
      <c r="A147" t="s">
        <v>48</v>
      </c>
      <c s="34" t="s">
        <v>526</v>
      </c>
      <c s="34" t="s">
        <v>2358</v>
      </c>
      <c s="35" t="s">
        <v>5</v>
      </c>
      <c s="6" t="s">
        <v>2359</v>
      </c>
      <c s="36" t="s">
        <v>105</v>
      </c>
      <c s="37">
        <v>14</v>
      </c>
      <c s="36">
        <v>0</v>
      </c>
      <c s="36">
        <f>ROUND(G147*H147,6)</f>
      </c>
      <c r="L147" s="38">
        <v>0</v>
      </c>
      <c s="32">
        <f>ROUND(ROUND(L147,2)*ROUND(G147,3),2)</f>
      </c>
      <c s="36" t="s">
        <v>52</v>
      </c>
      <c>
        <f>(M147*21)/100</f>
      </c>
      <c t="s">
        <v>27</v>
      </c>
    </row>
    <row r="148" spans="1:5" ht="12.75">
      <c r="A148" s="35" t="s">
        <v>53</v>
      </c>
      <c r="E148" s="39" t="s">
        <v>5</v>
      </c>
    </row>
    <row r="149" spans="1:5" ht="12.75">
      <c r="A149" s="35" t="s">
        <v>54</v>
      </c>
      <c r="E149" s="40" t="s">
        <v>5</v>
      </c>
    </row>
    <row r="150" spans="1:5" ht="89.25">
      <c r="A150" t="s">
        <v>55</v>
      </c>
      <c r="E150" s="39" t="s">
        <v>2360</v>
      </c>
    </row>
    <row r="151" spans="1:16" ht="12.75">
      <c r="A151" t="s">
        <v>48</v>
      </c>
      <c s="34" t="s">
        <v>300</v>
      </c>
      <c s="34" t="s">
        <v>2361</v>
      </c>
      <c s="35" t="s">
        <v>5</v>
      </c>
      <c s="6" t="s">
        <v>2362</v>
      </c>
      <c s="36" t="s">
        <v>105</v>
      </c>
      <c s="37">
        <v>10</v>
      </c>
      <c s="36">
        <v>0</v>
      </c>
      <c s="36">
        <f>ROUND(G151*H151,6)</f>
      </c>
      <c r="L151" s="38">
        <v>0</v>
      </c>
      <c s="32">
        <f>ROUND(ROUND(L151,2)*ROUND(G151,3),2)</f>
      </c>
      <c s="36" t="s">
        <v>52</v>
      </c>
      <c>
        <f>(M151*21)/100</f>
      </c>
      <c t="s">
        <v>27</v>
      </c>
    </row>
    <row r="152" spans="1:5" ht="12.75">
      <c r="A152" s="35" t="s">
        <v>53</v>
      </c>
      <c r="E152" s="39" t="s">
        <v>5</v>
      </c>
    </row>
    <row r="153" spans="1:5" ht="12.75">
      <c r="A153" s="35" t="s">
        <v>54</v>
      </c>
      <c r="E153" s="40" t="s">
        <v>5</v>
      </c>
    </row>
    <row r="154" spans="1:5" ht="89.25">
      <c r="A154" t="s">
        <v>55</v>
      </c>
      <c r="E154" s="39" t="s">
        <v>2363</v>
      </c>
    </row>
    <row r="155" spans="1:16" ht="12.75">
      <c r="A155" t="s">
        <v>48</v>
      </c>
      <c s="34" t="s">
        <v>533</v>
      </c>
      <c s="34" t="s">
        <v>900</v>
      </c>
      <c s="35" t="s">
        <v>5</v>
      </c>
      <c s="6" t="s">
        <v>901</v>
      </c>
      <c s="36" t="s">
        <v>105</v>
      </c>
      <c s="37">
        <v>8</v>
      </c>
      <c s="36">
        <v>0</v>
      </c>
      <c s="36">
        <f>ROUND(G155*H155,6)</f>
      </c>
      <c r="L155" s="38">
        <v>0</v>
      </c>
      <c s="32">
        <f>ROUND(ROUND(L155,2)*ROUND(G155,3),2)</f>
      </c>
      <c s="36" t="s">
        <v>52</v>
      </c>
      <c>
        <f>(M155*21)/100</f>
      </c>
      <c t="s">
        <v>27</v>
      </c>
    </row>
    <row r="156" spans="1:5" ht="12.75">
      <c r="A156" s="35" t="s">
        <v>53</v>
      </c>
      <c r="E156" s="39" t="s">
        <v>5</v>
      </c>
    </row>
    <row r="157" spans="1:5" ht="12.75">
      <c r="A157" s="35" t="s">
        <v>54</v>
      </c>
      <c r="E157" s="40" t="s">
        <v>5</v>
      </c>
    </row>
    <row r="158" spans="1:5" ht="89.25">
      <c r="A158" t="s">
        <v>55</v>
      </c>
      <c r="E158" s="39" t="s">
        <v>2364</v>
      </c>
    </row>
    <row r="159" spans="1:16" ht="12.75">
      <c r="A159" t="s">
        <v>48</v>
      </c>
      <c s="34" t="s">
        <v>305</v>
      </c>
      <c s="34" t="s">
        <v>903</v>
      </c>
      <c s="35" t="s">
        <v>5</v>
      </c>
      <c s="6" t="s">
        <v>904</v>
      </c>
      <c s="36" t="s">
        <v>105</v>
      </c>
      <c s="37">
        <v>20</v>
      </c>
      <c s="36">
        <v>0</v>
      </c>
      <c s="36">
        <f>ROUND(G159*H159,6)</f>
      </c>
      <c r="L159" s="38">
        <v>0</v>
      </c>
      <c s="32">
        <f>ROUND(ROUND(L159,2)*ROUND(G159,3),2)</f>
      </c>
      <c s="36" t="s">
        <v>52</v>
      </c>
      <c>
        <f>(M159*21)/100</f>
      </c>
      <c t="s">
        <v>27</v>
      </c>
    </row>
    <row r="160" spans="1:5" ht="12.75">
      <c r="A160" s="35" t="s">
        <v>53</v>
      </c>
      <c r="E160" s="39" t="s">
        <v>5</v>
      </c>
    </row>
    <row r="161" spans="1:5" ht="12.75">
      <c r="A161" s="35" t="s">
        <v>54</v>
      </c>
      <c r="E161" s="40" t="s">
        <v>5</v>
      </c>
    </row>
    <row r="162" spans="1:5" ht="89.25">
      <c r="A162" t="s">
        <v>55</v>
      </c>
      <c r="E162" s="39" t="s">
        <v>2365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2366</v>
      </c>
      <c s="41">
        <f>Rekapitulace!C43</f>
      </c>
      <c s="20" t="s">
        <v>0</v>
      </c>
      <c t="s">
        <v>23</v>
      </c>
      <c t="s">
        <v>27</v>
      </c>
    </row>
    <row r="4" spans="1:16" ht="32" customHeight="1">
      <c r="A4" s="24" t="s">
        <v>20</v>
      </c>
      <c s="25" t="s">
        <v>28</v>
      </c>
      <c s="27" t="s">
        <v>2366</v>
      </c>
      <c r="E4" s="26" t="s">
        <v>2367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COUNTIFS(L8:L67,"=0",A8:A67,"P")+COUNTIFS(L8:L67,"",A8:A67,"P")+SUM(Q8:Q67)</f>
      </c>
    </row>
    <row r="8" spans="1:13" ht="12.75">
      <c r="A8" t="s">
        <v>44</v>
      </c>
      <c r="C8" s="28" t="s">
        <v>2370</v>
      </c>
      <c r="E8" s="30" t="s">
        <v>2369</v>
      </c>
      <c r="J8" s="29">
        <f>0+J9+J22</f>
      </c>
      <c s="29">
        <f>0+K9+K22</f>
      </c>
      <c s="29">
        <f>0+L9+L22</f>
      </c>
      <c s="29">
        <f>0+M9+M22</f>
      </c>
    </row>
    <row r="9" spans="1:13" ht="12.75">
      <c r="A9" t="s">
        <v>46</v>
      </c>
      <c r="C9" s="31" t="s">
        <v>1076</v>
      </c>
      <c r="E9" s="33" t="s">
        <v>1381</v>
      </c>
      <c r="J9" s="32">
        <f>0</f>
      </c>
      <c s="32">
        <f>0</f>
      </c>
      <c s="32">
        <f>0+L10+L14+L18</f>
      </c>
      <c s="32">
        <f>0+M10+M14+M18</f>
      </c>
    </row>
    <row r="10" spans="1:16" ht="12.75">
      <c r="A10" t="s">
        <v>48</v>
      </c>
      <c s="34" t="s">
        <v>4</v>
      </c>
      <c s="34" t="s">
        <v>2280</v>
      </c>
      <c s="35" t="s">
        <v>2281</v>
      </c>
      <c s="6" t="s">
        <v>2282</v>
      </c>
      <c s="36" t="s">
        <v>443</v>
      </c>
      <c s="37">
        <v>0.15</v>
      </c>
      <c s="36">
        <v>0</v>
      </c>
      <c s="36">
        <f>ROUND(G10*H10,6)</f>
      </c>
      <c r="L10" s="38">
        <v>0</v>
      </c>
      <c s="32">
        <f>ROUND(ROUND(L10,2)*ROUND(G10,3),2)</f>
      </c>
      <c s="36" t="s">
        <v>52</v>
      </c>
      <c>
        <f>(M10*21)/100</f>
      </c>
      <c t="s">
        <v>27</v>
      </c>
    </row>
    <row r="11" spans="1:5" ht="38.25">
      <c r="A11" s="35" t="s">
        <v>53</v>
      </c>
      <c r="E11" s="39" t="s">
        <v>2371</v>
      </c>
    </row>
    <row r="12" spans="1:5" ht="38.25">
      <c r="A12" s="35" t="s">
        <v>54</v>
      </c>
      <c r="E12" s="40" t="s">
        <v>2372</v>
      </c>
    </row>
    <row r="13" spans="1:5" ht="25.5">
      <c r="A13" t="s">
        <v>55</v>
      </c>
      <c r="E13" s="39" t="s">
        <v>2285</v>
      </c>
    </row>
    <row r="14" spans="1:16" ht="25.5">
      <c r="A14" t="s">
        <v>48</v>
      </c>
      <c s="34" t="s">
        <v>27</v>
      </c>
      <c s="34" t="s">
        <v>2286</v>
      </c>
      <c s="35" t="s">
        <v>2287</v>
      </c>
      <c s="6" t="s">
        <v>2288</v>
      </c>
      <c s="36" t="s">
        <v>443</v>
      </c>
      <c s="37">
        <v>0.1</v>
      </c>
      <c s="36">
        <v>0</v>
      </c>
      <c s="36">
        <f>ROUND(G14*H14,6)</f>
      </c>
      <c r="L14" s="38">
        <v>0</v>
      </c>
      <c s="32">
        <f>ROUND(ROUND(L14,2)*ROUND(G14,3),2)</f>
      </c>
      <c s="36" t="s">
        <v>52</v>
      </c>
      <c>
        <f>(M14*21)/100</f>
      </c>
      <c t="s">
        <v>27</v>
      </c>
    </row>
    <row r="15" spans="1:5" ht="12.75">
      <c r="A15" s="35" t="s">
        <v>53</v>
      </c>
      <c r="E15" s="39" t="s">
        <v>445</v>
      </c>
    </row>
    <row r="16" spans="1:5" ht="12.75">
      <c r="A16" s="35" t="s">
        <v>54</v>
      </c>
      <c r="E16" s="40" t="s">
        <v>5</v>
      </c>
    </row>
    <row r="17" spans="1:5" ht="140.25">
      <c r="A17" t="s">
        <v>55</v>
      </c>
      <c r="E17" s="39" t="s">
        <v>2289</v>
      </c>
    </row>
    <row r="18" spans="1:16" ht="25.5">
      <c r="A18" t="s">
        <v>48</v>
      </c>
      <c s="34" t="s">
        <v>26</v>
      </c>
      <c s="34" t="s">
        <v>2290</v>
      </c>
      <c s="35" t="s">
        <v>2291</v>
      </c>
      <c s="6" t="s">
        <v>2373</v>
      </c>
      <c s="36" t="s">
        <v>443</v>
      </c>
      <c s="37">
        <v>0.05</v>
      </c>
      <c s="36">
        <v>0</v>
      </c>
      <c s="36">
        <f>ROUND(G18*H18,6)</f>
      </c>
      <c r="L18" s="38">
        <v>0</v>
      </c>
      <c s="32">
        <f>ROUND(ROUND(L18,2)*ROUND(G18,3),2)</f>
      </c>
      <c s="36" t="s">
        <v>52</v>
      </c>
      <c>
        <f>(M18*21)/100</f>
      </c>
      <c t="s">
        <v>27</v>
      </c>
    </row>
    <row r="19" spans="1:5" ht="12.75">
      <c r="A19" s="35" t="s">
        <v>53</v>
      </c>
      <c r="E19" s="39" t="s">
        <v>445</v>
      </c>
    </row>
    <row r="20" spans="1:5" ht="12.75">
      <c r="A20" s="35" t="s">
        <v>54</v>
      </c>
      <c r="E20" s="40" t="s">
        <v>5</v>
      </c>
    </row>
    <row r="21" spans="1:5" ht="280.5">
      <c r="A21" t="s">
        <v>55</v>
      </c>
      <c r="E21" s="39" t="s">
        <v>2293</v>
      </c>
    </row>
    <row r="22" spans="1:13" ht="12.75">
      <c r="A22" t="s">
        <v>46</v>
      </c>
      <c r="C22" s="31" t="s">
        <v>412</v>
      </c>
      <c r="E22" s="33" t="s">
        <v>2314</v>
      </c>
      <c r="J22" s="32">
        <f>0</f>
      </c>
      <c s="32">
        <f>0</f>
      </c>
      <c s="32">
        <f>0+L23+L27+L31+L35+L39+L43+L47+L51+L55+L59+L63+L67</f>
      </c>
      <c s="32">
        <f>0+M23+M27+M31+M35+M39+M43+M47+M51+M55+M59+M63+M67</f>
      </c>
    </row>
    <row r="23" spans="1:16" ht="12.75">
      <c r="A23" t="s">
        <v>48</v>
      </c>
      <c s="34" t="s">
        <v>63</v>
      </c>
      <c s="34" t="s">
        <v>2374</v>
      </c>
      <c s="35" t="s">
        <v>5</v>
      </c>
      <c s="6" t="s">
        <v>2375</v>
      </c>
      <c s="36" t="s">
        <v>62</v>
      </c>
      <c s="37">
        <v>2</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76.5">
      <c r="A26" t="s">
        <v>55</v>
      </c>
      <c r="E26" s="39" t="s">
        <v>2376</v>
      </c>
    </row>
    <row r="27" spans="1:16" ht="25.5">
      <c r="A27" t="s">
        <v>48</v>
      </c>
      <c s="34" t="s">
        <v>67</v>
      </c>
      <c s="34" t="s">
        <v>1051</v>
      </c>
      <c s="35" t="s">
        <v>5</v>
      </c>
      <c s="6" t="s">
        <v>1052</v>
      </c>
      <c s="36" t="s">
        <v>62</v>
      </c>
      <c s="37">
        <v>2</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76.5">
      <c r="A30" t="s">
        <v>55</v>
      </c>
      <c r="E30" s="39" t="s">
        <v>2376</v>
      </c>
    </row>
    <row r="31" spans="1:16" ht="25.5">
      <c r="A31" t="s">
        <v>48</v>
      </c>
      <c s="34" t="s">
        <v>72</v>
      </c>
      <c s="34" t="s">
        <v>2377</v>
      </c>
      <c s="35" t="s">
        <v>5</v>
      </c>
      <c s="6" t="s">
        <v>2378</v>
      </c>
      <c s="36" t="s">
        <v>62</v>
      </c>
      <c s="37">
        <v>8</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76.5">
      <c r="A34" t="s">
        <v>55</v>
      </c>
      <c r="E34" s="39" t="s">
        <v>2379</v>
      </c>
    </row>
    <row r="35" spans="1:16" ht="12.75">
      <c r="A35" t="s">
        <v>48</v>
      </c>
      <c s="34" t="s">
        <v>123</v>
      </c>
      <c s="34" t="s">
        <v>2380</v>
      </c>
      <c s="35" t="s">
        <v>5</v>
      </c>
      <c s="6" t="s">
        <v>2381</v>
      </c>
      <c s="36" t="s">
        <v>62</v>
      </c>
      <c s="37">
        <v>4</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53">
      <c r="A38" t="s">
        <v>55</v>
      </c>
      <c r="E38" s="39" t="s">
        <v>2382</v>
      </c>
    </row>
    <row r="39" spans="1:16" ht="12.75">
      <c r="A39" t="s">
        <v>48</v>
      </c>
      <c s="34" t="s">
        <v>163</v>
      </c>
      <c s="34" t="s">
        <v>838</v>
      </c>
      <c s="35" t="s">
        <v>5</v>
      </c>
      <c s="6" t="s">
        <v>839</v>
      </c>
      <c s="36" t="s">
        <v>51</v>
      </c>
      <c s="37">
        <v>80</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89.25">
      <c r="A42" t="s">
        <v>55</v>
      </c>
      <c r="E42" s="39" t="s">
        <v>823</v>
      </c>
    </row>
    <row r="43" spans="1:16" ht="25.5">
      <c r="A43" t="s">
        <v>48</v>
      </c>
      <c s="34" t="s">
        <v>76</v>
      </c>
      <c s="34" t="s">
        <v>842</v>
      </c>
      <c s="35" t="s">
        <v>5</v>
      </c>
      <c s="6" t="s">
        <v>843</v>
      </c>
      <c s="36" t="s">
        <v>62</v>
      </c>
      <c s="37">
        <v>8</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2.75">
      <c r="A46" t="s">
        <v>55</v>
      </c>
      <c r="E46" s="39" t="s">
        <v>5</v>
      </c>
    </row>
    <row r="47" spans="1:16" ht="12.75">
      <c r="A47" t="s">
        <v>48</v>
      </c>
      <c s="34" t="s">
        <v>82</v>
      </c>
      <c s="34" t="s">
        <v>2383</v>
      </c>
      <c s="35" t="s">
        <v>5</v>
      </c>
      <c s="6" t="s">
        <v>2384</v>
      </c>
      <c s="36" t="s">
        <v>62</v>
      </c>
      <c s="37">
        <v>2</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27.5">
      <c r="A50" t="s">
        <v>55</v>
      </c>
      <c r="E50" s="39" t="s">
        <v>2385</v>
      </c>
    </row>
    <row r="51" spans="1:16" ht="12.75">
      <c r="A51" t="s">
        <v>48</v>
      </c>
      <c s="34" t="s">
        <v>86</v>
      </c>
      <c s="34" t="s">
        <v>935</v>
      </c>
      <c s="35" t="s">
        <v>5</v>
      </c>
      <c s="6" t="s">
        <v>936</v>
      </c>
      <c s="36" t="s">
        <v>62</v>
      </c>
      <c s="37">
        <v>2</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02">
      <c r="A54" t="s">
        <v>55</v>
      </c>
      <c r="E54" s="39" t="s">
        <v>2386</v>
      </c>
    </row>
    <row r="55" spans="1:16" ht="12.75">
      <c r="A55" t="s">
        <v>48</v>
      </c>
      <c s="34" t="s">
        <v>90</v>
      </c>
      <c s="34" t="s">
        <v>1922</v>
      </c>
      <c s="35" t="s">
        <v>5</v>
      </c>
      <c s="6" t="s">
        <v>1923</v>
      </c>
      <c s="36" t="s">
        <v>62</v>
      </c>
      <c s="37">
        <v>8</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102">
      <c r="A58" t="s">
        <v>55</v>
      </c>
      <c r="E58" s="39" t="s">
        <v>2386</v>
      </c>
    </row>
    <row r="59" spans="1:16" ht="12.75">
      <c r="A59" t="s">
        <v>48</v>
      </c>
      <c s="34" t="s">
        <v>94</v>
      </c>
      <c s="34" t="s">
        <v>2387</v>
      </c>
      <c s="35" t="s">
        <v>5</v>
      </c>
      <c s="6" t="s">
        <v>2388</v>
      </c>
      <c s="36" t="s">
        <v>62</v>
      </c>
      <c s="37">
        <v>2</v>
      </c>
      <c s="36">
        <v>0</v>
      </c>
      <c s="36">
        <f>ROUND(G59*H59,6)</f>
      </c>
      <c r="L59" s="38">
        <v>0</v>
      </c>
      <c s="32">
        <f>ROUND(ROUND(L59,2)*ROUND(G59,3),2)</f>
      </c>
      <c s="36" t="s">
        <v>52</v>
      </c>
      <c>
        <f>(M59*21)/100</f>
      </c>
      <c t="s">
        <v>27</v>
      </c>
    </row>
    <row r="60" spans="1:5" ht="12.75">
      <c r="A60" s="35" t="s">
        <v>53</v>
      </c>
      <c r="E60" s="39" t="s">
        <v>5</v>
      </c>
    </row>
    <row r="61" spans="1:5" ht="12.75">
      <c r="A61" s="35" t="s">
        <v>54</v>
      </c>
      <c r="E61" s="40" t="s">
        <v>5</v>
      </c>
    </row>
    <row r="62" spans="1:5" ht="102">
      <c r="A62" t="s">
        <v>55</v>
      </c>
      <c r="E62" s="39" t="s">
        <v>2386</v>
      </c>
    </row>
    <row r="63" spans="1:16" ht="25.5">
      <c r="A63" t="s">
        <v>48</v>
      </c>
      <c s="34" t="s">
        <v>98</v>
      </c>
      <c s="34" t="s">
        <v>2389</v>
      </c>
      <c s="35" t="s">
        <v>5</v>
      </c>
      <c s="6" t="s">
        <v>2390</v>
      </c>
      <c s="36" t="s">
        <v>62</v>
      </c>
      <c s="37">
        <v>1</v>
      </c>
      <c s="36">
        <v>0</v>
      </c>
      <c s="36">
        <f>ROUND(G63*H63,6)</f>
      </c>
      <c r="L63" s="38">
        <v>0</v>
      </c>
      <c s="32">
        <f>ROUND(ROUND(L63,2)*ROUND(G63,3),2)</f>
      </c>
      <c s="36" t="s">
        <v>52</v>
      </c>
      <c>
        <f>(M63*21)/100</f>
      </c>
      <c t="s">
        <v>27</v>
      </c>
    </row>
    <row r="64" spans="1:5" ht="51">
      <c r="A64" s="35" t="s">
        <v>53</v>
      </c>
      <c r="E64" s="39" t="s">
        <v>2391</v>
      </c>
    </row>
    <row r="65" spans="1:5" ht="12.75">
      <c r="A65" s="35" t="s">
        <v>54</v>
      </c>
      <c r="E65" s="40" t="s">
        <v>5</v>
      </c>
    </row>
    <row r="66" spans="1:5" ht="114.75">
      <c r="A66" t="s">
        <v>55</v>
      </c>
      <c r="E66" s="39" t="s">
        <v>2392</v>
      </c>
    </row>
    <row r="67" spans="1:16" ht="25.5">
      <c r="A67" t="s">
        <v>48</v>
      </c>
      <c s="34" t="s">
        <v>102</v>
      </c>
      <c s="34" t="s">
        <v>2393</v>
      </c>
      <c s="35" t="s">
        <v>5</v>
      </c>
      <c s="6" t="s">
        <v>2394</v>
      </c>
      <c s="36" t="s">
        <v>62</v>
      </c>
      <c s="37">
        <v>1</v>
      </c>
      <c s="36">
        <v>0</v>
      </c>
      <c s="36">
        <f>ROUND(G67*H67,6)</f>
      </c>
      <c r="L67" s="38">
        <v>0</v>
      </c>
      <c s="32">
        <f>ROUND(ROUND(L67,2)*ROUND(G67,3),2)</f>
      </c>
      <c s="36" t="s">
        <v>52</v>
      </c>
      <c>
        <f>(M67*21)/100</f>
      </c>
      <c t="s">
        <v>27</v>
      </c>
    </row>
    <row r="68" spans="1:5" ht="51">
      <c r="A68" s="35" t="s">
        <v>53</v>
      </c>
      <c r="E68" s="39" t="s">
        <v>2395</v>
      </c>
    </row>
    <row r="69" spans="1:5" ht="12.75">
      <c r="A69" s="35" t="s">
        <v>54</v>
      </c>
      <c r="E69" s="40" t="s">
        <v>5</v>
      </c>
    </row>
    <row r="70" spans="1:5" ht="114.75">
      <c r="A70" t="s">
        <v>55</v>
      </c>
      <c r="E70" s="39" t="s">
        <v>2392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2366</v>
      </c>
      <c s="41">
        <f>Rekapitulace!C43</f>
      </c>
      <c s="20" t="s">
        <v>0</v>
      </c>
      <c t="s">
        <v>23</v>
      </c>
      <c t="s">
        <v>27</v>
      </c>
    </row>
    <row r="4" spans="1:16" ht="32" customHeight="1">
      <c r="A4" s="24" t="s">
        <v>20</v>
      </c>
      <c s="25" t="s">
        <v>28</v>
      </c>
      <c s="27" t="s">
        <v>2366</v>
      </c>
      <c r="E4" s="26" t="s">
        <v>2367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COUNTIFS(L8:L150,"=0",A8:A150,"P")+COUNTIFS(L8:L150,"",A8:A150,"P")+SUM(Q8:Q150)</f>
      </c>
    </row>
    <row r="8" spans="1:13" ht="12.75">
      <c r="A8" t="s">
        <v>44</v>
      </c>
      <c r="C8" s="28" t="s">
        <v>2398</v>
      </c>
      <c r="E8" s="30" t="s">
        <v>2397</v>
      </c>
      <c r="J8" s="29">
        <f>0+J9+J26+J31+J40+J49+J54+J59+J68+J117</f>
      </c>
      <c s="29">
        <f>0+K9+K26+K31+K40+K49+K54+K59+K68+K117</f>
      </c>
      <c s="29">
        <f>0+L9+L26+L31+L40+L49+L54+L59+L68+L117</f>
      </c>
      <c s="29">
        <f>0+M9+M26+M31+M40+M49+M54+M59+M68+M117</f>
      </c>
    </row>
    <row r="9" spans="1:13" ht="12.75">
      <c r="A9" t="s">
        <v>46</v>
      </c>
      <c r="C9" s="31" t="s">
        <v>1076</v>
      </c>
      <c r="E9" s="33" t="s">
        <v>1381</v>
      </c>
      <c r="J9" s="32">
        <f>0</f>
      </c>
      <c s="32">
        <f>0</f>
      </c>
      <c s="32">
        <f>0+L10+L14+L18+L22</f>
      </c>
      <c s="32">
        <f>0+M10+M14+M18+M22</f>
      </c>
    </row>
    <row r="10" spans="1:16" ht="12.75">
      <c r="A10" t="s">
        <v>48</v>
      </c>
      <c s="34" t="s">
        <v>4</v>
      </c>
      <c s="34" t="s">
        <v>2280</v>
      </c>
      <c s="35" t="s">
        <v>2281</v>
      </c>
      <c s="6" t="s">
        <v>2282</v>
      </c>
      <c s="36" t="s">
        <v>443</v>
      </c>
      <c s="37">
        <v>8.15</v>
      </c>
      <c s="36">
        <v>0</v>
      </c>
      <c s="36">
        <f>ROUND(G10*H10,6)</f>
      </c>
      <c r="L10" s="38">
        <v>0</v>
      </c>
      <c s="32">
        <f>ROUND(ROUND(L10,2)*ROUND(G10,3),2)</f>
      </c>
      <c s="36" t="s">
        <v>52</v>
      </c>
      <c>
        <f>(M10*21)/100</f>
      </c>
      <c t="s">
        <v>27</v>
      </c>
    </row>
    <row r="11" spans="1:5" ht="25.5">
      <c r="A11" s="35" t="s">
        <v>53</v>
      </c>
      <c r="E11" s="39" t="s">
        <v>2283</v>
      </c>
    </row>
    <row r="12" spans="1:5" ht="38.25">
      <c r="A12" s="35" t="s">
        <v>54</v>
      </c>
      <c r="E12" s="40" t="s">
        <v>2399</v>
      </c>
    </row>
    <row r="13" spans="1:5" ht="25.5">
      <c r="A13" t="s">
        <v>55</v>
      </c>
      <c r="E13" s="39" t="s">
        <v>2285</v>
      </c>
    </row>
    <row r="14" spans="1:16" ht="25.5">
      <c r="A14" t="s">
        <v>48</v>
      </c>
      <c s="34" t="s">
        <v>27</v>
      </c>
      <c s="34" t="s">
        <v>2400</v>
      </c>
      <c s="35" t="s">
        <v>2401</v>
      </c>
      <c s="6" t="s">
        <v>2402</v>
      </c>
      <c s="36" t="s">
        <v>443</v>
      </c>
      <c s="37">
        <v>8</v>
      </c>
      <c s="36">
        <v>0</v>
      </c>
      <c s="36">
        <f>ROUND(G14*H14,6)</f>
      </c>
      <c r="L14" s="38">
        <v>0</v>
      </c>
      <c s="32">
        <f>ROUND(ROUND(L14,2)*ROUND(G14,3),2)</f>
      </c>
      <c s="36" t="s">
        <v>52</v>
      </c>
      <c>
        <f>(M14*21)/100</f>
      </c>
      <c t="s">
        <v>27</v>
      </c>
    </row>
    <row r="15" spans="1:5" ht="12.75">
      <c r="A15" s="35" t="s">
        <v>53</v>
      </c>
      <c r="E15" s="39" t="s">
        <v>445</v>
      </c>
    </row>
    <row r="16" spans="1:5" ht="12.75">
      <c r="A16" s="35" t="s">
        <v>54</v>
      </c>
      <c r="E16" s="40" t="s">
        <v>5</v>
      </c>
    </row>
    <row r="17" spans="1:5" ht="140.25">
      <c r="A17" t="s">
        <v>55</v>
      </c>
      <c r="E17" s="39" t="s">
        <v>2289</v>
      </c>
    </row>
    <row r="18" spans="1:16" ht="25.5">
      <c r="A18" t="s">
        <v>48</v>
      </c>
      <c s="34" t="s">
        <v>26</v>
      </c>
      <c s="34" t="s">
        <v>2286</v>
      </c>
      <c s="35" t="s">
        <v>2287</v>
      </c>
      <c s="6" t="s">
        <v>2288</v>
      </c>
      <c s="36" t="s">
        <v>443</v>
      </c>
      <c s="37">
        <v>0.1</v>
      </c>
      <c s="36">
        <v>0</v>
      </c>
      <c s="36">
        <f>ROUND(G18*H18,6)</f>
      </c>
      <c r="L18" s="38">
        <v>0</v>
      </c>
      <c s="32">
        <f>ROUND(ROUND(L18,2)*ROUND(G18,3),2)</f>
      </c>
      <c s="36" t="s">
        <v>52</v>
      </c>
      <c>
        <f>(M18*21)/100</f>
      </c>
      <c t="s">
        <v>27</v>
      </c>
    </row>
    <row r="19" spans="1:5" ht="12.75">
      <c r="A19" s="35" t="s">
        <v>53</v>
      </c>
      <c r="E19" s="39" t="s">
        <v>445</v>
      </c>
    </row>
    <row r="20" spans="1:5" ht="12.75">
      <c r="A20" s="35" t="s">
        <v>54</v>
      </c>
      <c r="E20" s="40" t="s">
        <v>5</v>
      </c>
    </row>
    <row r="21" spans="1:5" ht="140.25">
      <c r="A21" t="s">
        <v>55</v>
      </c>
      <c r="E21" s="39" t="s">
        <v>2289</v>
      </c>
    </row>
    <row r="22" spans="1:16" ht="25.5">
      <c r="A22" t="s">
        <v>48</v>
      </c>
      <c s="34" t="s">
        <v>63</v>
      </c>
      <c s="34" t="s">
        <v>2290</v>
      </c>
      <c s="35" t="s">
        <v>2291</v>
      </c>
      <c s="6" t="s">
        <v>2373</v>
      </c>
      <c s="36" t="s">
        <v>443</v>
      </c>
      <c s="37">
        <v>0.05</v>
      </c>
      <c s="36">
        <v>0</v>
      </c>
      <c s="36">
        <f>ROUND(G22*H22,6)</f>
      </c>
      <c r="L22" s="38">
        <v>0</v>
      </c>
      <c s="32">
        <f>ROUND(ROUND(L22,2)*ROUND(G22,3),2)</f>
      </c>
      <c s="36" t="s">
        <v>52</v>
      </c>
      <c>
        <f>(M22*21)/100</f>
      </c>
      <c t="s">
        <v>27</v>
      </c>
    </row>
    <row r="23" spans="1:5" ht="12.75">
      <c r="A23" s="35" t="s">
        <v>53</v>
      </c>
      <c r="E23" s="39" t="s">
        <v>445</v>
      </c>
    </row>
    <row r="24" spans="1:5" ht="12.75">
      <c r="A24" s="35" t="s">
        <v>54</v>
      </c>
      <c r="E24" s="40" t="s">
        <v>5</v>
      </c>
    </row>
    <row r="25" spans="1:5" ht="280.5">
      <c r="A25" t="s">
        <v>55</v>
      </c>
      <c r="E25" s="39" t="s">
        <v>2293</v>
      </c>
    </row>
    <row r="26" spans="1:13" ht="12.75">
      <c r="A26" t="s">
        <v>46</v>
      </c>
      <c r="C26" s="31" t="s">
        <v>90</v>
      </c>
      <c r="E26" s="33" t="s">
        <v>2403</v>
      </c>
      <c r="J26" s="32">
        <f>0</f>
      </c>
      <c s="32">
        <f>0</f>
      </c>
      <c s="32">
        <f>0+L27</f>
      </c>
      <c s="32">
        <f>0+M27</f>
      </c>
    </row>
    <row r="27" spans="1:16" ht="12.75">
      <c r="A27" t="s">
        <v>48</v>
      </c>
      <c s="34" t="s">
        <v>67</v>
      </c>
      <c s="34" t="s">
        <v>2404</v>
      </c>
      <c s="35" t="s">
        <v>5</v>
      </c>
      <c s="6" t="s">
        <v>2405</v>
      </c>
      <c s="36" t="s">
        <v>182</v>
      </c>
      <c s="37">
        <v>2.88</v>
      </c>
      <c s="36">
        <v>0</v>
      </c>
      <c s="36">
        <f>ROUND(G27*H27,6)</f>
      </c>
      <c r="L27" s="38">
        <v>0</v>
      </c>
      <c s="32">
        <f>ROUND(ROUND(L27,2)*ROUND(G27,3),2)</f>
      </c>
      <c s="36" t="s">
        <v>52</v>
      </c>
      <c>
        <f>(M27*21)/100</f>
      </c>
      <c t="s">
        <v>27</v>
      </c>
    </row>
    <row r="28" spans="1:5" ht="12.75">
      <c r="A28" s="35" t="s">
        <v>53</v>
      </c>
      <c r="E28" s="39" t="s">
        <v>5</v>
      </c>
    </row>
    <row r="29" spans="1:5" ht="38.25">
      <c r="A29" s="35" t="s">
        <v>54</v>
      </c>
      <c r="E29" s="40" t="s">
        <v>2406</v>
      </c>
    </row>
    <row r="30" spans="1:5" ht="38.25">
      <c r="A30" t="s">
        <v>55</v>
      </c>
      <c r="E30" s="39" t="s">
        <v>2407</v>
      </c>
    </row>
    <row r="31" spans="1:13" ht="12.75">
      <c r="A31" t="s">
        <v>46</v>
      </c>
      <c r="C31" s="31" t="s">
        <v>94</v>
      </c>
      <c r="E31" s="33" t="s">
        <v>2294</v>
      </c>
      <c r="J31" s="32">
        <f>0</f>
      </c>
      <c s="32">
        <f>0</f>
      </c>
      <c s="32">
        <f>0+L32+L36</f>
      </c>
      <c s="32">
        <f>0+M32+M36</f>
      </c>
    </row>
    <row r="32" spans="1:16" ht="12.75">
      <c r="A32" t="s">
        <v>48</v>
      </c>
      <c s="34" t="s">
        <v>72</v>
      </c>
      <c s="34" t="s">
        <v>2408</v>
      </c>
      <c s="35" t="s">
        <v>5</v>
      </c>
      <c s="6" t="s">
        <v>2409</v>
      </c>
      <c s="36" t="s">
        <v>182</v>
      </c>
      <c s="37">
        <v>11.52</v>
      </c>
      <c s="36">
        <v>0</v>
      </c>
      <c s="36">
        <f>ROUND(G32*H32,6)</f>
      </c>
      <c r="L32" s="38">
        <v>0</v>
      </c>
      <c s="32">
        <f>ROUND(ROUND(L32,2)*ROUND(G32,3),2)</f>
      </c>
      <c s="36" t="s">
        <v>52</v>
      </c>
      <c>
        <f>(M32*21)/100</f>
      </c>
      <c t="s">
        <v>27</v>
      </c>
    </row>
    <row r="33" spans="1:5" ht="12.75">
      <c r="A33" s="35" t="s">
        <v>53</v>
      </c>
      <c r="E33" s="39" t="s">
        <v>5</v>
      </c>
    </row>
    <row r="34" spans="1:5" ht="38.25">
      <c r="A34" s="35" t="s">
        <v>54</v>
      </c>
      <c r="E34" s="40" t="s">
        <v>2410</v>
      </c>
    </row>
    <row r="35" spans="1:5" ht="318.75">
      <c r="A35" t="s">
        <v>55</v>
      </c>
      <c r="E35" s="39" t="s">
        <v>2296</v>
      </c>
    </row>
    <row r="36" spans="1:16" ht="12.75">
      <c r="A36" t="s">
        <v>48</v>
      </c>
      <c s="34" t="s">
        <v>123</v>
      </c>
      <c s="34" t="s">
        <v>180</v>
      </c>
      <c s="35" t="s">
        <v>5</v>
      </c>
      <c s="6" t="s">
        <v>181</v>
      </c>
      <c s="36" t="s">
        <v>182</v>
      </c>
      <c s="37">
        <v>25.2</v>
      </c>
      <c s="36">
        <v>0</v>
      </c>
      <c s="36">
        <f>ROUND(G36*H36,6)</f>
      </c>
      <c r="L36" s="38">
        <v>0</v>
      </c>
      <c s="32">
        <f>ROUND(ROUND(L36,2)*ROUND(G36,3),2)</f>
      </c>
      <c s="36" t="s">
        <v>52</v>
      </c>
      <c>
        <f>(M36*21)/100</f>
      </c>
      <c t="s">
        <v>27</v>
      </c>
    </row>
    <row r="37" spans="1:5" ht="12.75">
      <c r="A37" s="35" t="s">
        <v>53</v>
      </c>
      <c r="E37" s="39" t="s">
        <v>5</v>
      </c>
    </row>
    <row r="38" spans="1:5" ht="38.25">
      <c r="A38" s="35" t="s">
        <v>54</v>
      </c>
      <c r="E38" s="40" t="s">
        <v>2411</v>
      </c>
    </row>
    <row r="39" spans="1:5" ht="318.75">
      <c r="A39" t="s">
        <v>55</v>
      </c>
      <c r="E39" s="39" t="s">
        <v>2296</v>
      </c>
    </row>
    <row r="40" spans="1:13" ht="12.75">
      <c r="A40" t="s">
        <v>46</v>
      </c>
      <c r="C40" s="31" t="s">
        <v>111</v>
      </c>
      <c r="E40" s="33" t="s">
        <v>2297</v>
      </c>
      <c r="J40" s="32">
        <f>0</f>
      </c>
      <c s="32">
        <f>0</f>
      </c>
      <c s="32">
        <f>0+L41+L45</f>
      </c>
      <c s="32">
        <f>0+M41+M45</f>
      </c>
    </row>
    <row r="41" spans="1:16" ht="12.75">
      <c r="A41" t="s">
        <v>48</v>
      </c>
      <c s="34" t="s">
        <v>163</v>
      </c>
      <c s="34" t="s">
        <v>192</v>
      </c>
      <c s="35" t="s">
        <v>5</v>
      </c>
      <c s="6" t="s">
        <v>1398</v>
      </c>
      <c s="36" t="s">
        <v>182</v>
      </c>
      <c s="37">
        <v>25.2</v>
      </c>
      <c s="36">
        <v>0</v>
      </c>
      <c s="36">
        <f>ROUND(G41*H41,6)</f>
      </c>
      <c r="L41" s="38">
        <v>0</v>
      </c>
      <c s="32">
        <f>ROUND(ROUND(L41,2)*ROUND(G41,3),2)</f>
      </c>
      <c s="36" t="s">
        <v>52</v>
      </c>
      <c>
        <f>(M41*21)/100</f>
      </c>
      <c t="s">
        <v>27</v>
      </c>
    </row>
    <row r="42" spans="1:5" ht="12.75">
      <c r="A42" s="35" t="s">
        <v>53</v>
      </c>
      <c r="E42" s="39" t="s">
        <v>5</v>
      </c>
    </row>
    <row r="43" spans="1:5" ht="38.25">
      <c r="A43" s="35" t="s">
        <v>54</v>
      </c>
      <c r="E43" s="40" t="s">
        <v>2412</v>
      </c>
    </row>
    <row r="44" spans="1:5" ht="229.5">
      <c r="A44" t="s">
        <v>55</v>
      </c>
      <c r="E44" s="39" t="s">
        <v>2298</v>
      </c>
    </row>
    <row r="45" spans="1:16" ht="12.75">
      <c r="A45" t="s">
        <v>48</v>
      </c>
      <c s="34" t="s">
        <v>76</v>
      </c>
      <c s="34" t="s">
        <v>2413</v>
      </c>
      <c s="35" t="s">
        <v>5</v>
      </c>
      <c s="6" t="s">
        <v>2414</v>
      </c>
      <c s="36" t="s">
        <v>182</v>
      </c>
      <c s="37">
        <v>4.32</v>
      </c>
      <c s="36">
        <v>0</v>
      </c>
      <c s="36">
        <f>ROUND(G45*H45,6)</f>
      </c>
      <c r="L45" s="38">
        <v>0</v>
      </c>
      <c s="32">
        <f>ROUND(ROUND(L45,2)*ROUND(G45,3),2)</f>
      </c>
      <c s="36" t="s">
        <v>52</v>
      </c>
      <c>
        <f>(M45*21)/100</f>
      </c>
      <c t="s">
        <v>27</v>
      </c>
    </row>
    <row r="46" spans="1:5" ht="12.75">
      <c r="A46" s="35" t="s">
        <v>53</v>
      </c>
      <c r="E46" s="39" t="s">
        <v>5</v>
      </c>
    </row>
    <row r="47" spans="1:5" ht="38.25">
      <c r="A47" s="35" t="s">
        <v>54</v>
      </c>
      <c r="E47" s="40" t="s">
        <v>2415</v>
      </c>
    </row>
    <row r="48" spans="1:5" ht="229.5">
      <c r="A48" t="s">
        <v>55</v>
      </c>
      <c r="E48" s="39" t="s">
        <v>2298</v>
      </c>
    </row>
    <row r="49" spans="1:13" ht="12.75">
      <c r="A49" t="s">
        <v>46</v>
      </c>
      <c r="C49" s="31" t="s">
        <v>115</v>
      </c>
      <c r="E49" s="33" t="s">
        <v>2416</v>
      </c>
      <c r="J49" s="32">
        <f>0</f>
      </c>
      <c s="32">
        <f>0</f>
      </c>
      <c s="32">
        <f>0+L50</f>
      </c>
      <c s="32">
        <f>0+M50</f>
      </c>
    </row>
    <row r="50" spans="1:16" ht="12.75">
      <c r="A50" t="s">
        <v>48</v>
      </c>
      <c s="34" t="s">
        <v>82</v>
      </c>
      <c s="34" t="s">
        <v>2417</v>
      </c>
      <c s="35" t="s">
        <v>5</v>
      </c>
      <c s="6" t="s">
        <v>2418</v>
      </c>
      <c s="36" t="s">
        <v>197</v>
      </c>
      <c s="37">
        <v>20</v>
      </c>
      <c s="36">
        <v>0</v>
      </c>
      <c s="36">
        <f>ROUND(G50*H50,6)</f>
      </c>
      <c r="L50" s="38">
        <v>0</v>
      </c>
      <c s="32">
        <f>ROUND(ROUND(L50,2)*ROUND(G50,3),2)</f>
      </c>
      <c s="36" t="s">
        <v>52</v>
      </c>
      <c>
        <f>(M50*21)/100</f>
      </c>
      <c t="s">
        <v>27</v>
      </c>
    </row>
    <row r="51" spans="1:5" ht="12.75">
      <c r="A51" s="35" t="s">
        <v>53</v>
      </c>
      <c r="E51" s="39" t="s">
        <v>5</v>
      </c>
    </row>
    <row r="52" spans="1:5" ht="38.25">
      <c r="A52" s="35" t="s">
        <v>54</v>
      </c>
      <c r="E52" s="40" t="s">
        <v>2419</v>
      </c>
    </row>
    <row r="53" spans="1:5" ht="38.25">
      <c r="A53" t="s">
        <v>55</v>
      </c>
      <c r="E53" s="39" t="s">
        <v>2420</v>
      </c>
    </row>
    <row r="54" spans="1:13" ht="12.75">
      <c r="A54" t="s">
        <v>46</v>
      </c>
      <c r="C54" s="31" t="s">
        <v>63</v>
      </c>
      <c r="E54" s="33" t="s">
        <v>2421</v>
      </c>
      <c r="J54" s="32">
        <f>0</f>
      </c>
      <c s="32">
        <f>0</f>
      </c>
      <c s="32">
        <f>0+L55</f>
      </c>
      <c s="32">
        <f>0+M55</f>
      </c>
    </row>
    <row r="55" spans="1:16" ht="12.75">
      <c r="A55" t="s">
        <v>48</v>
      </c>
      <c s="34" t="s">
        <v>86</v>
      </c>
      <c s="34" t="s">
        <v>2422</v>
      </c>
      <c s="35" t="s">
        <v>5</v>
      </c>
      <c s="6" t="s">
        <v>2423</v>
      </c>
      <c s="36" t="s">
        <v>182</v>
      </c>
      <c s="37">
        <v>4.32</v>
      </c>
      <c s="36">
        <v>0</v>
      </c>
      <c s="36">
        <f>ROUND(G55*H55,6)</f>
      </c>
      <c r="L55" s="38">
        <v>0</v>
      </c>
      <c s="32">
        <f>ROUND(ROUND(L55,2)*ROUND(G55,3),2)</f>
      </c>
      <c s="36" t="s">
        <v>52</v>
      </c>
      <c>
        <f>(M55*21)/100</f>
      </c>
      <c t="s">
        <v>27</v>
      </c>
    </row>
    <row r="56" spans="1:5" ht="12.75">
      <c r="A56" s="35" t="s">
        <v>53</v>
      </c>
      <c r="E56" s="39" t="s">
        <v>5</v>
      </c>
    </row>
    <row r="57" spans="1:5" ht="38.25">
      <c r="A57" s="35" t="s">
        <v>54</v>
      </c>
      <c r="E57" s="40" t="s">
        <v>2415</v>
      </c>
    </row>
    <row r="58" spans="1:5" ht="51">
      <c r="A58" t="s">
        <v>55</v>
      </c>
      <c r="E58" s="39" t="s">
        <v>2424</v>
      </c>
    </row>
    <row r="59" spans="1:13" ht="12.75">
      <c r="A59" t="s">
        <v>46</v>
      </c>
      <c r="C59" s="31" t="s">
        <v>405</v>
      </c>
      <c r="E59" s="33" t="s">
        <v>2299</v>
      </c>
      <c r="J59" s="32">
        <f>0</f>
      </c>
      <c s="32">
        <f>0</f>
      </c>
      <c s="32">
        <f>0+L60+L64</f>
      </c>
      <c s="32">
        <f>0+M60+M64</f>
      </c>
    </row>
    <row r="60" spans="1:16" ht="12.75">
      <c r="A60" t="s">
        <v>48</v>
      </c>
      <c s="34" t="s">
        <v>90</v>
      </c>
      <c s="34" t="s">
        <v>1277</v>
      </c>
      <c s="35" t="s">
        <v>5</v>
      </c>
      <c s="6" t="s">
        <v>1278</v>
      </c>
      <c s="36" t="s">
        <v>51</v>
      </c>
      <c s="37">
        <v>14</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2425</v>
      </c>
    </row>
    <row r="64" spans="1:16" ht="12.75">
      <c r="A64" t="s">
        <v>48</v>
      </c>
      <c s="34" t="s">
        <v>94</v>
      </c>
      <c s="34" t="s">
        <v>217</v>
      </c>
      <c s="35" t="s">
        <v>5</v>
      </c>
      <c s="6" t="s">
        <v>218</v>
      </c>
      <c s="36" t="s">
        <v>51</v>
      </c>
      <c s="37">
        <v>12</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40.25">
      <c r="A67" t="s">
        <v>55</v>
      </c>
      <c r="E67" s="39" t="s">
        <v>2426</v>
      </c>
    </row>
    <row r="68" spans="1:13" ht="12.75">
      <c r="A68" t="s">
        <v>46</v>
      </c>
      <c r="C68" s="31" t="s">
        <v>412</v>
      </c>
      <c r="E68" s="33" t="s">
        <v>2314</v>
      </c>
      <c r="J68" s="32">
        <f>0</f>
      </c>
      <c s="32">
        <f>0</f>
      </c>
      <c s="32">
        <f>0+L69+L73+L77+L81+L85+L89+L93+L97+L101+L105+L109+L113</f>
      </c>
      <c s="32">
        <f>0+M69+M73+M77+M81+M85+M89+M93+M97+M101+M105+M109+M113</f>
      </c>
    </row>
    <row r="69" spans="1:16" ht="12.75">
      <c r="A69" t="s">
        <v>48</v>
      </c>
      <c s="34" t="s">
        <v>98</v>
      </c>
      <c s="34" t="s">
        <v>284</v>
      </c>
      <c s="35" t="s">
        <v>5</v>
      </c>
      <c s="6" t="s">
        <v>2318</v>
      </c>
      <c s="36" t="s">
        <v>51</v>
      </c>
      <c s="37">
        <v>110</v>
      </c>
      <c s="36">
        <v>0</v>
      </c>
      <c s="36">
        <f>ROUND(G69*H69,6)</f>
      </c>
      <c r="L69" s="38">
        <v>0</v>
      </c>
      <c s="32">
        <f>ROUND(ROUND(L69,2)*ROUND(G69,3),2)</f>
      </c>
      <c s="36" t="s">
        <v>52</v>
      </c>
      <c>
        <f>(M69*21)/100</f>
      </c>
      <c t="s">
        <v>27</v>
      </c>
    </row>
    <row r="70" spans="1:5" ht="12.75">
      <c r="A70" s="35" t="s">
        <v>53</v>
      </c>
      <c r="E70" s="39" t="s">
        <v>5</v>
      </c>
    </row>
    <row r="71" spans="1:5" ht="12.75">
      <c r="A71" s="35" t="s">
        <v>54</v>
      </c>
      <c r="E71" s="40" t="s">
        <v>5</v>
      </c>
    </row>
    <row r="72" spans="1:5" ht="127.5">
      <c r="A72" t="s">
        <v>55</v>
      </c>
      <c r="E72" s="39" t="s">
        <v>2319</v>
      </c>
    </row>
    <row r="73" spans="1:16" ht="12.75">
      <c r="A73" t="s">
        <v>48</v>
      </c>
      <c s="34" t="s">
        <v>102</v>
      </c>
      <c s="34" t="s">
        <v>2320</v>
      </c>
      <c s="35" t="s">
        <v>5</v>
      </c>
      <c s="6" t="s">
        <v>2321</v>
      </c>
      <c s="36" t="s">
        <v>62</v>
      </c>
      <c s="37">
        <v>10</v>
      </c>
      <c s="36">
        <v>0</v>
      </c>
      <c s="36">
        <f>ROUND(G73*H73,6)</f>
      </c>
      <c r="L73" s="38">
        <v>0</v>
      </c>
      <c s="32">
        <f>ROUND(ROUND(L73,2)*ROUND(G73,3),2)</f>
      </c>
      <c s="36" t="s">
        <v>52</v>
      </c>
      <c>
        <f>(M73*21)/100</f>
      </c>
      <c t="s">
        <v>27</v>
      </c>
    </row>
    <row r="74" spans="1:5" ht="12.75">
      <c r="A74" s="35" t="s">
        <v>53</v>
      </c>
      <c r="E74" s="39" t="s">
        <v>5</v>
      </c>
    </row>
    <row r="75" spans="1:5" ht="12.75">
      <c r="A75" s="35" t="s">
        <v>54</v>
      </c>
      <c r="E75" s="40" t="s">
        <v>5</v>
      </c>
    </row>
    <row r="76" spans="1:5" ht="102">
      <c r="A76" t="s">
        <v>55</v>
      </c>
      <c r="E76" s="39" t="s">
        <v>2322</v>
      </c>
    </row>
    <row r="77" spans="1:16" ht="12.75">
      <c r="A77" t="s">
        <v>48</v>
      </c>
      <c s="34" t="s">
        <v>107</v>
      </c>
      <c s="34" t="s">
        <v>288</v>
      </c>
      <c s="35" t="s">
        <v>5</v>
      </c>
      <c s="6" t="s">
        <v>289</v>
      </c>
      <c s="36" t="s">
        <v>62</v>
      </c>
      <c s="37">
        <v>18</v>
      </c>
      <c s="36">
        <v>0</v>
      </c>
      <c s="36">
        <f>ROUND(G77*H77,6)</f>
      </c>
      <c r="L77" s="38">
        <v>0</v>
      </c>
      <c s="32">
        <f>ROUND(ROUND(L77,2)*ROUND(G77,3),2)</f>
      </c>
      <c s="36" t="s">
        <v>52</v>
      </c>
      <c>
        <f>(M77*21)/100</f>
      </c>
      <c t="s">
        <v>27</v>
      </c>
    </row>
    <row r="78" spans="1:5" ht="12.75">
      <c r="A78" s="35" t="s">
        <v>53</v>
      </c>
      <c r="E78" s="39" t="s">
        <v>5</v>
      </c>
    </row>
    <row r="79" spans="1:5" ht="12.75">
      <c r="A79" s="35" t="s">
        <v>54</v>
      </c>
      <c r="E79" s="40" t="s">
        <v>5</v>
      </c>
    </row>
    <row r="80" spans="1:5" ht="76.5">
      <c r="A80" t="s">
        <v>55</v>
      </c>
      <c r="E80" s="39" t="s">
        <v>2323</v>
      </c>
    </row>
    <row r="81" spans="1:16" ht="12.75">
      <c r="A81" t="s">
        <v>48</v>
      </c>
      <c s="34" t="s">
        <v>111</v>
      </c>
      <c s="34" t="s">
        <v>2324</v>
      </c>
      <c s="35" t="s">
        <v>5</v>
      </c>
      <c s="6" t="s">
        <v>2325</v>
      </c>
      <c s="36" t="s">
        <v>62</v>
      </c>
      <c s="37">
        <v>20</v>
      </c>
      <c s="36">
        <v>0</v>
      </c>
      <c s="36">
        <f>ROUND(G81*H81,6)</f>
      </c>
      <c r="L81" s="38">
        <v>0</v>
      </c>
      <c s="32">
        <f>ROUND(ROUND(L81,2)*ROUND(G81,3),2)</f>
      </c>
      <c s="36" t="s">
        <v>52</v>
      </c>
      <c>
        <f>(M81*21)/100</f>
      </c>
      <c t="s">
        <v>27</v>
      </c>
    </row>
    <row r="82" spans="1:5" ht="12.75">
      <c r="A82" s="35" t="s">
        <v>53</v>
      </c>
      <c r="E82" s="39" t="s">
        <v>5</v>
      </c>
    </row>
    <row r="83" spans="1:5" ht="12.75">
      <c r="A83" s="35" t="s">
        <v>54</v>
      </c>
      <c r="E83" s="40" t="s">
        <v>5</v>
      </c>
    </row>
    <row r="84" spans="1:5" ht="102">
      <c r="A84" t="s">
        <v>55</v>
      </c>
      <c r="E84" s="39" t="s">
        <v>2326</v>
      </c>
    </row>
    <row r="85" spans="1:16" ht="25.5">
      <c r="A85" t="s">
        <v>48</v>
      </c>
      <c s="34" t="s">
        <v>115</v>
      </c>
      <c s="34" t="s">
        <v>1055</v>
      </c>
      <c s="35" t="s">
        <v>5</v>
      </c>
      <c s="6" t="s">
        <v>1056</v>
      </c>
      <c s="36" t="s">
        <v>51</v>
      </c>
      <c s="37">
        <v>8</v>
      </c>
      <c s="36">
        <v>0</v>
      </c>
      <c s="36">
        <f>ROUND(G85*H85,6)</f>
      </c>
      <c r="L85" s="38">
        <v>0</v>
      </c>
      <c s="32">
        <f>ROUND(ROUND(L85,2)*ROUND(G85,3),2)</f>
      </c>
      <c s="36" t="s">
        <v>52</v>
      </c>
      <c>
        <f>(M85*21)/100</f>
      </c>
      <c t="s">
        <v>27</v>
      </c>
    </row>
    <row r="86" spans="1:5" ht="12.75">
      <c r="A86" s="35" t="s">
        <v>53</v>
      </c>
      <c r="E86" s="39" t="s">
        <v>5</v>
      </c>
    </row>
    <row r="87" spans="1:5" ht="12.75">
      <c r="A87" s="35" t="s">
        <v>54</v>
      </c>
      <c r="E87" s="40" t="s">
        <v>5</v>
      </c>
    </row>
    <row r="88" spans="1:5" ht="89.25">
      <c r="A88" t="s">
        <v>55</v>
      </c>
      <c r="E88" s="39" t="s">
        <v>823</v>
      </c>
    </row>
    <row r="89" spans="1:16" ht="12.75">
      <c r="A89" t="s">
        <v>48</v>
      </c>
      <c s="34" t="s">
        <v>119</v>
      </c>
      <c s="34" t="s">
        <v>2427</v>
      </c>
      <c s="35" t="s">
        <v>5</v>
      </c>
      <c s="6" t="s">
        <v>2428</v>
      </c>
      <c s="36" t="s">
        <v>51</v>
      </c>
      <c s="37">
        <v>44</v>
      </c>
      <c s="36">
        <v>0</v>
      </c>
      <c s="36">
        <f>ROUND(G89*H89,6)</f>
      </c>
      <c r="L89" s="38">
        <v>0</v>
      </c>
      <c s="32">
        <f>ROUND(ROUND(L89,2)*ROUND(G89,3),2)</f>
      </c>
      <c s="36" t="s">
        <v>52</v>
      </c>
      <c>
        <f>(M89*21)/100</f>
      </c>
      <c t="s">
        <v>27</v>
      </c>
    </row>
    <row r="90" spans="1:5" ht="12.75">
      <c r="A90" s="35" t="s">
        <v>53</v>
      </c>
      <c r="E90" s="39" t="s">
        <v>5</v>
      </c>
    </row>
    <row r="91" spans="1:5" ht="38.25">
      <c r="A91" s="35" t="s">
        <v>54</v>
      </c>
      <c r="E91" s="40" t="s">
        <v>2429</v>
      </c>
    </row>
    <row r="92" spans="1:5" ht="89.25">
      <c r="A92" t="s">
        <v>55</v>
      </c>
      <c r="E92" s="39" t="s">
        <v>823</v>
      </c>
    </row>
    <row r="93" spans="1:16" ht="25.5">
      <c r="A93" t="s">
        <v>48</v>
      </c>
      <c s="34" t="s">
        <v>125</v>
      </c>
      <c s="34" t="s">
        <v>2329</v>
      </c>
      <c s="35" t="s">
        <v>5</v>
      </c>
      <c s="6" t="s">
        <v>2330</v>
      </c>
      <c s="36" t="s">
        <v>62</v>
      </c>
      <c s="37">
        <v>4</v>
      </c>
      <c s="36">
        <v>0</v>
      </c>
      <c s="36">
        <f>ROUND(G93*H93,6)</f>
      </c>
      <c r="L93" s="38">
        <v>0</v>
      </c>
      <c s="32">
        <f>ROUND(ROUND(L93,2)*ROUND(G93,3),2)</f>
      </c>
      <c s="36" t="s">
        <v>52</v>
      </c>
      <c>
        <f>(M93*21)/100</f>
      </c>
      <c t="s">
        <v>27</v>
      </c>
    </row>
    <row r="94" spans="1:5" ht="12.75">
      <c r="A94" s="35" t="s">
        <v>53</v>
      </c>
      <c r="E94" s="39" t="s">
        <v>5</v>
      </c>
    </row>
    <row r="95" spans="1:5" ht="12.75">
      <c r="A95" s="35" t="s">
        <v>54</v>
      </c>
      <c r="E95" s="40" t="s">
        <v>5</v>
      </c>
    </row>
    <row r="96" spans="1:5" ht="102">
      <c r="A96" t="s">
        <v>55</v>
      </c>
      <c r="E96" s="39" t="s">
        <v>844</v>
      </c>
    </row>
    <row r="97" spans="1:16" ht="25.5">
      <c r="A97" t="s">
        <v>48</v>
      </c>
      <c s="34" t="s">
        <v>129</v>
      </c>
      <c s="34" t="s">
        <v>2430</v>
      </c>
      <c s="35" t="s">
        <v>5</v>
      </c>
      <c s="6" t="s">
        <v>2431</v>
      </c>
      <c s="36" t="s">
        <v>62</v>
      </c>
      <c s="37">
        <v>4</v>
      </c>
      <c s="36">
        <v>0</v>
      </c>
      <c s="36">
        <f>ROUND(G97*H97,6)</f>
      </c>
      <c r="L97" s="38">
        <v>0</v>
      </c>
      <c s="32">
        <f>ROUND(ROUND(L97,2)*ROUND(G97,3),2)</f>
      </c>
      <c s="36" t="s">
        <v>52</v>
      </c>
      <c>
        <f>(M97*21)/100</f>
      </c>
      <c t="s">
        <v>27</v>
      </c>
    </row>
    <row r="98" spans="1:5" ht="12.75">
      <c r="A98" s="35" t="s">
        <v>53</v>
      </c>
      <c r="E98" s="39" t="s">
        <v>5</v>
      </c>
    </row>
    <row r="99" spans="1:5" ht="12.75">
      <c r="A99" s="35" t="s">
        <v>54</v>
      </c>
      <c r="E99" s="40" t="s">
        <v>5</v>
      </c>
    </row>
    <row r="100" spans="1:5" ht="102">
      <c r="A100" t="s">
        <v>55</v>
      </c>
      <c r="E100" s="39" t="s">
        <v>844</v>
      </c>
    </row>
    <row r="101" spans="1:16" ht="12.75">
      <c r="A101" t="s">
        <v>48</v>
      </c>
      <c s="34" t="s">
        <v>133</v>
      </c>
      <c s="34" t="s">
        <v>2432</v>
      </c>
      <c s="35" t="s">
        <v>5</v>
      </c>
      <c s="6" t="s">
        <v>2433</v>
      </c>
      <c s="36" t="s">
        <v>62</v>
      </c>
      <c s="37">
        <v>1</v>
      </c>
      <c s="36">
        <v>0</v>
      </c>
      <c s="36">
        <f>ROUND(G101*H101,6)</f>
      </c>
      <c r="L101" s="38">
        <v>0</v>
      </c>
      <c s="32">
        <f>ROUND(ROUND(L101,2)*ROUND(G101,3),2)</f>
      </c>
      <c s="36" t="s">
        <v>2434</v>
      </c>
      <c>
        <f>(M101*21)/100</f>
      </c>
      <c t="s">
        <v>27</v>
      </c>
    </row>
    <row r="102" spans="1:5" ht="12.75">
      <c r="A102" s="35" t="s">
        <v>53</v>
      </c>
      <c r="E102" s="39" t="s">
        <v>5</v>
      </c>
    </row>
    <row r="103" spans="1:5" ht="12.75">
      <c r="A103" s="35" t="s">
        <v>54</v>
      </c>
      <c r="E103" s="40" t="s">
        <v>5</v>
      </c>
    </row>
    <row r="104" spans="1:5" ht="51">
      <c r="A104" t="s">
        <v>55</v>
      </c>
      <c r="E104" s="39" t="s">
        <v>2435</v>
      </c>
    </row>
    <row r="105" spans="1:16" ht="25.5">
      <c r="A105" t="s">
        <v>48</v>
      </c>
      <c s="34" t="s">
        <v>138</v>
      </c>
      <c s="34" t="s">
        <v>2436</v>
      </c>
      <c s="35" t="s">
        <v>5</v>
      </c>
      <c s="6" t="s">
        <v>2437</v>
      </c>
      <c s="36" t="s">
        <v>62</v>
      </c>
      <c s="37">
        <v>1</v>
      </c>
      <c s="36">
        <v>0</v>
      </c>
      <c s="36">
        <f>ROUND(G105*H105,6)</f>
      </c>
      <c r="L105" s="38">
        <v>0</v>
      </c>
      <c s="32">
        <f>ROUND(ROUND(L105,2)*ROUND(G105,3),2)</f>
      </c>
      <c s="36" t="s">
        <v>2434</v>
      </c>
      <c>
        <f>(M105*21)/100</f>
      </c>
      <c t="s">
        <v>27</v>
      </c>
    </row>
    <row r="106" spans="1:5" ht="12.75">
      <c r="A106" s="35" t="s">
        <v>53</v>
      </c>
      <c r="E106" s="39" t="s">
        <v>5</v>
      </c>
    </row>
    <row r="107" spans="1:5" ht="12.75">
      <c r="A107" s="35" t="s">
        <v>54</v>
      </c>
      <c r="E107" s="40" t="s">
        <v>5</v>
      </c>
    </row>
    <row r="108" spans="1:5" ht="51">
      <c r="A108" t="s">
        <v>55</v>
      </c>
      <c r="E108" s="39" t="s">
        <v>2438</v>
      </c>
    </row>
    <row r="109" spans="1:16" ht="12.75">
      <c r="A109" t="s">
        <v>48</v>
      </c>
      <c s="34" t="s">
        <v>249</v>
      </c>
      <c s="34" t="s">
        <v>2439</v>
      </c>
      <c s="35" t="s">
        <v>5</v>
      </c>
      <c s="6" t="s">
        <v>2440</v>
      </c>
      <c s="36" t="s">
        <v>62</v>
      </c>
      <c s="37">
        <v>1</v>
      </c>
      <c s="36">
        <v>0</v>
      </c>
      <c s="36">
        <f>ROUND(G109*H109,6)</f>
      </c>
      <c r="L109" s="38">
        <v>0</v>
      </c>
      <c s="32">
        <f>ROUND(ROUND(L109,2)*ROUND(G109,3),2)</f>
      </c>
      <c s="36" t="s">
        <v>2434</v>
      </c>
      <c>
        <f>(M109*21)/100</f>
      </c>
      <c t="s">
        <v>27</v>
      </c>
    </row>
    <row r="110" spans="1:5" ht="51">
      <c r="A110" s="35" t="s">
        <v>53</v>
      </c>
      <c r="E110" s="39" t="s">
        <v>2441</v>
      </c>
    </row>
    <row r="111" spans="1:5" ht="12.75">
      <c r="A111" s="35" t="s">
        <v>54</v>
      </c>
      <c r="E111" s="40" t="s">
        <v>5</v>
      </c>
    </row>
    <row r="112" spans="1:5" ht="127.5">
      <c r="A112" t="s">
        <v>55</v>
      </c>
      <c r="E112" s="39" t="s">
        <v>2442</v>
      </c>
    </row>
    <row r="113" spans="1:16" ht="12.75">
      <c r="A113" t="s">
        <v>48</v>
      </c>
      <c s="34" t="s">
        <v>253</v>
      </c>
      <c s="34" t="s">
        <v>2443</v>
      </c>
      <c s="35" t="s">
        <v>5</v>
      </c>
      <c s="6" t="s">
        <v>2444</v>
      </c>
      <c s="36" t="s">
        <v>51</v>
      </c>
      <c s="37">
        <v>8</v>
      </c>
      <c s="36">
        <v>0</v>
      </c>
      <c s="36">
        <f>ROUND(G113*H113,6)</f>
      </c>
      <c r="L113" s="38">
        <v>0</v>
      </c>
      <c s="32">
        <f>ROUND(ROUND(L113,2)*ROUND(G113,3),2)</f>
      </c>
      <c s="36" t="s">
        <v>2434</v>
      </c>
      <c>
        <f>(M113*21)/100</f>
      </c>
      <c t="s">
        <v>27</v>
      </c>
    </row>
    <row r="114" spans="1:5" ht="12.75">
      <c r="A114" s="35" t="s">
        <v>53</v>
      </c>
      <c r="E114" s="39" t="s">
        <v>5</v>
      </c>
    </row>
    <row r="115" spans="1:5" ht="12.75">
      <c r="A115" s="35" t="s">
        <v>54</v>
      </c>
      <c r="E115" s="40" t="s">
        <v>5</v>
      </c>
    </row>
    <row r="116" spans="1:5" ht="89.25">
      <c r="A116" t="s">
        <v>55</v>
      </c>
      <c r="E116" s="39" t="s">
        <v>2445</v>
      </c>
    </row>
    <row r="117" spans="1:13" ht="12.75">
      <c r="A117" t="s">
        <v>46</v>
      </c>
      <c r="C117" s="31" t="s">
        <v>2340</v>
      </c>
      <c r="E117" s="33" t="s">
        <v>2341</v>
      </c>
      <c r="J117" s="32">
        <f>0</f>
      </c>
      <c s="32">
        <f>0</f>
      </c>
      <c s="32">
        <f>0+L118+L122+L126+L130+L134+L138+L142+L146+L150</f>
      </c>
      <c s="32">
        <f>0+M118+M122+M126+M130+M134+M138+M142+M146+M150</f>
      </c>
    </row>
    <row r="118" spans="1:16" ht="12.75">
      <c r="A118" t="s">
        <v>48</v>
      </c>
      <c s="34" t="s">
        <v>995</v>
      </c>
      <c s="34" t="s">
        <v>2342</v>
      </c>
      <c s="35" t="s">
        <v>5</v>
      </c>
      <c s="6" t="s">
        <v>2343</v>
      </c>
      <c s="36" t="s">
        <v>62</v>
      </c>
      <c s="37">
        <v>1</v>
      </c>
      <c s="36">
        <v>0</v>
      </c>
      <c s="36">
        <f>ROUND(G118*H118,6)</f>
      </c>
      <c r="L118" s="38">
        <v>0</v>
      </c>
      <c s="32">
        <f>ROUND(ROUND(L118,2)*ROUND(G118,3),2)</f>
      </c>
      <c s="36" t="s">
        <v>52</v>
      </c>
      <c>
        <f>(M118*21)/100</f>
      </c>
      <c t="s">
        <v>27</v>
      </c>
    </row>
    <row r="119" spans="1:5" ht="12.75">
      <c r="A119" s="35" t="s">
        <v>53</v>
      </c>
      <c r="E119" s="39" t="s">
        <v>5</v>
      </c>
    </row>
    <row r="120" spans="1:5" ht="38.25">
      <c r="A120" s="35" t="s">
        <v>54</v>
      </c>
      <c r="E120" s="40" t="s">
        <v>2344</v>
      </c>
    </row>
    <row r="121" spans="1:5" ht="12.75">
      <c r="A121" t="s">
        <v>55</v>
      </c>
      <c r="E121" s="39" t="s">
        <v>1391</v>
      </c>
    </row>
    <row r="122" spans="1:16" ht="12.75">
      <c r="A122" t="s">
        <v>48</v>
      </c>
      <c s="34" t="s">
        <v>256</v>
      </c>
      <c s="34" t="s">
        <v>2345</v>
      </c>
      <c s="35" t="s">
        <v>5</v>
      </c>
      <c s="6" t="s">
        <v>2346</v>
      </c>
      <c s="36" t="s">
        <v>298</v>
      </c>
      <c s="37">
        <v>1</v>
      </c>
      <c s="36">
        <v>0</v>
      </c>
      <c s="36">
        <f>ROUND(G122*H122,6)</f>
      </c>
      <c r="L122" s="38">
        <v>0</v>
      </c>
      <c s="32">
        <f>ROUND(ROUND(L122,2)*ROUND(G122,3),2)</f>
      </c>
      <c s="36" t="s">
        <v>52</v>
      </c>
      <c>
        <f>(M122*21)/100</f>
      </c>
      <c t="s">
        <v>27</v>
      </c>
    </row>
    <row r="123" spans="1:5" ht="12.75">
      <c r="A123" s="35" t="s">
        <v>53</v>
      </c>
      <c r="E123" s="39" t="s">
        <v>5</v>
      </c>
    </row>
    <row r="124" spans="1:5" ht="38.25">
      <c r="A124" s="35" t="s">
        <v>54</v>
      </c>
      <c r="E124" s="40" t="s">
        <v>2347</v>
      </c>
    </row>
    <row r="125" spans="1:5" ht="12.75">
      <c r="A125" t="s">
        <v>55</v>
      </c>
      <c r="E125" s="39" t="s">
        <v>1391</v>
      </c>
    </row>
    <row r="126" spans="1:16" ht="12.75">
      <c r="A126" t="s">
        <v>48</v>
      </c>
      <c s="34" t="s">
        <v>260</v>
      </c>
      <c s="34" t="s">
        <v>2348</v>
      </c>
      <c s="35" t="s">
        <v>5</v>
      </c>
      <c s="6" t="s">
        <v>2349</v>
      </c>
      <c s="36" t="s">
        <v>298</v>
      </c>
      <c s="37">
        <v>1</v>
      </c>
      <c s="36">
        <v>0</v>
      </c>
      <c s="36">
        <f>ROUND(G126*H126,6)</f>
      </c>
      <c r="L126" s="38">
        <v>0</v>
      </c>
      <c s="32">
        <f>ROUND(ROUND(L126,2)*ROUND(G126,3),2)</f>
      </c>
      <c s="36" t="s">
        <v>52</v>
      </c>
      <c>
        <f>(M126*21)/100</f>
      </c>
      <c t="s">
        <v>27</v>
      </c>
    </row>
    <row r="127" spans="1:5" ht="12.75">
      <c r="A127" s="35" t="s">
        <v>53</v>
      </c>
      <c r="E127" s="39" t="s">
        <v>5</v>
      </c>
    </row>
    <row r="128" spans="1:5" ht="38.25">
      <c r="A128" s="35" t="s">
        <v>54</v>
      </c>
      <c r="E128" s="40" t="s">
        <v>2350</v>
      </c>
    </row>
    <row r="129" spans="1:5" ht="25.5">
      <c r="A129" t="s">
        <v>55</v>
      </c>
      <c r="E129" s="39" t="s">
        <v>2351</v>
      </c>
    </row>
    <row r="130" spans="1:16" ht="38.25">
      <c r="A130" t="s">
        <v>48</v>
      </c>
      <c s="34" t="s">
        <v>264</v>
      </c>
      <c s="34" t="s">
        <v>2446</v>
      </c>
      <c s="35" t="s">
        <v>5</v>
      </c>
      <c s="6" t="s">
        <v>2447</v>
      </c>
      <c s="36" t="s">
        <v>62</v>
      </c>
      <c s="37">
        <v>1</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14.75">
      <c r="A133" t="s">
        <v>55</v>
      </c>
      <c r="E133" s="39" t="s">
        <v>2354</v>
      </c>
    </row>
    <row r="134" spans="1:16" ht="25.5">
      <c r="A134" t="s">
        <v>48</v>
      </c>
      <c s="34" t="s">
        <v>283</v>
      </c>
      <c s="34" t="s">
        <v>2355</v>
      </c>
      <c s="35" t="s">
        <v>5</v>
      </c>
      <c s="6" t="s">
        <v>2356</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89.25">
      <c r="A137" t="s">
        <v>55</v>
      </c>
      <c r="E137" s="39" t="s">
        <v>2357</v>
      </c>
    </row>
    <row r="138" spans="1:16" ht="12.75">
      <c r="A138" t="s">
        <v>48</v>
      </c>
      <c s="34" t="s">
        <v>287</v>
      </c>
      <c s="34" t="s">
        <v>2358</v>
      </c>
      <c s="35" t="s">
        <v>5</v>
      </c>
      <c s="6" t="s">
        <v>2359</v>
      </c>
      <c s="36" t="s">
        <v>105</v>
      </c>
      <c s="37">
        <v>10</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89.25">
      <c r="A141" t="s">
        <v>55</v>
      </c>
      <c r="E141" s="39" t="s">
        <v>2360</v>
      </c>
    </row>
    <row r="142" spans="1:16" ht="12.75">
      <c r="A142" t="s">
        <v>48</v>
      </c>
      <c s="34" t="s">
        <v>291</v>
      </c>
      <c s="34" t="s">
        <v>2361</v>
      </c>
      <c s="35" t="s">
        <v>5</v>
      </c>
      <c s="6" t="s">
        <v>2362</v>
      </c>
      <c s="36" t="s">
        <v>105</v>
      </c>
      <c s="37">
        <v>8</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89.25">
      <c r="A145" t="s">
        <v>55</v>
      </c>
      <c r="E145" s="39" t="s">
        <v>2363</v>
      </c>
    </row>
    <row r="146" spans="1:16" ht="12.75">
      <c r="A146" t="s">
        <v>48</v>
      </c>
      <c s="34" t="s">
        <v>295</v>
      </c>
      <c s="34" t="s">
        <v>900</v>
      </c>
      <c s="35" t="s">
        <v>5</v>
      </c>
      <c s="6" t="s">
        <v>901</v>
      </c>
      <c s="36" t="s">
        <v>105</v>
      </c>
      <c s="37">
        <v>6</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89.25">
      <c r="A149" t="s">
        <v>55</v>
      </c>
      <c r="E149" s="39" t="s">
        <v>2364</v>
      </c>
    </row>
    <row r="150" spans="1:16" ht="12.75">
      <c r="A150" t="s">
        <v>48</v>
      </c>
      <c s="34" t="s">
        <v>526</v>
      </c>
      <c s="34" t="s">
        <v>903</v>
      </c>
      <c s="35" t="s">
        <v>5</v>
      </c>
      <c s="6" t="s">
        <v>904</v>
      </c>
      <c s="36" t="s">
        <v>105</v>
      </c>
      <c s="37">
        <v>20</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89.25">
      <c r="A153" t="s">
        <v>55</v>
      </c>
      <c r="E153" s="39" t="s">
        <v>2365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2448</v>
      </c>
      <c s="41">
        <f>Rekapitulace!C46</f>
      </c>
      <c s="20" t="s">
        <v>0</v>
      </c>
      <c t="s">
        <v>23</v>
      </c>
      <c t="s">
        <v>27</v>
      </c>
    </row>
    <row r="4" spans="1:16" ht="32" customHeight="1">
      <c r="A4" s="24" t="s">
        <v>20</v>
      </c>
      <c s="25" t="s">
        <v>28</v>
      </c>
      <c s="27" t="s">
        <v>2448</v>
      </c>
      <c r="E4" s="26" t="s">
        <v>2449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2452</v>
      </c>
      <c r="E8" s="30" t="s">
        <v>2451</v>
      </c>
      <c r="J8" s="29">
        <f>0+J9+J46+J175+J180</f>
      </c>
      <c s="29">
        <f>0+K9+K46+K175+K180</f>
      </c>
      <c s="29">
        <f>0+L9+L46+L175+L180</f>
      </c>
      <c s="29">
        <f>0+M9+M46+M175+M180</f>
      </c>
    </row>
    <row r="9" spans="1:13" ht="12.75">
      <c r="A9" t="s">
        <v>46</v>
      </c>
      <c r="C9" s="31" t="s">
        <v>1076</v>
      </c>
      <c r="E9" s="33" t="s">
        <v>1381</v>
      </c>
      <c r="J9" s="32">
        <f>0</f>
      </c>
      <c s="32">
        <f>0</f>
      </c>
      <c s="32">
        <f>0+L10+L14+L18+L22+L26+L30+L34+L38+L42</f>
      </c>
      <c s="32">
        <f>0+M10+M14+M18+M22+M26+M30+M34+M38+M42</f>
      </c>
    </row>
    <row r="10" spans="1:16" ht="25.5">
      <c r="A10" t="s">
        <v>48</v>
      </c>
      <c s="34" t="s">
        <v>4</v>
      </c>
      <c s="34" t="s">
        <v>447</v>
      </c>
      <c s="35" t="s">
        <v>448</v>
      </c>
      <c s="6" t="s">
        <v>2453</v>
      </c>
      <c s="36" t="s">
        <v>443</v>
      </c>
      <c s="37">
        <v>21.38</v>
      </c>
      <c s="36">
        <v>0</v>
      </c>
      <c s="36">
        <f>ROUND(G10*H10,6)</f>
      </c>
      <c r="L10" s="38">
        <v>0</v>
      </c>
      <c s="32">
        <f>ROUND(ROUND(L10,2)*ROUND(G10,3),2)</f>
      </c>
      <c s="36" t="s">
        <v>2454</v>
      </c>
      <c>
        <f>(M10*21)/100</f>
      </c>
      <c t="s">
        <v>27</v>
      </c>
    </row>
    <row r="11" spans="1:5" ht="12.75">
      <c r="A11" s="35" t="s">
        <v>53</v>
      </c>
      <c r="E11" s="39" t="s">
        <v>2455</v>
      </c>
    </row>
    <row r="12" spans="1:5" ht="12.75">
      <c r="A12" s="35" t="s">
        <v>54</v>
      </c>
      <c r="E12" s="40" t="s">
        <v>5</v>
      </c>
    </row>
    <row r="13" spans="1:5" ht="140.25">
      <c r="A13" t="s">
        <v>55</v>
      </c>
      <c r="E13" s="39" t="s">
        <v>2456</v>
      </c>
    </row>
    <row r="14" spans="1:16" ht="25.5">
      <c r="A14" t="s">
        <v>48</v>
      </c>
      <c s="34" t="s">
        <v>27</v>
      </c>
      <c s="34" t="s">
        <v>2457</v>
      </c>
      <c s="35" t="s">
        <v>2458</v>
      </c>
      <c s="6" t="s">
        <v>2459</v>
      </c>
      <c s="36" t="s">
        <v>443</v>
      </c>
      <c s="37">
        <v>4783.51</v>
      </c>
      <c s="36">
        <v>0</v>
      </c>
      <c s="36">
        <f>ROUND(G14*H14,6)</f>
      </c>
      <c r="L14" s="38">
        <v>0</v>
      </c>
      <c s="32">
        <f>ROUND(ROUND(L14,2)*ROUND(G14,3),2)</f>
      </c>
      <c s="36" t="s">
        <v>2454</v>
      </c>
      <c>
        <f>(M14*21)/100</f>
      </c>
      <c t="s">
        <v>27</v>
      </c>
    </row>
    <row r="15" spans="1:5" ht="25.5">
      <c r="A15" s="35" t="s">
        <v>53</v>
      </c>
      <c r="E15" s="39" t="s">
        <v>2460</v>
      </c>
    </row>
    <row r="16" spans="1:5" ht="12.75">
      <c r="A16" s="35" t="s">
        <v>54</v>
      </c>
      <c r="E16" s="40" t="s">
        <v>5</v>
      </c>
    </row>
    <row r="17" spans="1:5" ht="140.25">
      <c r="A17" t="s">
        <v>55</v>
      </c>
      <c r="E17" s="39" t="s">
        <v>2456</v>
      </c>
    </row>
    <row r="18" spans="1:16" ht="25.5">
      <c r="A18" t="s">
        <v>48</v>
      </c>
      <c s="34" t="s">
        <v>26</v>
      </c>
      <c s="34" t="s">
        <v>2461</v>
      </c>
      <c s="35" t="s">
        <v>2462</v>
      </c>
      <c s="6" t="s">
        <v>2463</v>
      </c>
      <c s="36" t="s">
        <v>443</v>
      </c>
      <c s="37">
        <v>2.8</v>
      </c>
      <c s="36">
        <v>0</v>
      </c>
      <c s="36">
        <f>ROUND(G18*H18,6)</f>
      </c>
      <c r="L18" s="38">
        <v>0</v>
      </c>
      <c s="32">
        <f>ROUND(ROUND(L18,2)*ROUND(G18,3),2)</f>
      </c>
      <c s="36" t="s">
        <v>2454</v>
      </c>
      <c>
        <f>(M18*21)/100</f>
      </c>
      <c t="s">
        <v>27</v>
      </c>
    </row>
    <row r="19" spans="1:5" ht="12.75">
      <c r="A19" s="35" t="s">
        <v>53</v>
      </c>
      <c r="E19" s="39" t="s">
        <v>2455</v>
      </c>
    </row>
    <row r="20" spans="1:5" ht="12.75">
      <c r="A20" s="35" t="s">
        <v>54</v>
      </c>
      <c r="E20" s="40" t="s">
        <v>5</v>
      </c>
    </row>
    <row r="21" spans="1:5" ht="140.25">
      <c r="A21" t="s">
        <v>55</v>
      </c>
      <c r="E21" s="39" t="s">
        <v>2456</v>
      </c>
    </row>
    <row r="22" spans="1:16" ht="25.5">
      <c r="A22" t="s">
        <v>48</v>
      </c>
      <c s="34" t="s">
        <v>63</v>
      </c>
      <c s="34" t="s">
        <v>2464</v>
      </c>
      <c s="35" t="s">
        <v>2465</v>
      </c>
      <c s="6" t="s">
        <v>2466</v>
      </c>
      <c s="36" t="s">
        <v>443</v>
      </c>
      <c s="37">
        <v>662.83</v>
      </c>
      <c s="36">
        <v>0</v>
      </c>
      <c s="36">
        <f>ROUND(G22*H22,6)</f>
      </c>
      <c r="L22" s="38">
        <v>0</v>
      </c>
      <c s="32">
        <f>ROUND(ROUND(L22,2)*ROUND(G22,3),2)</f>
      </c>
      <c s="36" t="s">
        <v>2454</v>
      </c>
      <c>
        <f>(M22*21)/100</f>
      </c>
      <c t="s">
        <v>27</v>
      </c>
    </row>
    <row r="23" spans="1:5" ht="12.75">
      <c r="A23" s="35" t="s">
        <v>53</v>
      </c>
      <c r="E23" s="39" t="s">
        <v>2455</v>
      </c>
    </row>
    <row r="24" spans="1:5" ht="12.75">
      <c r="A24" s="35" t="s">
        <v>54</v>
      </c>
      <c r="E24" s="40" t="s">
        <v>5</v>
      </c>
    </row>
    <row r="25" spans="1:5" ht="140.25">
      <c r="A25" t="s">
        <v>55</v>
      </c>
      <c r="E25" s="39" t="s">
        <v>2456</v>
      </c>
    </row>
    <row r="26" spans="1:16" ht="25.5">
      <c r="A26" t="s">
        <v>48</v>
      </c>
      <c s="34" t="s">
        <v>67</v>
      </c>
      <c s="34" t="s">
        <v>2467</v>
      </c>
      <c s="35" t="s">
        <v>2468</v>
      </c>
      <c s="6" t="s">
        <v>2469</v>
      </c>
      <c s="36" t="s">
        <v>443</v>
      </c>
      <c s="37">
        <v>0.798</v>
      </c>
      <c s="36">
        <v>0</v>
      </c>
      <c s="36">
        <f>ROUND(G26*H26,6)</f>
      </c>
      <c r="L26" s="38">
        <v>0</v>
      </c>
      <c s="32">
        <f>ROUND(ROUND(L26,2)*ROUND(G26,3),2)</f>
      </c>
      <c s="36" t="s">
        <v>2454</v>
      </c>
      <c>
        <f>(M26*21)/100</f>
      </c>
      <c t="s">
        <v>27</v>
      </c>
    </row>
    <row r="27" spans="1:5" ht="12.75">
      <c r="A27" s="35" t="s">
        <v>53</v>
      </c>
      <c r="E27" s="39" t="s">
        <v>2455</v>
      </c>
    </row>
    <row r="28" spans="1:5" ht="12.75">
      <c r="A28" s="35" t="s">
        <v>54</v>
      </c>
      <c r="E28" s="40" t="s">
        <v>5</v>
      </c>
    </row>
    <row r="29" spans="1:5" ht="140.25">
      <c r="A29" t="s">
        <v>55</v>
      </c>
      <c r="E29" s="39" t="s">
        <v>2456</v>
      </c>
    </row>
    <row r="30" spans="1:16" ht="25.5">
      <c r="A30" t="s">
        <v>48</v>
      </c>
      <c s="34" t="s">
        <v>72</v>
      </c>
      <c s="34" t="s">
        <v>2470</v>
      </c>
      <c s="35" t="s">
        <v>2471</v>
      </c>
      <c s="6" t="s">
        <v>2472</v>
      </c>
      <c s="36" t="s">
        <v>443</v>
      </c>
      <c s="37">
        <v>1.446</v>
      </c>
      <c s="36">
        <v>0</v>
      </c>
      <c s="36">
        <f>ROUND(G30*H30,6)</f>
      </c>
      <c r="L30" s="38">
        <v>0</v>
      </c>
      <c s="32">
        <f>ROUND(ROUND(L30,2)*ROUND(G30,3),2)</f>
      </c>
      <c s="36" t="s">
        <v>2454</v>
      </c>
      <c>
        <f>(M30*21)/100</f>
      </c>
      <c t="s">
        <v>27</v>
      </c>
    </row>
    <row r="31" spans="1:5" ht="12.75">
      <c r="A31" s="35" t="s">
        <v>53</v>
      </c>
      <c r="E31" s="39" t="s">
        <v>2455</v>
      </c>
    </row>
    <row r="32" spans="1:5" ht="12.75">
      <c r="A32" s="35" t="s">
        <v>54</v>
      </c>
      <c r="E32" s="40" t="s">
        <v>5</v>
      </c>
    </row>
    <row r="33" spans="1:5" ht="140.25">
      <c r="A33" t="s">
        <v>55</v>
      </c>
      <c r="E33" s="39" t="s">
        <v>2456</v>
      </c>
    </row>
    <row r="34" spans="1:16" ht="25.5">
      <c r="A34" t="s">
        <v>48</v>
      </c>
      <c s="34" t="s">
        <v>123</v>
      </c>
      <c s="34" t="s">
        <v>451</v>
      </c>
      <c s="35" t="s">
        <v>452</v>
      </c>
      <c s="6" t="s">
        <v>2473</v>
      </c>
      <c s="36" t="s">
        <v>443</v>
      </c>
      <c s="37">
        <v>376.48</v>
      </c>
      <c s="36">
        <v>0</v>
      </c>
      <c s="36">
        <f>ROUND(G34*H34,6)</f>
      </c>
      <c r="L34" s="38">
        <v>0</v>
      </c>
      <c s="32">
        <f>ROUND(ROUND(L34,2)*ROUND(G34,3),2)</f>
      </c>
      <c s="36" t="s">
        <v>2454</v>
      </c>
      <c>
        <f>(M34*21)/100</f>
      </c>
      <c t="s">
        <v>27</v>
      </c>
    </row>
    <row r="35" spans="1:5" ht="12.75">
      <c r="A35" s="35" t="s">
        <v>53</v>
      </c>
      <c r="E35" s="39" t="s">
        <v>2455</v>
      </c>
    </row>
    <row r="36" spans="1:5" ht="12.75">
      <c r="A36" s="35" t="s">
        <v>54</v>
      </c>
      <c r="E36" s="40" t="s">
        <v>5</v>
      </c>
    </row>
    <row r="37" spans="1:5" ht="140.25">
      <c r="A37" t="s">
        <v>55</v>
      </c>
      <c r="E37" s="39" t="s">
        <v>2456</v>
      </c>
    </row>
    <row r="38" spans="1:16" ht="25.5">
      <c r="A38" t="s">
        <v>48</v>
      </c>
      <c s="34" t="s">
        <v>163</v>
      </c>
      <c s="34" t="s">
        <v>2474</v>
      </c>
      <c s="35" t="s">
        <v>2475</v>
      </c>
      <c s="6" t="s">
        <v>2476</v>
      </c>
      <c s="36" t="s">
        <v>443</v>
      </c>
      <c s="37">
        <v>77.28</v>
      </c>
      <c s="36">
        <v>0</v>
      </c>
      <c s="36">
        <f>ROUND(G38*H38,6)</f>
      </c>
      <c r="L38" s="38">
        <v>0</v>
      </c>
      <c s="32">
        <f>ROUND(ROUND(L38,2)*ROUND(G38,3),2)</f>
      </c>
      <c s="36" t="s">
        <v>2454</v>
      </c>
      <c>
        <f>(M38*21)/100</f>
      </c>
      <c t="s">
        <v>27</v>
      </c>
    </row>
    <row r="39" spans="1:5" ht="12.75">
      <c r="A39" s="35" t="s">
        <v>53</v>
      </c>
      <c r="E39" s="39" t="s">
        <v>2455</v>
      </c>
    </row>
    <row r="40" spans="1:5" ht="12.75">
      <c r="A40" s="35" t="s">
        <v>54</v>
      </c>
      <c r="E40" s="40" t="s">
        <v>5</v>
      </c>
    </row>
    <row r="41" spans="1:5" ht="140.25">
      <c r="A41" t="s">
        <v>55</v>
      </c>
      <c r="E41" s="39" t="s">
        <v>2456</v>
      </c>
    </row>
    <row r="42" spans="1:16" ht="25.5">
      <c r="A42" t="s">
        <v>48</v>
      </c>
      <c s="34" t="s">
        <v>76</v>
      </c>
      <c s="34" t="s">
        <v>2477</v>
      </c>
      <c s="35" t="s">
        <v>2478</v>
      </c>
      <c s="6" t="s">
        <v>2479</v>
      </c>
      <c s="36" t="s">
        <v>443</v>
      </c>
      <c s="37">
        <v>75.506</v>
      </c>
      <c s="36">
        <v>0</v>
      </c>
      <c s="36">
        <f>ROUND(G42*H42,6)</f>
      </c>
      <c r="L42" s="38">
        <v>0</v>
      </c>
      <c s="32">
        <f>ROUND(ROUND(L42,2)*ROUND(G42,3),2)</f>
      </c>
      <c s="36" t="s">
        <v>2454</v>
      </c>
      <c>
        <f>(M42*21)/100</f>
      </c>
      <c t="s">
        <v>27</v>
      </c>
    </row>
    <row r="43" spans="1:5" ht="12.75">
      <c r="A43" s="35" t="s">
        <v>53</v>
      </c>
      <c r="E43" s="39" t="s">
        <v>2455</v>
      </c>
    </row>
    <row r="44" spans="1:5" ht="12.75">
      <c r="A44" s="35" t="s">
        <v>54</v>
      </c>
      <c r="E44" s="40" t="s">
        <v>5</v>
      </c>
    </row>
    <row r="45" spans="1:5" ht="140.25">
      <c r="A45" t="s">
        <v>55</v>
      </c>
      <c r="E45" s="39" t="s">
        <v>2456</v>
      </c>
    </row>
    <row r="46" spans="1:13" ht="12.75">
      <c r="A46" t="s">
        <v>46</v>
      </c>
      <c r="C46" s="31" t="s">
        <v>67</v>
      </c>
      <c r="E46" s="33" t="s">
        <v>2480</v>
      </c>
      <c r="J46" s="32">
        <f>0</f>
      </c>
      <c s="32">
        <f>0</f>
      </c>
      <c s="32">
        <f>0+L47+L51+L55+L59+L63+L67+L71+L75+L79+L83+L87+L91+L95+L99+L103+L107+L111+L115+L119+L123+L127+L131+L135+L139+L143+L147+L151+L155+L159+L163+L167+L171</f>
      </c>
      <c s="32">
        <f>0+M47+M51+M55+M59+M63+M67+M71+M75+M79+M83+M87+M91+M95+M99+M103+M107+M111+M115+M119+M123+M127+M131+M135+M139+M143+M147+M151+M155+M159+M163+M167+M171</f>
      </c>
    </row>
    <row r="47" spans="1:16" ht="12.75">
      <c r="A47" t="s">
        <v>48</v>
      </c>
      <c s="34" t="s">
        <v>82</v>
      </c>
      <c s="34" t="s">
        <v>2481</v>
      </c>
      <c s="35" t="s">
        <v>5</v>
      </c>
      <c s="6" t="s">
        <v>2482</v>
      </c>
      <c s="36" t="s">
        <v>182</v>
      </c>
      <c s="37">
        <v>7559.4</v>
      </c>
      <c s="36">
        <v>0</v>
      </c>
      <c s="36">
        <f>ROUND(G47*H47,6)</f>
      </c>
      <c r="L47" s="38">
        <v>0</v>
      </c>
      <c s="32">
        <f>ROUND(ROUND(L47,2)*ROUND(G47,3),2)</f>
      </c>
      <c s="36" t="s">
        <v>2454</v>
      </c>
      <c>
        <f>(M47*21)/100</f>
      </c>
      <c t="s">
        <v>27</v>
      </c>
    </row>
    <row r="48" spans="1:5" ht="12.75">
      <c r="A48" s="35" t="s">
        <v>53</v>
      </c>
      <c r="E48" s="39" t="s">
        <v>2483</v>
      </c>
    </row>
    <row r="49" spans="1:5" ht="12.75">
      <c r="A49" s="35" t="s">
        <v>54</v>
      </c>
      <c r="E49" s="40" t="s">
        <v>5</v>
      </c>
    </row>
    <row r="50" spans="1:5" ht="89.25">
      <c r="A50" t="s">
        <v>55</v>
      </c>
      <c r="E50" s="39" t="s">
        <v>2484</v>
      </c>
    </row>
    <row r="51" spans="1:16" ht="12.75">
      <c r="A51" t="s">
        <v>48</v>
      </c>
      <c s="34" t="s">
        <v>86</v>
      </c>
      <c s="34" t="s">
        <v>2485</v>
      </c>
      <c s="35" t="s">
        <v>5</v>
      </c>
      <c s="6" t="s">
        <v>2486</v>
      </c>
      <c s="36" t="s">
        <v>182</v>
      </c>
      <c s="37">
        <v>1587.4</v>
      </c>
      <c s="36">
        <v>0</v>
      </c>
      <c s="36">
        <f>ROUND(G51*H51,6)</f>
      </c>
      <c r="L51" s="38">
        <v>0</v>
      </c>
      <c s="32">
        <f>ROUND(ROUND(L51,2)*ROUND(G51,3),2)</f>
      </c>
      <c s="36" t="s">
        <v>2454</v>
      </c>
      <c>
        <f>(M51*21)/100</f>
      </c>
      <c t="s">
        <v>27</v>
      </c>
    </row>
    <row r="52" spans="1:5" ht="12.75">
      <c r="A52" s="35" t="s">
        <v>53</v>
      </c>
      <c r="E52" s="39" t="s">
        <v>2487</v>
      </c>
    </row>
    <row r="53" spans="1:5" ht="12.75">
      <c r="A53" s="35" t="s">
        <v>54</v>
      </c>
      <c r="E53" s="40" t="s">
        <v>5</v>
      </c>
    </row>
    <row r="54" spans="1:5" ht="89.25">
      <c r="A54" t="s">
        <v>55</v>
      </c>
      <c r="E54" s="39" t="s">
        <v>2484</v>
      </c>
    </row>
    <row r="55" spans="1:16" ht="25.5">
      <c r="A55" t="s">
        <v>48</v>
      </c>
      <c s="34" t="s">
        <v>90</v>
      </c>
      <c s="34" t="s">
        <v>2488</v>
      </c>
      <c s="35" t="s">
        <v>5</v>
      </c>
      <c s="6" t="s">
        <v>2489</v>
      </c>
      <c s="36" t="s">
        <v>51</v>
      </c>
      <c s="37">
        <v>829.136</v>
      </c>
      <c s="36">
        <v>0</v>
      </c>
      <c s="36">
        <f>ROUND(G55*H55,6)</f>
      </c>
      <c r="L55" s="38">
        <v>0</v>
      </c>
      <c s="32">
        <f>ROUND(ROUND(L55,2)*ROUND(G55,3),2)</f>
      </c>
      <c s="36" t="s">
        <v>2454</v>
      </c>
      <c>
        <f>(M55*21)/100</f>
      </c>
      <c t="s">
        <v>27</v>
      </c>
    </row>
    <row r="56" spans="1:5" ht="12.75">
      <c r="A56" s="35" t="s">
        <v>53</v>
      </c>
      <c r="E56" s="39" t="s">
        <v>2490</v>
      </c>
    </row>
    <row r="57" spans="1:5" ht="12.75">
      <c r="A57" s="35" t="s">
        <v>54</v>
      </c>
      <c r="E57" s="40" t="s">
        <v>5</v>
      </c>
    </row>
    <row r="58" spans="1:5" ht="306">
      <c r="A58" t="s">
        <v>55</v>
      </c>
      <c r="E58" s="39" t="s">
        <v>2491</v>
      </c>
    </row>
    <row r="59" spans="1:16" ht="25.5">
      <c r="A59" t="s">
        <v>48</v>
      </c>
      <c s="34" t="s">
        <v>94</v>
      </c>
      <c s="34" t="s">
        <v>2492</v>
      </c>
      <c s="35" t="s">
        <v>5</v>
      </c>
      <c s="6" t="s">
        <v>2493</v>
      </c>
      <c s="36" t="s">
        <v>51</v>
      </c>
      <c s="37">
        <v>1438.316</v>
      </c>
      <c s="36">
        <v>0</v>
      </c>
      <c s="36">
        <f>ROUND(G59*H59,6)</f>
      </c>
      <c r="L59" s="38">
        <v>0</v>
      </c>
      <c s="32">
        <f>ROUND(ROUND(L59,2)*ROUND(G59,3),2)</f>
      </c>
      <c s="36" t="s">
        <v>2454</v>
      </c>
      <c>
        <f>(M59*21)/100</f>
      </c>
      <c t="s">
        <v>27</v>
      </c>
    </row>
    <row r="60" spans="1:5" ht="12.75">
      <c r="A60" s="35" t="s">
        <v>53</v>
      </c>
      <c r="E60" s="39" t="s">
        <v>2494</v>
      </c>
    </row>
    <row r="61" spans="1:5" ht="12.75">
      <c r="A61" s="35" t="s">
        <v>54</v>
      </c>
      <c r="E61" s="40" t="s">
        <v>5</v>
      </c>
    </row>
    <row r="62" spans="1:5" ht="306">
      <c r="A62" t="s">
        <v>55</v>
      </c>
      <c r="E62" s="39" t="s">
        <v>2491</v>
      </c>
    </row>
    <row r="63" spans="1:16" ht="25.5">
      <c r="A63" t="s">
        <v>48</v>
      </c>
      <c s="34" t="s">
        <v>98</v>
      </c>
      <c s="34" t="s">
        <v>2495</v>
      </c>
      <c s="35" t="s">
        <v>5</v>
      </c>
      <c s="6" t="s">
        <v>2496</v>
      </c>
      <c s="36" t="s">
        <v>51</v>
      </c>
      <c s="37">
        <v>89.4</v>
      </c>
      <c s="36">
        <v>0</v>
      </c>
      <c s="36">
        <f>ROUND(G63*H63,6)</f>
      </c>
      <c r="L63" s="38">
        <v>0</v>
      </c>
      <c s="32">
        <f>ROUND(ROUND(L63,2)*ROUND(G63,3),2)</f>
      </c>
      <c s="36" t="s">
        <v>2454</v>
      </c>
      <c>
        <f>(M63*21)/100</f>
      </c>
      <c t="s">
        <v>27</v>
      </c>
    </row>
    <row r="64" spans="1:5" ht="12.75">
      <c r="A64" s="35" t="s">
        <v>53</v>
      </c>
      <c r="E64" s="39" t="s">
        <v>2497</v>
      </c>
    </row>
    <row r="65" spans="1:5" ht="25.5">
      <c r="A65" s="35" t="s">
        <v>54</v>
      </c>
      <c r="E65" s="40" t="s">
        <v>2498</v>
      </c>
    </row>
    <row r="66" spans="1:5" ht="306">
      <c r="A66" t="s">
        <v>55</v>
      </c>
      <c r="E66" s="39" t="s">
        <v>2499</v>
      </c>
    </row>
    <row r="67" spans="1:16" ht="25.5">
      <c r="A67" t="s">
        <v>48</v>
      </c>
      <c s="34" t="s">
        <v>102</v>
      </c>
      <c s="34" t="s">
        <v>2500</v>
      </c>
      <c s="35" t="s">
        <v>5</v>
      </c>
      <c s="6" t="s">
        <v>2501</v>
      </c>
      <c s="36" t="s">
        <v>51</v>
      </c>
      <c s="37">
        <v>163.816</v>
      </c>
      <c s="36">
        <v>0</v>
      </c>
      <c s="36">
        <f>ROUND(G67*H67,6)</f>
      </c>
      <c r="L67" s="38">
        <v>0</v>
      </c>
      <c s="32">
        <f>ROUND(ROUND(L67,2)*ROUND(G67,3),2)</f>
      </c>
      <c s="36" t="s">
        <v>2454</v>
      </c>
      <c>
        <f>(M67*21)/100</f>
      </c>
      <c t="s">
        <v>27</v>
      </c>
    </row>
    <row r="68" spans="1:5" ht="12.75">
      <c r="A68" s="35" t="s">
        <v>53</v>
      </c>
      <c r="E68" s="39" t="s">
        <v>5</v>
      </c>
    </row>
    <row r="69" spans="1:5" ht="12.75">
      <c r="A69" s="35" t="s">
        <v>54</v>
      </c>
      <c r="E69" s="40" t="s">
        <v>5</v>
      </c>
    </row>
    <row r="70" spans="1:5" ht="331.5">
      <c r="A70" t="s">
        <v>55</v>
      </c>
      <c r="E70" s="39" t="s">
        <v>2502</v>
      </c>
    </row>
    <row r="71" spans="1:16" ht="12.75">
      <c r="A71" t="s">
        <v>48</v>
      </c>
      <c s="34" t="s">
        <v>107</v>
      </c>
      <c s="34" t="s">
        <v>2503</v>
      </c>
      <c s="35" t="s">
        <v>5</v>
      </c>
      <c s="6" t="s">
        <v>2504</v>
      </c>
      <c s="36" t="s">
        <v>62</v>
      </c>
      <c s="37">
        <v>1</v>
      </c>
      <c s="36">
        <v>0</v>
      </c>
      <c s="36">
        <f>ROUND(G71*H71,6)</f>
      </c>
      <c r="L71" s="38">
        <v>0</v>
      </c>
      <c s="32">
        <f>ROUND(ROUND(L71,2)*ROUND(G71,3),2)</f>
      </c>
      <c s="36" t="s">
        <v>2454</v>
      </c>
      <c>
        <f>(M71*21)/100</f>
      </c>
      <c t="s">
        <v>27</v>
      </c>
    </row>
    <row r="72" spans="1:5" ht="12.75">
      <c r="A72" s="35" t="s">
        <v>53</v>
      </c>
      <c r="E72" s="39" t="s">
        <v>5</v>
      </c>
    </row>
    <row r="73" spans="1:5" ht="12.75">
      <c r="A73" s="35" t="s">
        <v>54</v>
      </c>
      <c r="E73" s="40" t="s">
        <v>5</v>
      </c>
    </row>
    <row r="74" spans="1:5" ht="409.5">
      <c r="A74" t="s">
        <v>55</v>
      </c>
      <c r="E74" s="39" t="s">
        <v>2505</v>
      </c>
    </row>
    <row r="75" spans="1:16" ht="12.75">
      <c r="A75" t="s">
        <v>48</v>
      </c>
      <c s="34" t="s">
        <v>111</v>
      </c>
      <c s="34" t="s">
        <v>2506</v>
      </c>
      <c s="35" t="s">
        <v>5</v>
      </c>
      <c s="6" t="s">
        <v>2507</v>
      </c>
      <c s="36" t="s">
        <v>62</v>
      </c>
      <c s="37">
        <v>2</v>
      </c>
      <c s="36">
        <v>0</v>
      </c>
      <c s="36">
        <f>ROUND(G75*H75,6)</f>
      </c>
      <c r="L75" s="38">
        <v>0</v>
      </c>
      <c s="32">
        <f>ROUND(ROUND(L75,2)*ROUND(G75,3),2)</f>
      </c>
      <c s="36" t="s">
        <v>2454</v>
      </c>
      <c>
        <f>(M75*21)/100</f>
      </c>
      <c t="s">
        <v>27</v>
      </c>
    </row>
    <row r="76" spans="1:5" ht="12.75">
      <c r="A76" s="35" t="s">
        <v>53</v>
      </c>
      <c r="E76" s="39" t="s">
        <v>5</v>
      </c>
    </row>
    <row r="77" spans="1:5" ht="12.75">
      <c r="A77" s="35" t="s">
        <v>54</v>
      </c>
      <c r="E77" s="40" t="s">
        <v>5</v>
      </c>
    </row>
    <row r="78" spans="1:5" ht="409.5">
      <c r="A78" t="s">
        <v>55</v>
      </c>
      <c r="E78" s="39" t="s">
        <v>2505</v>
      </c>
    </row>
    <row r="79" spans="1:16" ht="12.75">
      <c r="A79" t="s">
        <v>48</v>
      </c>
      <c s="34" t="s">
        <v>115</v>
      </c>
      <c s="34" t="s">
        <v>2508</v>
      </c>
      <c s="35" t="s">
        <v>5</v>
      </c>
      <c s="6" t="s">
        <v>2509</v>
      </c>
      <c s="36" t="s">
        <v>62</v>
      </c>
      <c s="37">
        <v>1</v>
      </c>
      <c s="36">
        <v>0</v>
      </c>
      <c s="36">
        <f>ROUND(G79*H79,6)</f>
      </c>
      <c r="L79" s="38">
        <v>0</v>
      </c>
      <c s="32">
        <f>ROUND(ROUND(L79,2)*ROUND(G79,3),2)</f>
      </c>
      <c s="36" t="s">
        <v>2454</v>
      </c>
      <c>
        <f>(M79*21)/100</f>
      </c>
      <c t="s">
        <v>27</v>
      </c>
    </row>
    <row r="80" spans="1:5" ht="12.75">
      <c r="A80" s="35" t="s">
        <v>53</v>
      </c>
      <c r="E80" s="39" t="s">
        <v>5</v>
      </c>
    </row>
    <row r="81" spans="1:5" ht="12.75">
      <c r="A81" s="35" t="s">
        <v>54</v>
      </c>
      <c r="E81" s="40" t="s">
        <v>5</v>
      </c>
    </row>
    <row r="82" spans="1:5" ht="409.5">
      <c r="A82" t="s">
        <v>55</v>
      </c>
      <c r="E82" s="39" t="s">
        <v>2505</v>
      </c>
    </row>
    <row r="83" spans="1:16" ht="12.75">
      <c r="A83" t="s">
        <v>48</v>
      </c>
      <c s="34" t="s">
        <v>119</v>
      </c>
      <c s="34" t="s">
        <v>2510</v>
      </c>
      <c s="35" t="s">
        <v>5</v>
      </c>
      <c s="6" t="s">
        <v>2511</v>
      </c>
      <c s="36" t="s">
        <v>62</v>
      </c>
      <c s="37">
        <v>3</v>
      </c>
      <c s="36">
        <v>0</v>
      </c>
      <c s="36">
        <f>ROUND(G83*H83,6)</f>
      </c>
      <c r="L83" s="38">
        <v>0</v>
      </c>
      <c s="32">
        <f>ROUND(ROUND(L83,2)*ROUND(G83,3),2)</f>
      </c>
      <c s="36" t="s">
        <v>2454</v>
      </c>
      <c>
        <f>(M83*21)/100</f>
      </c>
      <c t="s">
        <v>27</v>
      </c>
    </row>
    <row r="84" spans="1:5" ht="12.75">
      <c r="A84" s="35" t="s">
        <v>53</v>
      </c>
      <c r="E84" s="39" t="s">
        <v>5</v>
      </c>
    </row>
    <row r="85" spans="1:5" ht="12.75">
      <c r="A85" s="35" t="s">
        <v>54</v>
      </c>
      <c r="E85" s="40" t="s">
        <v>5</v>
      </c>
    </row>
    <row r="86" spans="1:5" ht="409.5">
      <c r="A86" t="s">
        <v>55</v>
      </c>
      <c r="E86" s="39" t="s">
        <v>2505</v>
      </c>
    </row>
    <row r="87" spans="1:16" ht="12.75">
      <c r="A87" t="s">
        <v>48</v>
      </c>
      <c s="34" t="s">
        <v>125</v>
      </c>
      <c s="34" t="s">
        <v>2512</v>
      </c>
      <c s="35" t="s">
        <v>5</v>
      </c>
      <c s="6" t="s">
        <v>2513</v>
      </c>
      <c s="36" t="s">
        <v>62</v>
      </c>
      <c s="37">
        <v>1</v>
      </c>
      <c s="36">
        <v>0</v>
      </c>
      <c s="36">
        <f>ROUND(G87*H87,6)</f>
      </c>
      <c r="L87" s="38">
        <v>0</v>
      </c>
      <c s="32">
        <f>ROUND(ROUND(L87,2)*ROUND(G87,3),2)</f>
      </c>
      <c s="36" t="s">
        <v>2454</v>
      </c>
      <c>
        <f>(M87*21)/100</f>
      </c>
      <c t="s">
        <v>27</v>
      </c>
    </row>
    <row r="88" spans="1:5" ht="12.75">
      <c r="A88" s="35" t="s">
        <v>53</v>
      </c>
      <c r="E88" s="39" t="s">
        <v>5</v>
      </c>
    </row>
    <row r="89" spans="1:5" ht="12.75">
      <c r="A89" s="35" t="s">
        <v>54</v>
      </c>
      <c r="E89" s="40" t="s">
        <v>5</v>
      </c>
    </row>
    <row r="90" spans="1:5" ht="409.5">
      <c r="A90" t="s">
        <v>55</v>
      </c>
      <c r="E90" s="39" t="s">
        <v>2505</v>
      </c>
    </row>
    <row r="91" spans="1:16" ht="12.75">
      <c r="A91" t="s">
        <v>48</v>
      </c>
      <c s="34" t="s">
        <v>129</v>
      </c>
      <c s="34" t="s">
        <v>2514</v>
      </c>
      <c s="35" t="s">
        <v>5</v>
      </c>
      <c s="6" t="s">
        <v>2515</v>
      </c>
      <c s="36" t="s">
        <v>298</v>
      </c>
      <c s="37">
        <v>1</v>
      </c>
      <c s="36">
        <v>0</v>
      </c>
      <c s="36">
        <f>ROUND(G91*H91,6)</f>
      </c>
      <c r="L91" s="38">
        <v>0</v>
      </c>
      <c s="32">
        <f>ROUND(ROUND(L91,2)*ROUND(G91,3),2)</f>
      </c>
      <c s="36" t="s">
        <v>2454</v>
      </c>
      <c>
        <f>(M91*21)/100</f>
      </c>
      <c t="s">
        <v>27</v>
      </c>
    </row>
    <row r="92" spans="1:5" ht="12.75">
      <c r="A92" s="35" t="s">
        <v>53</v>
      </c>
      <c r="E92" s="39" t="s">
        <v>2516</v>
      </c>
    </row>
    <row r="93" spans="1:5" ht="12.75">
      <c r="A93" s="35" t="s">
        <v>54</v>
      </c>
      <c r="E93" s="40" t="s">
        <v>5</v>
      </c>
    </row>
    <row r="94" spans="1:5" ht="114.75">
      <c r="A94" t="s">
        <v>55</v>
      </c>
      <c r="E94" s="39" t="s">
        <v>2517</v>
      </c>
    </row>
    <row r="95" spans="1:16" ht="12.75">
      <c r="A95" t="s">
        <v>48</v>
      </c>
      <c s="34" t="s">
        <v>133</v>
      </c>
      <c s="34" t="s">
        <v>2518</v>
      </c>
      <c s="35" t="s">
        <v>5</v>
      </c>
      <c s="6" t="s">
        <v>2519</v>
      </c>
      <c s="36" t="s">
        <v>298</v>
      </c>
      <c s="37">
        <v>4</v>
      </c>
      <c s="36">
        <v>0</v>
      </c>
      <c s="36">
        <f>ROUND(G95*H95,6)</f>
      </c>
      <c r="L95" s="38">
        <v>0</v>
      </c>
      <c s="32">
        <f>ROUND(ROUND(L95,2)*ROUND(G95,3),2)</f>
      </c>
      <c s="36" t="s">
        <v>2454</v>
      </c>
      <c>
        <f>(M95*21)/100</f>
      </c>
      <c t="s">
        <v>27</v>
      </c>
    </row>
    <row r="96" spans="1:5" ht="25.5">
      <c r="A96" s="35" t="s">
        <v>53</v>
      </c>
      <c r="E96" s="39" t="s">
        <v>2520</v>
      </c>
    </row>
    <row r="97" spans="1:5" ht="12.75">
      <c r="A97" s="35" t="s">
        <v>54</v>
      </c>
      <c r="E97" s="40" t="s">
        <v>5</v>
      </c>
    </row>
    <row r="98" spans="1:5" ht="114.75">
      <c r="A98" t="s">
        <v>55</v>
      </c>
      <c r="E98" s="39" t="s">
        <v>2517</v>
      </c>
    </row>
    <row r="99" spans="1:16" ht="12.75">
      <c r="A99" t="s">
        <v>48</v>
      </c>
      <c s="34" t="s">
        <v>138</v>
      </c>
      <c s="34" t="s">
        <v>2521</v>
      </c>
      <c s="35" t="s">
        <v>5</v>
      </c>
      <c s="6" t="s">
        <v>2522</v>
      </c>
      <c s="36" t="s">
        <v>298</v>
      </c>
      <c s="37">
        <v>1</v>
      </c>
      <c s="36">
        <v>0</v>
      </c>
      <c s="36">
        <f>ROUND(G99*H99,6)</f>
      </c>
      <c r="L99" s="38">
        <v>0</v>
      </c>
      <c s="32">
        <f>ROUND(ROUND(L99,2)*ROUND(G99,3),2)</f>
      </c>
      <c s="36" t="s">
        <v>2454</v>
      </c>
      <c>
        <f>(M99*21)/100</f>
      </c>
      <c t="s">
        <v>27</v>
      </c>
    </row>
    <row r="100" spans="1:5" ht="12.75">
      <c r="A100" s="35" t="s">
        <v>53</v>
      </c>
      <c r="E100" s="39" t="s">
        <v>2523</v>
      </c>
    </row>
    <row r="101" spans="1:5" ht="12.75">
      <c r="A101" s="35" t="s">
        <v>54</v>
      </c>
      <c r="E101" s="40" t="s">
        <v>5</v>
      </c>
    </row>
    <row r="102" spans="1:5" ht="114.75">
      <c r="A102" t="s">
        <v>55</v>
      </c>
      <c r="E102" s="39" t="s">
        <v>2517</v>
      </c>
    </row>
    <row r="103" spans="1:16" ht="25.5">
      <c r="A103" t="s">
        <v>48</v>
      </c>
      <c s="34" t="s">
        <v>249</v>
      </c>
      <c s="34" t="s">
        <v>2524</v>
      </c>
      <c s="35" t="s">
        <v>5</v>
      </c>
      <c s="6" t="s">
        <v>2525</v>
      </c>
      <c s="36" t="s">
        <v>298</v>
      </c>
      <c s="37">
        <v>3</v>
      </c>
      <c s="36">
        <v>0</v>
      </c>
      <c s="36">
        <f>ROUND(G103*H103,6)</f>
      </c>
      <c r="L103" s="38">
        <v>0</v>
      </c>
      <c s="32">
        <f>ROUND(ROUND(L103,2)*ROUND(G103,3),2)</f>
      </c>
      <c s="36" t="s">
        <v>2454</v>
      </c>
      <c>
        <f>(M103*21)/100</f>
      </c>
      <c t="s">
        <v>27</v>
      </c>
    </row>
    <row r="104" spans="1:5" ht="12.75">
      <c r="A104" s="35" t="s">
        <v>53</v>
      </c>
      <c r="E104" s="39" t="s">
        <v>5</v>
      </c>
    </row>
    <row r="105" spans="1:5" ht="12.75">
      <c r="A105" s="35" t="s">
        <v>54</v>
      </c>
      <c r="E105" s="40" t="s">
        <v>5</v>
      </c>
    </row>
    <row r="106" spans="1:5" ht="114.75">
      <c r="A106" t="s">
        <v>55</v>
      </c>
      <c r="E106" s="39" t="s">
        <v>2526</v>
      </c>
    </row>
    <row r="107" spans="1:16" ht="25.5">
      <c r="A107" t="s">
        <v>48</v>
      </c>
      <c s="34" t="s">
        <v>253</v>
      </c>
      <c s="34" t="s">
        <v>2527</v>
      </c>
      <c s="35" t="s">
        <v>5</v>
      </c>
      <c s="6" t="s">
        <v>2528</v>
      </c>
      <c s="36" t="s">
        <v>298</v>
      </c>
      <c s="37">
        <v>1</v>
      </c>
      <c s="36">
        <v>0</v>
      </c>
      <c s="36">
        <f>ROUND(G107*H107,6)</f>
      </c>
      <c r="L107" s="38">
        <v>0</v>
      </c>
      <c s="32">
        <f>ROUND(ROUND(L107,2)*ROUND(G107,3),2)</f>
      </c>
      <c s="36" t="s">
        <v>2454</v>
      </c>
      <c>
        <f>(M107*21)/100</f>
      </c>
      <c t="s">
        <v>27</v>
      </c>
    </row>
    <row r="108" spans="1:5" ht="12.75">
      <c r="A108" s="35" t="s">
        <v>53</v>
      </c>
      <c r="E108" s="39" t="s">
        <v>5</v>
      </c>
    </row>
    <row r="109" spans="1:5" ht="12.75">
      <c r="A109" s="35" t="s">
        <v>54</v>
      </c>
      <c r="E109" s="40" t="s">
        <v>5</v>
      </c>
    </row>
    <row r="110" spans="1:5" ht="114.75">
      <c r="A110" t="s">
        <v>55</v>
      </c>
      <c r="E110" s="39" t="s">
        <v>2526</v>
      </c>
    </row>
    <row r="111" spans="1:16" ht="25.5">
      <c r="A111" t="s">
        <v>48</v>
      </c>
      <c s="34" t="s">
        <v>995</v>
      </c>
      <c s="34" t="s">
        <v>2529</v>
      </c>
      <c s="35" t="s">
        <v>5</v>
      </c>
      <c s="6" t="s">
        <v>2530</v>
      </c>
      <c s="36" t="s">
        <v>298</v>
      </c>
      <c s="37">
        <v>1</v>
      </c>
      <c s="36">
        <v>0</v>
      </c>
      <c s="36">
        <f>ROUND(G111*H111,6)</f>
      </c>
      <c r="L111" s="38">
        <v>0</v>
      </c>
      <c s="32">
        <f>ROUND(ROUND(L111,2)*ROUND(G111,3),2)</f>
      </c>
      <c s="36" t="s">
        <v>2454</v>
      </c>
      <c>
        <f>(M111*21)/100</f>
      </c>
      <c t="s">
        <v>27</v>
      </c>
    </row>
    <row r="112" spans="1:5" ht="12.75">
      <c r="A112" s="35" t="s">
        <v>53</v>
      </c>
      <c r="E112" s="39" t="s">
        <v>5</v>
      </c>
    </row>
    <row r="113" spans="1:5" ht="12.75">
      <c r="A113" s="35" t="s">
        <v>54</v>
      </c>
      <c r="E113" s="40" t="s">
        <v>5</v>
      </c>
    </row>
    <row r="114" spans="1:5" ht="114.75">
      <c r="A114" t="s">
        <v>55</v>
      </c>
      <c r="E114" s="39" t="s">
        <v>2526</v>
      </c>
    </row>
    <row r="115" spans="1:16" ht="25.5">
      <c r="A115" t="s">
        <v>48</v>
      </c>
      <c s="34" t="s">
        <v>256</v>
      </c>
      <c s="34" t="s">
        <v>2531</v>
      </c>
      <c s="35" t="s">
        <v>5</v>
      </c>
      <c s="6" t="s">
        <v>2532</v>
      </c>
      <c s="36" t="s">
        <v>298</v>
      </c>
      <c s="37">
        <v>1</v>
      </c>
      <c s="36">
        <v>0</v>
      </c>
      <c s="36">
        <f>ROUND(G115*H115,6)</f>
      </c>
      <c r="L115" s="38">
        <v>0</v>
      </c>
      <c s="32">
        <f>ROUND(ROUND(L115,2)*ROUND(G115,3),2)</f>
      </c>
      <c s="36" t="s">
        <v>2454</v>
      </c>
      <c>
        <f>(M115*21)/100</f>
      </c>
      <c t="s">
        <v>27</v>
      </c>
    </row>
    <row r="116" spans="1:5" ht="12.75">
      <c r="A116" s="35" t="s">
        <v>53</v>
      </c>
      <c r="E116" s="39" t="s">
        <v>5</v>
      </c>
    </row>
    <row r="117" spans="1:5" ht="12.75">
      <c r="A117" s="35" t="s">
        <v>54</v>
      </c>
      <c r="E117" s="40" t="s">
        <v>5</v>
      </c>
    </row>
    <row r="118" spans="1:5" ht="102">
      <c r="A118" t="s">
        <v>55</v>
      </c>
      <c r="E118" s="39" t="s">
        <v>2533</v>
      </c>
    </row>
    <row r="119" spans="1:16" ht="25.5">
      <c r="A119" t="s">
        <v>48</v>
      </c>
      <c s="34" t="s">
        <v>260</v>
      </c>
      <c s="34" t="s">
        <v>2534</v>
      </c>
      <c s="35" t="s">
        <v>5</v>
      </c>
      <c s="6" t="s">
        <v>2535</v>
      </c>
      <c s="36" t="s">
        <v>298</v>
      </c>
      <c s="37">
        <v>3</v>
      </c>
      <c s="36">
        <v>0</v>
      </c>
      <c s="36">
        <f>ROUND(G119*H119,6)</f>
      </c>
      <c r="L119" s="38">
        <v>0</v>
      </c>
      <c s="32">
        <f>ROUND(ROUND(L119,2)*ROUND(G119,3),2)</f>
      </c>
      <c s="36" t="s">
        <v>2454</v>
      </c>
      <c>
        <f>(M119*21)/100</f>
      </c>
      <c t="s">
        <v>27</v>
      </c>
    </row>
    <row r="120" spans="1:5" ht="12.75">
      <c r="A120" s="35" t="s">
        <v>53</v>
      </c>
      <c r="E120" s="39" t="s">
        <v>5</v>
      </c>
    </row>
    <row r="121" spans="1:5" ht="12.75">
      <c r="A121" s="35" t="s">
        <v>54</v>
      </c>
      <c r="E121" s="40" t="s">
        <v>5</v>
      </c>
    </row>
    <row r="122" spans="1:5" ht="102">
      <c r="A122" t="s">
        <v>55</v>
      </c>
      <c r="E122" s="39" t="s">
        <v>2533</v>
      </c>
    </row>
    <row r="123" spans="1:16" ht="25.5">
      <c r="A123" t="s">
        <v>48</v>
      </c>
      <c s="34" t="s">
        <v>264</v>
      </c>
      <c s="34" t="s">
        <v>2536</v>
      </c>
      <c s="35" t="s">
        <v>5</v>
      </c>
      <c s="6" t="s">
        <v>2537</v>
      </c>
      <c s="36" t="s">
        <v>298</v>
      </c>
      <c s="37">
        <v>1</v>
      </c>
      <c s="36">
        <v>0</v>
      </c>
      <c s="36">
        <f>ROUND(G123*H123,6)</f>
      </c>
      <c r="L123" s="38">
        <v>0</v>
      </c>
      <c s="32">
        <f>ROUND(ROUND(L123,2)*ROUND(G123,3),2)</f>
      </c>
      <c s="36" t="s">
        <v>2454</v>
      </c>
      <c>
        <f>(M123*21)/100</f>
      </c>
      <c t="s">
        <v>27</v>
      </c>
    </row>
    <row r="124" spans="1:5" ht="12.75">
      <c r="A124" s="35" t="s">
        <v>53</v>
      </c>
      <c r="E124" s="39" t="s">
        <v>5</v>
      </c>
    </row>
    <row r="125" spans="1:5" ht="12.75">
      <c r="A125" s="35" t="s">
        <v>54</v>
      </c>
      <c r="E125" s="40" t="s">
        <v>5</v>
      </c>
    </row>
    <row r="126" spans="1:5" ht="102">
      <c r="A126" t="s">
        <v>55</v>
      </c>
      <c r="E126" s="39" t="s">
        <v>2533</v>
      </c>
    </row>
    <row r="127" spans="1:16" ht="25.5">
      <c r="A127" t="s">
        <v>48</v>
      </c>
      <c s="34" t="s">
        <v>283</v>
      </c>
      <c s="34" t="s">
        <v>2538</v>
      </c>
      <c s="35" t="s">
        <v>5</v>
      </c>
      <c s="6" t="s">
        <v>2539</v>
      </c>
      <c s="36" t="s">
        <v>298</v>
      </c>
      <c s="37">
        <v>1</v>
      </c>
      <c s="36">
        <v>0</v>
      </c>
      <c s="36">
        <f>ROUND(G127*H127,6)</f>
      </c>
      <c r="L127" s="38">
        <v>0</v>
      </c>
      <c s="32">
        <f>ROUND(ROUND(L127,2)*ROUND(G127,3),2)</f>
      </c>
      <c s="36" t="s">
        <v>2454</v>
      </c>
      <c>
        <f>(M127*21)/100</f>
      </c>
      <c t="s">
        <v>27</v>
      </c>
    </row>
    <row r="128" spans="1:5" ht="12.75">
      <c r="A128" s="35" t="s">
        <v>53</v>
      </c>
      <c r="E128" s="39" t="s">
        <v>5</v>
      </c>
    </row>
    <row r="129" spans="1:5" ht="12.75">
      <c r="A129" s="35" t="s">
        <v>54</v>
      </c>
      <c r="E129" s="40" t="s">
        <v>5</v>
      </c>
    </row>
    <row r="130" spans="1:5" ht="102">
      <c r="A130" t="s">
        <v>55</v>
      </c>
      <c r="E130" s="39" t="s">
        <v>2533</v>
      </c>
    </row>
    <row r="131" spans="1:16" ht="12.75">
      <c r="A131" t="s">
        <v>48</v>
      </c>
      <c s="34" t="s">
        <v>287</v>
      </c>
      <c s="34" t="s">
        <v>2540</v>
      </c>
      <c s="35" t="s">
        <v>5</v>
      </c>
      <c s="6" t="s">
        <v>2541</v>
      </c>
      <c s="36" t="s">
        <v>62</v>
      </c>
      <c s="37">
        <v>10</v>
      </c>
      <c s="36">
        <v>0</v>
      </c>
      <c s="36">
        <f>ROUND(G131*H131,6)</f>
      </c>
      <c r="L131" s="38">
        <v>0</v>
      </c>
      <c s="32">
        <f>ROUND(ROUND(L131,2)*ROUND(G131,3),2)</f>
      </c>
      <c s="36" t="s">
        <v>2454</v>
      </c>
      <c>
        <f>(M131*21)/100</f>
      </c>
      <c t="s">
        <v>27</v>
      </c>
    </row>
    <row r="132" spans="1:5" ht="12.75">
      <c r="A132" s="35" t="s">
        <v>53</v>
      </c>
      <c r="E132" s="39" t="s">
        <v>5</v>
      </c>
    </row>
    <row r="133" spans="1:5" ht="12.75">
      <c r="A133" s="35" t="s">
        <v>54</v>
      </c>
      <c r="E133" s="40" t="s">
        <v>5</v>
      </c>
    </row>
    <row r="134" spans="1:5" ht="76.5">
      <c r="A134" t="s">
        <v>55</v>
      </c>
      <c r="E134" s="39" t="s">
        <v>2542</v>
      </c>
    </row>
    <row r="135" spans="1:16" ht="25.5">
      <c r="A135" t="s">
        <v>48</v>
      </c>
      <c s="34" t="s">
        <v>291</v>
      </c>
      <c s="34" t="s">
        <v>2543</v>
      </c>
      <c s="35" t="s">
        <v>5</v>
      </c>
      <c s="6" t="s">
        <v>2544</v>
      </c>
      <c s="36" t="s">
        <v>62</v>
      </c>
      <c s="37">
        <v>2</v>
      </c>
      <c s="36">
        <v>0</v>
      </c>
      <c s="36">
        <f>ROUND(G135*H135,6)</f>
      </c>
      <c r="L135" s="38">
        <v>0</v>
      </c>
      <c s="32">
        <f>ROUND(ROUND(L135,2)*ROUND(G135,3),2)</f>
      </c>
      <c s="36" t="s">
        <v>2454</v>
      </c>
      <c>
        <f>(M135*21)/100</f>
      </c>
      <c t="s">
        <v>27</v>
      </c>
    </row>
    <row r="136" spans="1:5" ht="12.75">
      <c r="A136" s="35" t="s">
        <v>53</v>
      </c>
      <c r="E136" s="39" t="s">
        <v>5</v>
      </c>
    </row>
    <row r="137" spans="1:5" ht="12.75">
      <c r="A137" s="35" t="s">
        <v>54</v>
      </c>
      <c r="E137" s="40" t="s">
        <v>5</v>
      </c>
    </row>
    <row r="138" spans="1:5" ht="89.25">
      <c r="A138" t="s">
        <v>55</v>
      </c>
      <c r="E138" s="39" t="s">
        <v>2545</v>
      </c>
    </row>
    <row r="139" spans="1:16" ht="12.75">
      <c r="A139" t="s">
        <v>48</v>
      </c>
      <c s="34" t="s">
        <v>295</v>
      </c>
      <c s="34" t="s">
        <v>2546</v>
      </c>
      <c s="35" t="s">
        <v>5</v>
      </c>
      <c s="6" t="s">
        <v>2547</v>
      </c>
      <c s="36" t="s">
        <v>51</v>
      </c>
      <c s="37">
        <v>324.4</v>
      </c>
      <c s="36">
        <v>0</v>
      </c>
      <c s="36">
        <f>ROUND(G139*H139,6)</f>
      </c>
      <c r="L139" s="38">
        <v>0</v>
      </c>
      <c s="32">
        <f>ROUND(ROUND(L139,2)*ROUND(G139,3),2)</f>
      </c>
      <c s="36" t="s">
        <v>2454</v>
      </c>
      <c>
        <f>(M139*21)/100</f>
      </c>
      <c t="s">
        <v>27</v>
      </c>
    </row>
    <row r="140" spans="1:5" ht="12.75">
      <c r="A140" s="35" t="s">
        <v>53</v>
      </c>
      <c r="E140" s="39" t="s">
        <v>5</v>
      </c>
    </row>
    <row r="141" spans="1:5" ht="12.75">
      <c r="A141" s="35" t="s">
        <v>54</v>
      </c>
      <c r="E141" s="40" t="s">
        <v>5</v>
      </c>
    </row>
    <row r="142" spans="1:5" ht="114.75">
      <c r="A142" t="s">
        <v>55</v>
      </c>
      <c r="E142" s="39" t="s">
        <v>2548</v>
      </c>
    </row>
    <row r="143" spans="1:16" ht="25.5">
      <c r="A143" t="s">
        <v>48</v>
      </c>
      <c s="34" t="s">
        <v>526</v>
      </c>
      <c s="34" t="s">
        <v>2549</v>
      </c>
      <c s="35" t="s">
        <v>5</v>
      </c>
      <c s="6" t="s">
        <v>2550</v>
      </c>
      <c s="36" t="s">
        <v>51</v>
      </c>
      <c s="37">
        <v>324.4</v>
      </c>
      <c s="36">
        <v>0</v>
      </c>
      <c s="36">
        <f>ROUND(G143*H143,6)</f>
      </c>
      <c r="L143" s="38">
        <v>0</v>
      </c>
      <c s="32">
        <f>ROUND(ROUND(L143,2)*ROUND(G143,3),2)</f>
      </c>
      <c s="36" t="s">
        <v>2454</v>
      </c>
      <c>
        <f>(M143*21)/100</f>
      </c>
      <c t="s">
        <v>27</v>
      </c>
    </row>
    <row r="144" spans="1:5" ht="12.75">
      <c r="A144" s="35" t="s">
        <v>53</v>
      </c>
      <c r="E144" s="39" t="s">
        <v>5</v>
      </c>
    </row>
    <row r="145" spans="1:5" ht="12.75">
      <c r="A145" s="35" t="s">
        <v>54</v>
      </c>
      <c r="E145" s="40" t="s">
        <v>5</v>
      </c>
    </row>
    <row r="146" spans="1:5" ht="114.75">
      <c r="A146" t="s">
        <v>55</v>
      </c>
      <c r="E146" s="39" t="s">
        <v>2551</v>
      </c>
    </row>
    <row r="147" spans="1:16" ht="25.5">
      <c r="A147" t="s">
        <v>48</v>
      </c>
      <c s="34" t="s">
        <v>300</v>
      </c>
      <c s="34" t="s">
        <v>2552</v>
      </c>
      <c s="35" t="s">
        <v>5</v>
      </c>
      <c s="6" t="s">
        <v>2553</v>
      </c>
      <c s="36" t="s">
        <v>51</v>
      </c>
      <c s="37">
        <v>3185</v>
      </c>
      <c s="36">
        <v>0</v>
      </c>
      <c s="36">
        <f>ROUND(G147*H147,6)</f>
      </c>
      <c r="L147" s="38">
        <v>0</v>
      </c>
      <c s="32">
        <f>ROUND(ROUND(L147,2)*ROUND(G147,3),2)</f>
      </c>
      <c s="36" t="s">
        <v>2454</v>
      </c>
      <c>
        <f>(M147*21)/100</f>
      </c>
      <c t="s">
        <v>27</v>
      </c>
    </row>
    <row r="148" spans="1:5" ht="12.75">
      <c r="A148" s="35" t="s">
        <v>53</v>
      </c>
      <c r="E148" s="39" t="s">
        <v>2554</v>
      </c>
    </row>
    <row r="149" spans="1:5" ht="12.75">
      <c r="A149" s="35" t="s">
        <v>54</v>
      </c>
      <c r="E149" s="40" t="s">
        <v>5</v>
      </c>
    </row>
    <row r="150" spans="1:5" ht="255">
      <c r="A150" t="s">
        <v>55</v>
      </c>
      <c r="E150" s="39" t="s">
        <v>2555</v>
      </c>
    </row>
    <row r="151" spans="1:16" ht="25.5">
      <c r="A151" t="s">
        <v>48</v>
      </c>
      <c s="34" t="s">
        <v>533</v>
      </c>
      <c s="34" t="s">
        <v>2556</v>
      </c>
      <c s="35" t="s">
        <v>5</v>
      </c>
      <c s="6" t="s">
        <v>2557</v>
      </c>
      <c s="36" t="s">
        <v>62</v>
      </c>
      <c s="37">
        <v>146</v>
      </c>
      <c s="36">
        <v>0</v>
      </c>
      <c s="36">
        <f>ROUND(G151*H151,6)</f>
      </c>
      <c r="L151" s="38">
        <v>0</v>
      </c>
      <c s="32">
        <f>ROUND(ROUND(L151,2)*ROUND(G151,3),2)</f>
      </c>
      <c s="36" t="s">
        <v>2454</v>
      </c>
      <c>
        <f>(M151*21)/100</f>
      </c>
      <c t="s">
        <v>27</v>
      </c>
    </row>
    <row r="152" spans="1:5" ht="12.75">
      <c r="A152" s="35" t="s">
        <v>53</v>
      </c>
      <c r="E152" s="39" t="s">
        <v>5</v>
      </c>
    </row>
    <row r="153" spans="1:5" ht="12.75">
      <c r="A153" s="35" t="s">
        <v>54</v>
      </c>
      <c r="E153" s="40" t="s">
        <v>5</v>
      </c>
    </row>
    <row r="154" spans="1:5" ht="153">
      <c r="A154" t="s">
        <v>55</v>
      </c>
      <c r="E154" s="39" t="s">
        <v>2558</v>
      </c>
    </row>
    <row r="155" spans="1:16" ht="12.75">
      <c r="A155" t="s">
        <v>48</v>
      </c>
      <c s="34" t="s">
        <v>305</v>
      </c>
      <c s="34" t="s">
        <v>2559</v>
      </c>
      <c s="35" t="s">
        <v>5</v>
      </c>
      <c s="6" t="s">
        <v>2560</v>
      </c>
      <c s="36" t="s">
        <v>2561</v>
      </c>
      <c s="37">
        <v>262</v>
      </c>
      <c s="36">
        <v>0</v>
      </c>
      <c s="36">
        <f>ROUND(G155*H155,6)</f>
      </c>
      <c r="L155" s="38">
        <v>0</v>
      </c>
      <c s="32">
        <f>ROUND(ROUND(L155,2)*ROUND(G155,3),2)</f>
      </c>
      <c s="36" t="s">
        <v>2454</v>
      </c>
      <c>
        <f>(M155*21)/100</f>
      </c>
      <c t="s">
        <v>27</v>
      </c>
    </row>
    <row r="156" spans="1:5" ht="12.75">
      <c r="A156" s="35" t="s">
        <v>53</v>
      </c>
      <c r="E156" s="39" t="s">
        <v>5</v>
      </c>
    </row>
    <row r="157" spans="1:5" ht="12.75">
      <c r="A157" s="35" t="s">
        <v>54</v>
      </c>
      <c r="E157" s="40" t="s">
        <v>5</v>
      </c>
    </row>
    <row r="158" spans="1:5" ht="140.25">
      <c r="A158" t="s">
        <v>55</v>
      </c>
      <c r="E158" s="39" t="s">
        <v>2562</v>
      </c>
    </row>
    <row r="159" spans="1:16" ht="12.75">
      <c r="A159" t="s">
        <v>48</v>
      </c>
      <c s="34" t="s">
        <v>311</v>
      </c>
      <c s="34" t="s">
        <v>2563</v>
      </c>
      <c s="35" t="s">
        <v>5</v>
      </c>
      <c s="6" t="s">
        <v>2564</v>
      </c>
      <c s="36" t="s">
        <v>62</v>
      </c>
      <c s="37">
        <v>256</v>
      </c>
      <c s="36">
        <v>0</v>
      </c>
      <c s="36">
        <f>ROUND(G159*H159,6)</f>
      </c>
      <c r="L159" s="38">
        <v>0</v>
      </c>
      <c s="32">
        <f>ROUND(ROUND(L159,2)*ROUND(G159,3),2)</f>
      </c>
      <c s="36" t="s">
        <v>2454</v>
      </c>
      <c>
        <f>(M159*21)/100</f>
      </c>
      <c t="s">
        <v>27</v>
      </c>
    </row>
    <row r="160" spans="1:5" ht="12.75">
      <c r="A160" s="35" t="s">
        <v>53</v>
      </c>
      <c r="E160" s="39" t="s">
        <v>5</v>
      </c>
    </row>
    <row r="161" spans="1:5" ht="12.75">
      <c r="A161" s="35" t="s">
        <v>54</v>
      </c>
      <c r="E161" s="40" t="s">
        <v>5</v>
      </c>
    </row>
    <row r="162" spans="1:5" ht="255">
      <c r="A162" t="s">
        <v>55</v>
      </c>
      <c r="E162" s="39" t="s">
        <v>2565</v>
      </c>
    </row>
    <row r="163" spans="1:16" ht="12.75">
      <c r="A163" t="s">
        <v>48</v>
      </c>
      <c s="34" t="s">
        <v>312</v>
      </c>
      <c s="34" t="s">
        <v>2566</v>
      </c>
      <c s="35" t="s">
        <v>5</v>
      </c>
      <c s="6" t="s">
        <v>2567</v>
      </c>
      <c s="36" t="s">
        <v>51</v>
      </c>
      <c s="37">
        <v>2860</v>
      </c>
      <c s="36">
        <v>0</v>
      </c>
      <c s="36">
        <f>ROUND(G163*H163,6)</f>
      </c>
      <c r="L163" s="38">
        <v>0</v>
      </c>
      <c s="32">
        <f>ROUND(ROUND(L163,2)*ROUND(G163,3),2)</f>
      </c>
      <c s="36" t="s">
        <v>2454</v>
      </c>
      <c>
        <f>(M163*21)/100</f>
      </c>
      <c t="s">
        <v>27</v>
      </c>
    </row>
    <row r="164" spans="1:5" ht="12.75">
      <c r="A164" s="35" t="s">
        <v>53</v>
      </c>
      <c r="E164" s="39" t="s">
        <v>5</v>
      </c>
    </row>
    <row r="165" spans="1:5" ht="12.75">
      <c r="A165" s="35" t="s">
        <v>54</v>
      </c>
      <c r="E165" s="40" t="s">
        <v>5</v>
      </c>
    </row>
    <row r="166" spans="1:5" ht="165.75">
      <c r="A166" t="s">
        <v>55</v>
      </c>
      <c r="E166" s="39" t="s">
        <v>2568</v>
      </c>
    </row>
    <row r="167" spans="1:16" ht="25.5">
      <c r="A167" t="s">
        <v>48</v>
      </c>
      <c s="34" t="s">
        <v>314</v>
      </c>
      <c s="34" t="s">
        <v>2569</v>
      </c>
      <c s="35" t="s">
        <v>5</v>
      </c>
      <c s="6" t="s">
        <v>2570</v>
      </c>
      <c s="36" t="s">
        <v>51</v>
      </c>
      <c s="37">
        <v>324</v>
      </c>
      <c s="36">
        <v>0</v>
      </c>
      <c s="36">
        <f>ROUND(G167*H167,6)</f>
      </c>
      <c r="L167" s="38">
        <v>0</v>
      </c>
      <c s="32">
        <f>ROUND(ROUND(L167,2)*ROUND(G167,3),2)</f>
      </c>
      <c s="36" t="s">
        <v>2454</v>
      </c>
      <c>
        <f>(M167*21)/100</f>
      </c>
      <c t="s">
        <v>27</v>
      </c>
    </row>
    <row r="168" spans="1:5" ht="12.75">
      <c r="A168" s="35" t="s">
        <v>53</v>
      </c>
      <c r="E168" s="39" t="s">
        <v>5</v>
      </c>
    </row>
    <row r="169" spans="1:5" ht="12.75">
      <c r="A169" s="35" t="s">
        <v>54</v>
      </c>
      <c r="E169" s="40" t="s">
        <v>5</v>
      </c>
    </row>
    <row r="170" spans="1:5" ht="178.5">
      <c r="A170" t="s">
        <v>55</v>
      </c>
      <c r="E170" s="39" t="s">
        <v>2571</v>
      </c>
    </row>
    <row r="171" spans="1:16" ht="25.5">
      <c r="A171" t="s">
        <v>48</v>
      </c>
      <c s="34" t="s">
        <v>350</v>
      </c>
      <c s="34" t="s">
        <v>2572</v>
      </c>
      <c s="35" t="s">
        <v>5</v>
      </c>
      <c s="6" t="s">
        <v>2573</v>
      </c>
      <c s="36" t="s">
        <v>51</v>
      </c>
      <c s="37">
        <v>65.359</v>
      </c>
      <c s="36">
        <v>0</v>
      </c>
      <c s="36">
        <f>ROUND(G171*H171,6)</f>
      </c>
      <c r="L171" s="38">
        <v>0</v>
      </c>
      <c s="32">
        <f>ROUND(ROUND(L171,2)*ROUND(G171,3),2)</f>
      </c>
      <c s="36" t="s">
        <v>52</v>
      </c>
      <c>
        <f>(M171*21)/100</f>
      </c>
      <c t="s">
        <v>27</v>
      </c>
    </row>
    <row r="172" spans="1:5" ht="12.75">
      <c r="A172" s="35" t="s">
        <v>53</v>
      </c>
      <c r="E172" s="39" t="s">
        <v>2497</v>
      </c>
    </row>
    <row r="173" spans="1:5" ht="25.5">
      <c r="A173" s="35" t="s">
        <v>54</v>
      </c>
      <c r="E173" s="40" t="s">
        <v>2574</v>
      </c>
    </row>
    <row r="174" spans="1:5" ht="306">
      <c r="A174" t="s">
        <v>55</v>
      </c>
      <c r="E174" s="39" t="s">
        <v>2491</v>
      </c>
    </row>
    <row r="175" spans="1:13" ht="12.75">
      <c r="A175" t="s">
        <v>46</v>
      </c>
      <c r="C175" s="31" t="s">
        <v>123</v>
      </c>
      <c r="E175" s="33" t="s">
        <v>124</v>
      </c>
      <c r="J175" s="32">
        <f>0</f>
      </c>
      <c s="32">
        <f>0</f>
      </c>
      <c s="32">
        <f>0+L176</f>
      </c>
      <c s="32">
        <f>0+M176</f>
      </c>
    </row>
    <row r="176" spans="1:16" ht="12.75">
      <c r="A176" t="s">
        <v>48</v>
      </c>
      <c s="34" t="s">
        <v>581</v>
      </c>
      <c s="34" t="s">
        <v>2575</v>
      </c>
      <c s="35" t="s">
        <v>5</v>
      </c>
      <c s="6" t="s">
        <v>2576</v>
      </c>
      <c s="36" t="s">
        <v>62</v>
      </c>
      <c s="37">
        <v>4</v>
      </c>
      <c s="36">
        <v>0</v>
      </c>
      <c s="36">
        <f>ROUND(G176*H176,6)</f>
      </c>
      <c r="L176" s="38">
        <v>0</v>
      </c>
      <c s="32">
        <f>ROUND(ROUND(L176,2)*ROUND(G176,3),2)</f>
      </c>
      <c s="36" t="s">
        <v>434</v>
      </c>
      <c>
        <f>(M176*21)/100</f>
      </c>
      <c t="s">
        <v>27</v>
      </c>
    </row>
    <row r="177" spans="1:5" ht="12.75">
      <c r="A177" s="35" t="s">
        <v>53</v>
      </c>
      <c r="E177" s="39" t="s">
        <v>5</v>
      </c>
    </row>
    <row r="178" spans="1:5" ht="25.5">
      <c r="A178" s="35" t="s">
        <v>54</v>
      </c>
      <c r="E178" s="40" t="s">
        <v>317</v>
      </c>
    </row>
    <row r="179" spans="1:5" ht="89.25">
      <c r="A179" t="s">
        <v>55</v>
      </c>
      <c r="E179" s="39" t="s">
        <v>2577</v>
      </c>
    </row>
    <row r="180" spans="1:13" ht="12.75">
      <c r="A180" t="s">
        <v>46</v>
      </c>
      <c r="C180" s="31" t="s">
        <v>76</v>
      </c>
      <c r="E180" s="33" t="s">
        <v>2578</v>
      </c>
      <c r="J180" s="32">
        <f>0</f>
      </c>
      <c s="32">
        <f>0</f>
      </c>
      <c s="32">
        <f>0+L181+L185+L189+L193+L197+L201+L205+L209+L213+L217+L221+L225</f>
      </c>
      <c s="32">
        <f>0+M181+M185+M189+M193+M197+M201+M205+M209+M213+M217+M221+M225</f>
      </c>
    </row>
    <row r="181" spans="1:16" ht="12.75">
      <c r="A181" t="s">
        <v>48</v>
      </c>
      <c s="34" t="s">
        <v>319</v>
      </c>
      <c s="34" t="s">
        <v>2579</v>
      </c>
      <c s="35" t="s">
        <v>5</v>
      </c>
      <c s="6" t="s">
        <v>2580</v>
      </c>
      <c s="36" t="s">
        <v>62</v>
      </c>
      <c s="37">
        <v>1</v>
      </c>
      <c s="36">
        <v>0</v>
      </c>
      <c s="36">
        <f>ROUND(G181*H181,6)</f>
      </c>
      <c r="L181" s="38">
        <v>0</v>
      </c>
      <c s="32">
        <f>ROUND(ROUND(L181,2)*ROUND(G181,3),2)</f>
      </c>
      <c s="36" t="s">
        <v>2454</v>
      </c>
      <c>
        <f>(M181*21)/100</f>
      </c>
      <c t="s">
        <v>27</v>
      </c>
    </row>
    <row r="182" spans="1:5" ht="12.75">
      <c r="A182" s="35" t="s">
        <v>53</v>
      </c>
      <c r="E182" s="39" t="s">
        <v>5</v>
      </c>
    </row>
    <row r="183" spans="1:5" ht="12.75">
      <c r="A183" s="35" t="s">
        <v>54</v>
      </c>
      <c r="E183" s="40" t="s">
        <v>5</v>
      </c>
    </row>
    <row r="184" spans="1:5" ht="165.75">
      <c r="A184" t="s">
        <v>55</v>
      </c>
      <c r="E184" s="39" t="s">
        <v>2581</v>
      </c>
    </row>
    <row r="185" spans="1:16" ht="12.75">
      <c r="A185" t="s">
        <v>48</v>
      </c>
      <c s="34" t="s">
        <v>323</v>
      </c>
      <c s="34" t="s">
        <v>2582</v>
      </c>
      <c s="35" t="s">
        <v>5</v>
      </c>
      <c s="6" t="s">
        <v>2583</v>
      </c>
      <c s="36" t="s">
        <v>62</v>
      </c>
      <c s="37">
        <v>9</v>
      </c>
      <c s="36">
        <v>0</v>
      </c>
      <c s="36">
        <f>ROUND(G185*H185,6)</f>
      </c>
      <c r="L185" s="38">
        <v>0</v>
      </c>
      <c s="32">
        <f>ROUND(ROUND(L185,2)*ROUND(G185,3),2)</f>
      </c>
      <c s="36" t="s">
        <v>2454</v>
      </c>
      <c>
        <f>(M185*21)/100</f>
      </c>
      <c t="s">
        <v>27</v>
      </c>
    </row>
    <row r="186" spans="1:5" ht="12.75">
      <c r="A186" s="35" t="s">
        <v>53</v>
      </c>
      <c r="E186" s="39" t="s">
        <v>5</v>
      </c>
    </row>
    <row r="187" spans="1:5" ht="12.75">
      <c r="A187" s="35" t="s">
        <v>54</v>
      </c>
      <c r="E187" s="40" t="s">
        <v>5</v>
      </c>
    </row>
    <row r="188" spans="1:5" ht="89.25">
      <c r="A188" t="s">
        <v>55</v>
      </c>
      <c r="E188" s="39" t="s">
        <v>2584</v>
      </c>
    </row>
    <row r="189" spans="1:16" ht="12.75">
      <c r="A189" t="s">
        <v>48</v>
      </c>
      <c s="34" t="s">
        <v>327</v>
      </c>
      <c s="34" t="s">
        <v>2585</v>
      </c>
      <c s="35" t="s">
        <v>5</v>
      </c>
      <c s="6" t="s">
        <v>2586</v>
      </c>
      <c s="36" t="s">
        <v>197</v>
      </c>
      <c s="37">
        <v>4188.5</v>
      </c>
      <c s="36">
        <v>0</v>
      </c>
      <c s="36">
        <f>ROUND(G189*H189,6)</f>
      </c>
      <c r="L189" s="38">
        <v>0</v>
      </c>
      <c s="32">
        <f>ROUND(ROUND(L189,2)*ROUND(G189,3),2)</f>
      </c>
      <c s="36" t="s">
        <v>2454</v>
      </c>
      <c>
        <f>(M189*21)/100</f>
      </c>
      <c t="s">
        <v>27</v>
      </c>
    </row>
    <row r="190" spans="1:5" ht="12.75">
      <c r="A190" s="35" t="s">
        <v>53</v>
      </c>
      <c r="E190" s="39" t="s">
        <v>5</v>
      </c>
    </row>
    <row r="191" spans="1:5" ht="12.75">
      <c r="A191" s="35" t="s">
        <v>54</v>
      </c>
      <c r="E191" s="40" t="s">
        <v>5</v>
      </c>
    </row>
    <row r="192" spans="1:5" ht="153">
      <c r="A192" t="s">
        <v>55</v>
      </c>
      <c r="E192" s="39" t="s">
        <v>2587</v>
      </c>
    </row>
    <row r="193" spans="1:16" ht="12.75">
      <c r="A193" t="s">
        <v>48</v>
      </c>
      <c s="34" t="s">
        <v>330</v>
      </c>
      <c s="34" t="s">
        <v>2588</v>
      </c>
      <c s="35" t="s">
        <v>5</v>
      </c>
      <c s="6" t="s">
        <v>2589</v>
      </c>
      <c s="36" t="s">
        <v>182</v>
      </c>
      <c s="37">
        <v>5291.5</v>
      </c>
      <c s="36">
        <v>0</v>
      </c>
      <c s="36">
        <f>ROUND(G193*H193,6)</f>
      </c>
      <c r="L193" s="38">
        <v>0</v>
      </c>
      <c s="32">
        <f>ROUND(ROUND(L193,2)*ROUND(G193,3),2)</f>
      </c>
      <c s="36" t="s">
        <v>2454</v>
      </c>
      <c>
        <f>(M193*21)/100</f>
      </c>
      <c t="s">
        <v>27</v>
      </c>
    </row>
    <row r="194" spans="1:5" ht="12.75">
      <c r="A194" s="35" t="s">
        <v>53</v>
      </c>
      <c r="E194" s="39" t="s">
        <v>2590</v>
      </c>
    </row>
    <row r="195" spans="1:5" ht="12.75">
      <c r="A195" s="35" t="s">
        <v>54</v>
      </c>
      <c r="E195" s="40" t="s">
        <v>5</v>
      </c>
    </row>
    <row r="196" spans="1:5" ht="140.25">
      <c r="A196" t="s">
        <v>55</v>
      </c>
      <c r="E196" s="39" t="s">
        <v>2591</v>
      </c>
    </row>
    <row r="197" spans="1:16" ht="12.75">
      <c r="A197" t="s">
        <v>48</v>
      </c>
      <c s="34" t="s">
        <v>334</v>
      </c>
      <c s="34" t="s">
        <v>2588</v>
      </c>
      <c s="35" t="s">
        <v>4</v>
      </c>
      <c s="6" t="s">
        <v>2589</v>
      </c>
      <c s="36" t="s">
        <v>182</v>
      </c>
      <c s="37">
        <v>185</v>
      </c>
      <c s="36">
        <v>0</v>
      </c>
      <c s="36">
        <f>ROUND(G197*H197,6)</f>
      </c>
      <c r="L197" s="38">
        <v>0</v>
      </c>
      <c s="32">
        <f>ROUND(ROUND(L197,2)*ROUND(G197,3),2)</f>
      </c>
      <c s="36" t="s">
        <v>2454</v>
      </c>
      <c>
        <f>(M197*21)/100</f>
      </c>
      <c t="s">
        <v>27</v>
      </c>
    </row>
    <row r="198" spans="1:5" ht="12.75">
      <c r="A198" s="35" t="s">
        <v>53</v>
      </c>
      <c r="E198" s="39" t="s">
        <v>2592</v>
      </c>
    </row>
    <row r="199" spans="1:5" ht="12.75">
      <c r="A199" s="35" t="s">
        <v>54</v>
      </c>
      <c r="E199" s="40" t="s">
        <v>5</v>
      </c>
    </row>
    <row r="200" spans="1:5" ht="140.25">
      <c r="A200" t="s">
        <v>55</v>
      </c>
      <c r="E200" s="39" t="s">
        <v>2591</v>
      </c>
    </row>
    <row r="201" spans="1:16" ht="25.5">
      <c r="A201" t="s">
        <v>48</v>
      </c>
      <c s="34" t="s">
        <v>558</v>
      </c>
      <c s="34" t="s">
        <v>2593</v>
      </c>
      <c s="35" t="s">
        <v>5</v>
      </c>
      <c s="6" t="s">
        <v>2594</v>
      </c>
      <c s="36" t="s">
        <v>2595</v>
      </c>
      <c s="37">
        <v>2645.75</v>
      </c>
      <c s="36">
        <v>0</v>
      </c>
      <c s="36">
        <f>ROUND(G201*H201,6)</f>
      </c>
      <c r="L201" s="38">
        <v>0</v>
      </c>
      <c s="32">
        <f>ROUND(ROUND(L201,2)*ROUND(G201,3),2)</f>
      </c>
      <c s="36" t="s">
        <v>2454</v>
      </c>
      <c>
        <f>(M201*21)/100</f>
      </c>
      <c t="s">
        <v>27</v>
      </c>
    </row>
    <row r="202" spans="1:5" ht="25.5">
      <c r="A202" s="35" t="s">
        <v>53</v>
      </c>
      <c r="E202" s="39" t="s">
        <v>2596</v>
      </c>
    </row>
    <row r="203" spans="1:5" ht="25.5">
      <c r="A203" s="35" t="s">
        <v>54</v>
      </c>
      <c r="E203" s="40" t="s">
        <v>2597</v>
      </c>
    </row>
    <row r="204" spans="1:5" ht="127.5">
      <c r="A204" t="s">
        <v>55</v>
      </c>
      <c r="E204" s="39" t="s">
        <v>2598</v>
      </c>
    </row>
    <row r="205" spans="1:16" ht="25.5">
      <c r="A205" t="s">
        <v>48</v>
      </c>
      <c s="34" t="s">
        <v>562</v>
      </c>
      <c s="34" t="s">
        <v>2599</v>
      </c>
      <c s="35" t="s">
        <v>5</v>
      </c>
      <c s="6" t="s">
        <v>2600</v>
      </c>
      <c s="36" t="s">
        <v>51</v>
      </c>
      <c s="37">
        <v>2049</v>
      </c>
      <c s="36">
        <v>0</v>
      </c>
      <c s="36">
        <f>ROUND(G205*H205,6)</f>
      </c>
      <c r="L205" s="38">
        <v>0</v>
      </c>
      <c s="32">
        <f>ROUND(ROUND(L205,2)*ROUND(G205,3),2)</f>
      </c>
      <c s="36" t="s">
        <v>2454</v>
      </c>
      <c>
        <f>(M205*21)/100</f>
      </c>
      <c t="s">
        <v>27</v>
      </c>
    </row>
    <row r="206" spans="1:5" ht="51">
      <c r="A206" s="35" t="s">
        <v>53</v>
      </c>
      <c r="E206" s="39" t="s">
        <v>2601</v>
      </c>
    </row>
    <row r="207" spans="1:5" ht="12.75">
      <c r="A207" s="35" t="s">
        <v>54</v>
      </c>
      <c r="E207" s="40" t="s">
        <v>5</v>
      </c>
    </row>
    <row r="208" spans="1:5" ht="204">
      <c r="A208" t="s">
        <v>55</v>
      </c>
      <c r="E208" s="39" t="s">
        <v>2602</v>
      </c>
    </row>
    <row r="209" spans="1:16" ht="25.5">
      <c r="A209" t="s">
        <v>48</v>
      </c>
      <c s="34" t="s">
        <v>338</v>
      </c>
      <c s="34" t="s">
        <v>2603</v>
      </c>
      <c s="35" t="s">
        <v>5</v>
      </c>
      <c s="6" t="s">
        <v>2604</v>
      </c>
      <c s="36" t="s">
        <v>51</v>
      </c>
      <c s="37">
        <v>611.4</v>
      </c>
      <c s="36">
        <v>0</v>
      </c>
      <c s="36">
        <f>ROUND(G209*H209,6)</f>
      </c>
      <c r="L209" s="38">
        <v>0</v>
      </c>
      <c s="32">
        <f>ROUND(ROUND(L209,2)*ROUND(G209,3),2)</f>
      </c>
      <c s="36" t="s">
        <v>2454</v>
      </c>
      <c>
        <f>(M209*21)/100</f>
      </c>
      <c t="s">
        <v>27</v>
      </c>
    </row>
    <row r="210" spans="1:5" ht="51">
      <c r="A210" s="35" t="s">
        <v>53</v>
      </c>
      <c r="E210" s="39" t="s">
        <v>2601</v>
      </c>
    </row>
    <row r="211" spans="1:5" ht="12.75">
      <c r="A211" s="35" t="s">
        <v>54</v>
      </c>
      <c r="E211" s="40" t="s">
        <v>5</v>
      </c>
    </row>
    <row r="212" spans="1:5" ht="204">
      <c r="A212" t="s">
        <v>55</v>
      </c>
      <c r="E212" s="39" t="s">
        <v>2605</v>
      </c>
    </row>
    <row r="213" spans="1:16" ht="38.25">
      <c r="A213" t="s">
        <v>48</v>
      </c>
      <c s="34" t="s">
        <v>342</v>
      </c>
      <c s="34" t="s">
        <v>2606</v>
      </c>
      <c s="35" t="s">
        <v>5</v>
      </c>
      <c s="6" t="s">
        <v>2607</v>
      </c>
      <c s="36" t="s">
        <v>51</v>
      </c>
      <c s="37">
        <v>405</v>
      </c>
      <c s="36">
        <v>0</v>
      </c>
      <c s="36">
        <f>ROUND(G213*H213,6)</f>
      </c>
      <c r="L213" s="38">
        <v>0</v>
      </c>
      <c s="32">
        <f>ROUND(ROUND(L213,2)*ROUND(G213,3),2)</f>
      </c>
      <c s="36" t="s">
        <v>2454</v>
      </c>
      <c>
        <f>(M213*21)/100</f>
      </c>
      <c t="s">
        <v>27</v>
      </c>
    </row>
    <row r="214" spans="1:5" ht="51">
      <c r="A214" s="35" t="s">
        <v>53</v>
      </c>
      <c r="E214" s="39" t="s">
        <v>2608</v>
      </c>
    </row>
    <row r="215" spans="1:5" ht="12.75">
      <c r="A215" s="35" t="s">
        <v>54</v>
      </c>
      <c r="E215" s="40" t="s">
        <v>5</v>
      </c>
    </row>
    <row r="216" spans="1:5" ht="216.75">
      <c r="A216" t="s">
        <v>55</v>
      </c>
      <c r="E216" s="39" t="s">
        <v>2609</v>
      </c>
    </row>
    <row r="217" spans="1:16" ht="38.25">
      <c r="A217" t="s">
        <v>48</v>
      </c>
      <c s="34" t="s">
        <v>573</v>
      </c>
      <c s="34" t="s">
        <v>2610</v>
      </c>
      <c s="35" t="s">
        <v>5</v>
      </c>
      <c s="6" t="s">
        <v>2611</v>
      </c>
      <c s="36" t="s">
        <v>51</v>
      </c>
      <c s="37">
        <v>92</v>
      </c>
      <c s="36">
        <v>0</v>
      </c>
      <c s="36">
        <f>ROUND(G217*H217,6)</f>
      </c>
      <c r="L217" s="38">
        <v>0</v>
      </c>
      <c s="32">
        <f>ROUND(ROUND(L217,2)*ROUND(G217,3),2)</f>
      </c>
      <c s="36" t="s">
        <v>2454</v>
      </c>
      <c>
        <f>(M217*21)/100</f>
      </c>
      <c t="s">
        <v>27</v>
      </c>
    </row>
    <row r="218" spans="1:5" ht="51">
      <c r="A218" s="35" t="s">
        <v>53</v>
      </c>
      <c r="E218" s="39" t="s">
        <v>2608</v>
      </c>
    </row>
    <row r="219" spans="1:5" ht="12.75">
      <c r="A219" s="35" t="s">
        <v>54</v>
      </c>
      <c r="E219" s="40" t="s">
        <v>5</v>
      </c>
    </row>
    <row r="220" spans="1:5" ht="216.75">
      <c r="A220" t="s">
        <v>55</v>
      </c>
      <c r="E220" s="39" t="s">
        <v>2609</v>
      </c>
    </row>
    <row r="221" spans="1:16" ht="12.75">
      <c r="A221" t="s">
        <v>48</v>
      </c>
      <c s="34" t="s">
        <v>577</v>
      </c>
      <c s="34" t="s">
        <v>2612</v>
      </c>
      <c s="35" t="s">
        <v>5</v>
      </c>
      <c s="6" t="s">
        <v>2613</v>
      </c>
      <c s="36" t="s">
        <v>62</v>
      </c>
      <c s="37">
        <v>1</v>
      </c>
      <c s="36">
        <v>0</v>
      </c>
      <c s="36">
        <f>ROUND(G221*H221,6)</f>
      </c>
      <c r="L221" s="38">
        <v>0</v>
      </c>
      <c s="32">
        <f>ROUND(ROUND(L221,2)*ROUND(G221,3),2)</f>
      </c>
      <c s="36" t="s">
        <v>2454</v>
      </c>
      <c>
        <f>(M221*21)/100</f>
      </c>
      <c t="s">
        <v>27</v>
      </c>
    </row>
    <row r="222" spans="1:5" ht="12.75">
      <c r="A222" s="35" t="s">
        <v>53</v>
      </c>
      <c r="E222" s="39" t="s">
        <v>5</v>
      </c>
    </row>
    <row r="223" spans="1:5" ht="12.75">
      <c r="A223" s="35" t="s">
        <v>54</v>
      </c>
      <c r="E223" s="40" t="s">
        <v>5</v>
      </c>
    </row>
    <row r="224" spans="1:5" ht="127.5">
      <c r="A224" t="s">
        <v>55</v>
      </c>
      <c r="E224" s="39" t="s">
        <v>2614</v>
      </c>
    </row>
    <row r="225" spans="1:16" ht="12.75">
      <c r="A225" t="s">
        <v>48</v>
      </c>
      <c s="34" t="s">
        <v>346</v>
      </c>
      <c s="34" t="s">
        <v>2615</v>
      </c>
      <c s="35" t="s">
        <v>5</v>
      </c>
      <c s="6" t="s">
        <v>2616</v>
      </c>
      <c s="36" t="s">
        <v>62</v>
      </c>
      <c s="37">
        <v>9</v>
      </c>
      <c s="36">
        <v>0</v>
      </c>
      <c s="36">
        <f>ROUND(G225*H225,6)</f>
      </c>
      <c r="L225" s="38">
        <v>0</v>
      </c>
      <c s="32">
        <f>ROUND(ROUND(L225,2)*ROUND(G225,3),2)</f>
      </c>
      <c s="36" t="s">
        <v>2454</v>
      </c>
      <c>
        <f>(M225*21)/100</f>
      </c>
      <c t="s">
        <v>27</v>
      </c>
    </row>
    <row r="226" spans="1:5" ht="12.75">
      <c r="A226" s="35" t="s">
        <v>53</v>
      </c>
      <c r="E226" s="39" t="s">
        <v>5</v>
      </c>
    </row>
    <row r="227" spans="1:5" ht="12.75">
      <c r="A227" s="35" t="s">
        <v>54</v>
      </c>
      <c r="E227" s="40" t="s">
        <v>5</v>
      </c>
    </row>
    <row r="228" spans="1:5" ht="127.5">
      <c r="A228" t="s">
        <v>55</v>
      </c>
      <c r="E228" s="39" t="s">
        <v>2614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2448</v>
      </c>
      <c s="41">
        <f>Rekapitulace!C46</f>
      </c>
      <c s="20" t="s">
        <v>0</v>
      </c>
      <c t="s">
        <v>23</v>
      </c>
      <c t="s">
        <v>27</v>
      </c>
    </row>
    <row r="4" spans="1:16" ht="32" customHeight="1">
      <c r="A4" s="24" t="s">
        <v>20</v>
      </c>
      <c s="25" t="s">
        <v>28</v>
      </c>
      <c s="27" t="s">
        <v>2448</v>
      </c>
      <c r="E4" s="26" t="s">
        <v>2449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2619</v>
      </c>
      <c r="E8" s="30" t="s">
        <v>2618</v>
      </c>
      <c r="J8" s="29">
        <f>0+J9</f>
      </c>
      <c s="29">
        <f>0+K9</f>
      </c>
      <c s="29">
        <f>0+L9</f>
      </c>
      <c s="29">
        <f>0+M9</f>
      </c>
    </row>
    <row r="9" spans="1:13" ht="12.75">
      <c r="A9" t="s">
        <v>46</v>
      </c>
      <c r="C9" s="31" t="s">
        <v>1076</v>
      </c>
      <c r="E9" s="33" t="s">
        <v>1381</v>
      </c>
      <c r="J9" s="32">
        <f>0</f>
      </c>
      <c s="32">
        <f>0</f>
      </c>
      <c s="32">
        <f>0+L10+L14+L18+L22+L26+L30+L34</f>
      </c>
      <c s="32">
        <f>0+M10+M14+M18+M22+M26+M30+M34</f>
      </c>
    </row>
    <row r="10" spans="1:16" ht="25.5">
      <c r="A10" t="s">
        <v>48</v>
      </c>
      <c s="34" t="s">
        <v>4</v>
      </c>
      <c s="34" t="s">
        <v>2620</v>
      </c>
      <c s="35" t="s">
        <v>5</v>
      </c>
      <c s="6" t="s">
        <v>2621</v>
      </c>
      <c s="36" t="s">
        <v>62</v>
      </c>
      <c s="37">
        <v>25</v>
      </c>
      <c s="36">
        <v>0</v>
      </c>
      <c s="36">
        <f>ROUND(G10*H10,6)</f>
      </c>
      <c r="L10" s="38">
        <v>0</v>
      </c>
      <c s="32">
        <f>ROUND(ROUND(L10,2)*ROUND(G10,3),2)</f>
      </c>
      <c s="36" t="s">
        <v>2454</v>
      </c>
      <c>
        <f>(M10*21)/100</f>
      </c>
      <c t="s">
        <v>27</v>
      </c>
    </row>
    <row r="11" spans="1:5" ht="12.75">
      <c r="A11" s="35" t="s">
        <v>53</v>
      </c>
      <c r="E11" s="39" t="s">
        <v>5</v>
      </c>
    </row>
    <row r="12" spans="1:5" ht="12.75">
      <c r="A12" s="35" t="s">
        <v>54</v>
      </c>
      <c r="E12" s="40" t="s">
        <v>5</v>
      </c>
    </row>
    <row r="13" spans="1:5" ht="25.5">
      <c r="A13" t="s">
        <v>55</v>
      </c>
      <c r="E13" s="39" t="s">
        <v>2622</v>
      </c>
    </row>
    <row r="14" spans="1:16" ht="12.75">
      <c r="A14" t="s">
        <v>48</v>
      </c>
      <c s="34" t="s">
        <v>27</v>
      </c>
      <c s="34" t="s">
        <v>2623</v>
      </c>
      <c s="35" t="s">
        <v>5</v>
      </c>
      <c s="6" t="s">
        <v>2624</v>
      </c>
      <c s="36" t="s">
        <v>62</v>
      </c>
      <c s="37">
        <v>30</v>
      </c>
      <c s="36">
        <v>0</v>
      </c>
      <c s="36">
        <f>ROUND(G14*H14,6)</f>
      </c>
      <c r="L14" s="38">
        <v>0</v>
      </c>
      <c s="32">
        <f>ROUND(ROUND(L14,2)*ROUND(G14,3),2)</f>
      </c>
      <c s="36" t="s">
        <v>2454</v>
      </c>
      <c>
        <f>(M14*21)/100</f>
      </c>
      <c t="s">
        <v>27</v>
      </c>
    </row>
    <row r="15" spans="1:5" ht="12.75">
      <c r="A15" s="35" t="s">
        <v>53</v>
      </c>
      <c r="E15" s="39" t="s">
        <v>5</v>
      </c>
    </row>
    <row r="16" spans="1:5" ht="12.75">
      <c r="A16" s="35" t="s">
        <v>54</v>
      </c>
      <c r="E16" s="40" t="s">
        <v>5</v>
      </c>
    </row>
    <row r="17" spans="1:5" ht="89.25">
      <c r="A17" t="s">
        <v>55</v>
      </c>
      <c r="E17" s="39" t="s">
        <v>2584</v>
      </c>
    </row>
    <row r="18" spans="1:16" ht="12.75">
      <c r="A18" t="s">
        <v>48</v>
      </c>
      <c s="34" t="s">
        <v>26</v>
      </c>
      <c s="34" t="s">
        <v>2582</v>
      </c>
      <c s="35" t="s">
        <v>5</v>
      </c>
      <c s="6" t="s">
        <v>2583</v>
      </c>
      <c s="36" t="s">
        <v>62</v>
      </c>
      <c s="37">
        <v>1</v>
      </c>
      <c s="36">
        <v>0</v>
      </c>
      <c s="36">
        <f>ROUND(G18*H18,6)</f>
      </c>
      <c r="L18" s="38">
        <v>0</v>
      </c>
      <c s="32">
        <f>ROUND(ROUND(L18,2)*ROUND(G18,3),2)</f>
      </c>
      <c s="36" t="s">
        <v>2454</v>
      </c>
      <c>
        <f>(M18*21)/100</f>
      </c>
      <c t="s">
        <v>27</v>
      </c>
    </row>
    <row r="19" spans="1:5" ht="12.75">
      <c r="A19" s="35" t="s">
        <v>53</v>
      </c>
      <c r="E19" s="39" t="s">
        <v>5</v>
      </c>
    </row>
    <row r="20" spans="1:5" ht="12.75">
      <c r="A20" s="35" t="s">
        <v>54</v>
      </c>
      <c r="E20" s="40" t="s">
        <v>5</v>
      </c>
    </row>
    <row r="21" spans="1:5" ht="89.25">
      <c r="A21" t="s">
        <v>55</v>
      </c>
      <c r="E21" s="39" t="s">
        <v>2584</v>
      </c>
    </row>
    <row r="22" spans="1:16" ht="12.75">
      <c r="A22" t="s">
        <v>48</v>
      </c>
      <c s="34" t="s">
        <v>63</v>
      </c>
      <c s="34" t="s">
        <v>2625</v>
      </c>
      <c s="35" t="s">
        <v>5</v>
      </c>
      <c s="6" t="s">
        <v>2626</v>
      </c>
      <c s="36" t="s">
        <v>62</v>
      </c>
      <c s="37">
        <v>1</v>
      </c>
      <c s="36">
        <v>0</v>
      </c>
      <c s="36">
        <f>ROUND(G22*H22,6)</f>
      </c>
      <c r="L22" s="38">
        <v>0</v>
      </c>
      <c s="32">
        <f>ROUND(ROUND(L22,2)*ROUND(G22,3),2)</f>
      </c>
      <c s="36" t="s">
        <v>2454</v>
      </c>
      <c>
        <f>(M22*21)/100</f>
      </c>
      <c t="s">
        <v>27</v>
      </c>
    </row>
    <row r="23" spans="1:5" ht="12.75">
      <c r="A23" s="35" t="s">
        <v>53</v>
      </c>
      <c r="E23" s="39" t="s">
        <v>5</v>
      </c>
    </row>
    <row r="24" spans="1:5" ht="12.75">
      <c r="A24" s="35" t="s">
        <v>54</v>
      </c>
      <c r="E24" s="40" t="s">
        <v>5</v>
      </c>
    </row>
    <row r="25" spans="1:5" ht="127.5">
      <c r="A25" t="s">
        <v>55</v>
      </c>
      <c r="E25" s="39" t="s">
        <v>2627</v>
      </c>
    </row>
    <row r="26" spans="1:16" ht="12.75">
      <c r="A26" t="s">
        <v>48</v>
      </c>
      <c s="34" t="s">
        <v>67</v>
      </c>
      <c s="34" t="s">
        <v>2628</v>
      </c>
      <c s="35" t="s">
        <v>5</v>
      </c>
      <c s="6" t="s">
        <v>2629</v>
      </c>
      <c s="36" t="s">
        <v>62</v>
      </c>
      <c s="37">
        <v>9</v>
      </c>
      <c s="36">
        <v>0</v>
      </c>
      <c s="36">
        <f>ROUND(G26*H26,6)</f>
      </c>
      <c r="L26" s="38">
        <v>0</v>
      </c>
      <c s="32">
        <f>ROUND(ROUND(L26,2)*ROUND(G26,3),2)</f>
      </c>
      <c s="36" t="s">
        <v>2454</v>
      </c>
      <c>
        <f>(M26*21)/100</f>
      </c>
      <c t="s">
        <v>27</v>
      </c>
    </row>
    <row r="27" spans="1:5" ht="12.75">
      <c r="A27" s="35" t="s">
        <v>53</v>
      </c>
      <c r="E27" s="39" t="s">
        <v>5</v>
      </c>
    </row>
    <row r="28" spans="1:5" ht="12.75">
      <c r="A28" s="35" t="s">
        <v>54</v>
      </c>
      <c r="E28" s="40" t="s">
        <v>5</v>
      </c>
    </row>
    <row r="29" spans="1:5" ht="127.5">
      <c r="A29" t="s">
        <v>55</v>
      </c>
      <c r="E29" s="39" t="s">
        <v>2627</v>
      </c>
    </row>
    <row r="30" spans="1:16" ht="12.75">
      <c r="A30" t="s">
        <v>48</v>
      </c>
      <c s="34" t="s">
        <v>72</v>
      </c>
      <c s="34" t="s">
        <v>2630</v>
      </c>
      <c s="35" t="s">
        <v>5</v>
      </c>
      <c s="6" t="s">
        <v>2631</v>
      </c>
      <c s="36" t="s">
        <v>62</v>
      </c>
      <c s="37">
        <v>3</v>
      </c>
      <c s="36">
        <v>0</v>
      </c>
      <c s="36">
        <f>ROUND(G30*H30,6)</f>
      </c>
      <c r="L30" s="38">
        <v>0</v>
      </c>
      <c s="32">
        <f>ROUND(ROUND(L30,2)*ROUND(G30,3),2)</f>
      </c>
      <c s="36" t="s">
        <v>2454</v>
      </c>
      <c>
        <f>(M30*21)/100</f>
      </c>
      <c t="s">
        <v>27</v>
      </c>
    </row>
    <row r="31" spans="1:5" ht="12.75">
      <c r="A31" s="35" t="s">
        <v>53</v>
      </c>
      <c r="E31" s="39" t="s">
        <v>5</v>
      </c>
    </row>
    <row r="32" spans="1:5" ht="12.75">
      <c r="A32" s="35" t="s">
        <v>54</v>
      </c>
      <c r="E32" s="40" t="s">
        <v>5</v>
      </c>
    </row>
    <row r="33" spans="1:5" ht="127.5">
      <c r="A33" t="s">
        <v>55</v>
      </c>
      <c r="E33" s="39" t="s">
        <v>2627</v>
      </c>
    </row>
    <row r="34" spans="1:16" ht="12.75">
      <c r="A34" t="s">
        <v>48</v>
      </c>
      <c s="34" t="s">
        <v>123</v>
      </c>
      <c s="34" t="s">
        <v>2632</v>
      </c>
      <c s="35" t="s">
        <v>5</v>
      </c>
      <c s="6" t="s">
        <v>2633</v>
      </c>
      <c s="36" t="s">
        <v>62</v>
      </c>
      <c s="37">
        <v>7</v>
      </c>
      <c s="36">
        <v>0</v>
      </c>
      <c s="36">
        <f>ROUND(G34*H34,6)</f>
      </c>
      <c r="L34" s="38">
        <v>0</v>
      </c>
      <c s="32">
        <f>ROUND(ROUND(L34,2)*ROUND(G34,3),2)</f>
      </c>
      <c s="36" t="s">
        <v>2454</v>
      </c>
      <c>
        <f>(M34*21)/100</f>
      </c>
      <c t="s">
        <v>27</v>
      </c>
    </row>
    <row r="35" spans="1:5" ht="12.75">
      <c r="A35" s="35" t="s">
        <v>53</v>
      </c>
      <c r="E35" s="39" t="s">
        <v>5</v>
      </c>
    </row>
    <row r="36" spans="1:5" ht="12.75">
      <c r="A36" s="35" t="s">
        <v>54</v>
      </c>
      <c r="E36" s="40" t="s">
        <v>5</v>
      </c>
    </row>
    <row r="37" spans="1:5" ht="127.5">
      <c r="A37" t="s">
        <v>55</v>
      </c>
      <c r="E37" s="39" t="s">
        <v>2627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2634</v>
      </c>
      <c s="41">
        <f>Rekapitulace!C49</f>
      </c>
      <c s="20" t="s">
        <v>0</v>
      </c>
      <c t="s">
        <v>23</v>
      </c>
      <c t="s">
        <v>27</v>
      </c>
    </row>
    <row r="4" spans="1:16" ht="32" customHeight="1">
      <c r="A4" s="24" t="s">
        <v>20</v>
      </c>
      <c s="25" t="s">
        <v>28</v>
      </c>
      <c s="27" t="s">
        <v>2634</v>
      </c>
      <c r="E4" s="26" t="s">
        <v>2635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COUNTIFS(L8:L181,"=0",A8:A181,"P")+COUNTIFS(L8:L181,"",A8:A181,"P")+SUM(Q8:Q181)</f>
      </c>
    </row>
    <row r="8" spans="1:13" ht="12.75">
      <c r="A8" t="s">
        <v>44</v>
      </c>
      <c r="C8" s="28" t="s">
        <v>2638</v>
      </c>
      <c r="E8" s="30" t="s">
        <v>2637</v>
      </c>
      <c r="J8" s="29">
        <f>0+J9+J22+J87+J96+J105+J110+J147+J176</f>
      </c>
      <c s="29">
        <f>0+K9+K22+K87+K96+K105+K110+K147+K176</f>
      </c>
      <c s="29">
        <f>0+L9+L22+L87+L96+L105+L110+L147+L176</f>
      </c>
      <c s="29">
        <f>0+M9+M22+M87+M96+M105+M110+M147+M176</f>
      </c>
    </row>
    <row r="9" spans="1:13" ht="12.75">
      <c r="A9" t="s">
        <v>46</v>
      </c>
      <c r="C9" s="31" t="s">
        <v>1076</v>
      </c>
      <c r="E9" s="33" t="s">
        <v>1381</v>
      </c>
      <c r="J9" s="32">
        <f>0</f>
      </c>
      <c s="32">
        <f>0</f>
      </c>
      <c s="32">
        <f>0+L10+L14+L18</f>
      </c>
      <c s="32">
        <f>0+M10+M14+M18</f>
      </c>
    </row>
    <row r="10" spans="1:16" ht="25.5">
      <c r="A10" t="s">
        <v>48</v>
      </c>
      <c s="34" t="s">
        <v>4</v>
      </c>
      <c s="34" t="s">
        <v>2400</v>
      </c>
      <c s="35" t="s">
        <v>2401</v>
      </c>
      <c s="6" t="s">
        <v>2639</v>
      </c>
      <c s="36" t="s">
        <v>443</v>
      </c>
      <c s="37">
        <v>10629.234</v>
      </c>
      <c s="36">
        <v>0</v>
      </c>
      <c s="36">
        <f>ROUND(G10*H10,6)</f>
      </c>
      <c r="L10" s="38">
        <v>0</v>
      </c>
      <c s="32">
        <f>ROUND(ROUND(L10,2)*ROUND(G10,3),2)</f>
      </c>
      <c s="36" t="s">
        <v>2454</v>
      </c>
      <c>
        <f>(M10*21)/100</f>
      </c>
      <c t="s">
        <v>27</v>
      </c>
    </row>
    <row r="11" spans="1:5" ht="12.75">
      <c r="A11" s="35" t="s">
        <v>53</v>
      </c>
      <c r="E11" s="39" t="s">
        <v>2455</v>
      </c>
    </row>
    <row r="12" spans="1:5" ht="38.25">
      <c r="A12" s="35" t="s">
        <v>54</v>
      </c>
      <c r="E12" s="40" t="s">
        <v>2640</v>
      </c>
    </row>
    <row r="13" spans="1:5" ht="140.25">
      <c r="A13" t="s">
        <v>55</v>
      </c>
      <c r="E13" s="39" t="s">
        <v>2456</v>
      </c>
    </row>
    <row r="14" spans="1:16" ht="25.5">
      <c r="A14" t="s">
        <v>48</v>
      </c>
      <c s="34" t="s">
        <v>27</v>
      </c>
      <c s="34" t="s">
        <v>2641</v>
      </c>
      <c s="35" t="s">
        <v>2642</v>
      </c>
      <c s="6" t="s">
        <v>2643</v>
      </c>
      <c s="36" t="s">
        <v>443</v>
      </c>
      <c s="37">
        <v>750</v>
      </c>
      <c s="36">
        <v>0</v>
      </c>
      <c s="36">
        <f>ROUND(G14*H14,6)</f>
      </c>
      <c r="L14" s="38">
        <v>0</v>
      </c>
      <c s="32">
        <f>ROUND(ROUND(L14,2)*ROUND(G14,3),2)</f>
      </c>
      <c s="36" t="s">
        <v>2454</v>
      </c>
      <c>
        <f>(M14*21)/100</f>
      </c>
      <c t="s">
        <v>27</v>
      </c>
    </row>
    <row r="15" spans="1:5" ht="25.5">
      <c r="A15" s="35" t="s">
        <v>53</v>
      </c>
      <c r="E15" s="39" t="s">
        <v>2644</v>
      </c>
    </row>
    <row r="16" spans="1:5" ht="38.25">
      <c r="A16" s="35" t="s">
        <v>54</v>
      </c>
      <c r="E16" s="40" t="s">
        <v>2645</v>
      </c>
    </row>
    <row r="17" spans="1:5" ht="140.25">
      <c r="A17" t="s">
        <v>55</v>
      </c>
      <c r="E17" s="39" t="s">
        <v>2456</v>
      </c>
    </row>
    <row r="18" spans="1:16" ht="25.5">
      <c r="A18" t="s">
        <v>48</v>
      </c>
      <c s="34" t="s">
        <v>26</v>
      </c>
      <c s="34" t="s">
        <v>451</v>
      </c>
      <c s="35" t="s">
        <v>2646</v>
      </c>
      <c s="6" t="s">
        <v>2647</v>
      </c>
      <c s="36" t="s">
        <v>443</v>
      </c>
      <c s="37">
        <v>117.99</v>
      </c>
      <c s="36">
        <v>0</v>
      </c>
      <c s="36">
        <f>ROUND(G18*H18,6)</f>
      </c>
      <c r="L18" s="38">
        <v>0</v>
      </c>
      <c s="32">
        <f>ROUND(ROUND(L18,2)*ROUND(G18,3),2)</f>
      </c>
      <c s="36" t="s">
        <v>2454</v>
      </c>
      <c>
        <f>(M18*21)/100</f>
      </c>
      <c t="s">
        <v>27</v>
      </c>
    </row>
    <row r="19" spans="1:5" ht="12.75">
      <c r="A19" s="35" t="s">
        <v>53</v>
      </c>
      <c r="E19" s="39" t="s">
        <v>2455</v>
      </c>
    </row>
    <row r="20" spans="1:5" ht="38.25">
      <c r="A20" s="35" t="s">
        <v>54</v>
      </c>
      <c r="E20" s="40" t="s">
        <v>2648</v>
      </c>
    </row>
    <row r="21" spans="1:5" ht="140.25">
      <c r="A21" t="s">
        <v>55</v>
      </c>
      <c r="E21" s="39" t="s">
        <v>2456</v>
      </c>
    </row>
    <row r="22" spans="1:13" ht="12.75">
      <c r="A22" t="s">
        <v>46</v>
      </c>
      <c r="C22" s="31" t="s">
        <v>4</v>
      </c>
      <c r="E22" s="33" t="s">
        <v>1269</v>
      </c>
      <c r="J22" s="32">
        <f>0</f>
      </c>
      <c s="32">
        <f>0</f>
      </c>
      <c s="32">
        <f>0+L23+L27+L31+L35+L39+L43+L47+L51+L55+L59+L63+L67+L71+L75+L79+L83</f>
      </c>
      <c s="32">
        <f>0+M23+M27+M31+M35+M39+M43+M47+M51+M55+M59+M63+M67+M71+M75+M79+M83</f>
      </c>
    </row>
    <row r="23" spans="1:16" ht="12.75">
      <c r="A23" t="s">
        <v>48</v>
      </c>
      <c s="34" t="s">
        <v>63</v>
      </c>
      <c s="34" t="s">
        <v>2404</v>
      </c>
      <c s="35" t="s">
        <v>5</v>
      </c>
      <c s="6" t="s">
        <v>2405</v>
      </c>
      <c s="36" t="s">
        <v>182</v>
      </c>
      <c s="37">
        <v>2039.1</v>
      </c>
      <c s="36">
        <v>0</v>
      </c>
      <c s="36">
        <f>ROUND(G23*H23,6)</f>
      </c>
      <c r="L23" s="38">
        <v>0</v>
      </c>
      <c s="32">
        <f>ROUND(ROUND(L23,2)*ROUND(G23,3),2)</f>
      </c>
      <c s="36" t="s">
        <v>2454</v>
      </c>
      <c>
        <f>(M23*21)/100</f>
      </c>
      <c t="s">
        <v>27</v>
      </c>
    </row>
    <row r="24" spans="1:5" ht="12.75">
      <c r="A24" s="35" t="s">
        <v>53</v>
      </c>
      <c r="E24" s="39" t="s">
        <v>5</v>
      </c>
    </row>
    <row r="25" spans="1:5" ht="12.75">
      <c r="A25" s="35" t="s">
        <v>54</v>
      </c>
      <c r="E25" s="40" t="s">
        <v>5</v>
      </c>
    </row>
    <row r="26" spans="1:5" ht="38.25">
      <c r="A26" t="s">
        <v>55</v>
      </c>
      <c r="E26" s="39" t="s">
        <v>2407</v>
      </c>
    </row>
    <row r="27" spans="1:16" ht="12.75">
      <c r="A27" t="s">
        <v>48</v>
      </c>
      <c s="34" t="s">
        <v>67</v>
      </c>
      <c s="34" t="s">
        <v>2649</v>
      </c>
      <c s="35" t="s">
        <v>5</v>
      </c>
      <c s="6" t="s">
        <v>2650</v>
      </c>
      <c s="36" t="s">
        <v>182</v>
      </c>
      <c s="37">
        <v>9621.7</v>
      </c>
      <c s="36">
        <v>0</v>
      </c>
      <c s="36">
        <f>ROUND(G27*H27,6)</f>
      </c>
      <c r="L27" s="38">
        <v>0</v>
      </c>
      <c s="32">
        <f>ROUND(ROUND(L27,2)*ROUND(G27,3),2)</f>
      </c>
      <c s="36" t="s">
        <v>2454</v>
      </c>
      <c>
        <f>(M27*21)/100</f>
      </c>
      <c t="s">
        <v>27</v>
      </c>
    </row>
    <row r="28" spans="1:5" ht="12.75">
      <c r="A28" s="35" t="s">
        <v>53</v>
      </c>
      <c r="E28" s="39" t="s">
        <v>5</v>
      </c>
    </row>
    <row r="29" spans="1:5" ht="38.25">
      <c r="A29" s="35" t="s">
        <v>54</v>
      </c>
      <c r="E29" s="40" t="s">
        <v>2651</v>
      </c>
    </row>
    <row r="30" spans="1:5" ht="369.75">
      <c r="A30" t="s">
        <v>55</v>
      </c>
      <c r="E30" s="39" t="s">
        <v>2652</v>
      </c>
    </row>
    <row r="31" spans="1:16" ht="12.75">
      <c r="A31" t="s">
        <v>48</v>
      </c>
      <c s="34" t="s">
        <v>72</v>
      </c>
      <c s="34" t="s">
        <v>2653</v>
      </c>
      <c s="35" t="s">
        <v>5</v>
      </c>
      <c s="6" t="s">
        <v>2654</v>
      </c>
      <c s="36" t="s">
        <v>2595</v>
      </c>
      <c s="37">
        <v>22476.5</v>
      </c>
      <c s="36">
        <v>0</v>
      </c>
      <c s="36">
        <f>ROUND(G31*H31,6)</f>
      </c>
      <c r="L31" s="38">
        <v>0</v>
      </c>
      <c s="32">
        <f>ROUND(ROUND(L31,2)*ROUND(G31,3),2)</f>
      </c>
      <c s="36" t="s">
        <v>2454</v>
      </c>
      <c>
        <f>(M31*21)/100</f>
      </c>
      <c t="s">
        <v>27</v>
      </c>
    </row>
    <row r="32" spans="1:5" ht="12.75">
      <c r="A32" s="35" t="s">
        <v>53</v>
      </c>
      <c r="E32" s="39" t="s">
        <v>2655</v>
      </c>
    </row>
    <row r="33" spans="1:5" ht="12.75">
      <c r="A33" s="35" t="s">
        <v>54</v>
      </c>
      <c r="E33" s="40" t="s">
        <v>5</v>
      </c>
    </row>
    <row r="34" spans="1:5" ht="25.5">
      <c r="A34" t="s">
        <v>55</v>
      </c>
      <c r="E34" s="39" t="s">
        <v>2656</v>
      </c>
    </row>
    <row r="35" spans="1:16" ht="12.75">
      <c r="A35" t="s">
        <v>48</v>
      </c>
      <c s="34" t="s">
        <v>123</v>
      </c>
      <c s="34" t="s">
        <v>2657</v>
      </c>
      <c s="35" t="s">
        <v>5</v>
      </c>
      <c s="6" t="s">
        <v>2658</v>
      </c>
      <c s="36" t="s">
        <v>182</v>
      </c>
      <c s="37">
        <v>300</v>
      </c>
      <c s="36">
        <v>0</v>
      </c>
      <c s="36">
        <f>ROUND(G35*H35,6)</f>
      </c>
      <c r="L35" s="38">
        <v>0</v>
      </c>
      <c s="32">
        <f>ROUND(ROUND(L35,2)*ROUND(G35,3),2)</f>
      </c>
      <c s="36" t="s">
        <v>2454</v>
      </c>
      <c>
        <f>(M35*21)/100</f>
      </c>
      <c t="s">
        <v>27</v>
      </c>
    </row>
    <row r="36" spans="1:5" ht="12.75">
      <c r="A36" s="35" t="s">
        <v>53</v>
      </c>
      <c r="E36" s="39" t="s">
        <v>5</v>
      </c>
    </row>
    <row r="37" spans="1:5" ht="38.25">
      <c r="A37" s="35" t="s">
        <v>54</v>
      </c>
      <c r="E37" s="40" t="s">
        <v>2659</v>
      </c>
    </row>
    <row r="38" spans="1:5" ht="369.75">
      <c r="A38" t="s">
        <v>55</v>
      </c>
      <c r="E38" s="39" t="s">
        <v>2660</v>
      </c>
    </row>
    <row r="39" spans="1:16" ht="12.75">
      <c r="A39" t="s">
        <v>48</v>
      </c>
      <c s="34" t="s">
        <v>163</v>
      </c>
      <c s="34" t="s">
        <v>2661</v>
      </c>
      <c s="35" t="s">
        <v>5</v>
      </c>
      <c s="6" t="s">
        <v>2662</v>
      </c>
      <c s="36" t="s">
        <v>51</v>
      </c>
      <c s="37">
        <v>200</v>
      </c>
      <c s="36">
        <v>0</v>
      </c>
      <c s="36">
        <f>ROUND(G39*H39,6)</f>
      </c>
      <c r="L39" s="38">
        <v>0</v>
      </c>
      <c s="32">
        <f>ROUND(ROUND(L39,2)*ROUND(G39,3),2)</f>
      </c>
      <c s="36" t="s">
        <v>2454</v>
      </c>
      <c>
        <f>(M39*21)/100</f>
      </c>
      <c t="s">
        <v>27</v>
      </c>
    </row>
    <row r="40" spans="1:5" ht="12.75">
      <c r="A40" s="35" t="s">
        <v>53</v>
      </c>
      <c r="E40" s="39" t="s">
        <v>2663</v>
      </c>
    </row>
    <row r="41" spans="1:5" ht="38.25">
      <c r="A41" s="35" t="s">
        <v>54</v>
      </c>
      <c r="E41" s="40" t="s">
        <v>2664</v>
      </c>
    </row>
    <row r="42" spans="1:5" ht="102">
      <c r="A42" t="s">
        <v>55</v>
      </c>
      <c r="E42" s="39" t="s">
        <v>2665</v>
      </c>
    </row>
    <row r="43" spans="1:16" ht="12.75">
      <c r="A43" t="s">
        <v>48</v>
      </c>
      <c s="34" t="s">
        <v>76</v>
      </c>
      <c s="34" t="s">
        <v>475</v>
      </c>
      <c s="35" t="s">
        <v>5</v>
      </c>
      <c s="6" t="s">
        <v>476</v>
      </c>
      <c s="36" t="s">
        <v>182</v>
      </c>
      <c s="37">
        <v>629.8</v>
      </c>
      <c s="36">
        <v>0</v>
      </c>
      <c s="36">
        <f>ROUND(G43*H43,6)</f>
      </c>
      <c r="L43" s="38">
        <v>0</v>
      </c>
      <c s="32">
        <f>ROUND(ROUND(L43,2)*ROUND(G43,3),2)</f>
      </c>
      <c s="36" t="s">
        <v>2454</v>
      </c>
      <c>
        <f>(M43*21)/100</f>
      </c>
      <c t="s">
        <v>27</v>
      </c>
    </row>
    <row r="44" spans="1:5" ht="12.75">
      <c r="A44" s="35" t="s">
        <v>53</v>
      </c>
      <c r="E44" s="39" t="s">
        <v>5</v>
      </c>
    </row>
    <row r="45" spans="1:5" ht="38.25">
      <c r="A45" s="35" t="s">
        <v>54</v>
      </c>
      <c r="E45" s="40" t="s">
        <v>2666</v>
      </c>
    </row>
    <row r="46" spans="1:5" ht="318.75">
      <c r="A46" t="s">
        <v>55</v>
      </c>
      <c r="E46" s="39" t="s">
        <v>2667</v>
      </c>
    </row>
    <row r="47" spans="1:16" ht="12.75">
      <c r="A47" t="s">
        <v>48</v>
      </c>
      <c s="34" t="s">
        <v>82</v>
      </c>
      <c s="34" t="s">
        <v>480</v>
      </c>
      <c s="35" t="s">
        <v>5</v>
      </c>
      <c s="6" t="s">
        <v>481</v>
      </c>
      <c s="36" t="s">
        <v>182</v>
      </c>
      <c s="37">
        <v>118.4</v>
      </c>
      <c s="36">
        <v>0</v>
      </c>
      <c s="36">
        <f>ROUND(G47*H47,6)</f>
      </c>
      <c r="L47" s="38">
        <v>0</v>
      </c>
      <c s="32">
        <f>ROUND(ROUND(L47,2)*ROUND(G47,3),2)</f>
      </c>
      <c s="36" t="s">
        <v>2454</v>
      </c>
      <c>
        <f>(M47*21)/100</f>
      </c>
      <c t="s">
        <v>27</v>
      </c>
    </row>
    <row r="48" spans="1:5" ht="12.75">
      <c r="A48" s="35" t="s">
        <v>53</v>
      </c>
      <c r="E48" s="39" t="s">
        <v>5</v>
      </c>
    </row>
    <row r="49" spans="1:5" ht="38.25">
      <c r="A49" s="35" t="s">
        <v>54</v>
      </c>
      <c r="E49" s="40" t="s">
        <v>2668</v>
      </c>
    </row>
    <row r="50" spans="1:5" ht="318.75">
      <c r="A50" t="s">
        <v>55</v>
      </c>
      <c r="E50" s="39" t="s">
        <v>478</v>
      </c>
    </row>
    <row r="51" spans="1:16" ht="12.75">
      <c r="A51" t="s">
        <v>48</v>
      </c>
      <c s="34" t="s">
        <v>86</v>
      </c>
      <c s="34" t="s">
        <v>2669</v>
      </c>
      <c s="35" t="s">
        <v>5</v>
      </c>
      <c s="6" t="s">
        <v>2670</v>
      </c>
      <c s="36" t="s">
        <v>182</v>
      </c>
      <c s="37">
        <v>4495.3</v>
      </c>
      <c s="36">
        <v>0</v>
      </c>
      <c s="36">
        <f>ROUND(G51*H51,6)</f>
      </c>
      <c r="L51" s="38">
        <v>0</v>
      </c>
      <c s="32">
        <f>ROUND(ROUND(L51,2)*ROUND(G51,3),2)</f>
      </c>
      <c s="36" t="s">
        <v>2454</v>
      </c>
      <c>
        <f>(M51*21)/100</f>
      </c>
      <c t="s">
        <v>27</v>
      </c>
    </row>
    <row r="52" spans="1:5" ht="12.75">
      <c r="A52" s="35" t="s">
        <v>53</v>
      </c>
      <c r="E52" s="39" t="s">
        <v>2671</v>
      </c>
    </row>
    <row r="53" spans="1:5" ht="38.25">
      <c r="A53" s="35" t="s">
        <v>54</v>
      </c>
      <c r="E53" s="40" t="s">
        <v>2672</v>
      </c>
    </row>
    <row r="54" spans="1:5" ht="267.75">
      <c r="A54" t="s">
        <v>55</v>
      </c>
      <c r="E54" s="39" t="s">
        <v>2673</v>
      </c>
    </row>
    <row r="55" spans="1:16" ht="12.75">
      <c r="A55" t="s">
        <v>48</v>
      </c>
      <c s="34" t="s">
        <v>90</v>
      </c>
      <c s="34" t="s">
        <v>2674</v>
      </c>
      <c s="35" t="s">
        <v>5</v>
      </c>
      <c s="6" t="s">
        <v>2675</v>
      </c>
      <c s="36" t="s">
        <v>182</v>
      </c>
      <c s="37">
        <v>142.9</v>
      </c>
      <c s="36">
        <v>0</v>
      </c>
      <c s="36">
        <f>ROUND(G55*H55,6)</f>
      </c>
      <c r="L55" s="38">
        <v>0</v>
      </c>
      <c s="32">
        <f>ROUND(ROUND(L55,2)*ROUND(G55,3),2)</f>
      </c>
      <c s="36" t="s">
        <v>2454</v>
      </c>
      <c>
        <f>(M55*21)/100</f>
      </c>
      <c t="s">
        <v>27</v>
      </c>
    </row>
    <row r="56" spans="1:5" ht="12.75">
      <c r="A56" s="35" t="s">
        <v>53</v>
      </c>
      <c r="E56" s="39" t="s">
        <v>2676</v>
      </c>
    </row>
    <row r="57" spans="1:5" ht="38.25">
      <c r="A57" s="35" t="s">
        <v>54</v>
      </c>
      <c r="E57" s="40" t="s">
        <v>2677</v>
      </c>
    </row>
    <row r="58" spans="1:5" ht="242.25">
      <c r="A58" t="s">
        <v>55</v>
      </c>
      <c r="E58" s="39" t="s">
        <v>2678</v>
      </c>
    </row>
    <row r="59" spans="1:16" ht="12.75">
      <c r="A59" t="s">
        <v>48</v>
      </c>
      <c s="34" t="s">
        <v>94</v>
      </c>
      <c s="34" t="s">
        <v>2413</v>
      </c>
      <c s="35" t="s">
        <v>5</v>
      </c>
      <c s="6" t="s">
        <v>2414</v>
      </c>
      <c s="36" t="s">
        <v>182</v>
      </c>
      <c s="37">
        <v>46.9</v>
      </c>
      <c s="36">
        <v>0</v>
      </c>
      <c s="36">
        <f>ROUND(G59*H59,6)</f>
      </c>
      <c r="L59" s="38">
        <v>0</v>
      </c>
      <c s="32">
        <f>ROUND(ROUND(L59,2)*ROUND(G59,3),2)</f>
      </c>
      <c s="36" t="s">
        <v>2454</v>
      </c>
      <c>
        <f>(M59*21)/100</f>
      </c>
      <c t="s">
        <v>27</v>
      </c>
    </row>
    <row r="60" spans="1:5" ht="12.75">
      <c r="A60" s="35" t="s">
        <v>53</v>
      </c>
      <c r="E60" s="39" t="s">
        <v>2679</v>
      </c>
    </row>
    <row r="61" spans="1:5" ht="38.25">
      <c r="A61" s="35" t="s">
        <v>54</v>
      </c>
      <c r="E61" s="40" t="s">
        <v>2680</v>
      </c>
    </row>
    <row r="62" spans="1:5" ht="242.25">
      <c r="A62" t="s">
        <v>55</v>
      </c>
      <c r="E62" s="39" t="s">
        <v>2678</v>
      </c>
    </row>
    <row r="63" spans="1:16" ht="12.75">
      <c r="A63" t="s">
        <v>48</v>
      </c>
      <c s="34" t="s">
        <v>98</v>
      </c>
      <c s="34" t="s">
        <v>2681</v>
      </c>
      <c s="35" t="s">
        <v>5</v>
      </c>
      <c s="6" t="s">
        <v>2682</v>
      </c>
      <c s="36" t="s">
        <v>182</v>
      </c>
      <c s="37">
        <v>691.7</v>
      </c>
      <c s="36">
        <v>0</v>
      </c>
      <c s="36">
        <f>ROUND(G63*H63,6)</f>
      </c>
      <c r="L63" s="38">
        <v>0</v>
      </c>
      <c s="32">
        <f>ROUND(ROUND(L63,2)*ROUND(G63,3),2)</f>
      </c>
      <c s="36" t="s">
        <v>2454</v>
      </c>
      <c>
        <f>(M63*21)/100</f>
      </c>
      <c t="s">
        <v>27</v>
      </c>
    </row>
    <row r="64" spans="1:5" ht="12.75">
      <c r="A64" s="35" t="s">
        <v>53</v>
      </c>
      <c r="E64" s="39" t="s">
        <v>5</v>
      </c>
    </row>
    <row r="65" spans="1:5" ht="38.25">
      <c r="A65" s="35" t="s">
        <v>54</v>
      </c>
      <c r="E65" s="40" t="s">
        <v>2683</v>
      </c>
    </row>
    <row r="66" spans="1:5" ht="255">
      <c r="A66" t="s">
        <v>55</v>
      </c>
      <c r="E66" s="39" t="s">
        <v>2684</v>
      </c>
    </row>
    <row r="67" spans="1:16" ht="12.75">
      <c r="A67" t="s">
        <v>48</v>
      </c>
      <c s="34" t="s">
        <v>102</v>
      </c>
      <c s="34" t="s">
        <v>2685</v>
      </c>
      <c s="35" t="s">
        <v>5</v>
      </c>
      <c s="6" t="s">
        <v>2686</v>
      </c>
      <c s="36" t="s">
        <v>197</v>
      </c>
      <c s="37">
        <v>1619.6</v>
      </c>
      <c s="36">
        <v>0</v>
      </c>
      <c s="36">
        <f>ROUND(G67*H67,6)</f>
      </c>
      <c r="L67" s="38">
        <v>0</v>
      </c>
      <c s="32">
        <f>ROUND(ROUND(L67,2)*ROUND(G67,3),2)</f>
      </c>
      <c s="36" t="s">
        <v>2454</v>
      </c>
      <c>
        <f>(M67*21)/100</f>
      </c>
      <c t="s">
        <v>27</v>
      </c>
    </row>
    <row r="68" spans="1:5" ht="12.75">
      <c r="A68" s="35" t="s">
        <v>53</v>
      </c>
      <c r="E68" s="39" t="s">
        <v>5</v>
      </c>
    </row>
    <row r="69" spans="1:5" ht="38.25">
      <c r="A69" s="35" t="s">
        <v>54</v>
      </c>
      <c r="E69" s="40" t="s">
        <v>2687</v>
      </c>
    </row>
    <row r="70" spans="1:5" ht="38.25">
      <c r="A70" t="s">
        <v>55</v>
      </c>
      <c r="E70" s="39" t="s">
        <v>2688</v>
      </c>
    </row>
    <row r="71" spans="1:16" ht="12.75">
      <c r="A71" t="s">
        <v>48</v>
      </c>
      <c s="34" t="s">
        <v>107</v>
      </c>
      <c s="34" t="s">
        <v>2689</v>
      </c>
      <c s="35" t="s">
        <v>5</v>
      </c>
      <c s="6" t="s">
        <v>2690</v>
      </c>
      <c s="36" t="s">
        <v>197</v>
      </c>
      <c s="37">
        <v>17711.5</v>
      </c>
      <c s="36">
        <v>0</v>
      </c>
      <c s="36">
        <f>ROUND(G71*H71,6)</f>
      </c>
      <c r="L71" s="38">
        <v>0</v>
      </c>
      <c s="32">
        <f>ROUND(ROUND(L71,2)*ROUND(G71,3),2)</f>
      </c>
      <c s="36" t="s">
        <v>2454</v>
      </c>
      <c>
        <f>(M71*21)/100</f>
      </c>
      <c t="s">
        <v>27</v>
      </c>
    </row>
    <row r="72" spans="1:5" ht="12.75">
      <c r="A72" s="35" t="s">
        <v>53</v>
      </c>
      <c r="E72" s="39" t="s">
        <v>5</v>
      </c>
    </row>
    <row r="73" spans="1:5" ht="38.25">
      <c r="A73" s="35" t="s">
        <v>54</v>
      </c>
      <c r="E73" s="40" t="s">
        <v>2691</v>
      </c>
    </row>
    <row r="74" spans="1:5" ht="12.75">
      <c r="A74" t="s">
        <v>55</v>
      </c>
      <c r="E74" s="39" t="s">
        <v>2692</v>
      </c>
    </row>
    <row r="75" spans="1:16" ht="12.75">
      <c r="A75" t="s">
        <v>48</v>
      </c>
      <c s="34" t="s">
        <v>111</v>
      </c>
      <c s="34" t="s">
        <v>2693</v>
      </c>
      <c s="35" t="s">
        <v>5</v>
      </c>
      <c s="6" t="s">
        <v>2694</v>
      </c>
      <c s="36" t="s">
        <v>197</v>
      </c>
      <c s="37">
        <v>224.3</v>
      </c>
      <c s="36">
        <v>0</v>
      </c>
      <c s="36">
        <f>ROUND(G75*H75,6)</f>
      </c>
      <c r="L75" s="38">
        <v>0</v>
      </c>
      <c s="32">
        <f>ROUND(ROUND(L75,2)*ROUND(G75,3),2)</f>
      </c>
      <c s="36" t="s">
        <v>2454</v>
      </c>
      <c>
        <f>(M75*21)/100</f>
      </c>
      <c t="s">
        <v>27</v>
      </c>
    </row>
    <row r="76" spans="1:5" ht="12.75">
      <c r="A76" s="35" t="s">
        <v>53</v>
      </c>
      <c r="E76" s="39" t="s">
        <v>5</v>
      </c>
    </row>
    <row r="77" spans="1:5" ht="38.25">
      <c r="A77" s="35" t="s">
        <v>54</v>
      </c>
      <c r="E77" s="40" t="s">
        <v>2695</v>
      </c>
    </row>
    <row r="78" spans="1:5" ht="38.25">
      <c r="A78" t="s">
        <v>55</v>
      </c>
      <c r="E78" s="39" t="s">
        <v>2696</v>
      </c>
    </row>
    <row r="79" spans="1:16" ht="12.75">
      <c r="A79" t="s">
        <v>48</v>
      </c>
      <c s="34" t="s">
        <v>115</v>
      </c>
      <c s="34" t="s">
        <v>2697</v>
      </c>
      <c s="35" t="s">
        <v>5</v>
      </c>
      <c s="6" t="s">
        <v>2698</v>
      </c>
      <c s="36" t="s">
        <v>197</v>
      </c>
      <c s="37">
        <v>220.3</v>
      </c>
      <c s="36">
        <v>0</v>
      </c>
      <c s="36">
        <f>ROUND(G79*H79,6)</f>
      </c>
      <c r="L79" s="38">
        <v>0</v>
      </c>
      <c s="32">
        <f>ROUND(ROUND(L79,2)*ROUND(G79,3),2)</f>
      </c>
      <c s="36" t="s">
        <v>2454</v>
      </c>
      <c>
        <f>(M79*21)/100</f>
      </c>
      <c t="s">
        <v>27</v>
      </c>
    </row>
    <row r="80" spans="1:5" ht="12.75">
      <c r="A80" s="35" t="s">
        <v>53</v>
      </c>
      <c r="E80" s="39" t="s">
        <v>5</v>
      </c>
    </row>
    <row r="81" spans="1:5" ht="38.25">
      <c r="A81" s="35" t="s">
        <v>54</v>
      </c>
      <c r="E81" s="40" t="s">
        <v>2699</v>
      </c>
    </row>
    <row r="82" spans="1:5" ht="38.25">
      <c r="A82" t="s">
        <v>55</v>
      </c>
      <c r="E82" s="39" t="s">
        <v>2700</v>
      </c>
    </row>
    <row r="83" spans="1:16" ht="12.75">
      <c r="A83" t="s">
        <v>48</v>
      </c>
      <c s="34" t="s">
        <v>119</v>
      </c>
      <c s="34" t="s">
        <v>2701</v>
      </c>
      <c s="35" t="s">
        <v>5</v>
      </c>
      <c s="6" t="s">
        <v>2702</v>
      </c>
      <c s="36" t="s">
        <v>197</v>
      </c>
      <c s="37">
        <v>444.6</v>
      </c>
      <c s="36">
        <v>0</v>
      </c>
      <c s="36">
        <f>ROUND(G83*H83,6)</f>
      </c>
      <c r="L83" s="38">
        <v>0</v>
      </c>
      <c s="32">
        <f>ROUND(ROUND(L83,2)*ROUND(G83,3),2)</f>
      </c>
      <c s="36" t="s">
        <v>2454</v>
      </c>
      <c>
        <f>(M83*21)/100</f>
      </c>
      <c t="s">
        <v>27</v>
      </c>
    </row>
    <row r="84" spans="1:5" ht="12.75">
      <c r="A84" s="35" t="s">
        <v>53</v>
      </c>
      <c r="E84" s="39" t="s">
        <v>5</v>
      </c>
    </row>
    <row r="85" spans="1:5" ht="38.25">
      <c r="A85" s="35" t="s">
        <v>54</v>
      </c>
      <c r="E85" s="40" t="s">
        <v>2703</v>
      </c>
    </row>
    <row r="86" spans="1:5" ht="51">
      <c r="A86" t="s">
        <v>55</v>
      </c>
      <c r="E86" s="39" t="s">
        <v>2704</v>
      </c>
    </row>
    <row r="87" spans="1:13" ht="12.75">
      <c r="A87" t="s">
        <v>46</v>
      </c>
      <c r="C87" s="31" t="s">
        <v>27</v>
      </c>
      <c r="E87" s="33" t="s">
        <v>1273</v>
      </c>
      <c r="J87" s="32">
        <f>0</f>
      </c>
      <c s="32">
        <f>0</f>
      </c>
      <c s="32">
        <f>0+L88+L92</f>
      </c>
      <c s="32">
        <f>0+M88+M92</f>
      </c>
    </row>
    <row r="88" spans="1:16" ht="12.75">
      <c r="A88" t="s">
        <v>48</v>
      </c>
      <c s="34" t="s">
        <v>125</v>
      </c>
      <c s="34" t="s">
        <v>2705</v>
      </c>
      <c s="35" t="s">
        <v>5</v>
      </c>
      <c s="6" t="s">
        <v>2706</v>
      </c>
      <c s="36" t="s">
        <v>182</v>
      </c>
      <c s="37">
        <v>46.08</v>
      </c>
      <c s="36">
        <v>0</v>
      </c>
      <c s="36">
        <f>ROUND(G88*H88,6)</f>
      </c>
      <c r="L88" s="38">
        <v>0</v>
      </c>
      <c s="32">
        <f>ROUND(ROUND(L88,2)*ROUND(G88,3),2)</f>
      </c>
      <c s="36" t="s">
        <v>2454</v>
      </c>
      <c>
        <f>(M88*21)/100</f>
      </c>
      <c t="s">
        <v>27</v>
      </c>
    </row>
    <row r="89" spans="1:5" ht="12.75">
      <c r="A89" s="35" t="s">
        <v>53</v>
      </c>
      <c r="E89" s="39" t="s">
        <v>2707</v>
      </c>
    </row>
    <row r="90" spans="1:5" ht="38.25">
      <c r="A90" s="35" t="s">
        <v>54</v>
      </c>
      <c r="E90" s="40" t="s">
        <v>2708</v>
      </c>
    </row>
    <row r="91" spans="1:5" ht="63.75">
      <c r="A91" t="s">
        <v>55</v>
      </c>
      <c r="E91" s="39" t="s">
        <v>2709</v>
      </c>
    </row>
    <row r="92" spans="1:16" ht="12.75">
      <c r="A92" t="s">
        <v>48</v>
      </c>
      <c s="34" t="s">
        <v>129</v>
      </c>
      <c s="34" t="s">
        <v>2710</v>
      </c>
      <c s="35" t="s">
        <v>5</v>
      </c>
      <c s="6" t="s">
        <v>2711</v>
      </c>
      <c s="36" t="s">
        <v>182</v>
      </c>
      <c s="37">
        <v>89.25</v>
      </c>
      <c s="36">
        <v>0</v>
      </c>
      <c s="36">
        <f>ROUND(G92*H92,6)</f>
      </c>
      <c r="L92" s="38">
        <v>0</v>
      </c>
      <c s="32">
        <f>ROUND(ROUND(L92,2)*ROUND(G92,3),2)</f>
      </c>
      <c s="36" t="s">
        <v>2454</v>
      </c>
      <c>
        <f>(M92*21)/100</f>
      </c>
      <c t="s">
        <v>27</v>
      </c>
    </row>
    <row r="93" spans="1:5" ht="12.75">
      <c r="A93" s="35" t="s">
        <v>53</v>
      </c>
      <c r="E93" s="39" t="s">
        <v>2712</v>
      </c>
    </row>
    <row r="94" spans="1:5" ht="38.25">
      <c r="A94" s="35" t="s">
        <v>54</v>
      </c>
      <c r="E94" s="40" t="s">
        <v>2713</v>
      </c>
    </row>
    <row r="95" spans="1:5" ht="51">
      <c r="A95" t="s">
        <v>55</v>
      </c>
      <c r="E95" s="39" t="s">
        <v>2714</v>
      </c>
    </row>
    <row r="96" spans="1:13" ht="12.75">
      <c r="A96" t="s">
        <v>46</v>
      </c>
      <c r="C96" s="31" t="s">
        <v>26</v>
      </c>
      <c r="E96" s="33" t="s">
        <v>2715</v>
      </c>
      <c r="J96" s="32">
        <f>0</f>
      </c>
      <c s="32">
        <f>0</f>
      </c>
      <c s="32">
        <f>0+L97+L101</f>
      </c>
      <c s="32">
        <f>0+M97+M101</f>
      </c>
    </row>
    <row r="97" spans="1:16" ht="12.75">
      <c r="A97" t="s">
        <v>48</v>
      </c>
      <c s="34" t="s">
        <v>133</v>
      </c>
      <c s="34" t="s">
        <v>2716</v>
      </c>
      <c s="35" t="s">
        <v>5</v>
      </c>
      <c s="6" t="s">
        <v>2717</v>
      </c>
      <c s="36" t="s">
        <v>182</v>
      </c>
      <c s="37">
        <v>5.134</v>
      </c>
      <c s="36">
        <v>0</v>
      </c>
      <c s="36">
        <f>ROUND(G97*H97,6)</f>
      </c>
      <c r="L97" s="38">
        <v>0</v>
      </c>
      <c s="32">
        <f>ROUND(ROUND(L97,2)*ROUND(G97,3),2)</f>
      </c>
      <c s="36" t="s">
        <v>2454</v>
      </c>
      <c>
        <f>(M97*21)/100</f>
      </c>
      <c t="s">
        <v>27</v>
      </c>
    </row>
    <row r="98" spans="1:5" ht="12.75">
      <c r="A98" s="35" t="s">
        <v>53</v>
      </c>
      <c r="E98" s="39" t="s">
        <v>2718</v>
      </c>
    </row>
    <row r="99" spans="1:5" ht="38.25">
      <c r="A99" s="35" t="s">
        <v>54</v>
      </c>
      <c r="E99" s="40" t="s">
        <v>2719</v>
      </c>
    </row>
    <row r="100" spans="1:5" ht="280.5">
      <c r="A100" t="s">
        <v>55</v>
      </c>
      <c r="E100" s="39" t="s">
        <v>2720</v>
      </c>
    </row>
    <row r="101" spans="1:16" ht="25.5">
      <c r="A101" t="s">
        <v>48</v>
      </c>
      <c s="34" t="s">
        <v>138</v>
      </c>
      <c s="34" t="s">
        <v>2721</v>
      </c>
      <c s="35" t="s">
        <v>5</v>
      </c>
      <c s="6" t="s">
        <v>2722</v>
      </c>
      <c s="36" t="s">
        <v>182</v>
      </c>
      <c s="37">
        <v>191.12</v>
      </c>
      <c s="36">
        <v>0</v>
      </c>
      <c s="36">
        <f>ROUND(G101*H101,6)</f>
      </c>
      <c r="L101" s="38">
        <v>0</v>
      </c>
      <c s="32">
        <f>ROUND(ROUND(L101,2)*ROUND(G101,3),2)</f>
      </c>
      <c s="36" t="s">
        <v>2454</v>
      </c>
      <c>
        <f>(M101*21)/100</f>
      </c>
      <c t="s">
        <v>27</v>
      </c>
    </row>
    <row r="102" spans="1:5" ht="12.75">
      <c r="A102" s="35" t="s">
        <v>53</v>
      </c>
      <c r="E102" s="39" t="s">
        <v>5</v>
      </c>
    </row>
    <row r="103" spans="1:5" ht="38.25">
      <c r="A103" s="35" t="s">
        <v>54</v>
      </c>
      <c r="E103" s="40" t="s">
        <v>2723</v>
      </c>
    </row>
    <row r="104" spans="1:5" ht="12.75">
      <c r="A104" t="s">
        <v>55</v>
      </c>
      <c r="E104" s="39" t="s">
        <v>2724</v>
      </c>
    </row>
    <row r="105" spans="1:13" ht="12.75">
      <c r="A105" t="s">
        <v>46</v>
      </c>
      <c r="C105" s="31" t="s">
        <v>63</v>
      </c>
      <c r="E105" s="33" t="s">
        <v>2421</v>
      </c>
      <c r="J105" s="32">
        <f>0</f>
      </c>
      <c s="32">
        <f>0</f>
      </c>
      <c s="32">
        <f>0+L106</f>
      </c>
      <c s="32">
        <f>0+M106</f>
      </c>
    </row>
    <row r="106" spans="1:16" ht="12.75">
      <c r="A106" t="s">
        <v>48</v>
      </c>
      <c s="34" t="s">
        <v>249</v>
      </c>
      <c s="34" t="s">
        <v>2725</v>
      </c>
      <c s="35" t="s">
        <v>5</v>
      </c>
      <c s="6" t="s">
        <v>2726</v>
      </c>
      <c s="36" t="s">
        <v>182</v>
      </c>
      <c s="37">
        <v>53.125</v>
      </c>
      <c s="36">
        <v>0</v>
      </c>
      <c s="36">
        <f>ROUND(G106*H106,6)</f>
      </c>
      <c r="L106" s="38">
        <v>0</v>
      </c>
      <c s="32">
        <f>ROUND(ROUND(L106,2)*ROUND(G106,3),2)</f>
      </c>
      <c s="36" t="s">
        <v>2454</v>
      </c>
      <c>
        <f>(M106*21)/100</f>
      </c>
      <c t="s">
        <v>27</v>
      </c>
    </row>
    <row r="107" spans="1:5" ht="12.75">
      <c r="A107" s="35" t="s">
        <v>53</v>
      </c>
      <c r="E107" s="39" t="s">
        <v>2727</v>
      </c>
    </row>
    <row r="108" spans="1:5" ht="38.25">
      <c r="A108" s="35" t="s">
        <v>54</v>
      </c>
      <c r="E108" s="40" t="s">
        <v>2728</v>
      </c>
    </row>
    <row r="109" spans="1:5" ht="63.75">
      <c r="A109" t="s">
        <v>55</v>
      </c>
      <c r="E109" s="39" t="s">
        <v>2729</v>
      </c>
    </row>
    <row r="110" spans="1:13" ht="12.75">
      <c r="A110" t="s">
        <v>46</v>
      </c>
      <c r="C110" s="31" t="s">
        <v>67</v>
      </c>
      <c r="E110" s="33" t="s">
        <v>2480</v>
      </c>
      <c r="J110" s="32">
        <f>0</f>
      </c>
      <c s="32">
        <f>0</f>
      </c>
      <c s="32">
        <f>0+L111+L115+L119+L123+L127+L131+L135+L139+L143</f>
      </c>
      <c s="32">
        <f>0+M111+M115+M119+M123+M127+M131+M135+M139+M143</f>
      </c>
    </row>
    <row r="111" spans="1:16" ht="25.5">
      <c r="A111" t="s">
        <v>48</v>
      </c>
      <c s="34" t="s">
        <v>253</v>
      </c>
      <c s="34" t="s">
        <v>2730</v>
      </c>
      <c s="35" t="s">
        <v>5</v>
      </c>
      <c s="6" t="s">
        <v>2731</v>
      </c>
      <c s="36" t="s">
        <v>182</v>
      </c>
      <c s="37">
        <v>2925.9</v>
      </c>
      <c s="36">
        <v>0</v>
      </c>
      <c s="36">
        <f>ROUND(G111*H111,6)</f>
      </c>
      <c r="L111" s="38">
        <v>0</v>
      </c>
      <c s="32">
        <f>ROUND(ROUND(L111,2)*ROUND(G111,3),2)</f>
      </c>
      <c s="36" t="s">
        <v>2454</v>
      </c>
      <c>
        <f>(M111*21)/100</f>
      </c>
      <c t="s">
        <v>27</v>
      </c>
    </row>
    <row r="112" spans="1:5" ht="12.75">
      <c r="A112" s="35" t="s">
        <v>53</v>
      </c>
      <c r="E112" s="39" t="s">
        <v>5</v>
      </c>
    </row>
    <row r="113" spans="1:5" ht="38.25">
      <c r="A113" s="35" t="s">
        <v>54</v>
      </c>
      <c r="E113" s="40" t="s">
        <v>2732</v>
      </c>
    </row>
    <row r="114" spans="1:5" ht="280.5">
      <c r="A114" t="s">
        <v>55</v>
      </c>
      <c r="E114" s="39" t="s">
        <v>2733</v>
      </c>
    </row>
    <row r="115" spans="1:16" ht="25.5">
      <c r="A115" t="s">
        <v>48</v>
      </c>
      <c s="34" t="s">
        <v>995</v>
      </c>
      <c s="34" t="s">
        <v>2734</v>
      </c>
      <c s="35" t="s">
        <v>5</v>
      </c>
      <c s="6" t="s">
        <v>2735</v>
      </c>
      <c s="36" t="s">
        <v>182</v>
      </c>
      <c s="37">
        <v>1058.3</v>
      </c>
      <c s="36">
        <v>0</v>
      </c>
      <c s="36">
        <f>ROUND(G115*H115,6)</f>
      </c>
      <c r="L115" s="38">
        <v>0</v>
      </c>
      <c s="32">
        <f>ROUND(ROUND(L115,2)*ROUND(G115,3),2)</f>
      </c>
      <c s="36" t="s">
        <v>2454</v>
      </c>
      <c>
        <f>(M115*21)/100</f>
      </c>
      <c t="s">
        <v>27</v>
      </c>
    </row>
    <row r="116" spans="1:5" ht="12.75">
      <c r="A116" s="35" t="s">
        <v>53</v>
      </c>
      <c r="E116" s="39" t="s">
        <v>2736</v>
      </c>
    </row>
    <row r="117" spans="1:5" ht="38.25">
      <c r="A117" s="35" t="s">
        <v>54</v>
      </c>
      <c r="E117" s="40" t="s">
        <v>2737</v>
      </c>
    </row>
    <row r="118" spans="1:5" ht="369.75">
      <c r="A118" t="s">
        <v>55</v>
      </c>
      <c r="E118" s="39" t="s">
        <v>2738</v>
      </c>
    </row>
    <row r="119" spans="1:16" ht="25.5">
      <c r="A119" t="s">
        <v>48</v>
      </c>
      <c s="34" t="s">
        <v>256</v>
      </c>
      <c s="34" t="s">
        <v>2739</v>
      </c>
      <c s="35" t="s">
        <v>5</v>
      </c>
      <c s="6" t="s">
        <v>2740</v>
      </c>
      <c s="36" t="s">
        <v>182</v>
      </c>
      <c s="37">
        <v>73.8</v>
      </c>
      <c s="36">
        <v>0</v>
      </c>
      <c s="36">
        <f>ROUND(G119*H119,6)</f>
      </c>
      <c r="L119" s="38">
        <v>0</v>
      </c>
      <c s="32">
        <f>ROUND(ROUND(L119,2)*ROUND(G119,3),2)</f>
      </c>
      <c s="36" t="s">
        <v>2454</v>
      </c>
      <c>
        <f>(M119*21)/100</f>
      </c>
      <c t="s">
        <v>27</v>
      </c>
    </row>
    <row r="120" spans="1:5" ht="12.75">
      <c r="A120" s="35" t="s">
        <v>53</v>
      </c>
      <c r="E120" s="39" t="s">
        <v>2741</v>
      </c>
    </row>
    <row r="121" spans="1:5" ht="38.25">
      <c r="A121" s="35" t="s">
        <v>54</v>
      </c>
      <c r="E121" s="40" t="s">
        <v>2742</v>
      </c>
    </row>
    <row r="122" spans="1:5" ht="306">
      <c r="A122" t="s">
        <v>55</v>
      </c>
      <c r="E122" s="39" t="s">
        <v>2743</v>
      </c>
    </row>
    <row r="123" spans="1:16" ht="25.5">
      <c r="A123" t="s">
        <v>48</v>
      </c>
      <c s="34" t="s">
        <v>260</v>
      </c>
      <c s="34" t="s">
        <v>2744</v>
      </c>
      <c s="35" t="s">
        <v>5</v>
      </c>
      <c s="6" t="s">
        <v>2745</v>
      </c>
      <c s="36" t="s">
        <v>197</v>
      </c>
      <c s="37">
        <v>15345.8</v>
      </c>
      <c s="36">
        <v>0</v>
      </c>
      <c s="36">
        <f>ROUND(G123*H123,6)</f>
      </c>
      <c r="L123" s="38">
        <v>0</v>
      </c>
      <c s="32">
        <f>ROUND(ROUND(L123,2)*ROUND(G123,3),2)</f>
      </c>
      <c s="36" t="s">
        <v>2454</v>
      </c>
      <c>
        <f>(M123*21)/100</f>
      </c>
      <c t="s">
        <v>27</v>
      </c>
    </row>
    <row r="124" spans="1:5" ht="12.75">
      <c r="A124" s="35" t="s">
        <v>53</v>
      </c>
      <c r="E124" s="39" t="s">
        <v>2746</v>
      </c>
    </row>
    <row r="125" spans="1:5" ht="38.25">
      <c r="A125" s="35" t="s">
        <v>54</v>
      </c>
      <c r="E125" s="40" t="s">
        <v>2747</v>
      </c>
    </row>
    <row r="126" spans="1:5" ht="204">
      <c r="A126" t="s">
        <v>55</v>
      </c>
      <c r="E126" s="39" t="s">
        <v>2748</v>
      </c>
    </row>
    <row r="127" spans="1:16" ht="25.5">
      <c r="A127" t="s">
        <v>48</v>
      </c>
      <c s="34" t="s">
        <v>264</v>
      </c>
      <c s="34" t="s">
        <v>2749</v>
      </c>
      <c s="35" t="s">
        <v>5</v>
      </c>
      <c s="6" t="s">
        <v>2750</v>
      </c>
      <c s="36" t="s">
        <v>197</v>
      </c>
      <c s="37">
        <v>173.6</v>
      </c>
      <c s="36">
        <v>0</v>
      </c>
      <c s="36">
        <f>ROUND(G127*H127,6)</f>
      </c>
      <c r="L127" s="38">
        <v>0</v>
      </c>
      <c s="32">
        <f>ROUND(ROUND(L127,2)*ROUND(G127,3),2)</f>
      </c>
      <c s="36" t="s">
        <v>2454</v>
      </c>
      <c>
        <f>(M127*21)/100</f>
      </c>
      <c t="s">
        <v>27</v>
      </c>
    </row>
    <row r="128" spans="1:5" ht="12.75">
      <c r="A128" s="35" t="s">
        <v>53</v>
      </c>
      <c r="E128" s="39" t="s">
        <v>2746</v>
      </c>
    </row>
    <row r="129" spans="1:5" ht="38.25">
      <c r="A129" s="35" t="s">
        <v>54</v>
      </c>
      <c r="E129" s="40" t="s">
        <v>2751</v>
      </c>
    </row>
    <row r="130" spans="1:5" ht="204">
      <c r="A130" t="s">
        <v>55</v>
      </c>
      <c r="E130" s="39" t="s">
        <v>2752</v>
      </c>
    </row>
    <row r="131" spans="1:16" ht="12.75">
      <c r="A131" t="s">
        <v>48</v>
      </c>
      <c s="34" t="s">
        <v>283</v>
      </c>
      <c s="34" t="s">
        <v>2753</v>
      </c>
      <c s="35" t="s">
        <v>5</v>
      </c>
      <c s="6" t="s">
        <v>2754</v>
      </c>
      <c s="36" t="s">
        <v>182</v>
      </c>
      <c s="37">
        <v>166.2</v>
      </c>
      <c s="36">
        <v>0</v>
      </c>
      <c s="36">
        <f>ROUND(G131*H131,6)</f>
      </c>
      <c r="L131" s="38">
        <v>0</v>
      </c>
      <c s="32">
        <f>ROUND(ROUND(L131,2)*ROUND(G131,3),2)</f>
      </c>
      <c s="36" t="s">
        <v>2454</v>
      </c>
      <c>
        <f>(M131*21)/100</f>
      </c>
      <c t="s">
        <v>27</v>
      </c>
    </row>
    <row r="132" spans="1:5" ht="12.75">
      <c r="A132" s="35" t="s">
        <v>53</v>
      </c>
      <c r="E132" s="39" t="s">
        <v>2755</v>
      </c>
    </row>
    <row r="133" spans="1:5" ht="38.25">
      <c r="A133" s="35" t="s">
        <v>54</v>
      </c>
      <c r="E133" s="40" t="s">
        <v>2756</v>
      </c>
    </row>
    <row r="134" spans="1:5" ht="153">
      <c r="A134" t="s">
        <v>55</v>
      </c>
      <c r="E134" s="39" t="s">
        <v>2757</v>
      </c>
    </row>
    <row r="135" spans="1:16" ht="12.75">
      <c r="A135" t="s">
        <v>48</v>
      </c>
      <c s="34" t="s">
        <v>287</v>
      </c>
      <c s="34" t="s">
        <v>2758</v>
      </c>
      <c s="35" t="s">
        <v>5</v>
      </c>
      <c s="6" t="s">
        <v>2759</v>
      </c>
      <c s="36" t="s">
        <v>197</v>
      </c>
      <c s="37">
        <v>887.2</v>
      </c>
      <c s="36">
        <v>0</v>
      </c>
      <c s="36">
        <f>ROUND(G135*H135,6)</f>
      </c>
      <c r="L135" s="38">
        <v>0</v>
      </c>
      <c s="32">
        <f>ROUND(ROUND(L135,2)*ROUND(G135,3),2)</f>
      </c>
      <c s="36" t="s">
        <v>2454</v>
      </c>
      <c>
        <f>(M135*21)/100</f>
      </c>
      <c t="s">
        <v>27</v>
      </c>
    </row>
    <row r="136" spans="1:5" ht="12.75">
      <c r="A136" s="35" t="s">
        <v>53</v>
      </c>
      <c r="E136" s="39" t="s">
        <v>2760</v>
      </c>
    </row>
    <row r="137" spans="1:5" ht="38.25">
      <c r="A137" s="35" t="s">
        <v>54</v>
      </c>
      <c r="E137" s="40" t="s">
        <v>2761</v>
      </c>
    </row>
    <row r="138" spans="1:5" ht="51">
      <c r="A138" t="s">
        <v>55</v>
      </c>
      <c r="E138" s="39" t="s">
        <v>2762</v>
      </c>
    </row>
    <row r="139" spans="1:16" ht="12.75">
      <c r="A139" t="s">
        <v>48</v>
      </c>
      <c s="34" t="s">
        <v>291</v>
      </c>
      <c s="34" t="s">
        <v>2763</v>
      </c>
      <c s="35" t="s">
        <v>5</v>
      </c>
      <c s="6" t="s">
        <v>2764</v>
      </c>
      <c s="36" t="s">
        <v>197</v>
      </c>
      <c s="37">
        <v>470</v>
      </c>
      <c s="36">
        <v>0</v>
      </c>
      <c s="36">
        <f>ROUND(G139*H139,6)</f>
      </c>
      <c r="L139" s="38">
        <v>0</v>
      </c>
      <c s="32">
        <f>ROUND(ROUND(L139,2)*ROUND(G139,3),2)</f>
      </c>
      <c s="36" t="s">
        <v>2454</v>
      </c>
      <c>
        <f>(M139*21)/100</f>
      </c>
      <c t="s">
        <v>27</v>
      </c>
    </row>
    <row r="140" spans="1:5" ht="12.75">
      <c r="A140" s="35" t="s">
        <v>53</v>
      </c>
      <c r="E140" s="39" t="s">
        <v>5</v>
      </c>
    </row>
    <row r="141" spans="1:5" ht="38.25">
      <c r="A141" s="35" t="s">
        <v>54</v>
      </c>
      <c r="E141" s="40" t="s">
        <v>2765</v>
      </c>
    </row>
    <row r="142" spans="1:5" ht="191.25">
      <c r="A142" t="s">
        <v>55</v>
      </c>
      <c r="E142" s="39" t="s">
        <v>2766</v>
      </c>
    </row>
    <row r="143" spans="1:16" ht="12.75">
      <c r="A143" t="s">
        <v>48</v>
      </c>
      <c s="34" t="s">
        <v>295</v>
      </c>
      <c s="34" t="s">
        <v>2767</v>
      </c>
      <c s="35" t="s">
        <v>5</v>
      </c>
      <c s="6" t="s">
        <v>2768</v>
      </c>
      <c s="36" t="s">
        <v>197</v>
      </c>
      <c s="37">
        <v>1080</v>
      </c>
      <c s="36">
        <v>0</v>
      </c>
      <c s="36">
        <f>ROUND(G143*H143,6)</f>
      </c>
      <c r="L143" s="38">
        <v>0</v>
      </c>
      <c s="32">
        <f>ROUND(ROUND(L143,2)*ROUND(G143,3),2)</f>
      </c>
      <c s="36" t="s">
        <v>2454</v>
      </c>
      <c>
        <f>(M143*21)/100</f>
      </c>
      <c t="s">
        <v>27</v>
      </c>
    </row>
    <row r="144" spans="1:5" ht="12.75">
      <c r="A144" s="35" t="s">
        <v>53</v>
      </c>
      <c r="E144" s="39" t="s">
        <v>5</v>
      </c>
    </row>
    <row r="145" spans="1:5" ht="38.25">
      <c r="A145" s="35" t="s">
        <v>54</v>
      </c>
      <c r="E145" s="40" t="s">
        <v>2769</v>
      </c>
    </row>
    <row r="146" spans="1:5" ht="102">
      <c r="A146" t="s">
        <v>55</v>
      </c>
      <c r="E146" s="39" t="s">
        <v>2770</v>
      </c>
    </row>
    <row r="147" spans="1:13" ht="12.75">
      <c r="A147" t="s">
        <v>46</v>
      </c>
      <c r="C147" s="31" t="s">
        <v>163</v>
      </c>
      <c r="E147" s="33" t="s">
        <v>1624</v>
      </c>
      <c r="J147" s="32">
        <f>0</f>
      </c>
      <c s="32">
        <f>0</f>
      </c>
      <c s="32">
        <f>0+L148+L152+L156+L160+L164+L168+L172</f>
      </c>
      <c s="32">
        <f>0+M148+M152+M156+M160+M164+M168+M172</f>
      </c>
    </row>
    <row r="148" spans="1:16" ht="12.75">
      <c r="A148" t="s">
        <v>48</v>
      </c>
      <c s="34" t="s">
        <v>526</v>
      </c>
      <c s="34" t="s">
        <v>2771</v>
      </c>
      <c s="35" t="s">
        <v>5</v>
      </c>
      <c s="6" t="s">
        <v>2772</v>
      </c>
      <c s="36" t="s">
        <v>51</v>
      </c>
      <c s="37">
        <v>200</v>
      </c>
      <c s="36">
        <v>0</v>
      </c>
      <c s="36">
        <f>ROUND(G148*H148,6)</f>
      </c>
      <c r="L148" s="38">
        <v>0</v>
      </c>
      <c s="32">
        <f>ROUND(ROUND(L148,2)*ROUND(G148,3),2)</f>
      </c>
      <c s="36" t="s">
        <v>2454</v>
      </c>
      <c>
        <f>(M148*21)/100</f>
      </c>
      <c t="s">
        <v>27</v>
      </c>
    </row>
    <row r="149" spans="1:5" ht="12.75">
      <c r="A149" s="35" t="s">
        <v>53</v>
      </c>
      <c r="E149" s="39" t="s">
        <v>5</v>
      </c>
    </row>
    <row r="150" spans="1:5" ht="38.25">
      <c r="A150" s="35" t="s">
        <v>54</v>
      </c>
      <c r="E150" s="40" t="s">
        <v>2664</v>
      </c>
    </row>
    <row r="151" spans="1:5" ht="344.25">
      <c r="A151" t="s">
        <v>55</v>
      </c>
      <c r="E151" s="39" t="s">
        <v>2773</v>
      </c>
    </row>
    <row r="152" spans="1:16" ht="12.75">
      <c r="A152" t="s">
        <v>48</v>
      </c>
      <c s="34" t="s">
        <v>300</v>
      </c>
      <c s="34" t="s">
        <v>2774</v>
      </c>
      <c s="35" t="s">
        <v>5</v>
      </c>
      <c s="6" t="s">
        <v>2775</v>
      </c>
      <c s="36" t="s">
        <v>51</v>
      </c>
      <c s="37">
        <v>843</v>
      </c>
      <c s="36">
        <v>0</v>
      </c>
      <c s="36">
        <f>ROUND(G152*H152,6)</f>
      </c>
      <c r="L152" s="38">
        <v>0</v>
      </c>
      <c s="32">
        <f>ROUND(ROUND(L152,2)*ROUND(G152,3),2)</f>
      </c>
      <c s="36" t="s">
        <v>2454</v>
      </c>
      <c>
        <f>(M152*21)/100</f>
      </c>
      <c t="s">
        <v>27</v>
      </c>
    </row>
    <row r="153" spans="1:5" ht="12.75">
      <c r="A153" s="35" t="s">
        <v>53</v>
      </c>
      <c r="E153" s="39" t="s">
        <v>2776</v>
      </c>
    </row>
    <row r="154" spans="1:5" ht="38.25">
      <c r="A154" s="35" t="s">
        <v>54</v>
      </c>
      <c r="E154" s="40" t="s">
        <v>2777</v>
      </c>
    </row>
    <row r="155" spans="1:5" ht="331.5">
      <c r="A155" t="s">
        <v>55</v>
      </c>
      <c r="E155" s="39" t="s">
        <v>2778</v>
      </c>
    </row>
    <row r="156" spans="1:16" ht="12.75">
      <c r="A156" t="s">
        <v>48</v>
      </c>
      <c s="34" t="s">
        <v>533</v>
      </c>
      <c s="34" t="s">
        <v>2779</v>
      </c>
      <c s="35" t="s">
        <v>5</v>
      </c>
      <c s="6" t="s">
        <v>2780</v>
      </c>
      <c s="36" t="s">
        <v>51</v>
      </c>
      <c s="37">
        <v>53</v>
      </c>
      <c s="36">
        <v>0</v>
      </c>
      <c s="36">
        <f>ROUND(G156*H156,6)</f>
      </c>
      <c r="L156" s="38">
        <v>0</v>
      </c>
      <c s="32">
        <f>ROUND(ROUND(L156,2)*ROUND(G156,3),2)</f>
      </c>
      <c s="36" t="s">
        <v>2454</v>
      </c>
      <c>
        <f>(M156*21)/100</f>
      </c>
      <c t="s">
        <v>27</v>
      </c>
    </row>
    <row r="157" spans="1:5" ht="12.75">
      <c r="A157" s="35" t="s">
        <v>53</v>
      </c>
      <c r="E157" s="39" t="s">
        <v>2781</v>
      </c>
    </row>
    <row r="158" spans="1:5" ht="38.25">
      <c r="A158" s="35" t="s">
        <v>54</v>
      </c>
      <c r="E158" s="40" t="s">
        <v>2782</v>
      </c>
    </row>
    <row r="159" spans="1:5" ht="331.5">
      <c r="A159" t="s">
        <v>55</v>
      </c>
      <c r="E159" s="39" t="s">
        <v>2778</v>
      </c>
    </row>
    <row r="160" spans="1:16" ht="12.75">
      <c r="A160" t="s">
        <v>48</v>
      </c>
      <c s="34" t="s">
        <v>305</v>
      </c>
      <c s="34" t="s">
        <v>2783</v>
      </c>
      <c s="35" t="s">
        <v>5</v>
      </c>
      <c s="6" t="s">
        <v>2784</v>
      </c>
      <c s="36" t="s">
        <v>62</v>
      </c>
      <c s="37">
        <v>28</v>
      </c>
      <c s="36">
        <v>0</v>
      </c>
      <c s="36">
        <f>ROUND(G160*H160,6)</f>
      </c>
      <c r="L160" s="38">
        <v>0</v>
      </c>
      <c s="32">
        <f>ROUND(ROUND(L160,2)*ROUND(G160,3),2)</f>
      </c>
      <c s="36" t="s">
        <v>2454</v>
      </c>
      <c>
        <f>(M160*21)/100</f>
      </c>
      <c t="s">
        <v>27</v>
      </c>
    </row>
    <row r="161" spans="1:5" ht="12.75">
      <c r="A161" s="35" t="s">
        <v>53</v>
      </c>
      <c r="E161" s="39" t="s">
        <v>2785</v>
      </c>
    </row>
    <row r="162" spans="1:5" ht="38.25">
      <c r="A162" s="35" t="s">
        <v>54</v>
      </c>
      <c r="E162" s="40" t="s">
        <v>2786</v>
      </c>
    </row>
    <row r="163" spans="1:5" ht="102">
      <c r="A163" t="s">
        <v>55</v>
      </c>
      <c r="E163" s="39" t="s">
        <v>2787</v>
      </c>
    </row>
    <row r="164" spans="1:16" ht="12.75">
      <c r="A164" t="s">
        <v>48</v>
      </c>
      <c s="34" t="s">
        <v>311</v>
      </c>
      <c s="34" t="s">
        <v>2788</v>
      </c>
      <c s="35" t="s">
        <v>5</v>
      </c>
      <c s="6" t="s">
        <v>2789</v>
      </c>
      <c s="36" t="s">
        <v>62</v>
      </c>
      <c s="37">
        <v>1</v>
      </c>
      <c s="36">
        <v>0</v>
      </c>
      <c s="36">
        <f>ROUND(G164*H164,6)</f>
      </c>
      <c r="L164" s="38">
        <v>0</v>
      </c>
      <c s="32">
        <f>ROUND(ROUND(L164,2)*ROUND(G164,3),2)</f>
      </c>
      <c s="36" t="s">
        <v>2454</v>
      </c>
      <c>
        <f>(M164*21)/100</f>
      </c>
      <c t="s">
        <v>27</v>
      </c>
    </row>
    <row r="165" spans="1:5" ht="12.75">
      <c r="A165" s="35" t="s">
        <v>53</v>
      </c>
      <c r="E165" s="39" t="s">
        <v>5</v>
      </c>
    </row>
    <row r="166" spans="1:5" ht="38.25">
      <c r="A166" s="35" t="s">
        <v>54</v>
      </c>
      <c r="E166" s="40" t="s">
        <v>2790</v>
      </c>
    </row>
    <row r="167" spans="1:5" ht="89.25">
      <c r="A167" t="s">
        <v>55</v>
      </c>
      <c r="E167" s="39" t="s">
        <v>2791</v>
      </c>
    </row>
    <row r="168" spans="1:16" ht="12.75">
      <c r="A168" t="s">
        <v>48</v>
      </c>
      <c s="34" t="s">
        <v>312</v>
      </c>
      <c s="34" t="s">
        <v>2792</v>
      </c>
      <c s="35" t="s">
        <v>4</v>
      </c>
      <c s="6" t="s">
        <v>2793</v>
      </c>
      <c s="36" t="s">
        <v>182</v>
      </c>
      <c s="37">
        <v>21.2</v>
      </c>
      <c s="36">
        <v>0</v>
      </c>
      <c s="36">
        <f>ROUND(G168*H168,6)</f>
      </c>
      <c r="L168" s="38">
        <v>0</v>
      </c>
      <c s="32">
        <f>ROUND(ROUND(L168,2)*ROUND(G168,3),2)</f>
      </c>
      <c s="36" t="s">
        <v>2454</v>
      </c>
      <c>
        <f>(M168*21)/100</f>
      </c>
      <c t="s">
        <v>27</v>
      </c>
    </row>
    <row r="169" spans="1:5" ht="12.75">
      <c r="A169" s="35" t="s">
        <v>53</v>
      </c>
      <c r="E169" s="39" t="s">
        <v>2794</v>
      </c>
    </row>
    <row r="170" spans="1:5" ht="38.25">
      <c r="A170" s="35" t="s">
        <v>54</v>
      </c>
      <c r="E170" s="40" t="s">
        <v>2795</v>
      </c>
    </row>
    <row r="171" spans="1:5" ht="409.5">
      <c r="A171" t="s">
        <v>55</v>
      </c>
      <c r="E171" s="39" t="s">
        <v>2796</v>
      </c>
    </row>
    <row r="172" spans="1:16" ht="12.75">
      <c r="A172" t="s">
        <v>48</v>
      </c>
      <c s="34" t="s">
        <v>314</v>
      </c>
      <c s="34" t="s">
        <v>2797</v>
      </c>
      <c s="35" t="s">
        <v>5</v>
      </c>
      <c s="6" t="s">
        <v>2798</v>
      </c>
      <c s="36" t="s">
        <v>62</v>
      </c>
      <c s="37">
        <v>8</v>
      </c>
      <c s="36">
        <v>0</v>
      </c>
      <c s="36">
        <f>ROUND(G172*H172,6)</f>
      </c>
      <c r="L172" s="38">
        <v>0</v>
      </c>
      <c s="32">
        <f>ROUND(ROUND(L172,2)*ROUND(G172,3),2)</f>
      </c>
      <c s="36" t="s">
        <v>2454</v>
      </c>
      <c>
        <f>(M172*21)/100</f>
      </c>
      <c t="s">
        <v>27</v>
      </c>
    </row>
    <row r="173" spans="1:5" ht="38.25">
      <c r="A173" s="35" t="s">
        <v>53</v>
      </c>
      <c r="E173" s="39" t="s">
        <v>2799</v>
      </c>
    </row>
    <row r="174" spans="1:5" ht="38.25">
      <c r="A174" s="35" t="s">
        <v>54</v>
      </c>
      <c r="E174" s="40" t="s">
        <v>2800</v>
      </c>
    </row>
    <row r="175" spans="1:5" ht="280.5">
      <c r="A175" t="s">
        <v>55</v>
      </c>
      <c r="E175" s="39" t="s">
        <v>2801</v>
      </c>
    </row>
    <row r="176" spans="1:13" ht="12.75">
      <c r="A176" t="s">
        <v>46</v>
      </c>
      <c r="C176" s="31" t="s">
        <v>76</v>
      </c>
      <c r="E176" s="33" t="s">
        <v>2802</v>
      </c>
      <c r="J176" s="32">
        <f>0</f>
      </c>
      <c s="32">
        <f>0</f>
      </c>
      <c s="32">
        <f>0+L177+L181</f>
      </c>
      <c s="32">
        <f>0+M177+M181</f>
      </c>
    </row>
    <row r="177" spans="1:16" ht="12.75">
      <c r="A177" t="s">
        <v>48</v>
      </c>
      <c s="34" t="s">
        <v>319</v>
      </c>
      <c s="34" t="s">
        <v>2803</v>
      </c>
      <c s="35" t="s">
        <v>5</v>
      </c>
      <c s="6" t="s">
        <v>2804</v>
      </c>
      <c s="36" t="s">
        <v>51</v>
      </c>
      <c s="37">
        <v>269</v>
      </c>
      <c s="36">
        <v>0</v>
      </c>
      <c s="36">
        <f>ROUND(G177*H177,6)</f>
      </c>
      <c r="L177" s="38">
        <v>0</v>
      </c>
      <c s="32">
        <f>ROUND(ROUND(L177,2)*ROUND(G177,3),2)</f>
      </c>
      <c s="36" t="s">
        <v>2454</v>
      </c>
      <c>
        <f>(M177*21)/100</f>
      </c>
      <c t="s">
        <v>27</v>
      </c>
    </row>
    <row r="178" spans="1:5" ht="12.75">
      <c r="A178" s="35" t="s">
        <v>53</v>
      </c>
      <c r="E178" s="39" t="s">
        <v>5</v>
      </c>
    </row>
    <row r="179" spans="1:5" ht="38.25">
      <c r="A179" s="35" t="s">
        <v>54</v>
      </c>
      <c r="E179" s="40" t="s">
        <v>2805</v>
      </c>
    </row>
    <row r="180" spans="1:5" ht="51">
      <c r="A180" t="s">
        <v>55</v>
      </c>
      <c r="E180" s="39" t="s">
        <v>2806</v>
      </c>
    </row>
    <row r="181" spans="1:16" ht="12.75">
      <c r="A181" t="s">
        <v>48</v>
      </c>
      <c s="34" t="s">
        <v>323</v>
      </c>
      <c s="34" t="s">
        <v>2807</v>
      </c>
      <c s="35" t="s">
        <v>5</v>
      </c>
      <c s="6" t="s">
        <v>2808</v>
      </c>
      <c s="36" t="s">
        <v>51</v>
      </c>
      <c s="37">
        <v>72</v>
      </c>
      <c s="36">
        <v>0</v>
      </c>
      <c s="36">
        <f>ROUND(G181*H181,6)</f>
      </c>
      <c r="L181" s="38">
        <v>0</v>
      </c>
      <c s="32">
        <f>ROUND(ROUND(L181,2)*ROUND(G181,3),2)</f>
      </c>
      <c s="36" t="s">
        <v>2454</v>
      </c>
      <c>
        <f>(M181*21)/100</f>
      </c>
      <c t="s">
        <v>27</v>
      </c>
    </row>
    <row r="182" spans="1:5" ht="12.75">
      <c r="A182" s="35" t="s">
        <v>53</v>
      </c>
      <c r="E182" s="39" t="s">
        <v>2809</v>
      </c>
    </row>
    <row r="183" spans="1:5" ht="38.25">
      <c r="A183" s="35" t="s">
        <v>54</v>
      </c>
      <c r="E183" s="40" t="s">
        <v>2810</v>
      </c>
    </row>
    <row r="184" spans="1:5" ht="102">
      <c r="A184" t="s">
        <v>55</v>
      </c>
      <c r="E184" s="39" t="s">
        <v>2811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2812</v>
      </c>
      <c s="41">
        <f>Rekapitulace!C51</f>
      </c>
      <c s="20" t="s">
        <v>0</v>
      </c>
      <c t="s">
        <v>23</v>
      </c>
      <c t="s">
        <v>27</v>
      </c>
    </row>
    <row r="4" spans="1:16" ht="32" customHeight="1">
      <c r="A4" s="24" t="s">
        <v>20</v>
      </c>
      <c s="25" t="s">
        <v>28</v>
      </c>
      <c s="27" t="s">
        <v>2812</v>
      </c>
      <c r="E4" s="26" t="s">
        <v>2813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2816</v>
      </c>
      <c r="E8" s="30" t="s">
        <v>2815</v>
      </c>
      <c r="J8" s="29">
        <f>0+J9+J26+J43+J64+J69+J82+J95</f>
      </c>
      <c s="29">
        <f>0+K9+K26+K43+K64+K69+K82+K95</f>
      </c>
      <c s="29">
        <f>0+L9+L26+L43+L64+L69+L82+L95</f>
      </c>
      <c s="29">
        <f>0+M9+M26+M43+M64+M69+M82+M95</f>
      </c>
    </row>
    <row r="9" spans="1:13" ht="12.75">
      <c r="A9" t="s">
        <v>46</v>
      </c>
      <c r="C9" s="31" t="s">
        <v>1076</v>
      </c>
      <c r="E9" s="33" t="s">
        <v>1381</v>
      </c>
      <c r="J9" s="32">
        <f>0</f>
      </c>
      <c s="32">
        <f>0</f>
      </c>
      <c s="32">
        <f>0+L10+L14+L18+L22</f>
      </c>
      <c s="32">
        <f>0+M10+M14+M18+M22</f>
      </c>
    </row>
    <row r="10" spans="1:16" ht="25.5">
      <c r="A10" t="s">
        <v>48</v>
      </c>
      <c s="34" t="s">
        <v>4</v>
      </c>
      <c s="34" t="s">
        <v>2400</v>
      </c>
      <c s="35" t="s">
        <v>2401</v>
      </c>
      <c s="6" t="s">
        <v>2817</v>
      </c>
      <c s="36" t="s">
        <v>443</v>
      </c>
      <c s="37">
        <v>1445.46</v>
      </c>
      <c s="36">
        <v>0</v>
      </c>
      <c s="36">
        <f>ROUND(G10*H10,6)</f>
      </c>
      <c r="L10" s="38">
        <v>0</v>
      </c>
      <c s="32">
        <f>ROUND(ROUND(L10,2)*ROUND(G10,3),2)</f>
      </c>
      <c s="36" t="s">
        <v>2454</v>
      </c>
      <c>
        <f>(M10*21)/100</f>
      </c>
      <c t="s">
        <v>27</v>
      </c>
    </row>
    <row r="11" spans="1:5" ht="25.5">
      <c r="A11" s="35" t="s">
        <v>53</v>
      </c>
      <c r="E11" s="39" t="s">
        <v>2818</v>
      </c>
    </row>
    <row r="12" spans="1:5" ht="12.75">
      <c r="A12" s="35" t="s">
        <v>54</v>
      </c>
      <c r="E12" s="40" t="s">
        <v>5</v>
      </c>
    </row>
    <row r="13" spans="1:5" ht="140.25">
      <c r="A13" t="s">
        <v>55</v>
      </c>
      <c r="E13" s="39" t="s">
        <v>2456</v>
      </c>
    </row>
    <row r="14" spans="1:16" ht="25.5">
      <c r="A14" t="s">
        <v>48</v>
      </c>
      <c s="34" t="s">
        <v>27</v>
      </c>
      <c s="34" t="s">
        <v>447</v>
      </c>
      <c s="35" t="s">
        <v>448</v>
      </c>
      <c s="6" t="s">
        <v>2819</v>
      </c>
      <c s="36" t="s">
        <v>443</v>
      </c>
      <c s="37">
        <v>455.5</v>
      </c>
      <c s="36">
        <v>0</v>
      </c>
      <c s="36">
        <f>ROUND(G14*H14,6)</f>
      </c>
      <c r="L14" s="38">
        <v>0</v>
      </c>
      <c s="32">
        <f>ROUND(ROUND(L14,2)*ROUND(G14,3),2)</f>
      </c>
      <c s="36" t="s">
        <v>2454</v>
      </c>
      <c>
        <f>(M14*21)/100</f>
      </c>
      <c t="s">
        <v>27</v>
      </c>
    </row>
    <row r="15" spans="1:5" ht="25.5">
      <c r="A15" s="35" t="s">
        <v>53</v>
      </c>
      <c r="E15" s="39" t="s">
        <v>2818</v>
      </c>
    </row>
    <row r="16" spans="1:5" ht="12.75">
      <c r="A16" s="35" t="s">
        <v>54</v>
      </c>
      <c r="E16" s="40" t="s">
        <v>5</v>
      </c>
    </row>
    <row r="17" spans="1:5" ht="140.25">
      <c r="A17" t="s">
        <v>55</v>
      </c>
      <c r="E17" s="39" t="s">
        <v>2456</v>
      </c>
    </row>
    <row r="18" spans="1:16" ht="25.5">
      <c r="A18" t="s">
        <v>48</v>
      </c>
      <c s="34" t="s">
        <v>26</v>
      </c>
      <c s="34" t="s">
        <v>2820</v>
      </c>
      <c s="35" t="s">
        <v>2821</v>
      </c>
      <c s="6" t="s">
        <v>2822</v>
      </c>
      <c s="36" t="s">
        <v>443</v>
      </c>
      <c s="37">
        <v>304</v>
      </c>
      <c s="36">
        <v>0</v>
      </c>
      <c s="36">
        <f>ROUND(G18*H18,6)</f>
      </c>
      <c r="L18" s="38">
        <v>0</v>
      </c>
      <c s="32">
        <f>ROUND(ROUND(L18,2)*ROUND(G18,3),2)</f>
      </c>
      <c s="36" t="s">
        <v>2454</v>
      </c>
      <c>
        <f>(M18*21)/100</f>
      </c>
      <c t="s">
        <v>27</v>
      </c>
    </row>
    <row r="19" spans="1:5" ht="25.5">
      <c r="A19" s="35" t="s">
        <v>53</v>
      </c>
      <c r="E19" s="39" t="s">
        <v>2818</v>
      </c>
    </row>
    <row r="20" spans="1:5" ht="12.75">
      <c r="A20" s="35" t="s">
        <v>54</v>
      </c>
      <c r="E20" s="40" t="s">
        <v>5</v>
      </c>
    </row>
    <row r="21" spans="1:5" ht="140.25">
      <c r="A21" t="s">
        <v>55</v>
      </c>
      <c r="E21" s="39" t="s">
        <v>2456</v>
      </c>
    </row>
    <row r="22" spans="1:16" ht="25.5">
      <c r="A22" t="s">
        <v>48</v>
      </c>
      <c s="34" t="s">
        <v>63</v>
      </c>
      <c s="34" t="s">
        <v>2474</v>
      </c>
      <c s="35" t="s">
        <v>2475</v>
      </c>
      <c s="6" t="s">
        <v>2823</v>
      </c>
      <c s="36" t="s">
        <v>443</v>
      </c>
      <c s="37">
        <v>30</v>
      </c>
      <c s="36">
        <v>0</v>
      </c>
      <c s="36">
        <f>ROUND(G22*H22,6)</f>
      </c>
      <c r="L22" s="38">
        <v>0</v>
      </c>
      <c s="32">
        <f>ROUND(ROUND(L22,2)*ROUND(G22,3),2)</f>
      </c>
      <c s="36" t="s">
        <v>2454</v>
      </c>
      <c>
        <f>(M22*21)/100</f>
      </c>
      <c t="s">
        <v>27</v>
      </c>
    </row>
    <row r="23" spans="1:5" ht="25.5">
      <c r="A23" s="35" t="s">
        <v>53</v>
      </c>
      <c r="E23" s="39" t="s">
        <v>2818</v>
      </c>
    </row>
    <row r="24" spans="1:5" ht="12.75">
      <c r="A24" s="35" t="s">
        <v>54</v>
      </c>
      <c r="E24" s="40" t="s">
        <v>5</v>
      </c>
    </row>
    <row r="25" spans="1:5" ht="140.25">
      <c r="A25" t="s">
        <v>55</v>
      </c>
      <c r="E25" s="39" t="s">
        <v>2456</v>
      </c>
    </row>
    <row r="26" spans="1:13" ht="12.75">
      <c r="A26" t="s">
        <v>46</v>
      </c>
      <c r="C26" s="31" t="s">
        <v>4</v>
      </c>
      <c r="E26" s="33" t="s">
        <v>1269</v>
      </c>
      <c r="J26" s="32">
        <f>0</f>
      </c>
      <c s="32">
        <f>0</f>
      </c>
      <c s="32">
        <f>0+L27+L31+L35+L39</f>
      </c>
      <c s="32">
        <f>0+M27+M31+M35+M39</f>
      </c>
    </row>
    <row r="27" spans="1:16" ht="12.75">
      <c r="A27" t="s">
        <v>48</v>
      </c>
      <c s="34" t="s">
        <v>67</v>
      </c>
      <c s="34" t="s">
        <v>2824</v>
      </c>
      <c s="35" t="s">
        <v>5</v>
      </c>
      <c s="6" t="s">
        <v>2825</v>
      </c>
      <c s="36" t="s">
        <v>182</v>
      </c>
      <c s="37">
        <v>121.6</v>
      </c>
      <c s="36">
        <v>0</v>
      </c>
      <c s="36">
        <f>ROUND(G27*H27,6)</f>
      </c>
      <c r="L27" s="38">
        <v>0</v>
      </c>
      <c s="32">
        <f>ROUND(ROUND(L27,2)*ROUND(G27,3),2)</f>
      </c>
      <c s="36" t="s">
        <v>2454</v>
      </c>
      <c>
        <f>(M27*21)/100</f>
      </c>
      <c t="s">
        <v>27</v>
      </c>
    </row>
    <row r="28" spans="1:5" ht="12.75">
      <c r="A28" s="35" t="s">
        <v>53</v>
      </c>
      <c r="E28" s="39" t="s">
        <v>2826</v>
      </c>
    </row>
    <row r="29" spans="1:5" ht="25.5">
      <c r="A29" s="35" t="s">
        <v>54</v>
      </c>
      <c r="E29" s="40" t="s">
        <v>2827</v>
      </c>
    </row>
    <row r="30" spans="1:5" ht="63.75">
      <c r="A30" t="s">
        <v>55</v>
      </c>
      <c r="E30" s="39" t="s">
        <v>2828</v>
      </c>
    </row>
    <row r="31" spans="1:16" ht="12.75">
      <c r="A31" t="s">
        <v>48</v>
      </c>
      <c s="34" t="s">
        <v>72</v>
      </c>
      <c s="34" t="s">
        <v>2829</v>
      </c>
      <c s="35" t="s">
        <v>5</v>
      </c>
      <c s="6" t="s">
        <v>2830</v>
      </c>
      <c s="36" t="s">
        <v>182</v>
      </c>
      <c s="37">
        <v>688.32</v>
      </c>
      <c s="36">
        <v>0</v>
      </c>
      <c s="36">
        <f>ROUND(G31*H31,6)</f>
      </c>
      <c r="L31" s="38">
        <v>0</v>
      </c>
      <c s="32">
        <f>ROUND(ROUND(L31,2)*ROUND(G31,3),2)</f>
      </c>
      <c s="36" t="s">
        <v>2454</v>
      </c>
      <c>
        <f>(M31*21)/100</f>
      </c>
      <c t="s">
        <v>27</v>
      </c>
    </row>
    <row r="32" spans="1:5" ht="12.75">
      <c r="A32" s="35" t="s">
        <v>53</v>
      </c>
      <c r="E32" s="39" t="s">
        <v>2826</v>
      </c>
    </row>
    <row r="33" spans="1:5" ht="12.75">
      <c r="A33" s="35" t="s">
        <v>54</v>
      </c>
      <c r="E33" s="40" t="s">
        <v>5</v>
      </c>
    </row>
    <row r="34" spans="1:5" ht="369.75">
      <c r="A34" t="s">
        <v>55</v>
      </c>
      <c r="E34" s="39" t="s">
        <v>2831</v>
      </c>
    </row>
    <row r="35" spans="1:16" ht="12.75">
      <c r="A35" t="s">
        <v>48</v>
      </c>
      <c s="34" t="s">
        <v>123</v>
      </c>
      <c s="34" t="s">
        <v>2681</v>
      </c>
      <c s="35" t="s">
        <v>5</v>
      </c>
      <c s="6" t="s">
        <v>2682</v>
      </c>
      <c s="36" t="s">
        <v>182</v>
      </c>
      <c s="37">
        <v>644.03</v>
      </c>
      <c s="36">
        <v>0</v>
      </c>
      <c s="36">
        <f>ROUND(G35*H35,6)</f>
      </c>
      <c r="L35" s="38">
        <v>0</v>
      </c>
      <c s="32">
        <f>ROUND(ROUND(L35,2)*ROUND(G35,3),2)</f>
      </c>
      <c s="36" t="s">
        <v>2454</v>
      </c>
      <c>
        <f>(M35*21)/100</f>
      </c>
      <c t="s">
        <v>27</v>
      </c>
    </row>
    <row r="36" spans="1:5" ht="25.5">
      <c r="A36" s="35" t="s">
        <v>53</v>
      </c>
      <c r="E36" s="39" t="s">
        <v>2832</v>
      </c>
    </row>
    <row r="37" spans="1:5" ht="12.75">
      <c r="A37" s="35" t="s">
        <v>54</v>
      </c>
      <c r="E37" s="40" t="s">
        <v>5</v>
      </c>
    </row>
    <row r="38" spans="1:5" ht="229.5">
      <c r="A38" t="s">
        <v>55</v>
      </c>
      <c r="E38" s="39" t="s">
        <v>2833</v>
      </c>
    </row>
    <row r="39" spans="1:16" ht="12.75">
      <c r="A39" t="s">
        <v>48</v>
      </c>
      <c s="34" t="s">
        <v>163</v>
      </c>
      <c s="34" t="s">
        <v>2693</v>
      </c>
      <c s="35" t="s">
        <v>5</v>
      </c>
      <c s="6" t="s">
        <v>2694</v>
      </c>
      <c s="36" t="s">
        <v>197</v>
      </c>
      <c s="37">
        <v>87.02</v>
      </c>
      <c s="36">
        <v>0</v>
      </c>
      <c s="36">
        <f>ROUND(G39*H39,6)</f>
      </c>
      <c r="L39" s="38">
        <v>0</v>
      </c>
      <c s="32">
        <f>ROUND(ROUND(L39,2)*ROUND(G39,3),2)</f>
      </c>
      <c s="36" t="s">
        <v>2454</v>
      </c>
      <c>
        <f>(M39*21)/100</f>
      </c>
      <c t="s">
        <v>27</v>
      </c>
    </row>
    <row r="40" spans="1:5" ht="12.75">
      <c r="A40" s="35" t="s">
        <v>53</v>
      </c>
      <c r="E40" s="39" t="s">
        <v>2826</v>
      </c>
    </row>
    <row r="41" spans="1:5" ht="12.75">
      <c r="A41" s="35" t="s">
        <v>54</v>
      </c>
      <c r="E41" s="40" t="s">
        <v>5</v>
      </c>
    </row>
    <row r="42" spans="1:5" ht="38.25">
      <c r="A42" t="s">
        <v>55</v>
      </c>
      <c r="E42" s="39" t="s">
        <v>2834</v>
      </c>
    </row>
    <row r="43" spans="1:13" ht="12.75">
      <c r="A43" t="s">
        <v>46</v>
      </c>
      <c r="C43" s="31" t="s">
        <v>27</v>
      </c>
      <c r="E43" s="33" t="s">
        <v>1273</v>
      </c>
      <c r="J43" s="32">
        <f>0</f>
      </c>
      <c s="32">
        <f>0</f>
      </c>
      <c s="32">
        <f>0+L44+L48+L52+L56+L60</f>
      </c>
      <c s="32">
        <f>0+M44+M48+M52+M56+M60</f>
      </c>
    </row>
    <row r="44" spans="1:16" ht="12.75">
      <c r="A44" t="s">
        <v>48</v>
      </c>
      <c s="34" t="s">
        <v>76</v>
      </c>
      <c s="34" t="s">
        <v>2835</v>
      </c>
      <c s="35" t="s">
        <v>5</v>
      </c>
      <c s="6" t="s">
        <v>2836</v>
      </c>
      <c s="36" t="s">
        <v>197</v>
      </c>
      <c s="37">
        <v>50.53</v>
      </c>
      <c s="36">
        <v>0</v>
      </c>
      <c s="36">
        <f>ROUND(G44*H44,6)</f>
      </c>
      <c r="L44" s="38">
        <v>0</v>
      </c>
      <c s="32">
        <f>ROUND(ROUND(L44,2)*ROUND(G44,3),2)</f>
      </c>
      <c s="36" t="s">
        <v>2454</v>
      </c>
      <c>
        <f>(M44*21)/100</f>
      </c>
      <c t="s">
        <v>27</v>
      </c>
    </row>
    <row r="45" spans="1:5" ht="12.75">
      <c r="A45" s="35" t="s">
        <v>53</v>
      </c>
      <c r="E45" s="39" t="s">
        <v>2826</v>
      </c>
    </row>
    <row r="46" spans="1:5" ht="12.75">
      <c r="A46" s="35" t="s">
        <v>54</v>
      </c>
      <c r="E46" s="40" t="s">
        <v>5</v>
      </c>
    </row>
    <row r="47" spans="1:5" ht="25.5">
      <c r="A47" t="s">
        <v>55</v>
      </c>
      <c r="E47" s="39" t="s">
        <v>2837</v>
      </c>
    </row>
    <row r="48" spans="1:16" ht="12.75">
      <c r="A48" t="s">
        <v>48</v>
      </c>
      <c s="34" t="s">
        <v>82</v>
      </c>
      <c s="34" t="s">
        <v>2838</v>
      </c>
      <c s="35" t="s">
        <v>5</v>
      </c>
      <c s="6" t="s">
        <v>2839</v>
      </c>
      <c s="36" t="s">
        <v>51</v>
      </c>
      <c s="37">
        <v>25.5</v>
      </c>
      <c s="36">
        <v>0</v>
      </c>
      <c s="36">
        <f>ROUND(G48*H48,6)</f>
      </c>
      <c r="L48" s="38">
        <v>0</v>
      </c>
      <c s="32">
        <f>ROUND(ROUND(L48,2)*ROUND(G48,3),2)</f>
      </c>
      <c s="36" t="s">
        <v>2454</v>
      </c>
      <c>
        <f>(M48*21)/100</f>
      </c>
      <c t="s">
        <v>27</v>
      </c>
    </row>
    <row r="49" spans="1:5" ht="12.75">
      <c r="A49" s="35" t="s">
        <v>53</v>
      </c>
      <c r="E49" s="39" t="s">
        <v>2840</v>
      </c>
    </row>
    <row r="50" spans="1:5" ht="12.75">
      <c r="A50" s="35" t="s">
        <v>54</v>
      </c>
      <c r="E50" s="40" t="s">
        <v>5</v>
      </c>
    </row>
    <row r="51" spans="1:5" ht="165.75">
      <c r="A51" t="s">
        <v>55</v>
      </c>
      <c r="E51" s="39" t="s">
        <v>2841</v>
      </c>
    </row>
    <row r="52" spans="1:16" ht="12.75">
      <c r="A52" t="s">
        <v>48</v>
      </c>
      <c s="34" t="s">
        <v>86</v>
      </c>
      <c s="34" t="s">
        <v>1274</v>
      </c>
      <c s="35" t="s">
        <v>5</v>
      </c>
      <c s="6" t="s">
        <v>1275</v>
      </c>
      <c s="36" t="s">
        <v>182</v>
      </c>
      <c s="37">
        <v>42.33</v>
      </c>
      <c s="36">
        <v>0</v>
      </c>
      <c s="36">
        <f>ROUND(G52*H52,6)</f>
      </c>
      <c r="L52" s="38">
        <v>0</v>
      </c>
      <c s="32">
        <f>ROUND(ROUND(L52,2)*ROUND(G52,3),2)</f>
      </c>
      <c s="36" t="s">
        <v>2454</v>
      </c>
      <c>
        <f>(M52*21)/100</f>
      </c>
      <c t="s">
        <v>27</v>
      </c>
    </row>
    <row r="53" spans="1:5" ht="25.5">
      <c r="A53" s="35" t="s">
        <v>53</v>
      </c>
      <c r="E53" s="39" t="s">
        <v>2842</v>
      </c>
    </row>
    <row r="54" spans="1:5" ht="12.75">
      <c r="A54" s="35" t="s">
        <v>54</v>
      </c>
      <c r="E54" s="40" t="s">
        <v>5</v>
      </c>
    </row>
    <row r="55" spans="1:5" ht="369.75">
      <c r="A55" t="s">
        <v>55</v>
      </c>
      <c r="E55" s="39" t="s">
        <v>2843</v>
      </c>
    </row>
    <row r="56" spans="1:16" ht="12.75">
      <c r="A56" t="s">
        <v>48</v>
      </c>
      <c s="34" t="s">
        <v>90</v>
      </c>
      <c s="34" t="s">
        <v>2844</v>
      </c>
      <c s="35" t="s">
        <v>5</v>
      </c>
      <c s="6" t="s">
        <v>2845</v>
      </c>
      <c s="36" t="s">
        <v>443</v>
      </c>
      <c s="37">
        <v>3.39</v>
      </c>
      <c s="36">
        <v>0</v>
      </c>
      <c s="36">
        <f>ROUND(G56*H56,6)</f>
      </c>
      <c r="L56" s="38">
        <v>0</v>
      </c>
      <c s="32">
        <f>ROUND(ROUND(L56,2)*ROUND(G56,3),2)</f>
      </c>
      <c s="36" t="s">
        <v>2454</v>
      </c>
      <c>
        <f>(M56*21)/100</f>
      </c>
      <c t="s">
        <v>27</v>
      </c>
    </row>
    <row r="57" spans="1:5" ht="12.75">
      <c r="A57" s="35" t="s">
        <v>53</v>
      </c>
      <c r="E57" s="39" t="s">
        <v>2826</v>
      </c>
    </row>
    <row r="58" spans="1:5" ht="12.75">
      <c r="A58" s="35" t="s">
        <v>54</v>
      </c>
      <c r="E58" s="40" t="s">
        <v>5</v>
      </c>
    </row>
    <row r="59" spans="1:5" ht="267.75">
      <c r="A59" t="s">
        <v>55</v>
      </c>
      <c r="E59" s="39" t="s">
        <v>2846</v>
      </c>
    </row>
    <row r="60" spans="1:16" ht="12.75">
      <c r="A60" t="s">
        <v>48</v>
      </c>
      <c s="34" t="s">
        <v>94</v>
      </c>
      <c s="34" t="s">
        <v>2847</v>
      </c>
      <c s="35" t="s">
        <v>5</v>
      </c>
      <c s="6" t="s">
        <v>2848</v>
      </c>
      <c s="36" t="s">
        <v>443</v>
      </c>
      <c s="37">
        <v>0.057</v>
      </c>
      <c s="36">
        <v>0</v>
      </c>
      <c s="36">
        <f>ROUND(G60*H60,6)</f>
      </c>
      <c r="L60" s="38">
        <v>0</v>
      </c>
      <c s="32">
        <f>ROUND(ROUND(L60,2)*ROUND(G60,3),2)</f>
      </c>
      <c s="36" t="s">
        <v>2454</v>
      </c>
      <c>
        <f>(M60*21)/100</f>
      </c>
      <c t="s">
        <v>27</v>
      </c>
    </row>
    <row r="61" spans="1:5" ht="12.75">
      <c r="A61" s="35" t="s">
        <v>53</v>
      </c>
      <c r="E61" s="39" t="s">
        <v>2826</v>
      </c>
    </row>
    <row r="62" spans="1:5" ht="25.5">
      <c r="A62" s="35" t="s">
        <v>54</v>
      </c>
      <c r="E62" s="40" t="s">
        <v>2849</v>
      </c>
    </row>
    <row r="63" spans="1:5" ht="267.75">
      <c r="A63" t="s">
        <v>55</v>
      </c>
      <c r="E63" s="39" t="s">
        <v>2846</v>
      </c>
    </row>
    <row r="64" spans="1:13" ht="12.75">
      <c r="A64" t="s">
        <v>46</v>
      </c>
      <c r="C64" s="31" t="s">
        <v>26</v>
      </c>
      <c r="E64" s="33" t="s">
        <v>2715</v>
      </c>
      <c r="J64" s="32">
        <f>0</f>
      </c>
      <c s="32">
        <f>0</f>
      </c>
      <c s="32">
        <f>0+L65</f>
      </c>
      <c s="32">
        <f>0+M65</f>
      </c>
    </row>
    <row r="65" spans="1:16" ht="12.75">
      <c r="A65" t="s">
        <v>48</v>
      </c>
      <c s="34" t="s">
        <v>98</v>
      </c>
      <c s="34" t="s">
        <v>2850</v>
      </c>
      <c s="35" t="s">
        <v>5</v>
      </c>
      <c s="6" t="s">
        <v>2851</v>
      </c>
      <c s="36" t="s">
        <v>2852</v>
      </c>
      <c s="37">
        <v>2632.32</v>
      </c>
      <c s="36">
        <v>0</v>
      </c>
      <c s="36">
        <f>ROUND(G65*H65,6)</f>
      </c>
      <c r="L65" s="38">
        <v>0</v>
      </c>
      <c s="32">
        <f>ROUND(ROUND(L65,2)*ROUND(G65,3),2)</f>
      </c>
      <c s="36" t="s">
        <v>2454</v>
      </c>
      <c>
        <f>(M65*21)/100</f>
      </c>
      <c t="s">
        <v>27</v>
      </c>
    </row>
    <row r="66" spans="1:5" ht="12.75">
      <c r="A66" s="35" t="s">
        <v>53</v>
      </c>
      <c r="E66" s="39" t="s">
        <v>5</v>
      </c>
    </row>
    <row r="67" spans="1:5" ht="63.75">
      <c r="A67" s="35" t="s">
        <v>54</v>
      </c>
      <c r="E67" s="40" t="s">
        <v>2853</v>
      </c>
    </row>
    <row r="68" spans="1:5" ht="293.25">
      <c r="A68" t="s">
        <v>55</v>
      </c>
      <c r="E68" s="39" t="s">
        <v>2854</v>
      </c>
    </row>
    <row r="69" spans="1:13" ht="12.75">
      <c r="A69" t="s">
        <v>46</v>
      </c>
      <c r="C69" s="31" t="s">
        <v>63</v>
      </c>
      <c r="E69" s="33" t="s">
        <v>2421</v>
      </c>
      <c r="J69" s="32">
        <f>0</f>
      </c>
      <c s="32">
        <f>0</f>
      </c>
      <c s="32">
        <f>0+L70+L74+L78</f>
      </c>
      <c s="32">
        <f>0+M70+M74+M78</f>
      </c>
    </row>
    <row r="70" spans="1:16" ht="12.75">
      <c r="A70" t="s">
        <v>48</v>
      </c>
      <c s="34" t="s">
        <v>102</v>
      </c>
      <c s="34" t="s">
        <v>2855</v>
      </c>
      <c s="35" t="s">
        <v>5</v>
      </c>
      <c s="6" t="s">
        <v>2856</v>
      </c>
      <c s="36" t="s">
        <v>182</v>
      </c>
      <c s="37">
        <v>8.85</v>
      </c>
      <c s="36">
        <v>0</v>
      </c>
      <c s="36">
        <f>ROUND(G70*H70,6)</f>
      </c>
      <c r="L70" s="38">
        <v>0</v>
      </c>
      <c s="32">
        <f>ROUND(ROUND(L70,2)*ROUND(G70,3),2)</f>
      </c>
      <c s="36" t="s">
        <v>2454</v>
      </c>
      <c>
        <f>(M70*21)/100</f>
      </c>
      <c t="s">
        <v>27</v>
      </c>
    </row>
    <row r="71" spans="1:5" ht="25.5">
      <c r="A71" s="35" t="s">
        <v>53</v>
      </c>
      <c r="E71" s="39" t="s">
        <v>2857</v>
      </c>
    </row>
    <row r="72" spans="1:5" ht="12.75">
      <c r="A72" s="35" t="s">
        <v>54</v>
      </c>
      <c r="E72" s="40" t="s">
        <v>5</v>
      </c>
    </row>
    <row r="73" spans="1:5" ht="229.5">
      <c r="A73" t="s">
        <v>55</v>
      </c>
      <c r="E73" s="39" t="s">
        <v>2858</v>
      </c>
    </row>
    <row r="74" spans="1:16" ht="12.75">
      <c r="A74" t="s">
        <v>48</v>
      </c>
      <c s="34" t="s">
        <v>107</v>
      </c>
      <c s="34" t="s">
        <v>2859</v>
      </c>
      <c s="35" t="s">
        <v>5</v>
      </c>
      <c s="6" t="s">
        <v>2860</v>
      </c>
      <c s="36" t="s">
        <v>182</v>
      </c>
      <c s="37">
        <v>3.843</v>
      </c>
      <c s="36">
        <v>0</v>
      </c>
      <c s="36">
        <f>ROUND(G74*H74,6)</f>
      </c>
      <c r="L74" s="38">
        <v>0</v>
      </c>
      <c s="32">
        <f>ROUND(ROUND(L74,2)*ROUND(G74,3),2)</f>
      </c>
      <c s="36" t="s">
        <v>2454</v>
      </c>
      <c>
        <f>(M74*21)/100</f>
      </c>
      <c t="s">
        <v>27</v>
      </c>
    </row>
    <row r="75" spans="1:5" ht="12.75">
      <c r="A75" s="35" t="s">
        <v>53</v>
      </c>
      <c r="E75" s="39" t="s">
        <v>2826</v>
      </c>
    </row>
    <row r="76" spans="1:5" ht="25.5">
      <c r="A76" s="35" t="s">
        <v>54</v>
      </c>
      <c r="E76" s="40" t="s">
        <v>2861</v>
      </c>
    </row>
    <row r="77" spans="1:5" ht="38.25">
      <c r="A77" t="s">
        <v>55</v>
      </c>
      <c r="E77" s="39" t="s">
        <v>493</v>
      </c>
    </row>
    <row r="78" spans="1:16" ht="12.75">
      <c r="A78" t="s">
        <v>48</v>
      </c>
      <c s="34" t="s">
        <v>111</v>
      </c>
      <c s="34" t="s">
        <v>2862</v>
      </c>
      <c s="35" t="s">
        <v>5</v>
      </c>
      <c s="6" t="s">
        <v>2863</v>
      </c>
      <c s="36" t="s">
        <v>182</v>
      </c>
      <c s="37">
        <v>59.425</v>
      </c>
      <c s="36">
        <v>0</v>
      </c>
      <c s="36">
        <f>ROUND(G78*H78,6)</f>
      </c>
      <c r="L78" s="38">
        <v>0</v>
      </c>
      <c s="32">
        <f>ROUND(ROUND(L78,2)*ROUND(G78,3),2)</f>
      </c>
      <c s="36" t="s">
        <v>2454</v>
      </c>
      <c>
        <f>(M78*21)/100</f>
      </c>
      <c t="s">
        <v>27</v>
      </c>
    </row>
    <row r="79" spans="1:5" ht="38.25">
      <c r="A79" s="35" t="s">
        <v>53</v>
      </c>
      <c r="E79" s="39" t="s">
        <v>2864</v>
      </c>
    </row>
    <row r="80" spans="1:5" ht="25.5">
      <c r="A80" s="35" t="s">
        <v>54</v>
      </c>
      <c r="E80" s="40" t="s">
        <v>2865</v>
      </c>
    </row>
    <row r="81" spans="1:5" ht="369.75">
      <c r="A81" t="s">
        <v>55</v>
      </c>
      <c r="E81" s="39" t="s">
        <v>2866</v>
      </c>
    </row>
    <row r="82" spans="1:13" ht="12.75">
      <c r="A82" t="s">
        <v>46</v>
      </c>
      <c r="C82" s="31" t="s">
        <v>67</v>
      </c>
      <c r="E82" s="33" t="s">
        <v>2480</v>
      </c>
      <c r="J82" s="32">
        <f>0</f>
      </c>
      <c s="32">
        <f>0</f>
      </c>
      <c s="32">
        <f>0+L83+L87+L91</f>
      </c>
      <c s="32">
        <f>0+M83+M87+M91</f>
      </c>
    </row>
    <row r="83" spans="1:16" ht="12.75">
      <c r="A83" t="s">
        <v>48</v>
      </c>
      <c s="34" t="s">
        <v>115</v>
      </c>
      <c s="34" t="s">
        <v>2867</v>
      </c>
      <c s="35" t="s">
        <v>5</v>
      </c>
      <c s="6" t="s">
        <v>2868</v>
      </c>
      <c s="36" t="s">
        <v>182</v>
      </c>
      <c s="37">
        <v>287.02</v>
      </c>
      <c s="36">
        <v>0</v>
      </c>
      <c s="36">
        <f>ROUND(G83*H83,6)</f>
      </c>
      <c r="L83" s="38">
        <v>0</v>
      </c>
      <c s="32">
        <f>ROUND(ROUND(L83,2)*ROUND(G83,3),2)</f>
      </c>
      <c s="36" t="s">
        <v>2454</v>
      </c>
      <c>
        <f>(M83*21)/100</f>
      </c>
      <c t="s">
        <v>27</v>
      </c>
    </row>
    <row r="84" spans="1:5" ht="12.75">
      <c r="A84" s="35" t="s">
        <v>53</v>
      </c>
      <c r="E84" s="39" t="s">
        <v>2826</v>
      </c>
    </row>
    <row r="85" spans="1:5" ht="12.75">
      <c r="A85" s="35" t="s">
        <v>54</v>
      </c>
      <c r="E85" s="40" t="s">
        <v>5</v>
      </c>
    </row>
    <row r="86" spans="1:5" ht="51">
      <c r="A86" t="s">
        <v>55</v>
      </c>
      <c r="E86" s="39" t="s">
        <v>2869</v>
      </c>
    </row>
    <row r="87" spans="1:16" ht="25.5">
      <c r="A87" t="s">
        <v>48</v>
      </c>
      <c s="34" t="s">
        <v>119</v>
      </c>
      <c s="34" t="s">
        <v>2870</v>
      </c>
      <c s="35" t="s">
        <v>5</v>
      </c>
      <c s="6" t="s">
        <v>2871</v>
      </c>
      <c s="36" t="s">
        <v>197</v>
      </c>
      <c s="37">
        <v>589.1</v>
      </c>
      <c s="36">
        <v>0</v>
      </c>
      <c s="36">
        <f>ROUND(G87*H87,6)</f>
      </c>
      <c r="L87" s="38">
        <v>0</v>
      </c>
      <c s="32">
        <f>ROUND(ROUND(L87,2)*ROUND(G87,3),2)</f>
      </c>
      <c s="36" t="s">
        <v>2454</v>
      </c>
      <c>
        <f>(M87*21)/100</f>
      </c>
      <c t="s">
        <v>27</v>
      </c>
    </row>
    <row r="88" spans="1:5" ht="25.5">
      <c r="A88" s="35" t="s">
        <v>53</v>
      </c>
      <c r="E88" s="39" t="s">
        <v>2872</v>
      </c>
    </row>
    <row r="89" spans="1:5" ht="12.75">
      <c r="A89" s="35" t="s">
        <v>54</v>
      </c>
      <c r="E89" s="40" t="s">
        <v>5</v>
      </c>
    </row>
    <row r="90" spans="1:5" ht="153">
      <c r="A90" t="s">
        <v>55</v>
      </c>
      <c r="E90" s="39" t="s">
        <v>2873</v>
      </c>
    </row>
    <row r="91" spans="1:16" ht="25.5">
      <c r="A91" t="s">
        <v>48</v>
      </c>
      <c s="34" t="s">
        <v>125</v>
      </c>
      <c s="34" t="s">
        <v>2870</v>
      </c>
      <c s="35" t="s">
        <v>4</v>
      </c>
      <c s="6" t="s">
        <v>2874</v>
      </c>
      <c s="36" t="s">
        <v>197</v>
      </c>
      <c s="37">
        <v>291.7</v>
      </c>
      <c s="36">
        <v>0</v>
      </c>
      <c s="36">
        <f>ROUND(G91*H91,6)</f>
      </c>
      <c r="L91" s="38">
        <v>0</v>
      </c>
      <c s="32">
        <f>ROUND(ROUND(L91,2)*ROUND(G91,3),2)</f>
      </c>
      <c s="36" t="s">
        <v>2454</v>
      </c>
      <c>
        <f>(M91*21)/100</f>
      </c>
      <c t="s">
        <v>27</v>
      </c>
    </row>
    <row r="92" spans="1:5" ht="25.5">
      <c r="A92" s="35" t="s">
        <v>53</v>
      </c>
      <c r="E92" s="39" t="s">
        <v>2875</v>
      </c>
    </row>
    <row r="93" spans="1:5" ht="12.75">
      <c r="A93" s="35" t="s">
        <v>54</v>
      </c>
      <c r="E93" s="40" t="s">
        <v>5</v>
      </c>
    </row>
    <row r="94" spans="1:5" ht="153">
      <c r="A94" t="s">
        <v>55</v>
      </c>
      <c r="E94" s="39" t="s">
        <v>2873</v>
      </c>
    </row>
    <row r="95" spans="1:13" ht="12.75">
      <c r="A95" t="s">
        <v>46</v>
      </c>
      <c r="C95" s="31" t="s">
        <v>76</v>
      </c>
      <c r="E95" s="33" t="s">
        <v>2578</v>
      </c>
      <c r="J95" s="32">
        <f>0</f>
      </c>
      <c s="32">
        <f>0</f>
      </c>
      <c s="32">
        <f>0+L96+L100+L104+L108+L112+L116+L120+L124</f>
      </c>
      <c s="32">
        <f>0+M96+M100+M104+M108+M112+M116+M120+M124</f>
      </c>
    </row>
    <row r="96" spans="1:16" ht="12.75">
      <c r="A96" t="s">
        <v>48</v>
      </c>
      <c s="34" t="s">
        <v>129</v>
      </c>
      <c s="34" t="s">
        <v>2876</v>
      </c>
      <c s="35" t="s">
        <v>5</v>
      </c>
      <c s="6" t="s">
        <v>2877</v>
      </c>
      <c s="36" t="s">
        <v>51</v>
      </c>
      <c s="37">
        <v>119.91</v>
      </c>
      <c s="36">
        <v>0</v>
      </c>
      <c s="36">
        <f>ROUND(G96*H96,6)</f>
      </c>
      <c r="L96" s="38">
        <v>0</v>
      </c>
      <c s="32">
        <f>ROUND(ROUND(L96,2)*ROUND(G96,3),2)</f>
      </c>
      <c s="36" t="s">
        <v>2454</v>
      </c>
      <c>
        <f>(M96*21)/100</f>
      </c>
      <c t="s">
        <v>27</v>
      </c>
    </row>
    <row r="97" spans="1:5" ht="12.75">
      <c r="A97" s="35" t="s">
        <v>53</v>
      </c>
      <c r="E97" s="39" t="s">
        <v>2826</v>
      </c>
    </row>
    <row r="98" spans="1:5" ht="12.75">
      <c r="A98" s="35" t="s">
        <v>54</v>
      </c>
      <c r="E98" s="40" t="s">
        <v>5</v>
      </c>
    </row>
    <row r="99" spans="1:5" ht="51">
      <c r="A99" t="s">
        <v>55</v>
      </c>
      <c r="E99" s="39" t="s">
        <v>2878</v>
      </c>
    </row>
    <row r="100" spans="1:16" ht="12.75">
      <c r="A100" t="s">
        <v>48</v>
      </c>
      <c s="34" t="s">
        <v>133</v>
      </c>
      <c s="34" t="s">
        <v>2879</v>
      </c>
      <c s="35" t="s">
        <v>5</v>
      </c>
      <c s="6" t="s">
        <v>2880</v>
      </c>
      <c s="36" t="s">
        <v>51</v>
      </c>
      <c s="37">
        <v>306</v>
      </c>
      <c s="36">
        <v>0</v>
      </c>
      <c s="36">
        <f>ROUND(G100*H100,6)</f>
      </c>
      <c r="L100" s="38">
        <v>0</v>
      </c>
      <c s="32">
        <f>ROUND(ROUND(L100,2)*ROUND(G100,3),2)</f>
      </c>
      <c s="36" t="s">
        <v>2454</v>
      </c>
      <c>
        <f>(M100*21)/100</f>
      </c>
      <c t="s">
        <v>27</v>
      </c>
    </row>
    <row r="101" spans="1:5" ht="12.75">
      <c r="A101" s="35" t="s">
        <v>53</v>
      </c>
      <c r="E101" s="39" t="s">
        <v>2826</v>
      </c>
    </row>
    <row r="102" spans="1:5" ht="12.75">
      <c r="A102" s="35" t="s">
        <v>54</v>
      </c>
      <c r="E102" s="40" t="s">
        <v>5</v>
      </c>
    </row>
    <row r="103" spans="1:5" ht="229.5">
      <c r="A103" t="s">
        <v>55</v>
      </c>
      <c r="E103" s="39" t="s">
        <v>2881</v>
      </c>
    </row>
    <row r="104" spans="1:16" ht="12.75">
      <c r="A104" t="s">
        <v>48</v>
      </c>
      <c s="34" t="s">
        <v>138</v>
      </c>
      <c s="34" t="s">
        <v>2879</v>
      </c>
      <c s="35" t="s">
        <v>4</v>
      </c>
      <c s="6" t="s">
        <v>2882</v>
      </c>
      <c s="36" t="s">
        <v>51</v>
      </c>
      <c s="37">
        <v>24</v>
      </c>
      <c s="36">
        <v>0</v>
      </c>
      <c s="36">
        <f>ROUND(G104*H104,6)</f>
      </c>
      <c r="L104" s="38">
        <v>0</v>
      </c>
      <c s="32">
        <f>ROUND(ROUND(L104,2)*ROUND(G104,3),2)</f>
      </c>
      <c s="36" t="s">
        <v>2454</v>
      </c>
      <c>
        <f>(M104*21)/100</f>
      </c>
      <c t="s">
        <v>27</v>
      </c>
    </row>
    <row r="105" spans="1:5" ht="25.5">
      <c r="A105" s="35" t="s">
        <v>53</v>
      </c>
      <c r="E105" s="39" t="s">
        <v>2883</v>
      </c>
    </row>
    <row r="106" spans="1:5" ht="12.75">
      <c r="A106" s="35" t="s">
        <v>54</v>
      </c>
      <c r="E106" s="40" t="s">
        <v>5</v>
      </c>
    </row>
    <row r="107" spans="1:5" ht="229.5">
      <c r="A107" t="s">
        <v>55</v>
      </c>
      <c r="E107" s="39" t="s">
        <v>2881</v>
      </c>
    </row>
    <row r="108" spans="1:16" ht="12.75">
      <c r="A108" t="s">
        <v>48</v>
      </c>
      <c s="34" t="s">
        <v>249</v>
      </c>
      <c s="34" t="s">
        <v>2879</v>
      </c>
      <c s="35" t="s">
        <v>27</v>
      </c>
      <c s="6" t="s">
        <v>2884</v>
      </c>
      <c s="36" t="s">
        <v>51</v>
      </c>
      <c s="37">
        <v>14</v>
      </c>
      <c s="36">
        <v>0</v>
      </c>
      <c s="36">
        <f>ROUND(G108*H108,6)</f>
      </c>
      <c r="L108" s="38">
        <v>0</v>
      </c>
      <c s="32">
        <f>ROUND(ROUND(L108,2)*ROUND(G108,3),2)</f>
      </c>
      <c s="36" t="s">
        <v>2454</v>
      </c>
      <c>
        <f>(M108*21)/100</f>
      </c>
      <c t="s">
        <v>27</v>
      </c>
    </row>
    <row r="109" spans="1:5" ht="25.5">
      <c r="A109" s="35" t="s">
        <v>53</v>
      </c>
      <c r="E109" s="39" t="s">
        <v>2885</v>
      </c>
    </row>
    <row r="110" spans="1:5" ht="12.75">
      <c r="A110" s="35" t="s">
        <v>54</v>
      </c>
      <c r="E110" s="40" t="s">
        <v>5</v>
      </c>
    </row>
    <row r="111" spans="1:5" ht="229.5">
      <c r="A111" t="s">
        <v>55</v>
      </c>
      <c r="E111" s="39" t="s">
        <v>2881</v>
      </c>
    </row>
    <row r="112" spans="1:16" ht="12.75">
      <c r="A112" t="s">
        <v>48</v>
      </c>
      <c s="34" t="s">
        <v>253</v>
      </c>
      <c s="34" t="s">
        <v>2886</v>
      </c>
      <c s="35" t="s">
        <v>5</v>
      </c>
      <c s="6" t="s">
        <v>2887</v>
      </c>
      <c s="36" t="s">
        <v>51</v>
      </c>
      <c s="37">
        <v>322.72</v>
      </c>
      <c s="36">
        <v>0</v>
      </c>
      <c s="36">
        <f>ROUND(G112*H112,6)</f>
      </c>
      <c r="L112" s="38">
        <v>0</v>
      </c>
      <c s="32">
        <f>ROUND(ROUND(L112,2)*ROUND(G112,3),2)</f>
      </c>
      <c s="36" t="s">
        <v>2454</v>
      </c>
      <c>
        <f>(M112*21)/100</f>
      </c>
      <c t="s">
        <v>27</v>
      </c>
    </row>
    <row r="113" spans="1:5" ht="12.75">
      <c r="A113" s="35" t="s">
        <v>53</v>
      </c>
      <c r="E113" s="39" t="s">
        <v>2826</v>
      </c>
    </row>
    <row r="114" spans="1:5" ht="25.5">
      <c r="A114" s="35" t="s">
        <v>54</v>
      </c>
      <c r="E114" s="40" t="s">
        <v>2888</v>
      </c>
    </row>
    <row r="115" spans="1:5" ht="229.5">
      <c r="A115" t="s">
        <v>55</v>
      </c>
      <c r="E115" s="39" t="s">
        <v>2889</v>
      </c>
    </row>
    <row r="116" spans="1:16" ht="12.75">
      <c r="A116" t="s">
        <v>48</v>
      </c>
      <c s="34" t="s">
        <v>256</v>
      </c>
      <c s="34" t="s">
        <v>2890</v>
      </c>
      <c s="35" t="s">
        <v>5</v>
      </c>
      <c s="6" t="s">
        <v>2891</v>
      </c>
      <c s="36" t="s">
        <v>197</v>
      </c>
      <c s="37">
        <v>12.95</v>
      </c>
      <c s="36">
        <v>0</v>
      </c>
      <c s="36">
        <f>ROUND(G116*H116,6)</f>
      </c>
      <c r="L116" s="38">
        <v>0</v>
      </c>
      <c s="32">
        <f>ROUND(ROUND(L116,2)*ROUND(G116,3),2)</f>
      </c>
      <c s="36" t="s">
        <v>2454</v>
      </c>
      <c>
        <f>(M116*21)/100</f>
      </c>
      <c t="s">
        <v>27</v>
      </c>
    </row>
    <row r="117" spans="1:5" ht="12.75">
      <c r="A117" s="35" t="s">
        <v>53</v>
      </c>
      <c r="E117" s="39" t="s">
        <v>2826</v>
      </c>
    </row>
    <row r="118" spans="1:5" ht="12.75">
      <c r="A118" s="35" t="s">
        <v>54</v>
      </c>
      <c r="E118" s="40" t="s">
        <v>5</v>
      </c>
    </row>
    <row r="119" spans="1:5" ht="229.5">
      <c r="A119" t="s">
        <v>55</v>
      </c>
      <c r="E119" s="39" t="s">
        <v>2892</v>
      </c>
    </row>
    <row r="120" spans="1:16" ht="12.75">
      <c r="A120" t="s">
        <v>48</v>
      </c>
      <c s="34" t="s">
        <v>260</v>
      </c>
      <c s="34" t="s">
        <v>2893</v>
      </c>
      <c s="35" t="s">
        <v>5</v>
      </c>
      <c s="6" t="s">
        <v>2894</v>
      </c>
      <c s="36" t="s">
        <v>197</v>
      </c>
      <c s="37">
        <v>0.9</v>
      </c>
      <c s="36">
        <v>0</v>
      </c>
      <c s="36">
        <f>ROUND(G120*H120,6)</f>
      </c>
      <c r="L120" s="38">
        <v>0</v>
      </c>
      <c s="32">
        <f>ROUND(ROUND(L120,2)*ROUND(G120,3),2)</f>
      </c>
      <c s="36" t="s">
        <v>2454</v>
      </c>
      <c>
        <f>(M120*21)/100</f>
      </c>
      <c t="s">
        <v>27</v>
      </c>
    </row>
    <row r="121" spans="1:5" ht="25.5">
      <c r="A121" s="35" t="s">
        <v>53</v>
      </c>
      <c r="E121" s="39" t="s">
        <v>2895</v>
      </c>
    </row>
    <row r="122" spans="1:5" ht="25.5">
      <c r="A122" s="35" t="s">
        <v>54</v>
      </c>
      <c r="E122" s="40" t="s">
        <v>2896</v>
      </c>
    </row>
    <row r="123" spans="1:5" ht="76.5">
      <c r="A123" t="s">
        <v>55</v>
      </c>
      <c r="E123" s="39" t="s">
        <v>2897</v>
      </c>
    </row>
    <row r="124" spans="1:16" ht="12.75">
      <c r="A124" t="s">
        <v>48</v>
      </c>
      <c s="34" t="s">
        <v>264</v>
      </c>
      <c s="34" t="s">
        <v>2898</v>
      </c>
      <c s="35" t="s">
        <v>5</v>
      </c>
      <c s="6" t="s">
        <v>2899</v>
      </c>
      <c s="36" t="s">
        <v>51</v>
      </c>
      <c s="37">
        <v>542</v>
      </c>
      <c s="36">
        <v>0</v>
      </c>
      <c s="36">
        <f>ROUND(G124*H124,6)</f>
      </c>
      <c r="L124" s="38">
        <v>0</v>
      </c>
      <c s="32">
        <f>ROUND(ROUND(L124,2)*ROUND(G124,3),2)</f>
      </c>
      <c s="36" t="s">
        <v>2454</v>
      </c>
      <c>
        <f>(M124*21)/100</f>
      </c>
      <c t="s">
        <v>27</v>
      </c>
    </row>
    <row r="125" spans="1:5" ht="12.75">
      <c r="A125" s="35" t="s">
        <v>53</v>
      </c>
      <c r="E125" s="39" t="s">
        <v>2826</v>
      </c>
    </row>
    <row r="126" spans="1:5" ht="12.75">
      <c r="A126" s="35" t="s">
        <v>54</v>
      </c>
      <c r="E126" s="40" t="s">
        <v>5</v>
      </c>
    </row>
    <row r="127" spans="1:5" ht="165.75">
      <c r="A127" t="s">
        <v>55</v>
      </c>
      <c r="E127" s="39" t="s">
        <v>2900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2901</v>
      </c>
      <c s="41">
        <f>Rekapitulace!C53</f>
      </c>
      <c s="20" t="s">
        <v>0</v>
      </c>
      <c t="s">
        <v>23</v>
      </c>
      <c t="s">
        <v>27</v>
      </c>
    </row>
    <row r="4" spans="1:16" ht="32" customHeight="1">
      <c r="A4" s="24" t="s">
        <v>20</v>
      </c>
      <c s="25" t="s">
        <v>28</v>
      </c>
      <c s="27" t="s">
        <v>2901</v>
      </c>
      <c r="E4" s="26" t="s">
        <v>2902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COUNTIFS(L8:L49,"=0",A8:A49,"P")+COUNTIFS(L8:L49,"",A8:A49,"P")+SUM(Q8:Q49)</f>
      </c>
    </row>
    <row r="8" spans="1:13" ht="12.75">
      <c r="A8" t="s">
        <v>44</v>
      </c>
      <c r="C8" s="28" t="s">
        <v>2905</v>
      </c>
      <c r="E8" s="30" t="s">
        <v>2904</v>
      </c>
      <c r="J8" s="29">
        <f>0+J9+J22+J35+J40</f>
      </c>
      <c s="29">
        <f>0+K9+K22+K35+K40</f>
      </c>
      <c s="29">
        <f>0+L9+L22+L35+L40</f>
      </c>
      <c s="29">
        <f>0+M9+M22+M35+M40</f>
      </c>
    </row>
    <row r="9" spans="1:13" ht="12.75">
      <c r="A9" t="s">
        <v>46</v>
      </c>
      <c r="C9" s="31" t="s">
        <v>1076</v>
      </c>
      <c r="E9" s="33" t="s">
        <v>1381</v>
      </c>
      <c r="J9" s="32">
        <f>0</f>
      </c>
      <c s="32">
        <f>0</f>
      </c>
      <c s="32">
        <f>0+L10+L14+L18</f>
      </c>
      <c s="32">
        <f>0+M10+M14+M18</f>
      </c>
    </row>
    <row r="10" spans="1:16" ht="12.75">
      <c r="A10" t="s">
        <v>48</v>
      </c>
      <c s="34" t="s">
        <v>4</v>
      </c>
      <c s="34" t="s">
        <v>2280</v>
      </c>
      <c s="35" t="s">
        <v>2281</v>
      </c>
      <c s="6" t="s">
        <v>2282</v>
      </c>
      <c s="36" t="s">
        <v>443</v>
      </c>
      <c s="37">
        <v>296.6</v>
      </c>
      <c s="36">
        <v>0</v>
      </c>
      <c s="36">
        <f>ROUND(G10*H10,6)</f>
      </c>
      <c r="L10" s="38">
        <v>0</v>
      </c>
      <c s="32">
        <f>ROUND(ROUND(L10,2)*ROUND(G10,3),2)</f>
      </c>
      <c s="36" t="s">
        <v>52</v>
      </c>
      <c>
        <f>(M10*21)/100</f>
      </c>
      <c t="s">
        <v>27</v>
      </c>
    </row>
    <row r="11" spans="1:5" ht="12.75">
      <c r="A11" s="35" t="s">
        <v>53</v>
      </c>
      <c r="E11" s="39" t="s">
        <v>445</v>
      </c>
    </row>
    <row r="12" spans="1:5" ht="25.5">
      <c r="A12" s="35" t="s">
        <v>54</v>
      </c>
      <c r="E12" s="40" t="s">
        <v>2906</v>
      </c>
    </row>
    <row r="13" spans="1:5" ht="25.5">
      <c r="A13" t="s">
        <v>55</v>
      </c>
      <c r="E13" s="39" t="s">
        <v>2907</v>
      </c>
    </row>
    <row r="14" spans="1:16" ht="25.5">
      <c r="A14" t="s">
        <v>48</v>
      </c>
      <c s="34" t="s">
        <v>27</v>
      </c>
      <c s="34" t="s">
        <v>447</v>
      </c>
      <c s="35" t="s">
        <v>448</v>
      </c>
      <c s="6" t="s">
        <v>2908</v>
      </c>
      <c s="36" t="s">
        <v>443</v>
      </c>
      <c s="37">
        <v>188.2</v>
      </c>
      <c s="36">
        <v>0</v>
      </c>
      <c s="36">
        <f>ROUND(G14*H14,6)</f>
      </c>
      <c r="L14" s="38">
        <v>0</v>
      </c>
      <c s="32">
        <f>ROUND(ROUND(L14,2)*ROUND(G14,3),2)</f>
      </c>
      <c s="36" t="s">
        <v>52</v>
      </c>
      <c>
        <f>(M14*21)/100</f>
      </c>
      <c t="s">
        <v>27</v>
      </c>
    </row>
    <row r="15" spans="1:5" ht="12.75">
      <c r="A15" s="35" t="s">
        <v>53</v>
      </c>
      <c r="E15" s="39" t="s">
        <v>445</v>
      </c>
    </row>
    <row r="16" spans="1:5" ht="63.75">
      <c r="A16" s="35" t="s">
        <v>54</v>
      </c>
      <c r="E16" s="40" t="s">
        <v>2909</v>
      </c>
    </row>
    <row r="17" spans="1:5" ht="140.25">
      <c r="A17" t="s">
        <v>55</v>
      </c>
      <c r="E17" s="39" t="s">
        <v>2910</v>
      </c>
    </row>
    <row r="18" spans="1:16" ht="25.5">
      <c r="A18" t="s">
        <v>48</v>
      </c>
      <c s="34" t="s">
        <v>26</v>
      </c>
      <c s="34" t="s">
        <v>2820</v>
      </c>
      <c s="35" t="s">
        <v>2821</v>
      </c>
      <c s="6" t="s">
        <v>2911</v>
      </c>
      <c s="36" t="s">
        <v>443</v>
      </c>
      <c s="37">
        <v>93.7</v>
      </c>
      <c s="36">
        <v>0</v>
      </c>
      <c s="36">
        <f>ROUND(G18*H18,6)</f>
      </c>
      <c r="L18" s="38">
        <v>0</v>
      </c>
      <c s="32">
        <f>ROUND(ROUND(L18,2)*ROUND(G18,3),2)</f>
      </c>
      <c s="36" t="s">
        <v>52</v>
      </c>
      <c>
        <f>(M18*21)/100</f>
      </c>
      <c t="s">
        <v>27</v>
      </c>
    </row>
    <row r="19" spans="1:5" ht="12.75">
      <c r="A19" s="35" t="s">
        <v>53</v>
      </c>
      <c r="E19" s="39" t="s">
        <v>445</v>
      </c>
    </row>
    <row r="20" spans="1:5" ht="38.25">
      <c r="A20" s="35" t="s">
        <v>54</v>
      </c>
      <c r="E20" s="40" t="s">
        <v>2912</v>
      </c>
    </row>
    <row r="21" spans="1:5" ht="140.25">
      <c r="A21" t="s">
        <v>55</v>
      </c>
      <c r="E21" s="39" t="s">
        <v>2910</v>
      </c>
    </row>
    <row r="22" spans="1:13" ht="12.75">
      <c r="A22" t="s">
        <v>46</v>
      </c>
      <c r="C22" s="31" t="s">
        <v>4</v>
      </c>
      <c r="E22" s="33" t="s">
        <v>1269</v>
      </c>
      <c r="J22" s="32">
        <f>0</f>
      </c>
      <c s="32">
        <f>0</f>
      </c>
      <c s="32">
        <f>0+L23+L27+L31</f>
      </c>
      <c s="32">
        <f>0+M23+M27+M31</f>
      </c>
    </row>
    <row r="23" spans="1:16" ht="12.75">
      <c r="A23" t="s">
        <v>48</v>
      </c>
      <c s="34" t="s">
        <v>63</v>
      </c>
      <c s="34" t="s">
        <v>2913</v>
      </c>
      <c s="35" t="s">
        <v>4</v>
      </c>
      <c s="6" t="s">
        <v>2914</v>
      </c>
      <c s="36" t="s">
        <v>182</v>
      </c>
      <c s="37">
        <v>30.75</v>
      </c>
      <c s="36">
        <v>0</v>
      </c>
      <c s="36">
        <f>ROUND(G23*H23,6)</f>
      </c>
      <c r="L23" s="38">
        <v>0</v>
      </c>
      <c s="32">
        <f>ROUND(ROUND(L23,2)*ROUND(G23,3),2)</f>
      </c>
      <c s="36" t="s">
        <v>52</v>
      </c>
      <c>
        <f>(M23*21)/100</f>
      </c>
      <c t="s">
        <v>27</v>
      </c>
    </row>
    <row r="24" spans="1:5" ht="12.75">
      <c r="A24" s="35" t="s">
        <v>53</v>
      </c>
      <c r="E24" s="39" t="s">
        <v>2915</v>
      </c>
    </row>
    <row r="25" spans="1:5" ht="38.25">
      <c r="A25" s="35" t="s">
        <v>54</v>
      </c>
      <c r="E25" s="40" t="s">
        <v>2916</v>
      </c>
    </row>
    <row r="26" spans="1:5" ht="12.75">
      <c r="A26" t="s">
        <v>55</v>
      </c>
      <c r="E26" s="39" t="s">
        <v>5</v>
      </c>
    </row>
    <row r="27" spans="1:16" ht="12.75">
      <c r="A27" t="s">
        <v>48</v>
      </c>
      <c s="34" t="s">
        <v>67</v>
      </c>
      <c s="34" t="s">
        <v>2917</v>
      </c>
      <c s="35" t="s">
        <v>4</v>
      </c>
      <c s="6" t="s">
        <v>2918</v>
      </c>
      <c s="36" t="s">
        <v>182</v>
      </c>
      <c s="37">
        <v>141.24</v>
      </c>
      <c s="36">
        <v>0</v>
      </c>
      <c s="36">
        <f>ROUND(G27*H27,6)</f>
      </c>
      <c r="L27" s="38">
        <v>0</v>
      </c>
      <c s="32">
        <f>ROUND(ROUND(L27,2)*ROUND(G27,3),2)</f>
      </c>
      <c s="36" t="s">
        <v>52</v>
      </c>
      <c>
        <f>(M27*21)/100</f>
      </c>
      <c t="s">
        <v>27</v>
      </c>
    </row>
    <row r="28" spans="1:5" ht="12.75">
      <c r="A28" s="35" t="s">
        <v>53</v>
      </c>
      <c r="E28" s="39" t="s">
        <v>5</v>
      </c>
    </row>
    <row r="29" spans="1:5" ht="63.75">
      <c r="A29" s="35" t="s">
        <v>54</v>
      </c>
      <c r="E29" s="40" t="s">
        <v>2919</v>
      </c>
    </row>
    <row r="30" spans="1:5" ht="318.75">
      <c r="A30" t="s">
        <v>55</v>
      </c>
      <c r="E30" s="39" t="s">
        <v>2920</v>
      </c>
    </row>
    <row r="31" spans="1:16" ht="12.75">
      <c r="A31" t="s">
        <v>48</v>
      </c>
      <c s="34" t="s">
        <v>72</v>
      </c>
      <c s="34" t="s">
        <v>2921</v>
      </c>
      <c s="35" t="s">
        <v>4</v>
      </c>
      <c s="6" t="s">
        <v>2922</v>
      </c>
      <c s="36" t="s">
        <v>182</v>
      </c>
      <c s="37">
        <v>423.16</v>
      </c>
      <c s="36">
        <v>0</v>
      </c>
      <c s="36">
        <f>ROUND(G31*H31,6)</f>
      </c>
      <c r="L31" s="38">
        <v>0</v>
      </c>
      <c s="32">
        <f>ROUND(ROUND(L31,2)*ROUND(G31,3),2)</f>
      </c>
      <c s="36" t="s">
        <v>52</v>
      </c>
      <c>
        <f>(M31*21)/100</f>
      </c>
      <c t="s">
        <v>27</v>
      </c>
    </row>
    <row r="32" spans="1:5" ht="12.75">
      <c r="A32" s="35" t="s">
        <v>53</v>
      </c>
      <c r="E32" s="39" t="s">
        <v>5</v>
      </c>
    </row>
    <row r="33" spans="1:5" ht="63.75">
      <c r="A33" s="35" t="s">
        <v>54</v>
      </c>
      <c r="E33" s="40" t="s">
        <v>2923</v>
      </c>
    </row>
    <row r="34" spans="1:5" ht="191.25">
      <c r="A34" t="s">
        <v>55</v>
      </c>
      <c r="E34" s="39" t="s">
        <v>2924</v>
      </c>
    </row>
    <row r="35" spans="1:13" ht="12.75">
      <c r="A35" t="s">
        <v>46</v>
      </c>
      <c r="C35" s="31" t="s">
        <v>63</v>
      </c>
      <c r="E35" s="33" t="s">
        <v>2421</v>
      </c>
      <c r="J35" s="32">
        <f>0</f>
      </c>
      <c s="32">
        <f>0</f>
      </c>
      <c s="32">
        <f>0+L36</f>
      </c>
      <c s="32">
        <f>0+M36</f>
      </c>
    </row>
    <row r="36" spans="1:16" ht="12.75">
      <c r="A36" t="s">
        <v>48</v>
      </c>
      <c s="34" t="s">
        <v>123</v>
      </c>
      <c s="34" t="s">
        <v>2925</v>
      </c>
      <c s="35" t="s">
        <v>4</v>
      </c>
      <c s="6" t="s">
        <v>2926</v>
      </c>
      <c s="36" t="s">
        <v>182</v>
      </c>
      <c s="37">
        <v>87.76</v>
      </c>
      <c s="36">
        <v>0</v>
      </c>
      <c s="36">
        <f>ROUND(G36*H36,6)</f>
      </c>
      <c r="L36" s="38">
        <v>0</v>
      </c>
      <c s="32">
        <f>ROUND(ROUND(L36,2)*ROUND(G36,3),2)</f>
      </c>
      <c s="36" t="s">
        <v>52</v>
      </c>
      <c>
        <f>(M36*21)/100</f>
      </c>
      <c t="s">
        <v>27</v>
      </c>
    </row>
    <row r="37" spans="1:5" ht="12.75">
      <c r="A37" s="35" t="s">
        <v>53</v>
      </c>
      <c r="E37" s="39" t="s">
        <v>2927</v>
      </c>
    </row>
    <row r="38" spans="1:5" ht="38.25">
      <c r="A38" s="35" t="s">
        <v>54</v>
      </c>
      <c r="E38" s="40" t="s">
        <v>2928</v>
      </c>
    </row>
    <row r="39" spans="1:5" ht="12.75">
      <c r="A39" t="s">
        <v>55</v>
      </c>
      <c r="E39" s="39" t="s">
        <v>2929</v>
      </c>
    </row>
    <row r="40" spans="1:13" ht="12.75">
      <c r="A40" t="s">
        <v>46</v>
      </c>
      <c r="C40" s="31" t="s">
        <v>76</v>
      </c>
      <c r="E40" s="33" t="s">
        <v>2802</v>
      </c>
      <c r="J40" s="32">
        <f>0</f>
      </c>
      <c s="32">
        <f>0</f>
      </c>
      <c s="32">
        <f>0+L41+L45+L49</f>
      </c>
      <c s="32">
        <f>0+M41+M45+M49</f>
      </c>
    </row>
    <row r="41" spans="1:16" ht="12.75">
      <c r="A41" t="s">
        <v>48</v>
      </c>
      <c s="34" t="s">
        <v>163</v>
      </c>
      <c s="34" t="s">
        <v>2930</v>
      </c>
      <c s="35" t="s">
        <v>4</v>
      </c>
      <c s="6" t="s">
        <v>2931</v>
      </c>
      <c s="36" t="s">
        <v>182</v>
      </c>
      <c s="37">
        <v>37.49</v>
      </c>
      <c s="36">
        <v>0</v>
      </c>
      <c s="36">
        <f>ROUND(G41*H41,6)</f>
      </c>
      <c r="L41" s="38">
        <v>0</v>
      </c>
      <c s="32">
        <f>ROUND(ROUND(L41,2)*ROUND(G41,3),2)</f>
      </c>
      <c s="36" t="s">
        <v>52</v>
      </c>
      <c>
        <f>(M41*21)/100</f>
      </c>
      <c t="s">
        <v>27</v>
      </c>
    </row>
    <row r="42" spans="1:5" ht="12.75">
      <c r="A42" s="35" t="s">
        <v>53</v>
      </c>
      <c r="E42" s="39" t="s">
        <v>2932</v>
      </c>
    </row>
    <row r="43" spans="1:5" ht="25.5">
      <c r="A43" s="35" t="s">
        <v>54</v>
      </c>
      <c r="E43" s="40" t="s">
        <v>2933</v>
      </c>
    </row>
    <row r="44" spans="1:5" ht="114.75">
      <c r="A44" t="s">
        <v>55</v>
      </c>
      <c r="E44" s="39" t="s">
        <v>2934</v>
      </c>
    </row>
    <row r="45" spans="1:16" ht="12.75">
      <c r="A45" t="s">
        <v>48</v>
      </c>
      <c s="34" t="s">
        <v>76</v>
      </c>
      <c s="34" t="s">
        <v>2935</v>
      </c>
      <c s="35" t="s">
        <v>4</v>
      </c>
      <c s="6" t="s">
        <v>2936</v>
      </c>
      <c s="36" t="s">
        <v>182</v>
      </c>
      <c s="37">
        <v>56</v>
      </c>
      <c s="36">
        <v>0</v>
      </c>
      <c s="36">
        <f>ROUND(G45*H45,6)</f>
      </c>
      <c r="L45" s="38">
        <v>0</v>
      </c>
      <c s="32">
        <f>ROUND(ROUND(L45,2)*ROUND(G45,3),2)</f>
      </c>
      <c s="36" t="s">
        <v>52</v>
      </c>
      <c>
        <f>(M45*21)/100</f>
      </c>
      <c t="s">
        <v>27</v>
      </c>
    </row>
    <row r="46" spans="1:5" ht="12.75">
      <c r="A46" s="35" t="s">
        <v>53</v>
      </c>
      <c r="E46" s="39" t="s">
        <v>2937</v>
      </c>
    </row>
    <row r="47" spans="1:5" ht="63.75">
      <c r="A47" s="35" t="s">
        <v>54</v>
      </c>
      <c r="E47" s="40" t="s">
        <v>2938</v>
      </c>
    </row>
    <row r="48" spans="1:5" ht="114.75">
      <c r="A48" t="s">
        <v>55</v>
      </c>
      <c r="E48" s="39" t="s">
        <v>2934</v>
      </c>
    </row>
    <row r="49" spans="1:16" ht="12.75">
      <c r="A49" t="s">
        <v>48</v>
      </c>
      <c s="34" t="s">
        <v>82</v>
      </c>
      <c s="34" t="s">
        <v>2939</v>
      </c>
      <c s="35" t="s">
        <v>4</v>
      </c>
      <c s="6" t="s">
        <v>2940</v>
      </c>
      <c s="36" t="s">
        <v>443</v>
      </c>
      <c s="37">
        <v>1.47</v>
      </c>
      <c s="36">
        <v>0</v>
      </c>
      <c s="36">
        <f>ROUND(G49*H49,6)</f>
      </c>
      <c r="L49" s="38">
        <v>0</v>
      </c>
      <c s="32">
        <f>ROUND(ROUND(L49,2)*ROUND(G49,3),2)</f>
      </c>
      <c s="36" t="s">
        <v>52</v>
      </c>
      <c>
        <f>(M49*21)/100</f>
      </c>
      <c t="s">
        <v>27</v>
      </c>
    </row>
    <row r="50" spans="1:5" ht="12.75">
      <c r="A50" s="35" t="s">
        <v>53</v>
      </c>
      <c r="E50" s="39" t="s">
        <v>2941</v>
      </c>
    </row>
    <row r="51" spans="1:5" ht="114.75">
      <c r="A51" s="35" t="s">
        <v>54</v>
      </c>
      <c r="E51" s="40" t="s">
        <v>2942</v>
      </c>
    </row>
    <row r="52" spans="1:5" ht="114.75">
      <c r="A52" t="s">
        <v>55</v>
      </c>
      <c r="E52" s="39" t="s">
        <v>2943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2901</v>
      </c>
      <c s="41">
        <f>Rekapitulace!C53</f>
      </c>
      <c s="20" t="s">
        <v>0</v>
      </c>
      <c t="s">
        <v>23</v>
      </c>
      <c t="s">
        <v>27</v>
      </c>
    </row>
    <row r="4" spans="1:16" ht="32" customHeight="1">
      <c r="A4" s="24" t="s">
        <v>20</v>
      </c>
      <c s="25" t="s">
        <v>28</v>
      </c>
      <c s="27" t="s">
        <v>2901</v>
      </c>
      <c r="E4" s="26" t="s">
        <v>2902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2946</v>
      </c>
      <c r="E8" s="30" t="s">
        <v>2945</v>
      </c>
      <c r="J8" s="29">
        <f>0+J9+J18+J39+J72+J81+J114+J127+J148+J161</f>
      </c>
      <c s="29">
        <f>0+K9+K18+K39+K72+K81+K114+K127+K148+K161</f>
      </c>
      <c s="29">
        <f>0+L9+L18+L39+L72+L81+L114+L127+L148+L161</f>
      </c>
      <c s="29">
        <f>0+M9+M18+M39+M72+M81+M114+M127+M148+M161</f>
      </c>
    </row>
    <row r="9" spans="1:13" ht="12.75">
      <c r="A9" t="s">
        <v>46</v>
      </c>
      <c r="C9" s="31" t="s">
        <v>1076</v>
      </c>
      <c r="E9" s="33" t="s">
        <v>1381</v>
      </c>
      <c r="J9" s="32">
        <f>0</f>
      </c>
      <c s="32">
        <f>0</f>
      </c>
      <c s="32">
        <f>0+L10+L14</f>
      </c>
      <c s="32">
        <f>0+M10+M14</f>
      </c>
    </row>
    <row r="10" spans="1:16" ht="25.5">
      <c r="A10" t="s">
        <v>48</v>
      </c>
      <c s="34" t="s">
        <v>4</v>
      </c>
      <c s="34" t="s">
        <v>2400</v>
      </c>
      <c s="35" t="s">
        <v>2401</v>
      </c>
      <c s="6" t="s">
        <v>2947</v>
      </c>
      <c s="36" t="s">
        <v>443</v>
      </c>
      <c s="37">
        <v>700</v>
      </c>
      <c s="36">
        <v>0</v>
      </c>
      <c s="36">
        <f>ROUND(G10*H10,6)</f>
      </c>
      <c r="L10" s="38">
        <v>0</v>
      </c>
      <c s="32">
        <f>ROUND(ROUND(L10,2)*ROUND(G10,3),2)</f>
      </c>
      <c s="36" t="s">
        <v>52</v>
      </c>
      <c>
        <f>(M10*21)/100</f>
      </c>
      <c t="s">
        <v>27</v>
      </c>
    </row>
    <row r="11" spans="1:5" ht="25.5">
      <c r="A11" s="35" t="s">
        <v>53</v>
      </c>
      <c r="E11" s="39" t="s">
        <v>2948</v>
      </c>
    </row>
    <row r="12" spans="1:5" ht="25.5">
      <c r="A12" s="35" t="s">
        <v>54</v>
      </c>
      <c r="E12" s="40" t="s">
        <v>2949</v>
      </c>
    </row>
    <row r="13" spans="1:5" ht="12.75">
      <c r="A13" t="s">
        <v>55</v>
      </c>
      <c r="E13" s="39" t="s">
        <v>2929</v>
      </c>
    </row>
    <row r="14" spans="1:16" ht="25.5">
      <c r="A14" t="s">
        <v>48</v>
      </c>
      <c s="34" t="s">
        <v>27</v>
      </c>
      <c s="34" t="s">
        <v>2820</v>
      </c>
      <c s="35" t="s">
        <v>2821</v>
      </c>
      <c s="6" t="s">
        <v>2950</v>
      </c>
      <c s="36" t="s">
        <v>443</v>
      </c>
      <c s="37">
        <v>145</v>
      </c>
      <c s="36">
        <v>0</v>
      </c>
      <c s="36">
        <f>ROUND(G14*H14,6)</f>
      </c>
      <c r="L14" s="38">
        <v>0</v>
      </c>
      <c s="32">
        <f>ROUND(ROUND(L14,2)*ROUND(G14,3),2)</f>
      </c>
      <c s="36" t="s">
        <v>52</v>
      </c>
      <c>
        <f>(M14*21)/100</f>
      </c>
      <c t="s">
        <v>27</v>
      </c>
    </row>
    <row r="15" spans="1:5" ht="25.5">
      <c r="A15" s="35" t="s">
        <v>53</v>
      </c>
      <c r="E15" s="39" t="s">
        <v>2951</v>
      </c>
    </row>
    <row r="16" spans="1:5" ht="38.25">
      <c r="A16" s="35" t="s">
        <v>54</v>
      </c>
      <c r="E16" s="40" t="s">
        <v>2952</v>
      </c>
    </row>
    <row r="17" spans="1:5" ht="12.75">
      <c r="A17" t="s">
        <v>55</v>
      </c>
      <c r="E17" s="39" t="s">
        <v>2929</v>
      </c>
    </row>
    <row r="18" spans="1:13" ht="12.75">
      <c r="A18" t="s">
        <v>46</v>
      </c>
      <c r="C18" s="31" t="s">
        <v>4</v>
      </c>
      <c r="E18" s="33" t="s">
        <v>1269</v>
      </c>
      <c r="J18" s="32">
        <f>0</f>
      </c>
      <c s="32">
        <f>0</f>
      </c>
      <c s="32">
        <f>0+L19+L23+L27+L31+L35</f>
      </c>
      <c s="32">
        <f>0+M19+M23+M27+M31+M35</f>
      </c>
    </row>
    <row r="19" spans="1:16" ht="12.75">
      <c r="A19" t="s">
        <v>48</v>
      </c>
      <c s="34" t="s">
        <v>26</v>
      </c>
      <c s="34" t="s">
        <v>2953</v>
      </c>
      <c s="35" t="s">
        <v>4</v>
      </c>
      <c s="6" t="s">
        <v>2954</v>
      </c>
      <c s="36" t="s">
        <v>182</v>
      </c>
      <c s="37">
        <v>325</v>
      </c>
      <c s="36">
        <v>0</v>
      </c>
      <c s="36">
        <f>ROUND(G19*H19,6)</f>
      </c>
      <c r="L19" s="38">
        <v>0</v>
      </c>
      <c s="32">
        <f>ROUND(ROUND(L19,2)*ROUND(G19,3),2)</f>
      </c>
      <c s="36" t="s">
        <v>52</v>
      </c>
      <c>
        <f>(M19*21)/100</f>
      </c>
      <c t="s">
        <v>27</v>
      </c>
    </row>
    <row r="20" spans="1:5" ht="12.75">
      <c r="A20" s="35" t="s">
        <v>53</v>
      </c>
      <c r="E20" s="39" t="s">
        <v>5</v>
      </c>
    </row>
    <row r="21" spans="1:5" ht="114.75">
      <c r="A21" s="35" t="s">
        <v>54</v>
      </c>
      <c r="E21" s="40" t="s">
        <v>2955</v>
      </c>
    </row>
    <row r="22" spans="1:5" ht="12.75">
      <c r="A22" t="s">
        <v>55</v>
      </c>
      <c r="E22" s="39" t="s">
        <v>2929</v>
      </c>
    </row>
    <row r="23" spans="1:16" ht="12.75">
      <c r="A23" t="s">
        <v>48</v>
      </c>
      <c s="34" t="s">
        <v>63</v>
      </c>
      <c s="34" t="s">
        <v>2956</v>
      </c>
      <c s="35" t="s">
        <v>4</v>
      </c>
      <c s="6" t="s">
        <v>2957</v>
      </c>
      <c s="36" t="s">
        <v>182</v>
      </c>
      <c s="37">
        <v>165</v>
      </c>
      <c s="36">
        <v>0</v>
      </c>
      <c s="36">
        <f>ROUND(G23*H23,6)</f>
      </c>
      <c r="L23" s="38">
        <v>0</v>
      </c>
      <c s="32">
        <f>ROUND(ROUND(L23,2)*ROUND(G23,3),2)</f>
      </c>
      <c s="36" t="s">
        <v>52</v>
      </c>
      <c>
        <f>(M23*21)/100</f>
      </c>
      <c t="s">
        <v>27</v>
      </c>
    </row>
    <row r="24" spans="1:5" ht="12.75">
      <c r="A24" s="35" t="s">
        <v>53</v>
      </c>
      <c r="E24" s="39" t="s">
        <v>2958</v>
      </c>
    </row>
    <row r="25" spans="1:5" ht="25.5">
      <c r="A25" s="35" t="s">
        <v>54</v>
      </c>
      <c r="E25" s="40" t="s">
        <v>2959</v>
      </c>
    </row>
    <row r="26" spans="1:5" ht="12.75">
      <c r="A26" t="s">
        <v>55</v>
      </c>
      <c r="E26" s="39" t="s">
        <v>2929</v>
      </c>
    </row>
    <row r="27" spans="1:16" ht="12.75">
      <c r="A27" t="s">
        <v>48</v>
      </c>
      <c s="34" t="s">
        <v>67</v>
      </c>
      <c s="34" t="s">
        <v>2960</v>
      </c>
      <c s="35" t="s">
        <v>4</v>
      </c>
      <c s="6" t="s">
        <v>2961</v>
      </c>
      <c s="36" t="s">
        <v>182</v>
      </c>
      <c s="37">
        <v>325</v>
      </c>
      <c s="36">
        <v>0</v>
      </c>
      <c s="36">
        <f>ROUND(G27*H27,6)</f>
      </c>
      <c r="L27" s="38">
        <v>0</v>
      </c>
      <c s="32">
        <f>ROUND(ROUND(L27,2)*ROUND(G27,3),2)</f>
      </c>
      <c s="36" t="s">
        <v>52</v>
      </c>
      <c>
        <f>(M27*21)/100</f>
      </c>
      <c t="s">
        <v>27</v>
      </c>
    </row>
    <row r="28" spans="1:5" ht="12.75">
      <c r="A28" s="35" t="s">
        <v>53</v>
      </c>
      <c r="E28" s="39" t="s">
        <v>5</v>
      </c>
    </row>
    <row r="29" spans="1:5" ht="25.5">
      <c r="A29" s="35" t="s">
        <v>54</v>
      </c>
      <c r="E29" s="40" t="s">
        <v>2962</v>
      </c>
    </row>
    <row r="30" spans="1:5" ht="12.75">
      <c r="A30" t="s">
        <v>55</v>
      </c>
      <c r="E30" s="39" t="s">
        <v>2929</v>
      </c>
    </row>
    <row r="31" spans="1:16" ht="12.75">
      <c r="A31" t="s">
        <v>48</v>
      </c>
      <c s="34" t="s">
        <v>72</v>
      </c>
      <c s="34" t="s">
        <v>2963</v>
      </c>
      <c s="35" t="s">
        <v>4</v>
      </c>
      <c s="6" t="s">
        <v>2964</v>
      </c>
      <c s="36" t="s">
        <v>182</v>
      </c>
      <c s="37">
        <v>22</v>
      </c>
      <c s="36">
        <v>0</v>
      </c>
      <c s="36">
        <f>ROUND(G31*H31,6)</f>
      </c>
      <c r="L31" s="38">
        <v>0</v>
      </c>
      <c s="32">
        <f>ROUND(ROUND(L31,2)*ROUND(G31,3),2)</f>
      </c>
      <c s="36" t="s">
        <v>52</v>
      </c>
      <c>
        <f>(M31*21)/100</f>
      </c>
      <c t="s">
        <v>27</v>
      </c>
    </row>
    <row r="32" spans="1:5" ht="12.75">
      <c r="A32" s="35" t="s">
        <v>53</v>
      </c>
      <c r="E32" s="39" t="s">
        <v>5</v>
      </c>
    </row>
    <row r="33" spans="1:5" ht="76.5">
      <c r="A33" s="35" t="s">
        <v>54</v>
      </c>
      <c r="E33" s="40" t="s">
        <v>2965</v>
      </c>
    </row>
    <row r="34" spans="1:5" ht="12.75">
      <c r="A34" t="s">
        <v>55</v>
      </c>
      <c r="E34" s="39" t="s">
        <v>2929</v>
      </c>
    </row>
    <row r="35" spans="1:16" ht="12.75">
      <c r="A35" t="s">
        <v>48</v>
      </c>
      <c s="34" t="s">
        <v>123</v>
      </c>
      <c s="34" t="s">
        <v>2966</v>
      </c>
      <c s="35" t="s">
        <v>4</v>
      </c>
      <c s="6" t="s">
        <v>2967</v>
      </c>
      <c s="36" t="s">
        <v>182</v>
      </c>
      <c s="37">
        <v>5</v>
      </c>
      <c s="36">
        <v>0</v>
      </c>
      <c s="36">
        <f>ROUND(G35*H35,6)</f>
      </c>
      <c r="L35" s="38">
        <v>0</v>
      </c>
      <c s="32">
        <f>ROUND(ROUND(L35,2)*ROUND(G35,3),2)</f>
      </c>
      <c s="36" t="s">
        <v>52</v>
      </c>
      <c>
        <f>(M35*21)/100</f>
      </c>
      <c t="s">
        <v>27</v>
      </c>
    </row>
    <row r="36" spans="1:5" ht="12.75">
      <c r="A36" s="35" t="s">
        <v>53</v>
      </c>
      <c r="E36" s="39" t="s">
        <v>2968</v>
      </c>
    </row>
    <row r="37" spans="1:5" ht="25.5">
      <c r="A37" s="35" t="s">
        <v>54</v>
      </c>
      <c r="E37" s="40" t="s">
        <v>2969</v>
      </c>
    </row>
    <row r="38" spans="1:5" ht="12.75">
      <c r="A38" t="s">
        <v>55</v>
      </c>
      <c r="E38" s="39" t="s">
        <v>2929</v>
      </c>
    </row>
    <row r="39" spans="1:13" ht="12.75">
      <c r="A39" t="s">
        <v>46</v>
      </c>
      <c r="C39" s="31" t="s">
        <v>27</v>
      </c>
      <c r="E39" s="33" t="s">
        <v>1273</v>
      </c>
      <c r="J39" s="32">
        <f>0</f>
      </c>
      <c s="32">
        <f>0</f>
      </c>
      <c s="32">
        <f>0+L40+L44+L48+L52+L56+L60+L64+L68</f>
      </c>
      <c s="32">
        <f>0+M40+M44+M48+M52+M56+M60+M64+M68</f>
      </c>
    </row>
    <row r="40" spans="1:16" ht="12.75">
      <c r="A40" t="s">
        <v>48</v>
      </c>
      <c s="34" t="s">
        <v>163</v>
      </c>
      <c s="34" t="s">
        <v>500</v>
      </c>
      <c s="35" t="s">
        <v>4</v>
      </c>
      <c s="6" t="s">
        <v>501</v>
      </c>
      <c s="36" t="s">
        <v>197</v>
      </c>
      <c s="37">
        <v>549</v>
      </c>
      <c s="36">
        <v>0</v>
      </c>
      <c s="36">
        <f>ROUND(G40*H40,6)</f>
      </c>
      <c r="L40" s="38">
        <v>0</v>
      </c>
      <c s="32">
        <f>ROUND(ROUND(L40,2)*ROUND(G40,3),2)</f>
      </c>
      <c s="36" t="s">
        <v>52</v>
      </c>
      <c>
        <f>(M40*21)/100</f>
      </c>
      <c t="s">
        <v>27</v>
      </c>
    </row>
    <row r="41" spans="1:5" ht="12.75">
      <c r="A41" s="35" t="s">
        <v>53</v>
      </c>
      <c r="E41" s="39" t="s">
        <v>2970</v>
      </c>
    </row>
    <row r="42" spans="1:5" ht="25.5">
      <c r="A42" s="35" t="s">
        <v>54</v>
      </c>
      <c r="E42" s="40" t="s">
        <v>2971</v>
      </c>
    </row>
    <row r="43" spans="1:5" ht="12.75">
      <c r="A43" t="s">
        <v>55</v>
      </c>
      <c r="E43" s="39" t="s">
        <v>2929</v>
      </c>
    </row>
    <row r="44" spans="1:16" ht="12.75">
      <c r="A44" t="s">
        <v>48</v>
      </c>
      <c s="34" t="s">
        <v>76</v>
      </c>
      <c s="34" t="s">
        <v>2972</v>
      </c>
      <c s="35" t="s">
        <v>4</v>
      </c>
      <c s="6" t="s">
        <v>2973</v>
      </c>
      <c s="36" t="s">
        <v>197</v>
      </c>
      <c s="37">
        <v>166</v>
      </c>
      <c s="36">
        <v>0</v>
      </c>
      <c s="36">
        <f>ROUND(G44*H44,6)</f>
      </c>
      <c r="L44" s="38">
        <v>0</v>
      </c>
      <c s="32">
        <f>ROUND(ROUND(L44,2)*ROUND(G44,3),2)</f>
      </c>
      <c s="36" t="s">
        <v>52</v>
      </c>
      <c>
        <f>(M44*21)/100</f>
      </c>
      <c t="s">
        <v>27</v>
      </c>
    </row>
    <row r="45" spans="1:5" ht="25.5">
      <c r="A45" s="35" t="s">
        <v>53</v>
      </c>
      <c r="E45" s="39" t="s">
        <v>2974</v>
      </c>
    </row>
    <row r="46" spans="1:5" ht="25.5">
      <c r="A46" s="35" t="s">
        <v>54</v>
      </c>
      <c r="E46" s="40" t="s">
        <v>2975</v>
      </c>
    </row>
    <row r="47" spans="1:5" ht="12.75">
      <c r="A47" t="s">
        <v>55</v>
      </c>
      <c r="E47" s="39" t="s">
        <v>2929</v>
      </c>
    </row>
    <row r="48" spans="1:16" ht="12.75">
      <c r="A48" t="s">
        <v>48</v>
      </c>
      <c s="34" t="s">
        <v>82</v>
      </c>
      <c s="34" t="s">
        <v>2976</v>
      </c>
      <c s="35" t="s">
        <v>4</v>
      </c>
      <c s="6" t="s">
        <v>2977</v>
      </c>
      <c s="36" t="s">
        <v>51</v>
      </c>
      <c s="37">
        <v>1383</v>
      </c>
      <c s="36">
        <v>0</v>
      </c>
      <c s="36">
        <f>ROUND(G48*H48,6)</f>
      </c>
      <c r="L48" s="38">
        <v>0</v>
      </c>
      <c s="32">
        <f>ROUND(ROUND(L48,2)*ROUND(G48,3),2)</f>
      </c>
      <c s="36" t="s">
        <v>52</v>
      </c>
      <c>
        <f>(M48*21)/100</f>
      </c>
      <c t="s">
        <v>27</v>
      </c>
    </row>
    <row r="49" spans="1:5" ht="25.5">
      <c r="A49" s="35" t="s">
        <v>53</v>
      </c>
      <c r="E49" s="39" t="s">
        <v>2978</v>
      </c>
    </row>
    <row r="50" spans="1:5" ht="25.5">
      <c r="A50" s="35" t="s">
        <v>54</v>
      </c>
      <c r="E50" s="40" t="s">
        <v>2979</v>
      </c>
    </row>
    <row r="51" spans="1:5" ht="12.75">
      <c r="A51" t="s">
        <v>55</v>
      </c>
      <c r="E51" s="39" t="s">
        <v>2929</v>
      </c>
    </row>
    <row r="52" spans="1:16" ht="12.75">
      <c r="A52" t="s">
        <v>48</v>
      </c>
      <c s="34" t="s">
        <v>86</v>
      </c>
      <c s="34" t="s">
        <v>2980</v>
      </c>
      <c s="35" t="s">
        <v>4</v>
      </c>
      <c s="6" t="s">
        <v>2981</v>
      </c>
      <c s="36" t="s">
        <v>51</v>
      </c>
      <c s="37">
        <v>761</v>
      </c>
      <c s="36">
        <v>0</v>
      </c>
      <c s="36">
        <f>ROUND(G52*H52,6)</f>
      </c>
      <c r="L52" s="38">
        <v>0</v>
      </c>
      <c s="32">
        <f>ROUND(ROUND(L52,2)*ROUND(G52,3),2)</f>
      </c>
      <c s="36" t="s">
        <v>52</v>
      </c>
      <c>
        <f>(M52*21)/100</f>
      </c>
      <c t="s">
        <v>27</v>
      </c>
    </row>
    <row r="53" spans="1:5" ht="12.75">
      <c r="A53" s="35" t="s">
        <v>53</v>
      </c>
      <c r="E53" s="39" t="s">
        <v>2982</v>
      </c>
    </row>
    <row r="54" spans="1:5" ht="63.75">
      <c r="A54" s="35" t="s">
        <v>54</v>
      </c>
      <c r="E54" s="40" t="s">
        <v>2983</v>
      </c>
    </row>
    <row r="55" spans="1:5" ht="12.75">
      <c r="A55" t="s">
        <v>55</v>
      </c>
      <c r="E55" s="39" t="s">
        <v>2929</v>
      </c>
    </row>
    <row r="56" spans="1:16" ht="12.75">
      <c r="A56" t="s">
        <v>48</v>
      </c>
      <c s="34" t="s">
        <v>90</v>
      </c>
      <c s="34" t="s">
        <v>2984</v>
      </c>
      <c s="35" t="s">
        <v>4</v>
      </c>
      <c s="6" t="s">
        <v>2985</v>
      </c>
      <c s="36" t="s">
        <v>182</v>
      </c>
      <c s="37">
        <v>14.7</v>
      </c>
      <c s="36">
        <v>0</v>
      </c>
      <c s="36">
        <f>ROUND(G56*H56,6)</f>
      </c>
      <c r="L56" s="38">
        <v>0</v>
      </c>
      <c s="32">
        <f>ROUND(ROUND(L56,2)*ROUND(G56,3),2)</f>
      </c>
      <c s="36" t="s">
        <v>52</v>
      </c>
      <c>
        <f>(M56*21)/100</f>
      </c>
      <c t="s">
        <v>27</v>
      </c>
    </row>
    <row r="57" spans="1:5" ht="12.75">
      <c r="A57" s="35" t="s">
        <v>53</v>
      </c>
      <c r="E57" s="39" t="s">
        <v>2986</v>
      </c>
    </row>
    <row r="58" spans="1:5" ht="76.5">
      <c r="A58" s="35" t="s">
        <v>54</v>
      </c>
      <c r="E58" s="40" t="s">
        <v>2987</v>
      </c>
    </row>
    <row r="59" spans="1:5" ht="12.75">
      <c r="A59" t="s">
        <v>55</v>
      </c>
      <c r="E59" s="39" t="s">
        <v>2929</v>
      </c>
    </row>
    <row r="60" spans="1:16" ht="12.75">
      <c r="A60" t="s">
        <v>48</v>
      </c>
      <c s="34" t="s">
        <v>94</v>
      </c>
      <c s="34" t="s">
        <v>2847</v>
      </c>
      <c s="35" t="s">
        <v>4</v>
      </c>
      <c s="6" t="s">
        <v>2848</v>
      </c>
      <c s="36" t="s">
        <v>443</v>
      </c>
      <c s="37">
        <v>0.451</v>
      </c>
      <c s="36">
        <v>0</v>
      </c>
      <c s="36">
        <f>ROUND(G60*H60,6)</f>
      </c>
      <c r="L60" s="38">
        <v>0</v>
      </c>
      <c s="32">
        <f>ROUND(ROUND(L60,2)*ROUND(G60,3),2)</f>
      </c>
      <c s="36" t="s">
        <v>52</v>
      </c>
      <c>
        <f>(M60*21)/100</f>
      </c>
      <c t="s">
        <v>27</v>
      </c>
    </row>
    <row r="61" spans="1:5" ht="12.75">
      <c r="A61" s="35" t="s">
        <v>53</v>
      </c>
      <c r="E61" s="39" t="s">
        <v>2988</v>
      </c>
    </row>
    <row r="62" spans="1:5" ht="25.5">
      <c r="A62" s="35" t="s">
        <v>54</v>
      </c>
      <c r="E62" s="40" t="s">
        <v>2989</v>
      </c>
    </row>
    <row r="63" spans="1:5" ht="12.75">
      <c r="A63" t="s">
        <v>55</v>
      </c>
      <c r="E63" s="39" t="s">
        <v>2929</v>
      </c>
    </row>
    <row r="64" spans="1:16" ht="12.75">
      <c r="A64" t="s">
        <v>48</v>
      </c>
      <c s="34" t="s">
        <v>98</v>
      </c>
      <c s="34" t="s">
        <v>2990</v>
      </c>
      <c s="35" t="s">
        <v>4</v>
      </c>
      <c s="6" t="s">
        <v>2991</v>
      </c>
      <c s="36" t="s">
        <v>182</v>
      </c>
      <c s="37">
        <v>52.9</v>
      </c>
      <c s="36">
        <v>0</v>
      </c>
      <c s="36">
        <f>ROUND(G64*H64,6)</f>
      </c>
      <c r="L64" s="38">
        <v>0</v>
      </c>
      <c s="32">
        <f>ROUND(ROUND(L64,2)*ROUND(G64,3),2)</f>
      </c>
      <c s="36" t="s">
        <v>52</v>
      </c>
      <c>
        <f>(M64*21)/100</f>
      </c>
      <c t="s">
        <v>27</v>
      </c>
    </row>
    <row r="65" spans="1:5" ht="12.75">
      <c r="A65" s="35" t="s">
        <v>53</v>
      </c>
      <c r="E65" s="39" t="s">
        <v>2992</v>
      </c>
    </row>
    <row r="66" spans="1:5" ht="102">
      <c r="A66" s="35" t="s">
        <v>54</v>
      </c>
      <c r="E66" s="40" t="s">
        <v>2993</v>
      </c>
    </row>
    <row r="67" spans="1:5" ht="12.75">
      <c r="A67" t="s">
        <v>55</v>
      </c>
      <c r="E67" s="39" t="s">
        <v>2929</v>
      </c>
    </row>
    <row r="68" spans="1:16" ht="25.5">
      <c r="A68" t="s">
        <v>48</v>
      </c>
      <c s="34" t="s">
        <v>102</v>
      </c>
      <c s="34" t="s">
        <v>2994</v>
      </c>
      <c s="35" t="s">
        <v>4</v>
      </c>
      <c s="6" t="s">
        <v>2995</v>
      </c>
      <c s="36" t="s">
        <v>51</v>
      </c>
      <c s="37">
        <v>10</v>
      </c>
      <c s="36">
        <v>0</v>
      </c>
      <c s="36">
        <f>ROUND(G68*H68,6)</f>
      </c>
      <c r="L68" s="38">
        <v>0</v>
      </c>
      <c s="32">
        <f>ROUND(ROUND(L68,2)*ROUND(G68,3),2)</f>
      </c>
      <c s="36" t="s">
        <v>2996</v>
      </c>
      <c>
        <f>(M68*21)/100</f>
      </c>
      <c t="s">
        <v>27</v>
      </c>
    </row>
    <row r="69" spans="1:5" ht="25.5">
      <c r="A69" s="35" t="s">
        <v>53</v>
      </c>
      <c r="E69" s="39" t="s">
        <v>2997</v>
      </c>
    </row>
    <row r="70" spans="1:5" ht="25.5">
      <c r="A70" s="35" t="s">
        <v>54</v>
      </c>
      <c r="E70" s="40" t="s">
        <v>2998</v>
      </c>
    </row>
    <row r="71" spans="1:5" ht="76.5">
      <c r="A71" t="s">
        <v>55</v>
      </c>
      <c r="E71" s="39" t="s">
        <v>2999</v>
      </c>
    </row>
    <row r="72" spans="1:13" ht="12.75">
      <c r="A72" t="s">
        <v>46</v>
      </c>
      <c r="C72" s="31" t="s">
        <v>26</v>
      </c>
      <c r="E72" s="33" t="s">
        <v>2715</v>
      </c>
      <c r="J72" s="32">
        <f>0</f>
      </c>
      <c s="32">
        <f>0</f>
      </c>
      <c s="32">
        <f>0+L73+L77</f>
      </c>
      <c s="32">
        <f>0+M73+M77</f>
      </c>
    </row>
    <row r="73" spans="1:16" ht="12.75">
      <c r="A73" t="s">
        <v>48</v>
      </c>
      <c s="34" t="s">
        <v>111</v>
      </c>
      <c s="34" t="s">
        <v>3000</v>
      </c>
      <c s="35" t="s">
        <v>4</v>
      </c>
      <c s="6" t="s">
        <v>3001</v>
      </c>
      <c s="36" t="s">
        <v>443</v>
      </c>
      <c s="37">
        <v>8.721</v>
      </c>
      <c s="36">
        <v>0</v>
      </c>
      <c s="36">
        <f>ROUND(G73*H73,6)</f>
      </c>
      <c r="L73" s="38">
        <v>0</v>
      </c>
      <c s="32">
        <f>ROUND(ROUND(L73,2)*ROUND(G73,3),2)</f>
      </c>
      <c s="36" t="s">
        <v>52</v>
      </c>
      <c>
        <f>(M73*21)/100</f>
      </c>
      <c t="s">
        <v>27</v>
      </c>
    </row>
    <row r="74" spans="1:5" ht="12.75">
      <c r="A74" s="35" t="s">
        <v>53</v>
      </c>
      <c r="E74" s="39" t="s">
        <v>3002</v>
      </c>
    </row>
    <row r="75" spans="1:5" ht="38.25">
      <c r="A75" s="35" t="s">
        <v>54</v>
      </c>
      <c r="E75" s="40" t="s">
        <v>3003</v>
      </c>
    </row>
    <row r="76" spans="1:5" ht="12.75">
      <c r="A76" t="s">
        <v>55</v>
      </c>
      <c r="E76" s="39" t="s">
        <v>2929</v>
      </c>
    </row>
    <row r="77" spans="1:16" ht="12.75">
      <c r="A77" t="s">
        <v>48</v>
      </c>
      <c s="34" t="s">
        <v>558</v>
      </c>
      <c s="34" t="s">
        <v>3004</v>
      </c>
      <c s="35" t="s">
        <v>5</v>
      </c>
      <c s="6" t="s">
        <v>3005</v>
      </c>
      <c s="36" t="s">
        <v>182</v>
      </c>
      <c s="37">
        <v>27</v>
      </c>
      <c s="36">
        <v>0</v>
      </c>
      <c s="36">
        <f>ROUND(G77*H77,6)</f>
      </c>
      <c r="L77" s="38">
        <v>0</v>
      </c>
      <c s="32">
        <f>ROUND(ROUND(L77,2)*ROUND(G77,3),2)</f>
      </c>
      <c s="36" t="s">
        <v>52</v>
      </c>
      <c>
        <f>(M77*21)/100</f>
      </c>
      <c t="s">
        <v>27</v>
      </c>
    </row>
    <row r="78" spans="1:5" ht="12.75">
      <c r="A78" s="35" t="s">
        <v>53</v>
      </c>
      <c r="E78" s="39" t="s">
        <v>5</v>
      </c>
    </row>
    <row r="79" spans="1:5" ht="25.5">
      <c r="A79" s="35" t="s">
        <v>54</v>
      </c>
      <c r="E79" s="40" t="s">
        <v>3006</v>
      </c>
    </row>
    <row r="80" spans="1:5" ht="382.5">
      <c r="A80" t="s">
        <v>55</v>
      </c>
      <c r="E80" s="39" t="s">
        <v>3007</v>
      </c>
    </row>
    <row r="81" spans="1:13" ht="12.75">
      <c r="A81" t="s">
        <v>46</v>
      </c>
      <c r="C81" s="31" t="s">
        <v>63</v>
      </c>
      <c r="E81" s="33" t="s">
        <v>2421</v>
      </c>
      <c r="J81" s="32">
        <f>0</f>
      </c>
      <c s="32">
        <f>0</f>
      </c>
      <c s="32">
        <f>0+L82+L86+L90+L94+L98+L102+L106+L110</f>
      </c>
      <c s="32">
        <f>0+M82+M86+M90+M94+M98+M102+M106+M110</f>
      </c>
    </row>
    <row r="82" spans="1:16" ht="12.75">
      <c r="A82" t="s">
        <v>48</v>
      </c>
      <c s="34" t="s">
        <v>119</v>
      </c>
      <c s="34" t="s">
        <v>3008</v>
      </c>
      <c s="35" t="s">
        <v>4</v>
      </c>
      <c s="6" t="s">
        <v>3009</v>
      </c>
      <c s="36" t="s">
        <v>443</v>
      </c>
      <c s="37">
        <v>20.35</v>
      </c>
      <c s="36">
        <v>0</v>
      </c>
      <c s="36">
        <f>ROUND(G82*H82,6)</f>
      </c>
      <c r="L82" s="38">
        <v>0</v>
      </c>
      <c s="32">
        <f>ROUND(ROUND(L82,2)*ROUND(G82,3),2)</f>
      </c>
      <c s="36" t="s">
        <v>52</v>
      </c>
      <c>
        <f>(M82*21)/100</f>
      </c>
      <c t="s">
        <v>27</v>
      </c>
    </row>
    <row r="83" spans="1:5" ht="12.75">
      <c r="A83" s="35" t="s">
        <v>53</v>
      </c>
      <c r="E83" s="39" t="s">
        <v>5</v>
      </c>
    </row>
    <row r="84" spans="1:5" ht="38.25">
      <c r="A84" s="35" t="s">
        <v>54</v>
      </c>
      <c r="E84" s="40" t="s">
        <v>3010</v>
      </c>
    </row>
    <row r="85" spans="1:5" ht="12.75">
      <c r="A85" t="s">
        <v>55</v>
      </c>
      <c r="E85" s="39" t="s">
        <v>2929</v>
      </c>
    </row>
    <row r="86" spans="1:16" ht="12.75">
      <c r="A86" t="s">
        <v>48</v>
      </c>
      <c s="34" t="s">
        <v>125</v>
      </c>
      <c s="34" t="s">
        <v>3011</v>
      </c>
      <c s="35" t="s">
        <v>4</v>
      </c>
      <c s="6" t="s">
        <v>3012</v>
      </c>
      <c s="36" t="s">
        <v>443</v>
      </c>
      <c s="37">
        <v>7.313</v>
      </c>
      <c s="36">
        <v>0</v>
      </c>
      <c s="36">
        <f>ROUND(G86*H86,6)</f>
      </c>
      <c r="L86" s="38">
        <v>0</v>
      </c>
      <c s="32">
        <f>ROUND(ROUND(L86,2)*ROUND(G86,3),2)</f>
      </c>
      <c s="36" t="s">
        <v>52</v>
      </c>
      <c>
        <f>(M86*21)/100</f>
      </c>
      <c t="s">
        <v>27</v>
      </c>
    </row>
    <row r="87" spans="1:5" ht="12.75">
      <c r="A87" s="35" t="s">
        <v>53</v>
      </c>
      <c r="E87" s="39" t="s">
        <v>3013</v>
      </c>
    </row>
    <row r="88" spans="1:5" ht="25.5">
      <c r="A88" s="35" t="s">
        <v>54</v>
      </c>
      <c r="E88" s="40" t="s">
        <v>3014</v>
      </c>
    </row>
    <row r="89" spans="1:5" ht="12.75">
      <c r="A89" t="s">
        <v>55</v>
      </c>
      <c r="E89" s="39" t="s">
        <v>2929</v>
      </c>
    </row>
    <row r="90" spans="1:16" ht="12.75">
      <c r="A90" t="s">
        <v>48</v>
      </c>
      <c s="34" t="s">
        <v>129</v>
      </c>
      <c s="34" t="s">
        <v>3015</v>
      </c>
      <c s="35" t="s">
        <v>4</v>
      </c>
      <c s="6" t="s">
        <v>3016</v>
      </c>
      <c s="36" t="s">
        <v>443</v>
      </c>
      <c s="37">
        <v>7.789</v>
      </c>
      <c s="36">
        <v>0</v>
      </c>
      <c s="36">
        <f>ROUND(G90*H90,6)</f>
      </c>
      <c r="L90" s="38">
        <v>0</v>
      </c>
      <c s="32">
        <f>ROUND(ROUND(L90,2)*ROUND(G90,3),2)</f>
      </c>
      <c s="36" t="s">
        <v>52</v>
      </c>
      <c>
        <f>(M90*21)/100</f>
      </c>
      <c t="s">
        <v>27</v>
      </c>
    </row>
    <row r="91" spans="1:5" ht="12.75">
      <c r="A91" s="35" t="s">
        <v>53</v>
      </c>
      <c r="E91" s="39" t="s">
        <v>3017</v>
      </c>
    </row>
    <row r="92" spans="1:5" ht="25.5">
      <c r="A92" s="35" t="s">
        <v>54</v>
      </c>
      <c r="E92" s="40" t="s">
        <v>3018</v>
      </c>
    </row>
    <row r="93" spans="1:5" ht="12.75">
      <c r="A93" t="s">
        <v>55</v>
      </c>
      <c r="E93" s="39" t="s">
        <v>2929</v>
      </c>
    </row>
    <row r="94" spans="1:16" ht="12.75">
      <c r="A94" t="s">
        <v>48</v>
      </c>
      <c s="34" t="s">
        <v>133</v>
      </c>
      <c s="34" t="s">
        <v>3019</v>
      </c>
      <c s="35" t="s">
        <v>4</v>
      </c>
      <c s="6" t="s">
        <v>3020</v>
      </c>
      <c s="36" t="s">
        <v>182</v>
      </c>
      <c s="37">
        <v>65</v>
      </c>
      <c s="36">
        <v>0</v>
      </c>
      <c s="36">
        <f>ROUND(G94*H94,6)</f>
      </c>
      <c r="L94" s="38">
        <v>0</v>
      </c>
      <c s="32">
        <f>ROUND(ROUND(L94,2)*ROUND(G94,3),2)</f>
      </c>
      <c s="36" t="s">
        <v>52</v>
      </c>
      <c>
        <f>(M94*21)/100</f>
      </c>
      <c t="s">
        <v>27</v>
      </c>
    </row>
    <row r="95" spans="1:5" ht="12.75">
      <c r="A95" s="35" t="s">
        <v>53</v>
      </c>
      <c r="E95" s="39" t="s">
        <v>3021</v>
      </c>
    </row>
    <row r="96" spans="1:5" ht="38.25">
      <c r="A96" s="35" t="s">
        <v>54</v>
      </c>
      <c r="E96" s="40" t="s">
        <v>3022</v>
      </c>
    </row>
    <row r="97" spans="1:5" ht="12.75">
      <c r="A97" t="s">
        <v>55</v>
      </c>
      <c r="E97" s="39" t="s">
        <v>2929</v>
      </c>
    </row>
    <row r="98" spans="1:16" ht="12.75">
      <c r="A98" t="s">
        <v>48</v>
      </c>
      <c s="34" t="s">
        <v>138</v>
      </c>
      <c s="34" t="s">
        <v>3023</v>
      </c>
      <c s="35" t="s">
        <v>4</v>
      </c>
      <c s="6" t="s">
        <v>3024</v>
      </c>
      <c s="36" t="s">
        <v>182</v>
      </c>
      <c s="37">
        <v>19</v>
      </c>
      <c s="36">
        <v>0</v>
      </c>
      <c s="36">
        <f>ROUND(G98*H98,6)</f>
      </c>
      <c r="L98" s="38">
        <v>0</v>
      </c>
      <c s="32">
        <f>ROUND(ROUND(L98,2)*ROUND(G98,3),2)</f>
      </c>
      <c s="36" t="s">
        <v>52</v>
      </c>
      <c>
        <f>(M98*21)/100</f>
      </c>
      <c t="s">
        <v>27</v>
      </c>
    </row>
    <row r="99" spans="1:5" ht="12.75">
      <c r="A99" s="35" t="s">
        <v>53</v>
      </c>
      <c r="E99" s="39" t="s">
        <v>3025</v>
      </c>
    </row>
    <row r="100" spans="1:5" ht="89.25">
      <c r="A100" s="35" t="s">
        <v>54</v>
      </c>
      <c r="E100" s="40" t="s">
        <v>3026</v>
      </c>
    </row>
    <row r="101" spans="1:5" ht="12.75">
      <c r="A101" t="s">
        <v>55</v>
      </c>
      <c r="E101" s="39" t="s">
        <v>2929</v>
      </c>
    </row>
    <row r="102" spans="1:16" ht="12.75">
      <c r="A102" t="s">
        <v>48</v>
      </c>
      <c s="34" t="s">
        <v>249</v>
      </c>
      <c s="34" t="s">
        <v>3027</v>
      </c>
      <c s="35" t="s">
        <v>4</v>
      </c>
      <c s="6" t="s">
        <v>3028</v>
      </c>
      <c s="36" t="s">
        <v>182</v>
      </c>
      <c s="37">
        <v>11.5</v>
      </c>
      <c s="36">
        <v>0</v>
      </c>
      <c s="36">
        <f>ROUND(G102*H102,6)</f>
      </c>
      <c r="L102" s="38">
        <v>0</v>
      </c>
      <c s="32">
        <f>ROUND(ROUND(L102,2)*ROUND(G102,3),2)</f>
      </c>
      <c s="36" t="s">
        <v>52</v>
      </c>
      <c>
        <f>(M102*21)/100</f>
      </c>
      <c t="s">
        <v>27</v>
      </c>
    </row>
    <row r="103" spans="1:5" ht="12.75">
      <c r="A103" s="35" t="s">
        <v>53</v>
      </c>
      <c r="E103" s="39" t="s">
        <v>3029</v>
      </c>
    </row>
    <row r="104" spans="1:5" ht="38.25">
      <c r="A104" s="35" t="s">
        <v>54</v>
      </c>
      <c r="E104" s="40" t="s">
        <v>3030</v>
      </c>
    </row>
    <row r="105" spans="1:5" ht="12.75">
      <c r="A105" t="s">
        <v>55</v>
      </c>
      <c r="E105" s="39" t="s">
        <v>2929</v>
      </c>
    </row>
    <row r="106" spans="1:16" ht="12.75">
      <c r="A106" t="s">
        <v>48</v>
      </c>
      <c s="34" t="s">
        <v>253</v>
      </c>
      <c s="34" t="s">
        <v>3031</v>
      </c>
      <c s="35" t="s">
        <v>4</v>
      </c>
      <c s="6" t="s">
        <v>3032</v>
      </c>
      <c s="36" t="s">
        <v>182</v>
      </c>
      <c s="37">
        <v>23.5</v>
      </c>
      <c s="36">
        <v>0</v>
      </c>
      <c s="36">
        <f>ROUND(G106*H106,6)</f>
      </c>
      <c r="L106" s="38">
        <v>0</v>
      </c>
      <c s="32">
        <f>ROUND(ROUND(L106,2)*ROUND(G106,3),2)</f>
      </c>
      <c s="36" t="s">
        <v>52</v>
      </c>
      <c>
        <f>(M106*21)/100</f>
      </c>
      <c t="s">
        <v>27</v>
      </c>
    </row>
    <row r="107" spans="1:5" ht="12.75">
      <c r="A107" s="35" t="s">
        <v>53</v>
      </c>
      <c r="E107" s="39" t="s">
        <v>5</v>
      </c>
    </row>
    <row r="108" spans="1:5" ht="76.5">
      <c r="A108" s="35" t="s">
        <v>54</v>
      </c>
      <c r="E108" s="40" t="s">
        <v>3033</v>
      </c>
    </row>
    <row r="109" spans="1:5" ht="12.75">
      <c r="A109" t="s">
        <v>55</v>
      </c>
      <c r="E109" s="39" t="s">
        <v>2929</v>
      </c>
    </row>
    <row r="110" spans="1:16" ht="12.75">
      <c r="A110" t="s">
        <v>48</v>
      </c>
      <c s="34" t="s">
        <v>562</v>
      </c>
      <c s="34" t="s">
        <v>3034</v>
      </c>
      <c s="35" t="s">
        <v>5</v>
      </c>
      <c s="6" t="s">
        <v>3035</v>
      </c>
      <c s="36" t="s">
        <v>182</v>
      </c>
      <c s="37">
        <v>210</v>
      </c>
      <c s="36">
        <v>0</v>
      </c>
      <c s="36">
        <f>ROUND(G110*H110,6)</f>
      </c>
      <c r="L110" s="38">
        <v>0</v>
      </c>
      <c s="32">
        <f>ROUND(ROUND(L110,2)*ROUND(G110,3),2)</f>
      </c>
      <c s="36" t="s">
        <v>52</v>
      </c>
      <c>
        <f>(M110*21)/100</f>
      </c>
      <c t="s">
        <v>27</v>
      </c>
    </row>
    <row r="111" spans="1:5" ht="12.75">
      <c r="A111" s="35" t="s">
        <v>53</v>
      </c>
      <c r="E111" s="39" t="s">
        <v>5</v>
      </c>
    </row>
    <row r="112" spans="1:5" ht="25.5">
      <c r="A112" s="35" t="s">
        <v>54</v>
      </c>
      <c r="E112" s="40" t="s">
        <v>3036</v>
      </c>
    </row>
    <row r="113" spans="1:5" ht="369.75">
      <c r="A113" t="s">
        <v>55</v>
      </c>
      <c r="E113" s="39" t="s">
        <v>2866</v>
      </c>
    </row>
    <row r="114" spans="1:13" ht="12.75">
      <c r="A114" t="s">
        <v>46</v>
      </c>
      <c r="C114" s="31" t="s">
        <v>72</v>
      </c>
      <c r="E114" s="33" t="s">
        <v>3037</v>
      </c>
      <c r="J114" s="32">
        <f>0</f>
      </c>
      <c s="32">
        <f>0</f>
      </c>
      <c s="32">
        <f>0+L115+L119+L123</f>
      </c>
      <c s="32">
        <f>0+M115+M119+M123</f>
      </c>
    </row>
    <row r="115" spans="1:16" ht="12.75">
      <c r="A115" t="s">
        <v>48</v>
      </c>
      <c s="34" t="s">
        <v>995</v>
      </c>
      <c s="34" t="s">
        <v>3038</v>
      </c>
      <c s="35" t="s">
        <v>4</v>
      </c>
      <c s="6" t="s">
        <v>3039</v>
      </c>
      <c s="36" t="s">
        <v>197</v>
      </c>
      <c s="37">
        <v>171</v>
      </c>
      <c s="36">
        <v>0</v>
      </c>
      <c s="36">
        <f>ROUND(G115*H115,6)</f>
      </c>
      <c r="L115" s="38">
        <v>0</v>
      </c>
      <c s="32">
        <f>ROUND(ROUND(L115,2)*ROUND(G115,3),2)</f>
      </c>
      <c s="36" t="s">
        <v>52</v>
      </c>
      <c>
        <f>(M115*21)/100</f>
      </c>
      <c t="s">
        <v>27</v>
      </c>
    </row>
    <row r="116" spans="1:5" ht="12.75">
      <c r="A116" s="35" t="s">
        <v>53</v>
      </c>
      <c r="E116" s="39" t="s">
        <v>3040</v>
      </c>
    </row>
    <row r="117" spans="1:5" ht="76.5">
      <c r="A117" s="35" t="s">
        <v>54</v>
      </c>
      <c r="E117" s="40" t="s">
        <v>3041</v>
      </c>
    </row>
    <row r="118" spans="1:5" ht="12.75">
      <c r="A118" t="s">
        <v>55</v>
      </c>
      <c r="E118" s="39" t="s">
        <v>2929</v>
      </c>
    </row>
    <row r="119" spans="1:16" ht="12.75">
      <c r="A119" t="s">
        <v>48</v>
      </c>
      <c s="34" t="s">
        <v>256</v>
      </c>
      <c s="34" t="s">
        <v>3042</v>
      </c>
      <c s="35" t="s">
        <v>4</v>
      </c>
      <c s="6" t="s">
        <v>3043</v>
      </c>
      <c s="36" t="s">
        <v>182</v>
      </c>
      <c s="37">
        <v>2.2</v>
      </c>
      <c s="36">
        <v>0</v>
      </c>
      <c s="36">
        <f>ROUND(G119*H119,6)</f>
      </c>
      <c r="L119" s="38">
        <v>0</v>
      </c>
      <c s="32">
        <f>ROUND(ROUND(L119,2)*ROUND(G119,3),2)</f>
      </c>
      <c s="36" t="s">
        <v>52</v>
      </c>
      <c>
        <f>(M119*21)/100</f>
      </c>
      <c t="s">
        <v>27</v>
      </c>
    </row>
    <row r="120" spans="1:5" ht="12.75">
      <c r="A120" s="35" t="s">
        <v>53</v>
      </c>
      <c r="E120" s="39" t="s">
        <v>3044</v>
      </c>
    </row>
    <row r="121" spans="1:5" ht="25.5">
      <c r="A121" s="35" t="s">
        <v>54</v>
      </c>
      <c r="E121" s="40" t="s">
        <v>3045</v>
      </c>
    </row>
    <row r="122" spans="1:5" ht="12.75">
      <c r="A122" t="s">
        <v>55</v>
      </c>
      <c r="E122" s="39" t="s">
        <v>2929</v>
      </c>
    </row>
    <row r="123" spans="1:16" ht="12.75">
      <c r="A123" t="s">
        <v>48</v>
      </c>
      <c s="34" t="s">
        <v>260</v>
      </c>
      <c s="34" t="s">
        <v>3046</v>
      </c>
      <c s="35" t="s">
        <v>4</v>
      </c>
      <c s="6" t="s">
        <v>3047</v>
      </c>
      <c s="36" t="s">
        <v>182</v>
      </c>
      <c s="37">
        <v>28</v>
      </c>
      <c s="36">
        <v>0</v>
      </c>
      <c s="36">
        <f>ROUND(G123*H123,6)</f>
      </c>
      <c r="L123" s="38">
        <v>0</v>
      </c>
      <c s="32">
        <f>ROUND(ROUND(L123,2)*ROUND(G123,3),2)</f>
      </c>
      <c s="36" t="s">
        <v>52</v>
      </c>
      <c>
        <f>(M123*21)/100</f>
      </c>
      <c t="s">
        <v>27</v>
      </c>
    </row>
    <row r="124" spans="1:5" ht="12.75">
      <c r="A124" s="35" t="s">
        <v>53</v>
      </c>
      <c r="E124" s="39" t="s">
        <v>3048</v>
      </c>
    </row>
    <row r="125" spans="1:5" ht="25.5">
      <c r="A125" s="35" t="s">
        <v>54</v>
      </c>
      <c r="E125" s="40" t="s">
        <v>3049</v>
      </c>
    </row>
    <row r="126" spans="1:5" ht="12.75">
      <c r="A126" t="s">
        <v>55</v>
      </c>
      <c r="E126" s="39" t="s">
        <v>2929</v>
      </c>
    </row>
    <row r="127" spans="1:13" ht="12.75">
      <c r="A127" t="s">
        <v>46</v>
      </c>
      <c r="C127" s="31" t="s">
        <v>123</v>
      </c>
      <c r="E127" s="33" t="s">
        <v>124</v>
      </c>
      <c r="J127" s="32">
        <f>0</f>
      </c>
      <c s="32">
        <f>0</f>
      </c>
      <c s="32">
        <f>0+L128+L132+L136+L140+L144</f>
      </c>
      <c s="32">
        <f>0+M128+M132+M136+M140+M144</f>
      </c>
    </row>
    <row r="128" spans="1:16" ht="25.5">
      <c r="A128" t="s">
        <v>48</v>
      </c>
      <c s="34" t="s">
        <v>264</v>
      </c>
      <c s="34" t="s">
        <v>3050</v>
      </c>
      <c s="35" t="s">
        <v>4</v>
      </c>
      <c s="6" t="s">
        <v>3051</v>
      </c>
      <c s="36" t="s">
        <v>197</v>
      </c>
      <c s="37">
        <v>19</v>
      </c>
      <c s="36">
        <v>0</v>
      </c>
      <c s="36">
        <f>ROUND(G128*H128,6)</f>
      </c>
      <c r="L128" s="38">
        <v>0</v>
      </c>
      <c s="32">
        <f>ROUND(ROUND(L128,2)*ROUND(G128,3),2)</f>
      </c>
      <c s="36" t="s">
        <v>52</v>
      </c>
      <c>
        <f>(M128*21)/100</f>
      </c>
      <c t="s">
        <v>27</v>
      </c>
    </row>
    <row r="129" spans="1:5" ht="25.5">
      <c r="A129" s="35" t="s">
        <v>53</v>
      </c>
      <c r="E129" s="39" t="s">
        <v>3052</v>
      </c>
    </row>
    <row r="130" spans="1:5" ht="25.5">
      <c r="A130" s="35" t="s">
        <v>54</v>
      </c>
      <c r="E130" s="40" t="s">
        <v>3053</v>
      </c>
    </row>
    <row r="131" spans="1:5" ht="12.75">
      <c r="A131" t="s">
        <v>55</v>
      </c>
      <c r="E131" s="39" t="s">
        <v>2929</v>
      </c>
    </row>
    <row r="132" spans="1:16" ht="12.75">
      <c r="A132" t="s">
        <v>48</v>
      </c>
      <c s="34" t="s">
        <v>283</v>
      </c>
      <c s="34" t="s">
        <v>3054</v>
      </c>
      <c s="35" t="s">
        <v>4</v>
      </c>
      <c s="6" t="s">
        <v>3055</v>
      </c>
      <c s="36" t="s">
        <v>197</v>
      </c>
      <c s="37">
        <v>666</v>
      </c>
      <c s="36">
        <v>0</v>
      </c>
      <c s="36">
        <f>ROUND(G132*H132,6)</f>
      </c>
      <c r="L132" s="38">
        <v>0</v>
      </c>
      <c s="32">
        <f>ROUND(ROUND(L132,2)*ROUND(G132,3),2)</f>
      </c>
      <c s="36" t="s">
        <v>52</v>
      </c>
      <c>
        <f>(M132*21)/100</f>
      </c>
      <c t="s">
        <v>27</v>
      </c>
    </row>
    <row r="133" spans="1:5" ht="12.75">
      <c r="A133" s="35" t="s">
        <v>53</v>
      </c>
      <c r="E133" s="39" t="s">
        <v>3056</v>
      </c>
    </row>
    <row r="134" spans="1:5" ht="25.5">
      <c r="A134" s="35" t="s">
        <v>54</v>
      </c>
      <c r="E134" s="40" t="s">
        <v>3057</v>
      </c>
    </row>
    <row r="135" spans="1:5" ht="12.75">
      <c r="A135" t="s">
        <v>55</v>
      </c>
      <c r="E135" s="39" t="s">
        <v>2929</v>
      </c>
    </row>
    <row r="136" spans="1:16" ht="12.75">
      <c r="A136" t="s">
        <v>48</v>
      </c>
      <c s="34" t="s">
        <v>287</v>
      </c>
      <c s="34" t="s">
        <v>3058</v>
      </c>
      <c s="35" t="s">
        <v>4</v>
      </c>
      <c s="6" t="s">
        <v>3059</v>
      </c>
      <c s="36" t="s">
        <v>197</v>
      </c>
      <c s="37">
        <v>23</v>
      </c>
      <c s="36">
        <v>0</v>
      </c>
      <c s="36">
        <f>ROUND(G136*H136,6)</f>
      </c>
      <c r="L136" s="38">
        <v>0</v>
      </c>
      <c s="32">
        <f>ROUND(ROUND(L136,2)*ROUND(G136,3),2)</f>
      </c>
      <c s="36" t="s">
        <v>52</v>
      </c>
      <c>
        <f>(M136*21)/100</f>
      </c>
      <c t="s">
        <v>27</v>
      </c>
    </row>
    <row r="137" spans="1:5" ht="12.75">
      <c r="A137" s="35" t="s">
        <v>53</v>
      </c>
      <c r="E137" s="39" t="s">
        <v>3060</v>
      </c>
    </row>
    <row r="138" spans="1:5" ht="89.25">
      <c r="A138" s="35" t="s">
        <v>54</v>
      </c>
      <c r="E138" s="40" t="s">
        <v>3061</v>
      </c>
    </row>
    <row r="139" spans="1:5" ht="12.75">
      <c r="A139" t="s">
        <v>55</v>
      </c>
      <c r="E139" s="39" t="s">
        <v>2929</v>
      </c>
    </row>
    <row r="140" spans="1:16" ht="12.75">
      <c r="A140" t="s">
        <v>48</v>
      </c>
      <c s="34" t="s">
        <v>291</v>
      </c>
      <c s="34" t="s">
        <v>3062</v>
      </c>
      <c s="35" t="s">
        <v>4</v>
      </c>
      <c s="6" t="s">
        <v>3063</v>
      </c>
      <c s="36" t="s">
        <v>62</v>
      </c>
      <c s="37">
        <v>2</v>
      </c>
      <c s="36">
        <v>0</v>
      </c>
      <c s="36">
        <f>ROUND(G140*H140,6)</f>
      </c>
      <c r="L140" s="38">
        <v>0</v>
      </c>
      <c s="32">
        <f>ROUND(ROUND(L140,2)*ROUND(G140,3),2)</f>
      </c>
      <c s="36" t="s">
        <v>52</v>
      </c>
      <c>
        <f>(M140*21)/100</f>
      </c>
      <c t="s">
        <v>27</v>
      </c>
    </row>
    <row r="141" spans="1:5" ht="12.75">
      <c r="A141" s="35" t="s">
        <v>53</v>
      </c>
      <c r="E141" s="39" t="s">
        <v>3064</v>
      </c>
    </row>
    <row r="142" spans="1:5" ht="25.5">
      <c r="A142" s="35" t="s">
        <v>54</v>
      </c>
      <c r="E142" s="40" t="s">
        <v>3065</v>
      </c>
    </row>
    <row r="143" spans="1:5" ht="12.75">
      <c r="A143" t="s">
        <v>55</v>
      </c>
      <c r="E143" s="39" t="s">
        <v>2929</v>
      </c>
    </row>
    <row r="144" spans="1:16" ht="25.5">
      <c r="A144" t="s">
        <v>48</v>
      </c>
      <c s="34" t="s">
        <v>295</v>
      </c>
      <c s="34" t="s">
        <v>3066</v>
      </c>
      <c s="35" t="s">
        <v>4</v>
      </c>
      <c s="6" t="s">
        <v>3067</v>
      </c>
      <c s="36" t="s">
        <v>51</v>
      </c>
      <c s="37">
        <v>241.37</v>
      </c>
      <c s="36">
        <v>0</v>
      </c>
      <c s="36">
        <f>ROUND(G144*H144,6)</f>
      </c>
      <c r="L144" s="38">
        <v>0</v>
      </c>
      <c s="32">
        <f>ROUND(ROUND(L144,2)*ROUND(G144,3),2)</f>
      </c>
      <c s="36" t="s">
        <v>2996</v>
      </c>
      <c>
        <f>(M144*21)/100</f>
      </c>
      <c t="s">
        <v>27</v>
      </c>
    </row>
    <row r="145" spans="1:5" ht="12.75">
      <c r="A145" s="35" t="s">
        <v>53</v>
      </c>
      <c r="E145" s="39" t="s">
        <v>3068</v>
      </c>
    </row>
    <row r="146" spans="1:5" ht="25.5">
      <c r="A146" s="35" t="s">
        <v>54</v>
      </c>
      <c r="E146" s="40" t="s">
        <v>3069</v>
      </c>
    </row>
    <row r="147" spans="1:5" ht="102">
      <c r="A147" t="s">
        <v>55</v>
      </c>
      <c r="E147" s="39" t="s">
        <v>3070</v>
      </c>
    </row>
    <row r="148" spans="1:13" ht="12.75">
      <c r="A148" t="s">
        <v>46</v>
      </c>
      <c r="C148" s="31" t="s">
        <v>163</v>
      </c>
      <c r="E148" s="33" t="s">
        <v>1624</v>
      </c>
      <c r="J148" s="32">
        <f>0</f>
      </c>
      <c s="32">
        <f>0</f>
      </c>
      <c s="32">
        <f>0+L149+L153+L157</f>
      </c>
      <c s="32">
        <f>0+M149+M153+M157</f>
      </c>
    </row>
    <row r="149" spans="1:16" ht="12.75">
      <c r="A149" t="s">
        <v>48</v>
      </c>
      <c s="34" t="s">
        <v>526</v>
      </c>
      <c s="34" t="s">
        <v>2774</v>
      </c>
      <c s="35" t="s">
        <v>4</v>
      </c>
      <c s="6" t="s">
        <v>2775</v>
      </c>
      <c s="36" t="s">
        <v>51</v>
      </c>
      <c s="37">
        <v>33.3</v>
      </c>
      <c s="36">
        <v>0</v>
      </c>
      <c s="36">
        <f>ROUND(G149*H149,6)</f>
      </c>
      <c r="L149" s="38">
        <v>0</v>
      </c>
      <c s="32">
        <f>ROUND(ROUND(L149,2)*ROUND(G149,3),2)</f>
      </c>
      <c s="36" t="s">
        <v>52</v>
      </c>
      <c>
        <f>(M149*21)/100</f>
      </c>
      <c t="s">
        <v>27</v>
      </c>
    </row>
    <row r="150" spans="1:5" ht="12.75">
      <c r="A150" s="35" t="s">
        <v>53</v>
      </c>
      <c r="E150" s="39" t="s">
        <v>3071</v>
      </c>
    </row>
    <row r="151" spans="1:5" ht="25.5">
      <c r="A151" s="35" t="s">
        <v>54</v>
      </c>
      <c r="E151" s="40" t="s">
        <v>3072</v>
      </c>
    </row>
    <row r="152" spans="1:5" ht="12.75">
      <c r="A152" t="s">
        <v>55</v>
      </c>
      <c r="E152" s="39" t="s">
        <v>2929</v>
      </c>
    </row>
    <row r="153" spans="1:16" ht="12.75">
      <c r="A153" t="s">
        <v>48</v>
      </c>
      <c s="34" t="s">
        <v>300</v>
      </c>
      <c s="34" t="s">
        <v>3073</v>
      </c>
      <c s="35" t="s">
        <v>4</v>
      </c>
      <c s="6" t="s">
        <v>3074</v>
      </c>
      <c s="36" t="s">
        <v>51</v>
      </c>
      <c s="37">
        <v>4.5</v>
      </c>
      <c s="36">
        <v>0</v>
      </c>
      <c s="36">
        <f>ROUND(G153*H153,6)</f>
      </c>
      <c r="L153" s="38">
        <v>0</v>
      </c>
      <c s="32">
        <f>ROUND(ROUND(L153,2)*ROUND(G153,3),2)</f>
      </c>
      <c s="36" t="s">
        <v>52</v>
      </c>
      <c>
        <f>(M153*21)/100</f>
      </c>
      <c t="s">
        <v>27</v>
      </c>
    </row>
    <row r="154" spans="1:5" ht="12.75">
      <c r="A154" s="35" t="s">
        <v>53</v>
      </c>
      <c r="E154" s="39" t="s">
        <v>3075</v>
      </c>
    </row>
    <row r="155" spans="1:5" ht="25.5">
      <c r="A155" s="35" t="s">
        <v>54</v>
      </c>
      <c r="E155" s="40" t="s">
        <v>3076</v>
      </c>
    </row>
    <row r="156" spans="1:5" ht="12.75">
      <c r="A156" t="s">
        <v>55</v>
      </c>
      <c r="E156" s="39" t="s">
        <v>2929</v>
      </c>
    </row>
    <row r="157" spans="1:16" ht="12.75">
      <c r="A157" t="s">
        <v>48</v>
      </c>
      <c s="34" t="s">
        <v>533</v>
      </c>
      <c s="34" t="s">
        <v>3077</v>
      </c>
      <c s="35" t="s">
        <v>4</v>
      </c>
      <c s="6" t="s">
        <v>3078</v>
      </c>
      <c s="36" t="s">
        <v>51</v>
      </c>
      <c s="37">
        <v>3.15</v>
      </c>
      <c s="36">
        <v>0</v>
      </c>
      <c s="36">
        <f>ROUND(G157*H157,6)</f>
      </c>
      <c r="L157" s="38">
        <v>0</v>
      </c>
      <c s="32">
        <f>ROUND(ROUND(L157,2)*ROUND(G157,3),2)</f>
      </c>
      <c s="36" t="s">
        <v>52</v>
      </c>
      <c>
        <f>(M157*21)/100</f>
      </c>
      <c t="s">
        <v>27</v>
      </c>
    </row>
    <row r="158" spans="1:5" ht="12.75">
      <c r="A158" s="35" t="s">
        <v>53</v>
      </c>
      <c r="E158" s="39" t="s">
        <v>3079</v>
      </c>
    </row>
    <row r="159" spans="1:5" ht="25.5">
      <c r="A159" s="35" t="s">
        <v>54</v>
      </c>
      <c r="E159" s="40" t="s">
        <v>3080</v>
      </c>
    </row>
    <row r="160" spans="1:5" ht="12.75">
      <c r="A160" t="s">
        <v>55</v>
      </c>
      <c r="E160" s="39" t="s">
        <v>2929</v>
      </c>
    </row>
    <row r="161" spans="1:13" ht="12.75">
      <c r="A161" t="s">
        <v>46</v>
      </c>
      <c r="C161" s="31" t="s">
        <v>76</v>
      </c>
      <c r="E161" s="33" t="s">
        <v>2802</v>
      </c>
      <c r="J161" s="32">
        <f>0</f>
      </c>
      <c s="32">
        <f>0</f>
      </c>
      <c s="32">
        <f>0+L162+L166+L170+L174+L178+L182+L186+L190+L194</f>
      </c>
      <c s="32">
        <f>0+M162+M166+M170+M174+M178+M182+M186+M190+M194</f>
      </c>
    </row>
    <row r="162" spans="1:16" ht="12.75">
      <c r="A162" t="s">
        <v>48</v>
      </c>
      <c s="34" t="s">
        <v>305</v>
      </c>
      <c s="34" t="s">
        <v>3081</v>
      </c>
      <c s="35" t="s">
        <v>4</v>
      </c>
      <c s="6" t="s">
        <v>3082</v>
      </c>
      <c s="36" t="s">
        <v>197</v>
      </c>
      <c s="37">
        <v>40</v>
      </c>
      <c s="36">
        <v>0</v>
      </c>
      <c s="36">
        <f>ROUND(G162*H162,6)</f>
      </c>
      <c r="L162" s="38">
        <v>0</v>
      </c>
      <c s="32">
        <f>ROUND(ROUND(L162,2)*ROUND(G162,3),2)</f>
      </c>
      <c s="36" t="s">
        <v>52</v>
      </c>
      <c>
        <f>(M162*21)/100</f>
      </c>
      <c t="s">
        <v>27</v>
      </c>
    </row>
    <row r="163" spans="1:5" ht="12.75">
      <c r="A163" s="35" t="s">
        <v>53</v>
      </c>
      <c r="E163" s="39" t="s">
        <v>3083</v>
      </c>
    </row>
    <row r="164" spans="1:5" ht="25.5">
      <c r="A164" s="35" t="s">
        <v>54</v>
      </c>
      <c r="E164" s="40" t="s">
        <v>3084</v>
      </c>
    </row>
    <row r="165" spans="1:5" ht="12.75">
      <c r="A165" t="s">
        <v>55</v>
      </c>
      <c r="E165" s="39" t="s">
        <v>2929</v>
      </c>
    </row>
    <row r="166" spans="1:16" ht="12.75">
      <c r="A166" t="s">
        <v>48</v>
      </c>
      <c s="34" t="s">
        <v>311</v>
      </c>
      <c s="34" t="s">
        <v>3085</v>
      </c>
      <c s="35" t="s">
        <v>4</v>
      </c>
      <c s="6" t="s">
        <v>3086</v>
      </c>
      <c s="36" t="s">
        <v>197</v>
      </c>
      <c s="37">
        <v>90</v>
      </c>
      <c s="36">
        <v>0</v>
      </c>
      <c s="36">
        <f>ROUND(G166*H166,6)</f>
      </c>
      <c r="L166" s="38">
        <v>0</v>
      </c>
      <c s="32">
        <f>ROUND(ROUND(L166,2)*ROUND(G166,3),2)</f>
      </c>
      <c s="36" t="s">
        <v>52</v>
      </c>
      <c>
        <f>(M166*21)/100</f>
      </c>
      <c t="s">
        <v>27</v>
      </c>
    </row>
    <row r="167" spans="1:5" ht="25.5">
      <c r="A167" s="35" t="s">
        <v>53</v>
      </c>
      <c r="E167" s="39" t="s">
        <v>3087</v>
      </c>
    </row>
    <row r="168" spans="1:5" ht="25.5">
      <c r="A168" s="35" t="s">
        <v>54</v>
      </c>
      <c r="E168" s="40" t="s">
        <v>3088</v>
      </c>
    </row>
    <row r="169" spans="1:5" ht="12.75">
      <c r="A169" t="s">
        <v>55</v>
      </c>
      <c r="E169" s="39" t="s">
        <v>2929</v>
      </c>
    </row>
    <row r="170" spans="1:16" ht="12.75">
      <c r="A170" t="s">
        <v>48</v>
      </c>
      <c s="34" t="s">
        <v>312</v>
      </c>
      <c s="34" t="s">
        <v>3089</v>
      </c>
      <c s="35" t="s">
        <v>4</v>
      </c>
      <c s="6" t="s">
        <v>3090</v>
      </c>
      <c s="36" t="s">
        <v>197</v>
      </c>
      <c s="37">
        <v>148</v>
      </c>
      <c s="36">
        <v>0</v>
      </c>
      <c s="36">
        <f>ROUND(G170*H170,6)</f>
      </c>
      <c r="L170" s="38">
        <v>0</v>
      </c>
      <c s="32">
        <f>ROUND(ROUND(L170,2)*ROUND(G170,3),2)</f>
      </c>
      <c s="36" t="s">
        <v>52</v>
      </c>
      <c>
        <f>(M170*21)/100</f>
      </c>
      <c t="s">
        <v>27</v>
      </c>
    </row>
    <row r="171" spans="1:5" ht="12.75">
      <c r="A171" s="35" t="s">
        <v>53</v>
      </c>
      <c r="E171" s="39" t="s">
        <v>3091</v>
      </c>
    </row>
    <row r="172" spans="1:5" ht="25.5">
      <c r="A172" s="35" t="s">
        <v>54</v>
      </c>
      <c r="E172" s="40" t="s">
        <v>3092</v>
      </c>
    </row>
    <row r="173" spans="1:5" ht="12.75">
      <c r="A173" t="s">
        <v>55</v>
      </c>
      <c r="E173" s="39" t="s">
        <v>2929</v>
      </c>
    </row>
    <row r="174" spans="1:16" ht="12.75">
      <c r="A174" t="s">
        <v>48</v>
      </c>
      <c s="34" t="s">
        <v>314</v>
      </c>
      <c s="34" t="s">
        <v>3093</v>
      </c>
      <c s="35" t="s">
        <v>4</v>
      </c>
      <c s="6" t="s">
        <v>3094</v>
      </c>
      <c s="36" t="s">
        <v>62</v>
      </c>
      <c s="37">
        <v>3</v>
      </c>
      <c s="36">
        <v>0</v>
      </c>
      <c s="36">
        <f>ROUND(G174*H174,6)</f>
      </c>
      <c r="L174" s="38">
        <v>0</v>
      </c>
      <c s="32">
        <f>ROUND(ROUND(L174,2)*ROUND(G174,3),2)</f>
      </c>
      <c s="36" t="s">
        <v>52</v>
      </c>
      <c>
        <f>(M174*21)/100</f>
      </c>
      <c t="s">
        <v>27</v>
      </c>
    </row>
    <row r="175" spans="1:5" ht="12.75">
      <c r="A175" s="35" t="s">
        <v>53</v>
      </c>
      <c r="E175" s="39" t="s">
        <v>3095</v>
      </c>
    </row>
    <row r="176" spans="1:5" ht="25.5">
      <c r="A176" s="35" t="s">
        <v>54</v>
      </c>
      <c r="E176" s="40" t="s">
        <v>3096</v>
      </c>
    </row>
    <row r="177" spans="1:5" ht="12.75">
      <c r="A177" t="s">
        <v>55</v>
      </c>
      <c r="E177" s="39" t="s">
        <v>2929</v>
      </c>
    </row>
    <row r="178" spans="1:16" ht="12.75">
      <c r="A178" t="s">
        <v>48</v>
      </c>
      <c s="34" t="s">
        <v>319</v>
      </c>
      <c s="34" t="s">
        <v>3097</v>
      </c>
      <c s="35" t="s">
        <v>4</v>
      </c>
      <c s="6" t="s">
        <v>3098</v>
      </c>
      <c s="36" t="s">
        <v>197</v>
      </c>
      <c s="37">
        <v>610</v>
      </c>
      <c s="36">
        <v>0</v>
      </c>
      <c s="36">
        <f>ROUND(G178*H178,6)</f>
      </c>
      <c r="L178" s="38">
        <v>0</v>
      </c>
      <c s="32">
        <f>ROUND(ROUND(L178,2)*ROUND(G178,3),2)</f>
      </c>
      <c s="36" t="s">
        <v>52</v>
      </c>
      <c>
        <f>(M178*21)/100</f>
      </c>
      <c t="s">
        <v>27</v>
      </c>
    </row>
    <row r="179" spans="1:5" ht="12.75">
      <c r="A179" s="35" t="s">
        <v>53</v>
      </c>
      <c r="E179" s="39" t="s">
        <v>3099</v>
      </c>
    </row>
    <row r="180" spans="1:5" ht="63.75">
      <c r="A180" s="35" t="s">
        <v>54</v>
      </c>
      <c r="E180" s="40" t="s">
        <v>3100</v>
      </c>
    </row>
    <row r="181" spans="1:5" ht="12.75">
      <c r="A181" t="s">
        <v>55</v>
      </c>
      <c r="E181" s="39" t="s">
        <v>2929</v>
      </c>
    </row>
    <row r="182" spans="1:16" ht="12.75">
      <c r="A182" t="s">
        <v>48</v>
      </c>
      <c s="34" t="s">
        <v>323</v>
      </c>
      <c s="34" t="s">
        <v>3101</v>
      </c>
      <c s="35" t="s">
        <v>4</v>
      </c>
      <c s="6" t="s">
        <v>3102</v>
      </c>
      <c s="36" t="s">
        <v>3103</v>
      </c>
      <c s="37">
        <v>330</v>
      </c>
      <c s="36">
        <v>0</v>
      </c>
      <c s="36">
        <f>ROUND(G182*H182,6)</f>
      </c>
      <c r="L182" s="38">
        <v>0</v>
      </c>
      <c s="32">
        <f>ROUND(ROUND(L182,2)*ROUND(G182,3),2)</f>
      </c>
      <c s="36" t="s">
        <v>52</v>
      </c>
      <c>
        <f>(M182*21)/100</f>
      </c>
      <c t="s">
        <v>27</v>
      </c>
    </row>
    <row r="183" spans="1:5" ht="12.75">
      <c r="A183" s="35" t="s">
        <v>53</v>
      </c>
      <c r="E183" s="39" t="s">
        <v>3104</v>
      </c>
    </row>
    <row r="184" spans="1:5" ht="25.5">
      <c r="A184" s="35" t="s">
        <v>54</v>
      </c>
      <c r="E184" s="40" t="s">
        <v>3105</v>
      </c>
    </row>
    <row r="185" spans="1:5" ht="12.75">
      <c r="A185" t="s">
        <v>55</v>
      </c>
      <c r="E185" s="39" t="s">
        <v>2929</v>
      </c>
    </row>
    <row r="186" spans="1:16" ht="12.75">
      <c r="A186" t="s">
        <v>48</v>
      </c>
      <c s="34" t="s">
        <v>327</v>
      </c>
      <c s="34" t="s">
        <v>3106</v>
      </c>
      <c s="35" t="s">
        <v>4</v>
      </c>
      <c s="6" t="s">
        <v>3107</v>
      </c>
      <c s="36" t="s">
        <v>182</v>
      </c>
      <c s="37">
        <v>56.6</v>
      </c>
      <c s="36">
        <v>0</v>
      </c>
      <c s="36">
        <f>ROUND(G186*H186,6)</f>
      </c>
      <c r="L186" s="38">
        <v>0</v>
      </c>
      <c s="32">
        <f>ROUND(ROUND(L186,2)*ROUND(G186,3),2)</f>
      </c>
      <c s="36" t="s">
        <v>52</v>
      </c>
      <c>
        <f>(M186*21)/100</f>
      </c>
      <c t="s">
        <v>27</v>
      </c>
    </row>
    <row r="187" spans="1:5" ht="12.75">
      <c r="A187" s="35" t="s">
        <v>53</v>
      </c>
      <c r="E187" s="39" t="s">
        <v>5</v>
      </c>
    </row>
    <row r="188" spans="1:5" ht="89.25">
      <c r="A188" s="35" t="s">
        <v>54</v>
      </c>
      <c r="E188" s="40" t="s">
        <v>3108</v>
      </c>
    </row>
    <row r="189" spans="1:5" ht="12.75">
      <c r="A189" t="s">
        <v>55</v>
      </c>
      <c r="E189" s="39" t="s">
        <v>2929</v>
      </c>
    </row>
    <row r="190" spans="1:16" ht="12.75">
      <c r="A190" t="s">
        <v>48</v>
      </c>
      <c s="34" t="s">
        <v>330</v>
      </c>
      <c s="34" t="s">
        <v>3109</v>
      </c>
      <c s="35" t="s">
        <v>4</v>
      </c>
      <c s="6" t="s">
        <v>3110</v>
      </c>
      <c s="36" t="s">
        <v>443</v>
      </c>
      <c s="37">
        <v>21.2</v>
      </c>
      <c s="36">
        <v>0</v>
      </c>
      <c s="36">
        <f>ROUND(G190*H190,6)</f>
      </c>
      <c r="L190" s="38">
        <v>0</v>
      </c>
      <c s="32">
        <f>ROUND(ROUND(L190,2)*ROUND(G190,3),2)</f>
      </c>
      <c s="36" t="s">
        <v>52</v>
      </c>
      <c>
        <f>(M190*21)/100</f>
      </c>
      <c t="s">
        <v>27</v>
      </c>
    </row>
    <row r="191" spans="1:5" ht="12.75">
      <c r="A191" s="35" t="s">
        <v>53</v>
      </c>
      <c r="E191" s="39" t="s">
        <v>3111</v>
      </c>
    </row>
    <row r="192" spans="1:5" ht="89.25">
      <c r="A192" s="35" t="s">
        <v>54</v>
      </c>
      <c r="E192" s="40" t="s">
        <v>3112</v>
      </c>
    </row>
    <row r="193" spans="1:5" ht="12.75">
      <c r="A193" t="s">
        <v>55</v>
      </c>
      <c r="E193" s="39" t="s">
        <v>2929</v>
      </c>
    </row>
    <row r="194" spans="1:16" ht="12.75">
      <c r="A194" t="s">
        <v>48</v>
      </c>
      <c s="34" t="s">
        <v>334</v>
      </c>
      <c s="34" t="s">
        <v>3113</v>
      </c>
      <c s="35" t="s">
        <v>4</v>
      </c>
      <c s="6" t="s">
        <v>3114</v>
      </c>
      <c s="36" t="s">
        <v>62</v>
      </c>
      <c s="37">
        <v>2</v>
      </c>
      <c s="36">
        <v>0</v>
      </c>
      <c s="36">
        <f>ROUND(G194*H194,6)</f>
      </c>
      <c r="L194" s="38">
        <v>0</v>
      </c>
      <c s="32">
        <f>ROUND(ROUND(L194,2)*ROUND(G194,3),2)</f>
      </c>
      <c s="36" t="s">
        <v>2996</v>
      </c>
      <c>
        <f>(M194*21)/100</f>
      </c>
      <c t="s">
        <v>27</v>
      </c>
    </row>
    <row r="195" spans="1:5" ht="12.75">
      <c r="A195" s="35" t="s">
        <v>53</v>
      </c>
      <c r="E195" s="39" t="s">
        <v>5</v>
      </c>
    </row>
    <row r="196" spans="1:5" ht="25.5">
      <c r="A196" s="35" t="s">
        <v>54</v>
      </c>
      <c r="E196" s="40" t="s">
        <v>3115</v>
      </c>
    </row>
    <row r="197" spans="1:5" ht="369.75">
      <c r="A197" t="s">
        <v>55</v>
      </c>
      <c r="E197" s="39" t="s">
        <v>2866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COUNTIFS(L8:L329,"=0",A8:A329,"P")+COUNTIFS(L8:L329,"",A8:A329,"P")+SUM(Q8:Q329)</f>
      </c>
    </row>
    <row r="8" spans="1:13" ht="12.75">
      <c r="A8" t="s">
        <v>44</v>
      </c>
      <c r="C8" s="28" t="s">
        <v>178</v>
      </c>
      <c r="E8" s="30" t="s">
        <v>177</v>
      </c>
      <c r="J8" s="29">
        <f>0+J9+J34+J131+J156+J165+J206+J307+J328</f>
      </c>
      <c s="29">
        <f>0+K9+K34+K131+K156+K165+K206+K307+K328</f>
      </c>
      <c s="29">
        <f>0+L9+L34+L131+L156+L165+L206+L307+L328</f>
      </c>
      <c s="29">
        <f>0+M9+M34+M131+M156+M165+M206+M307+M328</f>
      </c>
    </row>
    <row r="9" spans="1:13" ht="12.75">
      <c r="A9" t="s">
        <v>46</v>
      </c>
      <c r="C9" s="31" t="s">
        <v>4</v>
      </c>
      <c r="E9" s="33" t="s">
        <v>179</v>
      </c>
      <c r="J9" s="32">
        <f>0</f>
      </c>
      <c s="32">
        <f>0</f>
      </c>
      <c s="32">
        <f>0+L10+L14+L18+L22+L26+L30</f>
      </c>
      <c s="32">
        <f>0+M10+M14+M18+M22+M26+M30</f>
      </c>
    </row>
    <row r="10" spans="1:16" ht="12.75">
      <c r="A10" t="s">
        <v>48</v>
      </c>
      <c s="34" t="s">
        <v>4</v>
      </c>
      <c s="34" t="s">
        <v>180</v>
      </c>
      <c s="35" t="s">
        <v>5</v>
      </c>
      <c s="6" t="s">
        <v>181</v>
      </c>
      <c s="36" t="s">
        <v>182</v>
      </c>
      <c s="37">
        <v>2992.5</v>
      </c>
      <c s="36">
        <v>0</v>
      </c>
      <c s="36">
        <f>ROUND(G10*H10,6)</f>
      </c>
      <c r="L10" s="38">
        <v>0</v>
      </c>
      <c s="32">
        <f>ROUND(ROUND(L10,2)*ROUND(G10,3),2)</f>
      </c>
      <c s="36" t="s">
        <v>52</v>
      </c>
      <c>
        <f>(M10*21)/100</f>
      </c>
      <c t="s">
        <v>27</v>
      </c>
    </row>
    <row r="11" spans="1:5" ht="12.75">
      <c r="A11" s="35" t="s">
        <v>53</v>
      </c>
      <c r="E11" s="39" t="s">
        <v>79</v>
      </c>
    </row>
    <row r="12" spans="1:5" ht="25.5">
      <c r="A12" s="35" t="s">
        <v>54</v>
      </c>
      <c r="E12" s="40" t="s">
        <v>183</v>
      </c>
    </row>
    <row r="13" spans="1:5" ht="369.75">
      <c r="A13" t="s">
        <v>55</v>
      </c>
      <c r="E13" s="39" t="s">
        <v>184</v>
      </c>
    </row>
    <row r="14" spans="1:16" ht="12.75">
      <c r="A14" t="s">
        <v>48</v>
      </c>
      <c s="34" t="s">
        <v>27</v>
      </c>
      <c s="34" t="s">
        <v>185</v>
      </c>
      <c s="35" t="s">
        <v>5</v>
      </c>
      <c s="6" t="s">
        <v>186</v>
      </c>
      <c s="36" t="s">
        <v>182</v>
      </c>
      <c s="37">
        <v>665</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369.75">
      <c r="A17" t="s">
        <v>55</v>
      </c>
      <c r="E17" s="39" t="s">
        <v>184</v>
      </c>
    </row>
    <row r="18" spans="1:16" ht="12.75">
      <c r="A18" t="s">
        <v>48</v>
      </c>
      <c s="34" t="s">
        <v>26</v>
      </c>
      <c s="34" t="s">
        <v>187</v>
      </c>
      <c s="35" t="s">
        <v>5</v>
      </c>
      <c s="6" t="s">
        <v>188</v>
      </c>
      <c s="36" t="s">
        <v>182</v>
      </c>
      <c s="37">
        <v>432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369.75">
      <c r="A21" t="s">
        <v>55</v>
      </c>
      <c r="E21" s="39" t="s">
        <v>184</v>
      </c>
    </row>
    <row r="22" spans="1:16" ht="12.75">
      <c r="A22" t="s">
        <v>48</v>
      </c>
      <c s="34" t="s">
        <v>63</v>
      </c>
      <c s="34" t="s">
        <v>189</v>
      </c>
      <c s="35" t="s">
        <v>5</v>
      </c>
      <c s="6" t="s">
        <v>190</v>
      </c>
      <c s="36" t="s">
        <v>51</v>
      </c>
      <c s="37">
        <v>180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38.25">
      <c r="A25" t="s">
        <v>55</v>
      </c>
      <c r="E25" s="39" t="s">
        <v>191</v>
      </c>
    </row>
    <row r="26" spans="1:16" ht="12.75">
      <c r="A26" t="s">
        <v>48</v>
      </c>
      <c s="34" t="s">
        <v>67</v>
      </c>
      <c s="34" t="s">
        <v>192</v>
      </c>
      <c s="35" t="s">
        <v>5</v>
      </c>
      <c s="6" t="s">
        <v>193</v>
      </c>
      <c s="36" t="s">
        <v>182</v>
      </c>
      <c s="37">
        <v>2327.5</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242.25">
      <c r="A29" t="s">
        <v>55</v>
      </c>
      <c r="E29" s="39" t="s">
        <v>194</v>
      </c>
    </row>
    <row r="30" spans="1:16" ht="12.75">
      <c r="A30" t="s">
        <v>48</v>
      </c>
      <c s="34" t="s">
        <v>72</v>
      </c>
      <c s="34" t="s">
        <v>195</v>
      </c>
      <c s="35" t="s">
        <v>5</v>
      </c>
      <c s="6" t="s">
        <v>196</v>
      </c>
      <c s="36" t="s">
        <v>197</v>
      </c>
      <c s="37">
        <v>3325</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2.75">
      <c r="A33" t="s">
        <v>55</v>
      </c>
      <c r="E33" s="39" t="s">
        <v>198</v>
      </c>
    </row>
    <row r="34" spans="1:13" ht="12.75">
      <c r="A34" t="s">
        <v>46</v>
      </c>
      <c r="C34" s="31" t="s">
        <v>27</v>
      </c>
      <c r="E34" s="33" t="s">
        <v>199</v>
      </c>
      <c r="J34" s="32">
        <f>0</f>
      </c>
      <c s="32">
        <f>0</f>
      </c>
      <c s="32">
        <f>0+L35+L39+L43+L47+L51+L55+L59+L63+L67+L71+L75+L79+L83+L87+L91+L95+L99+L103+L107+L111+L115+L119+L123+L127</f>
      </c>
      <c s="32">
        <f>0+M35+M39+M43+M47+M51+M55+M59+M63+M67+M71+M75+M79+M83+M87+M91+M95+M99+M103+M107+M111+M115+M119+M123+M127</f>
      </c>
    </row>
    <row r="35" spans="1:16" ht="25.5">
      <c r="A35" t="s">
        <v>48</v>
      </c>
      <c s="34" t="s">
        <v>163</v>
      </c>
      <c s="34" t="s">
        <v>200</v>
      </c>
      <c s="35" t="s">
        <v>5</v>
      </c>
      <c s="6" t="s">
        <v>201</v>
      </c>
      <c s="36" t="s">
        <v>62</v>
      </c>
      <c s="37">
        <v>3390</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76.5">
      <c r="A38" t="s">
        <v>55</v>
      </c>
      <c r="E38" s="39" t="s">
        <v>202</v>
      </c>
    </row>
    <row r="39" spans="1:16" ht="12.75">
      <c r="A39" t="s">
        <v>48</v>
      </c>
      <c s="34" t="s">
        <v>76</v>
      </c>
      <c s="34" t="s">
        <v>203</v>
      </c>
      <c s="35" t="s">
        <v>5</v>
      </c>
      <c s="6" t="s">
        <v>204</v>
      </c>
      <c s="36" t="s">
        <v>62</v>
      </c>
      <c s="37">
        <v>200</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114.75">
      <c r="A42" t="s">
        <v>55</v>
      </c>
      <c r="E42" s="39" t="s">
        <v>205</v>
      </c>
    </row>
    <row r="43" spans="1:16" ht="12.75">
      <c r="A43" t="s">
        <v>48</v>
      </c>
      <c s="34" t="s">
        <v>82</v>
      </c>
      <c s="34" t="s">
        <v>206</v>
      </c>
      <c s="35" t="s">
        <v>5</v>
      </c>
      <c s="6" t="s">
        <v>207</v>
      </c>
      <c s="36" t="s">
        <v>62</v>
      </c>
      <c s="37">
        <v>100</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02">
      <c r="A46" t="s">
        <v>55</v>
      </c>
      <c r="E46" s="39" t="s">
        <v>208</v>
      </c>
    </row>
    <row r="47" spans="1:16" ht="12.75">
      <c r="A47" t="s">
        <v>48</v>
      </c>
      <c s="34" t="s">
        <v>86</v>
      </c>
      <c s="34" t="s">
        <v>209</v>
      </c>
      <c s="35" t="s">
        <v>5</v>
      </c>
      <c s="6" t="s">
        <v>210</v>
      </c>
      <c s="36" t="s">
        <v>51</v>
      </c>
      <c s="37">
        <v>50</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02">
      <c r="A50" t="s">
        <v>55</v>
      </c>
      <c r="E50" s="39" t="s">
        <v>211</v>
      </c>
    </row>
    <row r="51" spans="1:16" ht="12.75">
      <c r="A51" t="s">
        <v>48</v>
      </c>
      <c s="34" t="s">
        <v>90</v>
      </c>
      <c s="34" t="s">
        <v>212</v>
      </c>
      <c s="35" t="s">
        <v>5</v>
      </c>
      <c s="6" t="s">
        <v>213</v>
      </c>
      <c s="36" t="s">
        <v>51</v>
      </c>
      <c s="37">
        <v>50</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02">
      <c r="A54" t="s">
        <v>55</v>
      </c>
      <c r="E54" s="39" t="s">
        <v>211</v>
      </c>
    </row>
    <row r="55" spans="1:16" ht="12.75">
      <c r="A55" t="s">
        <v>48</v>
      </c>
      <c s="34" t="s">
        <v>94</v>
      </c>
      <c s="34" t="s">
        <v>214</v>
      </c>
      <c s="35" t="s">
        <v>5</v>
      </c>
      <c s="6" t="s">
        <v>215</v>
      </c>
      <c s="36" t="s">
        <v>51</v>
      </c>
      <c s="37">
        <v>648</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76.5">
      <c r="A58" t="s">
        <v>55</v>
      </c>
      <c r="E58" s="39" t="s">
        <v>216</v>
      </c>
    </row>
    <row r="59" spans="1:16" ht="12.75">
      <c r="A59" t="s">
        <v>48</v>
      </c>
      <c s="34" t="s">
        <v>98</v>
      </c>
      <c s="34" t="s">
        <v>217</v>
      </c>
      <c s="35" t="s">
        <v>5</v>
      </c>
      <c s="6" t="s">
        <v>218</v>
      </c>
      <c s="36" t="s">
        <v>51</v>
      </c>
      <c s="37">
        <v>8450</v>
      </c>
      <c s="36">
        <v>0</v>
      </c>
      <c s="36">
        <f>ROUND(G59*H59,6)</f>
      </c>
      <c r="L59" s="38">
        <v>0</v>
      </c>
      <c s="32">
        <f>ROUND(ROUND(L59,2)*ROUND(G59,3),2)</f>
      </c>
      <c s="36" t="s">
        <v>52</v>
      </c>
      <c>
        <f>(M59*21)/100</f>
      </c>
      <c t="s">
        <v>27</v>
      </c>
    </row>
    <row r="60" spans="1:5" ht="12.75">
      <c r="A60" s="35" t="s">
        <v>53</v>
      </c>
      <c r="E60" s="39" t="s">
        <v>5</v>
      </c>
    </row>
    <row r="61" spans="1:5" ht="25.5">
      <c r="A61" s="35" t="s">
        <v>54</v>
      </c>
      <c r="E61" s="40" t="s">
        <v>219</v>
      </c>
    </row>
    <row r="62" spans="1:5" ht="165.75">
      <c r="A62" t="s">
        <v>55</v>
      </c>
      <c r="E62" s="39" t="s">
        <v>220</v>
      </c>
    </row>
    <row r="63" spans="1:16" ht="25.5">
      <c r="A63" t="s">
        <v>48</v>
      </c>
      <c s="34" t="s">
        <v>102</v>
      </c>
      <c s="34" t="s">
        <v>221</v>
      </c>
      <c s="35" t="s">
        <v>5</v>
      </c>
      <c s="6" t="s">
        <v>222</v>
      </c>
      <c s="36" t="s">
        <v>51</v>
      </c>
      <c s="37">
        <v>100</v>
      </c>
      <c s="36">
        <v>0</v>
      </c>
      <c s="36">
        <f>ROUND(G63*H63,6)</f>
      </c>
      <c r="L63" s="38">
        <v>0</v>
      </c>
      <c s="32">
        <f>ROUND(ROUND(L63,2)*ROUND(G63,3),2)</f>
      </c>
      <c s="36" t="s">
        <v>52</v>
      </c>
      <c>
        <f>(M63*21)/100</f>
      </c>
      <c t="s">
        <v>27</v>
      </c>
    </row>
    <row r="64" spans="1:5" ht="12.75">
      <c r="A64" s="35" t="s">
        <v>53</v>
      </c>
      <c r="E64" s="39" t="s">
        <v>5</v>
      </c>
    </row>
    <row r="65" spans="1:5" ht="12.75">
      <c r="A65" s="35" t="s">
        <v>54</v>
      </c>
      <c r="E65" s="40" t="s">
        <v>5</v>
      </c>
    </row>
    <row r="66" spans="1:5" ht="127.5">
      <c r="A66" t="s">
        <v>55</v>
      </c>
      <c r="E66" s="39" t="s">
        <v>223</v>
      </c>
    </row>
    <row r="67" spans="1:16" ht="25.5">
      <c r="A67" t="s">
        <v>48</v>
      </c>
      <c s="34" t="s">
        <v>107</v>
      </c>
      <c s="34" t="s">
        <v>224</v>
      </c>
      <c s="35" t="s">
        <v>5</v>
      </c>
      <c s="6" t="s">
        <v>225</v>
      </c>
      <c s="36" t="s">
        <v>62</v>
      </c>
      <c s="37">
        <v>72</v>
      </c>
      <c s="36">
        <v>0</v>
      </c>
      <c s="36">
        <f>ROUND(G67*H67,6)</f>
      </c>
      <c r="L67" s="38">
        <v>0</v>
      </c>
      <c s="32">
        <f>ROUND(ROUND(L67,2)*ROUND(G67,3),2)</f>
      </c>
      <c s="36" t="s">
        <v>52</v>
      </c>
      <c>
        <f>(M67*21)/100</f>
      </c>
      <c t="s">
        <v>27</v>
      </c>
    </row>
    <row r="68" spans="1:5" ht="12.75">
      <c r="A68" s="35" t="s">
        <v>53</v>
      </c>
      <c r="E68" s="39" t="s">
        <v>5</v>
      </c>
    </row>
    <row r="69" spans="1:5" ht="12.75">
      <c r="A69" s="35" t="s">
        <v>54</v>
      </c>
      <c r="E69" s="40" t="s">
        <v>5</v>
      </c>
    </row>
    <row r="70" spans="1:5" ht="63.75">
      <c r="A70" t="s">
        <v>55</v>
      </c>
      <c r="E70" s="39" t="s">
        <v>226</v>
      </c>
    </row>
    <row r="71" spans="1:16" ht="25.5">
      <c r="A71" t="s">
        <v>48</v>
      </c>
      <c s="34" t="s">
        <v>111</v>
      </c>
      <c s="34" t="s">
        <v>227</v>
      </c>
      <c s="35" t="s">
        <v>5</v>
      </c>
      <c s="6" t="s">
        <v>228</v>
      </c>
      <c s="36" t="s">
        <v>62</v>
      </c>
      <c s="37">
        <v>432</v>
      </c>
      <c s="36">
        <v>0</v>
      </c>
      <c s="36">
        <f>ROUND(G71*H71,6)</f>
      </c>
      <c r="L71" s="38">
        <v>0</v>
      </c>
      <c s="32">
        <f>ROUND(ROUND(L71,2)*ROUND(G71,3),2)</f>
      </c>
      <c s="36" t="s">
        <v>52</v>
      </c>
      <c>
        <f>(M71*21)/100</f>
      </c>
      <c t="s">
        <v>27</v>
      </c>
    </row>
    <row r="72" spans="1:5" ht="12.75">
      <c r="A72" s="35" t="s">
        <v>53</v>
      </c>
      <c r="E72" s="39" t="s">
        <v>5</v>
      </c>
    </row>
    <row r="73" spans="1:5" ht="12.75">
      <c r="A73" s="35" t="s">
        <v>54</v>
      </c>
      <c r="E73" s="40" t="s">
        <v>5</v>
      </c>
    </row>
    <row r="74" spans="1:5" ht="63.75">
      <c r="A74" t="s">
        <v>55</v>
      </c>
      <c r="E74" s="39" t="s">
        <v>229</v>
      </c>
    </row>
    <row r="75" spans="1:16" ht="12.75">
      <c r="A75" t="s">
        <v>48</v>
      </c>
      <c s="34" t="s">
        <v>115</v>
      </c>
      <c s="34" t="s">
        <v>230</v>
      </c>
      <c s="35" t="s">
        <v>5</v>
      </c>
      <c s="6" t="s">
        <v>231</v>
      </c>
      <c s="36" t="s">
        <v>62</v>
      </c>
      <c s="37">
        <v>120</v>
      </c>
      <c s="36">
        <v>0</v>
      </c>
      <c s="36">
        <f>ROUND(G75*H75,6)</f>
      </c>
      <c r="L75" s="38">
        <v>0</v>
      </c>
      <c s="32">
        <f>ROUND(ROUND(L75,2)*ROUND(G75,3),2)</f>
      </c>
      <c s="36" t="s">
        <v>52</v>
      </c>
      <c>
        <f>(M75*21)/100</f>
      </c>
      <c t="s">
        <v>27</v>
      </c>
    </row>
    <row r="76" spans="1:5" ht="12.75">
      <c r="A76" s="35" t="s">
        <v>53</v>
      </c>
      <c r="E76" s="39" t="s">
        <v>5</v>
      </c>
    </row>
    <row r="77" spans="1:5" ht="12.75">
      <c r="A77" s="35" t="s">
        <v>54</v>
      </c>
      <c r="E77" s="40" t="s">
        <v>5</v>
      </c>
    </row>
    <row r="78" spans="1:5" ht="102">
      <c r="A78" t="s">
        <v>55</v>
      </c>
      <c r="E78" s="39" t="s">
        <v>232</v>
      </c>
    </row>
    <row r="79" spans="1:16" ht="25.5">
      <c r="A79" t="s">
        <v>48</v>
      </c>
      <c s="34" t="s">
        <v>119</v>
      </c>
      <c s="34" t="s">
        <v>233</v>
      </c>
      <c s="35" t="s">
        <v>5</v>
      </c>
      <c s="6" t="s">
        <v>234</v>
      </c>
      <c s="36" t="s">
        <v>62</v>
      </c>
      <c s="37">
        <v>150</v>
      </c>
      <c s="36">
        <v>0</v>
      </c>
      <c s="36">
        <f>ROUND(G79*H79,6)</f>
      </c>
      <c r="L79" s="38">
        <v>0</v>
      </c>
      <c s="32">
        <f>ROUND(ROUND(L79,2)*ROUND(G79,3),2)</f>
      </c>
      <c s="36" t="s">
        <v>52</v>
      </c>
      <c>
        <f>(M79*21)/100</f>
      </c>
      <c t="s">
        <v>27</v>
      </c>
    </row>
    <row r="80" spans="1:5" ht="12.75">
      <c r="A80" s="35" t="s">
        <v>53</v>
      </c>
      <c r="E80" s="39" t="s">
        <v>5</v>
      </c>
    </row>
    <row r="81" spans="1:5" ht="12.75">
      <c r="A81" s="35" t="s">
        <v>54</v>
      </c>
      <c r="E81" s="40" t="s">
        <v>5</v>
      </c>
    </row>
    <row r="82" spans="1:5" ht="102">
      <c r="A82" t="s">
        <v>55</v>
      </c>
      <c r="E82" s="39" t="s">
        <v>211</v>
      </c>
    </row>
    <row r="83" spans="1:16" ht="12.75">
      <c r="A83" t="s">
        <v>48</v>
      </c>
      <c s="34" t="s">
        <v>125</v>
      </c>
      <c s="34" t="s">
        <v>235</v>
      </c>
      <c s="35" t="s">
        <v>5</v>
      </c>
      <c s="6" t="s">
        <v>236</v>
      </c>
      <c s="36" t="s">
        <v>237</v>
      </c>
      <c s="37">
        <v>3.7</v>
      </c>
      <c s="36">
        <v>0</v>
      </c>
      <c s="36">
        <f>ROUND(G83*H83,6)</f>
      </c>
      <c r="L83" s="38">
        <v>0</v>
      </c>
      <c s="32">
        <f>ROUND(ROUND(L83,2)*ROUND(G83,3),2)</f>
      </c>
      <c s="36" t="s">
        <v>52</v>
      </c>
      <c>
        <f>(M83*21)/100</f>
      </c>
      <c t="s">
        <v>27</v>
      </c>
    </row>
    <row r="84" spans="1:5" ht="12.75">
      <c r="A84" s="35" t="s">
        <v>53</v>
      </c>
      <c r="E84" s="39" t="s">
        <v>5</v>
      </c>
    </row>
    <row r="85" spans="1:5" ht="25.5">
      <c r="A85" s="35" t="s">
        <v>54</v>
      </c>
      <c r="E85" s="40" t="s">
        <v>238</v>
      </c>
    </row>
    <row r="86" spans="1:5" ht="76.5">
      <c r="A86" t="s">
        <v>55</v>
      </c>
      <c r="E86" s="39" t="s">
        <v>239</v>
      </c>
    </row>
    <row r="87" spans="1:16" ht="12.75">
      <c r="A87" t="s">
        <v>48</v>
      </c>
      <c s="34" t="s">
        <v>129</v>
      </c>
      <c s="34" t="s">
        <v>240</v>
      </c>
      <c s="35" t="s">
        <v>5</v>
      </c>
      <c s="6" t="s">
        <v>241</v>
      </c>
      <c s="36" t="s">
        <v>237</v>
      </c>
      <c s="37">
        <v>30.008</v>
      </c>
      <c s="36">
        <v>0</v>
      </c>
      <c s="36">
        <f>ROUND(G87*H87,6)</f>
      </c>
      <c r="L87" s="38">
        <v>0</v>
      </c>
      <c s="32">
        <f>ROUND(ROUND(L87,2)*ROUND(G87,3),2)</f>
      </c>
      <c s="36" t="s">
        <v>52</v>
      </c>
      <c>
        <f>(M87*21)/100</f>
      </c>
      <c t="s">
        <v>27</v>
      </c>
    </row>
    <row r="88" spans="1:5" ht="12.75">
      <c r="A88" s="35" t="s">
        <v>53</v>
      </c>
      <c r="E88" s="39" t="s">
        <v>5</v>
      </c>
    </row>
    <row r="89" spans="1:5" ht="25.5">
      <c r="A89" s="35" t="s">
        <v>54</v>
      </c>
      <c r="E89" s="40" t="s">
        <v>242</v>
      </c>
    </row>
    <row r="90" spans="1:5" ht="76.5">
      <c r="A90" t="s">
        <v>55</v>
      </c>
      <c r="E90" s="39" t="s">
        <v>239</v>
      </c>
    </row>
    <row r="91" spans="1:16" ht="12.75">
      <c r="A91" t="s">
        <v>48</v>
      </c>
      <c s="34" t="s">
        <v>133</v>
      </c>
      <c s="34" t="s">
        <v>243</v>
      </c>
      <c s="35" t="s">
        <v>5</v>
      </c>
      <c s="6" t="s">
        <v>244</v>
      </c>
      <c s="36" t="s">
        <v>237</v>
      </c>
      <c s="37">
        <v>3.7</v>
      </c>
      <c s="36">
        <v>0</v>
      </c>
      <c s="36">
        <f>ROUND(G91*H91,6)</f>
      </c>
      <c r="L91" s="38">
        <v>0</v>
      </c>
      <c s="32">
        <f>ROUND(ROUND(L91,2)*ROUND(G91,3),2)</f>
      </c>
      <c s="36" t="s">
        <v>52</v>
      </c>
      <c>
        <f>(M91*21)/100</f>
      </c>
      <c t="s">
        <v>27</v>
      </c>
    </row>
    <row r="92" spans="1:5" ht="12.75">
      <c r="A92" s="35" t="s">
        <v>53</v>
      </c>
      <c r="E92" s="39" t="s">
        <v>5</v>
      </c>
    </row>
    <row r="93" spans="1:5" ht="25.5">
      <c r="A93" s="35" t="s">
        <v>54</v>
      </c>
      <c r="E93" s="40" t="s">
        <v>238</v>
      </c>
    </row>
    <row r="94" spans="1:5" ht="267.75">
      <c r="A94" t="s">
        <v>55</v>
      </c>
      <c r="E94" s="39" t="s">
        <v>245</v>
      </c>
    </row>
    <row r="95" spans="1:16" ht="12.75">
      <c r="A95" t="s">
        <v>48</v>
      </c>
      <c s="34" t="s">
        <v>138</v>
      </c>
      <c s="34" t="s">
        <v>246</v>
      </c>
      <c s="35" t="s">
        <v>5</v>
      </c>
      <c s="6" t="s">
        <v>247</v>
      </c>
      <c s="36" t="s">
        <v>237</v>
      </c>
      <c s="37">
        <v>30.008</v>
      </c>
      <c s="36">
        <v>0</v>
      </c>
      <c s="36">
        <f>ROUND(G95*H95,6)</f>
      </c>
      <c r="L95" s="38">
        <v>0</v>
      </c>
      <c s="32">
        <f>ROUND(ROUND(L95,2)*ROUND(G95,3),2)</f>
      </c>
      <c s="36" t="s">
        <v>52</v>
      </c>
      <c>
        <f>(M95*21)/100</f>
      </c>
      <c t="s">
        <v>27</v>
      </c>
    </row>
    <row r="96" spans="1:5" ht="12.75">
      <c r="A96" s="35" t="s">
        <v>53</v>
      </c>
      <c r="E96" s="39" t="s">
        <v>5</v>
      </c>
    </row>
    <row r="97" spans="1:5" ht="25.5">
      <c r="A97" s="35" t="s">
        <v>54</v>
      </c>
      <c r="E97" s="40" t="s">
        <v>242</v>
      </c>
    </row>
    <row r="98" spans="1:5" ht="255">
      <c r="A98" t="s">
        <v>55</v>
      </c>
      <c r="E98" s="39" t="s">
        <v>248</v>
      </c>
    </row>
    <row r="99" spans="1:16" ht="25.5">
      <c r="A99" t="s">
        <v>48</v>
      </c>
      <c s="34" t="s">
        <v>249</v>
      </c>
      <c s="34" t="s">
        <v>250</v>
      </c>
      <c s="35" t="s">
        <v>5</v>
      </c>
      <c s="6" t="s">
        <v>251</v>
      </c>
      <c s="36" t="s">
        <v>62</v>
      </c>
      <c s="37">
        <v>46</v>
      </c>
      <c s="36">
        <v>0</v>
      </c>
      <c s="36">
        <f>ROUND(G99*H99,6)</f>
      </c>
      <c r="L99" s="38">
        <v>0</v>
      </c>
      <c s="32">
        <f>ROUND(ROUND(L99,2)*ROUND(G99,3),2)</f>
      </c>
      <c s="36" t="s">
        <v>52</v>
      </c>
      <c>
        <f>(M99*21)/100</f>
      </c>
      <c t="s">
        <v>27</v>
      </c>
    </row>
    <row r="100" spans="1:5" ht="12.75">
      <c r="A100" s="35" t="s">
        <v>53</v>
      </c>
      <c r="E100" s="39" t="s">
        <v>5</v>
      </c>
    </row>
    <row r="101" spans="1:5" ht="12.75">
      <c r="A101" s="35" t="s">
        <v>54</v>
      </c>
      <c r="E101" s="40" t="s">
        <v>5</v>
      </c>
    </row>
    <row r="102" spans="1:5" ht="140.25">
      <c r="A102" t="s">
        <v>55</v>
      </c>
      <c r="E102" s="39" t="s">
        <v>252</v>
      </c>
    </row>
    <row r="103" spans="1:16" ht="25.5">
      <c r="A103" t="s">
        <v>48</v>
      </c>
      <c s="34" t="s">
        <v>253</v>
      </c>
      <c s="34" t="s">
        <v>254</v>
      </c>
      <c s="35" t="s">
        <v>5</v>
      </c>
      <c s="6" t="s">
        <v>255</v>
      </c>
      <c s="36" t="s">
        <v>62</v>
      </c>
      <c s="37">
        <v>48</v>
      </c>
      <c s="36">
        <v>0</v>
      </c>
      <c s="36">
        <f>ROUND(G103*H103,6)</f>
      </c>
      <c r="L103" s="38">
        <v>0</v>
      </c>
      <c s="32">
        <f>ROUND(ROUND(L103,2)*ROUND(G103,3),2)</f>
      </c>
      <c s="36" t="s">
        <v>52</v>
      </c>
      <c>
        <f>(M103*21)/100</f>
      </c>
      <c t="s">
        <v>27</v>
      </c>
    </row>
    <row r="104" spans="1:5" ht="12.75">
      <c r="A104" s="35" t="s">
        <v>53</v>
      </c>
      <c r="E104" s="39" t="s">
        <v>5</v>
      </c>
    </row>
    <row r="105" spans="1:5" ht="12.75">
      <c r="A105" s="35" t="s">
        <v>54</v>
      </c>
      <c r="E105" s="40" t="s">
        <v>5</v>
      </c>
    </row>
    <row r="106" spans="1:5" ht="140.25">
      <c r="A106" t="s">
        <v>55</v>
      </c>
      <c r="E106" s="39" t="s">
        <v>252</v>
      </c>
    </row>
    <row r="107" spans="1:16" ht="25.5">
      <c r="A107" t="s">
        <v>48</v>
      </c>
      <c s="34" t="s">
        <v>256</v>
      </c>
      <c s="34" t="s">
        <v>257</v>
      </c>
      <c s="35" t="s">
        <v>5</v>
      </c>
      <c s="6" t="s">
        <v>258</v>
      </c>
      <c s="36" t="s">
        <v>62</v>
      </c>
      <c s="37">
        <v>5</v>
      </c>
      <c s="36">
        <v>0</v>
      </c>
      <c s="36">
        <f>ROUND(G107*H107,6)</f>
      </c>
      <c r="L107" s="38">
        <v>0</v>
      </c>
      <c s="32">
        <f>ROUND(ROUND(L107,2)*ROUND(G107,3),2)</f>
      </c>
      <c s="36" t="s">
        <v>52</v>
      </c>
      <c>
        <f>(M107*21)/100</f>
      </c>
      <c t="s">
        <v>27</v>
      </c>
    </row>
    <row r="108" spans="1:5" ht="12.75">
      <c r="A108" s="35" t="s">
        <v>53</v>
      </c>
      <c r="E108" s="39" t="s">
        <v>5</v>
      </c>
    </row>
    <row r="109" spans="1:5" ht="12.75">
      <c r="A109" s="35" t="s">
        <v>54</v>
      </c>
      <c r="E109" s="40" t="s">
        <v>5</v>
      </c>
    </row>
    <row r="110" spans="1:5" ht="178.5">
      <c r="A110" t="s">
        <v>55</v>
      </c>
      <c r="E110" s="39" t="s">
        <v>259</v>
      </c>
    </row>
    <row r="111" spans="1:16" ht="12.75">
      <c r="A111" t="s">
        <v>48</v>
      </c>
      <c s="34" t="s">
        <v>260</v>
      </c>
      <c s="34" t="s">
        <v>261</v>
      </c>
      <c s="35" t="s">
        <v>5</v>
      </c>
      <c s="6" t="s">
        <v>262</v>
      </c>
      <c s="36" t="s">
        <v>62</v>
      </c>
      <c s="37">
        <v>94</v>
      </c>
      <c s="36">
        <v>0</v>
      </c>
      <c s="36">
        <f>ROUND(G111*H111,6)</f>
      </c>
      <c r="L111" s="38">
        <v>0</v>
      </c>
      <c s="32">
        <f>ROUND(ROUND(L111,2)*ROUND(G111,3),2)</f>
      </c>
      <c s="36" t="s">
        <v>52</v>
      </c>
      <c>
        <f>(M111*21)/100</f>
      </c>
      <c t="s">
        <v>27</v>
      </c>
    </row>
    <row r="112" spans="1:5" ht="12.75">
      <c r="A112" s="35" t="s">
        <v>53</v>
      </c>
      <c r="E112" s="39" t="s">
        <v>5</v>
      </c>
    </row>
    <row r="113" spans="1:5" ht="12.75">
      <c r="A113" s="35" t="s">
        <v>54</v>
      </c>
      <c r="E113" s="40" t="s">
        <v>5</v>
      </c>
    </row>
    <row r="114" spans="1:5" ht="178.5">
      <c r="A114" t="s">
        <v>55</v>
      </c>
      <c r="E114" s="39" t="s">
        <v>263</v>
      </c>
    </row>
    <row r="115" spans="1:16" ht="12.75">
      <c r="A115" t="s">
        <v>48</v>
      </c>
      <c s="34" t="s">
        <v>264</v>
      </c>
      <c s="34" t="s">
        <v>265</v>
      </c>
      <c s="35" t="s">
        <v>5</v>
      </c>
      <c s="6" t="s">
        <v>266</v>
      </c>
      <c s="36" t="s">
        <v>62</v>
      </c>
      <c s="37">
        <v>94</v>
      </c>
      <c s="36">
        <v>0</v>
      </c>
      <c s="36">
        <f>ROUND(G115*H115,6)</f>
      </c>
      <c r="L115" s="38">
        <v>0</v>
      </c>
      <c s="32">
        <f>ROUND(ROUND(L115,2)*ROUND(G115,3),2)</f>
      </c>
      <c s="36" t="s">
        <v>52</v>
      </c>
      <c>
        <f>(M115*21)/100</f>
      </c>
      <c t="s">
        <v>27</v>
      </c>
    </row>
    <row r="116" spans="1:5" ht="12.75">
      <c r="A116" s="35" t="s">
        <v>53</v>
      </c>
      <c r="E116" s="39" t="s">
        <v>5</v>
      </c>
    </row>
    <row r="117" spans="1:5" ht="12.75">
      <c r="A117" s="35" t="s">
        <v>54</v>
      </c>
      <c r="E117" s="40" t="s">
        <v>5</v>
      </c>
    </row>
    <row r="118" spans="1:5" ht="140.25">
      <c r="A118" t="s">
        <v>55</v>
      </c>
      <c r="E118" s="39" t="s">
        <v>267</v>
      </c>
    </row>
    <row r="119" spans="1:16" ht="12.75">
      <c r="A119" t="s">
        <v>48</v>
      </c>
      <c s="34" t="s">
        <v>268</v>
      </c>
      <c s="34" t="s">
        <v>269</v>
      </c>
      <c s="35" t="s">
        <v>5</v>
      </c>
      <c s="6" t="s">
        <v>270</v>
      </c>
      <c s="36" t="s">
        <v>237</v>
      </c>
      <c s="37">
        <v>41.055</v>
      </c>
      <c s="36">
        <v>0</v>
      </c>
      <c s="36">
        <f>ROUND(G119*H119,6)</f>
      </c>
      <c r="L119" s="38">
        <v>0</v>
      </c>
      <c s="32">
        <f>ROUND(ROUND(L119,2)*ROUND(G119,3),2)</f>
      </c>
      <c s="36" t="s">
        <v>52</v>
      </c>
      <c>
        <f>(M119*21)/100</f>
      </c>
      <c t="s">
        <v>27</v>
      </c>
    </row>
    <row r="120" spans="1:5" ht="12.75">
      <c r="A120" s="35" t="s">
        <v>53</v>
      </c>
      <c r="E120" s="39" t="s">
        <v>5</v>
      </c>
    </row>
    <row r="121" spans="1:5" ht="25.5">
      <c r="A121" s="35" t="s">
        <v>54</v>
      </c>
      <c r="E121" s="40" t="s">
        <v>271</v>
      </c>
    </row>
    <row r="122" spans="1:5" ht="76.5">
      <c r="A122" t="s">
        <v>55</v>
      </c>
      <c r="E122" s="39" t="s">
        <v>272</v>
      </c>
    </row>
    <row r="123" spans="1:16" ht="12.75">
      <c r="A123" t="s">
        <v>48</v>
      </c>
      <c s="34" t="s">
        <v>273</v>
      </c>
      <c s="34" t="s">
        <v>274</v>
      </c>
      <c s="35" t="s">
        <v>5</v>
      </c>
      <c s="6" t="s">
        <v>275</v>
      </c>
      <c s="36" t="s">
        <v>237</v>
      </c>
      <c s="37">
        <v>41.055</v>
      </c>
      <c s="36">
        <v>0</v>
      </c>
      <c s="36">
        <f>ROUND(G123*H123,6)</f>
      </c>
      <c r="L123" s="38">
        <v>0</v>
      </c>
      <c s="32">
        <f>ROUND(ROUND(L123,2)*ROUND(G123,3),2)</f>
      </c>
      <c s="36" t="s">
        <v>52</v>
      </c>
      <c>
        <f>(M123*21)/100</f>
      </c>
      <c t="s">
        <v>27</v>
      </c>
    </row>
    <row r="124" spans="1:5" ht="12.75">
      <c r="A124" s="35" t="s">
        <v>53</v>
      </c>
      <c r="E124" s="39" t="s">
        <v>5</v>
      </c>
    </row>
    <row r="125" spans="1:5" ht="25.5">
      <c r="A125" s="35" t="s">
        <v>54</v>
      </c>
      <c r="E125" s="40" t="s">
        <v>271</v>
      </c>
    </row>
    <row r="126" spans="1:5" ht="204">
      <c r="A126" t="s">
        <v>55</v>
      </c>
      <c r="E126" s="39" t="s">
        <v>276</v>
      </c>
    </row>
    <row r="127" spans="1:16" ht="25.5">
      <c r="A127" t="s">
        <v>48</v>
      </c>
      <c s="34" t="s">
        <v>277</v>
      </c>
      <c s="34" t="s">
        <v>278</v>
      </c>
      <c s="35" t="s">
        <v>5</v>
      </c>
      <c s="6" t="s">
        <v>279</v>
      </c>
      <c s="36" t="s">
        <v>62</v>
      </c>
      <c s="37">
        <v>5</v>
      </c>
      <c s="36">
        <v>0</v>
      </c>
      <c s="36">
        <f>ROUND(G127*H127,6)</f>
      </c>
      <c r="L127" s="38">
        <v>0</v>
      </c>
      <c s="32">
        <f>ROUND(ROUND(L127,2)*ROUND(G127,3),2)</f>
      </c>
      <c s="36" t="s">
        <v>52</v>
      </c>
      <c>
        <f>(M127*21)/100</f>
      </c>
      <c t="s">
        <v>27</v>
      </c>
    </row>
    <row r="128" spans="1:5" ht="12.75">
      <c r="A128" s="35" t="s">
        <v>53</v>
      </c>
      <c r="E128" s="39" t="s">
        <v>5</v>
      </c>
    </row>
    <row r="129" spans="1:5" ht="25.5">
      <c r="A129" s="35" t="s">
        <v>54</v>
      </c>
      <c r="E129" s="40" t="s">
        <v>280</v>
      </c>
    </row>
    <row r="130" spans="1:5" ht="140.25">
      <c r="A130" t="s">
        <v>55</v>
      </c>
      <c r="E130" s="39" t="s">
        <v>281</v>
      </c>
    </row>
    <row r="131" spans="1:13" ht="12.75">
      <c r="A131" t="s">
        <v>46</v>
      </c>
      <c r="C131" s="31" t="s">
        <v>26</v>
      </c>
      <c r="E131" s="33" t="s">
        <v>282</v>
      </c>
      <c r="J131" s="32">
        <f>0</f>
      </c>
      <c s="32">
        <f>0</f>
      </c>
      <c s="32">
        <f>0+L132+L136+L140+L144+L148+L152</f>
      </c>
      <c s="32">
        <f>0+M132+M136+M140+M144+M148+M152</f>
      </c>
    </row>
    <row r="132" spans="1:16" ht="12.75">
      <c r="A132" t="s">
        <v>48</v>
      </c>
      <c s="34" t="s">
        <v>283</v>
      </c>
      <c s="34" t="s">
        <v>284</v>
      </c>
      <c s="35" t="s">
        <v>5</v>
      </c>
      <c s="6" t="s">
        <v>285</v>
      </c>
      <c s="36" t="s">
        <v>51</v>
      </c>
      <c s="37">
        <v>300</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27.5">
      <c r="A135" t="s">
        <v>55</v>
      </c>
      <c r="E135" s="39" t="s">
        <v>286</v>
      </c>
    </row>
    <row r="136" spans="1:16" ht="12.75">
      <c r="A136" t="s">
        <v>48</v>
      </c>
      <c s="34" t="s">
        <v>287</v>
      </c>
      <c s="34" t="s">
        <v>288</v>
      </c>
      <c s="35" t="s">
        <v>5</v>
      </c>
      <c s="6" t="s">
        <v>289</v>
      </c>
      <c s="36" t="s">
        <v>62</v>
      </c>
      <c s="37">
        <v>6</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76.5">
      <c r="A139" t="s">
        <v>55</v>
      </c>
      <c r="E139" s="39" t="s">
        <v>290</v>
      </c>
    </row>
    <row r="140" spans="1:16" ht="12.75">
      <c r="A140" t="s">
        <v>48</v>
      </c>
      <c s="34" t="s">
        <v>291</v>
      </c>
      <c s="34" t="s">
        <v>292</v>
      </c>
      <c s="35" t="s">
        <v>5</v>
      </c>
      <c s="6" t="s">
        <v>293</v>
      </c>
      <c s="36" t="s">
        <v>62</v>
      </c>
      <c s="37">
        <v>6</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02">
      <c r="A143" t="s">
        <v>55</v>
      </c>
      <c r="E143" s="39" t="s">
        <v>294</v>
      </c>
    </row>
    <row r="144" spans="1:16" ht="12.75">
      <c r="A144" t="s">
        <v>48</v>
      </c>
      <c s="34" t="s">
        <v>295</v>
      </c>
      <c s="34" t="s">
        <v>296</v>
      </c>
      <c s="35" t="s">
        <v>5</v>
      </c>
      <c s="6" t="s">
        <v>297</v>
      </c>
      <c s="36" t="s">
        <v>298</v>
      </c>
      <c s="37">
        <v>6</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78.5">
      <c r="A147" t="s">
        <v>55</v>
      </c>
      <c r="E147" s="39" t="s">
        <v>299</v>
      </c>
    </row>
    <row r="148" spans="1:16" ht="12.75">
      <c r="A148" t="s">
        <v>48</v>
      </c>
      <c s="34" t="s">
        <v>300</v>
      </c>
      <c s="34" t="s">
        <v>301</v>
      </c>
      <c s="35" t="s">
        <v>5</v>
      </c>
      <c s="6" t="s">
        <v>302</v>
      </c>
      <c s="36" t="s">
        <v>51</v>
      </c>
      <c s="37">
        <v>656</v>
      </c>
      <c s="36">
        <v>0</v>
      </c>
      <c s="36">
        <f>ROUND(G148*H148,6)</f>
      </c>
      <c r="L148" s="38">
        <v>0</v>
      </c>
      <c s="32">
        <f>ROUND(ROUND(L148,2)*ROUND(G148,3),2)</f>
      </c>
      <c s="36" t="s">
        <v>52</v>
      </c>
      <c>
        <f>(M148*21)/100</f>
      </c>
      <c t="s">
        <v>27</v>
      </c>
    </row>
    <row r="149" spans="1:5" ht="12.75">
      <c r="A149" s="35" t="s">
        <v>53</v>
      </c>
      <c r="E149" s="39" t="s">
        <v>5</v>
      </c>
    </row>
    <row r="150" spans="1:5" ht="25.5">
      <c r="A150" s="35" t="s">
        <v>54</v>
      </c>
      <c r="E150" s="40" t="s">
        <v>303</v>
      </c>
    </row>
    <row r="151" spans="1:5" ht="89.25">
      <c r="A151" t="s">
        <v>55</v>
      </c>
      <c r="E151" s="39" t="s">
        <v>304</v>
      </c>
    </row>
    <row r="152" spans="1:16" ht="25.5">
      <c r="A152" t="s">
        <v>48</v>
      </c>
      <c s="34" t="s">
        <v>305</v>
      </c>
      <c s="34" t="s">
        <v>306</v>
      </c>
      <c s="35" t="s">
        <v>5</v>
      </c>
      <c s="6" t="s">
        <v>307</v>
      </c>
      <c s="36" t="s">
        <v>62</v>
      </c>
      <c s="37">
        <v>22</v>
      </c>
      <c s="36">
        <v>0</v>
      </c>
      <c s="36">
        <f>ROUND(G152*H152,6)</f>
      </c>
      <c r="L152" s="38">
        <v>0</v>
      </c>
      <c s="32">
        <f>ROUND(ROUND(L152,2)*ROUND(G152,3),2)</f>
      </c>
      <c s="36" t="s">
        <v>52</v>
      </c>
      <c>
        <f>(M152*21)/100</f>
      </c>
      <c t="s">
        <v>27</v>
      </c>
    </row>
    <row r="153" spans="1:5" ht="12.75">
      <c r="A153" s="35" t="s">
        <v>53</v>
      </c>
      <c r="E153" s="39" t="s">
        <v>5</v>
      </c>
    </row>
    <row r="154" spans="1:5" ht="25.5">
      <c r="A154" s="35" t="s">
        <v>54</v>
      </c>
      <c r="E154" s="40" t="s">
        <v>308</v>
      </c>
    </row>
    <row r="155" spans="1:5" ht="89.25">
      <c r="A155" t="s">
        <v>55</v>
      </c>
      <c r="E155" s="39" t="s">
        <v>309</v>
      </c>
    </row>
    <row r="156" spans="1:13" ht="12.75">
      <c r="A156" t="s">
        <v>46</v>
      </c>
      <c r="C156" s="31" t="s">
        <v>63</v>
      </c>
      <c r="E156" s="33" t="s">
        <v>310</v>
      </c>
      <c r="J156" s="32">
        <f>0</f>
      </c>
      <c s="32">
        <f>0</f>
      </c>
      <c s="32">
        <f>0+L157+L161</f>
      </c>
      <c s="32">
        <f>0+M157+M161</f>
      </c>
    </row>
    <row r="157" spans="1:16" ht="12.75">
      <c r="A157" t="s">
        <v>48</v>
      </c>
      <c s="34" t="s">
        <v>311</v>
      </c>
      <c s="34" t="s">
        <v>49</v>
      </c>
      <c s="35" t="s">
        <v>5</v>
      </c>
      <c s="6" t="s">
        <v>50</v>
      </c>
      <c s="36" t="s">
        <v>51</v>
      </c>
      <c s="37">
        <v>300</v>
      </c>
      <c s="36">
        <v>0</v>
      </c>
      <c s="36">
        <f>ROUND(G157*H157,6)</f>
      </c>
      <c r="L157" s="38">
        <v>0</v>
      </c>
      <c s="32">
        <f>ROUND(ROUND(L157,2)*ROUND(G157,3),2)</f>
      </c>
      <c s="36" t="s">
        <v>52</v>
      </c>
      <c>
        <f>(M157*21)/100</f>
      </c>
      <c t="s">
        <v>27</v>
      </c>
    </row>
    <row r="158" spans="1:5" ht="12.75">
      <c r="A158" s="35" t="s">
        <v>53</v>
      </c>
      <c r="E158" s="39" t="s">
        <v>5</v>
      </c>
    </row>
    <row r="159" spans="1:5" ht="12.75">
      <c r="A159" s="35" t="s">
        <v>54</v>
      </c>
      <c r="E159" s="40" t="s">
        <v>5</v>
      </c>
    </row>
    <row r="160" spans="1:5" ht="127.5">
      <c r="A160" t="s">
        <v>55</v>
      </c>
      <c r="E160" s="39" t="s">
        <v>56</v>
      </c>
    </row>
    <row r="161" spans="1:16" ht="12.75">
      <c r="A161" t="s">
        <v>48</v>
      </c>
      <c s="34" t="s">
        <v>312</v>
      </c>
      <c s="34" t="s">
        <v>57</v>
      </c>
      <c s="35" t="s">
        <v>5</v>
      </c>
      <c s="6" t="s">
        <v>58</v>
      </c>
      <c s="36" t="s">
        <v>51</v>
      </c>
      <c s="37">
        <v>300</v>
      </c>
      <c s="36">
        <v>0</v>
      </c>
      <c s="36">
        <f>ROUND(G161*H161,6)</f>
      </c>
      <c r="L161" s="38">
        <v>0</v>
      </c>
      <c s="32">
        <f>ROUND(ROUND(L161,2)*ROUND(G161,3),2)</f>
      </c>
      <c s="36" t="s">
        <v>52</v>
      </c>
      <c>
        <f>(M161*21)/100</f>
      </c>
      <c t="s">
        <v>27</v>
      </c>
    </row>
    <row r="162" spans="1:5" ht="12.75">
      <c r="A162" s="35" t="s">
        <v>53</v>
      </c>
      <c r="E162" s="39" t="s">
        <v>5</v>
      </c>
    </row>
    <row r="163" spans="1:5" ht="12.75">
      <c r="A163" s="35" t="s">
        <v>54</v>
      </c>
      <c r="E163" s="40" t="s">
        <v>5</v>
      </c>
    </row>
    <row r="164" spans="1:5" ht="140.25">
      <c r="A164" t="s">
        <v>55</v>
      </c>
      <c r="E164" s="39" t="s">
        <v>59</v>
      </c>
    </row>
    <row r="165" spans="1:13" ht="12.75">
      <c r="A165" t="s">
        <v>46</v>
      </c>
      <c r="C165" s="31" t="s">
        <v>67</v>
      </c>
      <c r="E165" s="33" t="s">
        <v>313</v>
      </c>
      <c r="J165" s="32">
        <f>0</f>
      </c>
      <c s="32">
        <f>0</f>
      </c>
      <c s="32">
        <f>0+L166+L170+L174+L178+L182+L186+L190+L194+L198+L202</f>
      </c>
      <c s="32">
        <f>0+M166+M170+M174+M178+M182+M186+M190+M194+M198+M202</f>
      </c>
    </row>
    <row r="166" spans="1:16" ht="12.75">
      <c r="A166" t="s">
        <v>48</v>
      </c>
      <c s="34" t="s">
        <v>314</v>
      </c>
      <c s="34" t="s">
        <v>315</v>
      </c>
      <c s="35" t="s">
        <v>5</v>
      </c>
      <c s="6" t="s">
        <v>316</v>
      </c>
      <c s="36" t="s">
        <v>62</v>
      </c>
      <c s="37">
        <v>4</v>
      </c>
      <c s="36">
        <v>0</v>
      </c>
      <c s="36">
        <f>ROUND(G166*H166,6)</f>
      </c>
      <c r="L166" s="38">
        <v>0</v>
      </c>
      <c s="32">
        <f>ROUND(ROUND(L166,2)*ROUND(G166,3),2)</f>
      </c>
      <c s="36" t="s">
        <v>52</v>
      </c>
      <c>
        <f>(M166*21)/100</f>
      </c>
      <c t="s">
        <v>27</v>
      </c>
    </row>
    <row r="167" spans="1:5" ht="12.75">
      <c r="A167" s="35" t="s">
        <v>53</v>
      </c>
      <c r="E167" s="39" t="s">
        <v>5</v>
      </c>
    </row>
    <row r="168" spans="1:5" ht="25.5">
      <c r="A168" s="35" t="s">
        <v>54</v>
      </c>
      <c r="E168" s="40" t="s">
        <v>317</v>
      </c>
    </row>
    <row r="169" spans="1:5" ht="114.75">
      <c r="A169" t="s">
        <v>55</v>
      </c>
      <c r="E169" s="39" t="s">
        <v>318</v>
      </c>
    </row>
    <row r="170" spans="1:16" ht="12.75">
      <c r="A170" t="s">
        <v>48</v>
      </c>
      <c s="34" t="s">
        <v>319</v>
      </c>
      <c s="34" t="s">
        <v>320</v>
      </c>
      <c s="35" t="s">
        <v>5</v>
      </c>
      <c s="6" t="s">
        <v>321</v>
      </c>
      <c s="36" t="s">
        <v>62</v>
      </c>
      <c s="37">
        <v>4</v>
      </c>
      <c s="36">
        <v>0</v>
      </c>
      <c s="36">
        <f>ROUND(G170*H170,6)</f>
      </c>
      <c r="L170" s="38">
        <v>0</v>
      </c>
      <c s="32">
        <f>ROUND(ROUND(L170,2)*ROUND(G170,3),2)</f>
      </c>
      <c s="36" t="s">
        <v>52</v>
      </c>
      <c>
        <f>(M170*21)/100</f>
      </c>
      <c t="s">
        <v>27</v>
      </c>
    </row>
    <row r="171" spans="1:5" ht="12.75">
      <c r="A171" s="35" t="s">
        <v>53</v>
      </c>
      <c r="E171" s="39" t="s">
        <v>5</v>
      </c>
    </row>
    <row r="172" spans="1:5" ht="25.5">
      <c r="A172" s="35" t="s">
        <v>54</v>
      </c>
      <c r="E172" s="40" t="s">
        <v>317</v>
      </c>
    </row>
    <row r="173" spans="1:5" ht="114.75">
      <c r="A173" t="s">
        <v>55</v>
      </c>
      <c r="E173" s="39" t="s">
        <v>322</v>
      </c>
    </row>
    <row r="174" spans="1:16" ht="12.75">
      <c r="A174" t="s">
        <v>48</v>
      </c>
      <c s="34" t="s">
        <v>323</v>
      </c>
      <c s="34" t="s">
        <v>324</v>
      </c>
      <c s="35" t="s">
        <v>5</v>
      </c>
      <c s="6" t="s">
        <v>325</v>
      </c>
      <c s="36" t="s">
        <v>62</v>
      </c>
      <c s="37">
        <v>4</v>
      </c>
      <c s="36">
        <v>0</v>
      </c>
      <c s="36">
        <f>ROUND(G174*H174,6)</f>
      </c>
      <c r="L174" s="38">
        <v>0</v>
      </c>
      <c s="32">
        <f>ROUND(ROUND(L174,2)*ROUND(G174,3),2)</f>
      </c>
      <c s="36" t="s">
        <v>52</v>
      </c>
      <c>
        <f>(M174*21)/100</f>
      </c>
      <c t="s">
        <v>27</v>
      </c>
    </row>
    <row r="175" spans="1:5" ht="12.75">
      <c r="A175" s="35" t="s">
        <v>53</v>
      </c>
      <c r="E175" s="39" t="s">
        <v>5</v>
      </c>
    </row>
    <row r="176" spans="1:5" ht="25.5">
      <c r="A176" s="35" t="s">
        <v>54</v>
      </c>
      <c r="E176" s="40" t="s">
        <v>317</v>
      </c>
    </row>
    <row r="177" spans="1:5" ht="114.75">
      <c r="A177" t="s">
        <v>55</v>
      </c>
      <c r="E177" s="39" t="s">
        <v>326</v>
      </c>
    </row>
    <row r="178" spans="1:16" ht="12.75">
      <c r="A178" t="s">
        <v>48</v>
      </c>
      <c s="34" t="s">
        <v>327</v>
      </c>
      <c s="34" t="s">
        <v>328</v>
      </c>
      <c s="35" t="s">
        <v>5</v>
      </c>
      <c s="6" t="s">
        <v>329</v>
      </c>
      <c s="36" t="s">
        <v>62</v>
      </c>
      <c s="37">
        <v>4</v>
      </c>
      <c s="36">
        <v>0</v>
      </c>
      <c s="36">
        <f>ROUND(G178*H178,6)</f>
      </c>
      <c r="L178" s="38">
        <v>0</v>
      </c>
      <c s="32">
        <f>ROUND(ROUND(L178,2)*ROUND(G178,3),2)</f>
      </c>
      <c s="36" t="s">
        <v>52</v>
      </c>
      <c>
        <f>(M178*21)/100</f>
      </c>
      <c t="s">
        <v>27</v>
      </c>
    </row>
    <row r="179" spans="1:5" ht="12.75">
      <c r="A179" s="35" t="s">
        <v>53</v>
      </c>
      <c r="E179" s="39" t="s">
        <v>5</v>
      </c>
    </row>
    <row r="180" spans="1:5" ht="25.5">
      <c r="A180" s="35" t="s">
        <v>54</v>
      </c>
      <c r="E180" s="40" t="s">
        <v>317</v>
      </c>
    </row>
    <row r="181" spans="1:5" ht="114.75">
      <c r="A181" t="s">
        <v>55</v>
      </c>
      <c r="E181" s="39" t="s">
        <v>318</v>
      </c>
    </row>
    <row r="182" spans="1:16" ht="12.75">
      <c r="A182" t="s">
        <v>48</v>
      </c>
      <c s="34" t="s">
        <v>330</v>
      </c>
      <c s="34" t="s">
        <v>331</v>
      </c>
      <c s="35" t="s">
        <v>5</v>
      </c>
      <c s="6" t="s">
        <v>332</v>
      </c>
      <c s="36" t="s">
        <v>62</v>
      </c>
      <c s="37">
        <v>4</v>
      </c>
      <c s="36">
        <v>0</v>
      </c>
      <c s="36">
        <f>ROUND(G182*H182,6)</f>
      </c>
      <c r="L182" s="38">
        <v>0</v>
      </c>
      <c s="32">
        <f>ROUND(ROUND(L182,2)*ROUND(G182,3),2)</f>
      </c>
      <c s="36" t="s">
        <v>52</v>
      </c>
      <c>
        <f>(M182*21)/100</f>
      </c>
      <c t="s">
        <v>27</v>
      </c>
    </row>
    <row r="183" spans="1:5" ht="12.75">
      <c r="A183" s="35" t="s">
        <v>53</v>
      </c>
      <c r="E183" s="39" t="s">
        <v>5</v>
      </c>
    </row>
    <row r="184" spans="1:5" ht="25.5">
      <c r="A184" s="35" t="s">
        <v>54</v>
      </c>
      <c r="E184" s="40" t="s">
        <v>317</v>
      </c>
    </row>
    <row r="185" spans="1:5" ht="127.5">
      <c r="A185" t="s">
        <v>55</v>
      </c>
      <c r="E185" s="39" t="s">
        <v>333</v>
      </c>
    </row>
    <row r="186" spans="1:16" ht="12.75">
      <c r="A186" t="s">
        <v>48</v>
      </c>
      <c s="34" t="s">
        <v>334</v>
      </c>
      <c s="34" t="s">
        <v>335</v>
      </c>
      <c s="35" t="s">
        <v>5</v>
      </c>
      <c s="6" t="s">
        <v>336</v>
      </c>
      <c s="36" t="s">
        <v>62</v>
      </c>
      <c s="37">
        <v>4</v>
      </c>
      <c s="36">
        <v>0</v>
      </c>
      <c s="36">
        <f>ROUND(G186*H186,6)</f>
      </c>
      <c r="L186" s="38">
        <v>0</v>
      </c>
      <c s="32">
        <f>ROUND(ROUND(L186,2)*ROUND(G186,3),2)</f>
      </c>
      <c s="36" t="s">
        <v>52</v>
      </c>
      <c>
        <f>(M186*21)/100</f>
      </c>
      <c t="s">
        <v>27</v>
      </c>
    </row>
    <row r="187" spans="1:5" ht="12.75">
      <c r="A187" s="35" t="s">
        <v>53</v>
      </c>
      <c r="E187" s="39" t="s">
        <v>5</v>
      </c>
    </row>
    <row r="188" spans="1:5" ht="25.5">
      <c r="A188" s="35" t="s">
        <v>54</v>
      </c>
      <c r="E188" s="40" t="s">
        <v>317</v>
      </c>
    </row>
    <row r="189" spans="1:5" ht="127.5">
      <c r="A189" t="s">
        <v>55</v>
      </c>
      <c r="E189" s="39" t="s">
        <v>337</v>
      </c>
    </row>
    <row r="190" spans="1:16" ht="12.75">
      <c r="A190" t="s">
        <v>48</v>
      </c>
      <c s="34" t="s">
        <v>338</v>
      </c>
      <c s="34" t="s">
        <v>339</v>
      </c>
      <c s="35" t="s">
        <v>5</v>
      </c>
      <c s="6" t="s">
        <v>340</v>
      </c>
      <c s="36" t="s">
        <v>62</v>
      </c>
      <c s="37">
        <v>4</v>
      </c>
      <c s="36">
        <v>0</v>
      </c>
      <c s="36">
        <f>ROUND(G190*H190,6)</f>
      </c>
      <c r="L190" s="38">
        <v>0</v>
      </c>
      <c s="32">
        <f>ROUND(ROUND(L190,2)*ROUND(G190,3),2)</f>
      </c>
      <c s="36" t="s">
        <v>52</v>
      </c>
      <c>
        <f>(M190*21)/100</f>
      </c>
      <c t="s">
        <v>27</v>
      </c>
    </row>
    <row r="191" spans="1:5" ht="12.75">
      <c r="A191" s="35" t="s">
        <v>53</v>
      </c>
      <c r="E191" s="39" t="s">
        <v>5</v>
      </c>
    </row>
    <row r="192" spans="1:5" ht="25.5">
      <c r="A192" s="35" t="s">
        <v>54</v>
      </c>
      <c r="E192" s="40" t="s">
        <v>317</v>
      </c>
    </row>
    <row r="193" spans="1:5" ht="140.25">
      <c r="A193" t="s">
        <v>55</v>
      </c>
      <c r="E193" s="39" t="s">
        <v>341</v>
      </c>
    </row>
    <row r="194" spans="1:16" ht="12.75">
      <c r="A194" t="s">
        <v>48</v>
      </c>
      <c s="34" t="s">
        <v>342</v>
      </c>
      <c s="34" t="s">
        <v>343</v>
      </c>
      <c s="35" t="s">
        <v>5</v>
      </c>
      <c s="6" t="s">
        <v>344</v>
      </c>
      <c s="36" t="s">
        <v>62</v>
      </c>
      <c s="37">
        <v>4</v>
      </c>
      <c s="36">
        <v>0</v>
      </c>
      <c s="36">
        <f>ROUND(G194*H194,6)</f>
      </c>
      <c r="L194" s="38">
        <v>0</v>
      </c>
      <c s="32">
        <f>ROUND(ROUND(L194,2)*ROUND(G194,3),2)</f>
      </c>
      <c s="36" t="s">
        <v>52</v>
      </c>
      <c>
        <f>(M194*21)/100</f>
      </c>
      <c t="s">
        <v>27</v>
      </c>
    </row>
    <row r="195" spans="1:5" ht="12.75">
      <c r="A195" s="35" t="s">
        <v>53</v>
      </c>
      <c r="E195" s="39" t="s">
        <v>5</v>
      </c>
    </row>
    <row r="196" spans="1:5" ht="25.5">
      <c r="A196" s="35" t="s">
        <v>54</v>
      </c>
      <c r="E196" s="40" t="s">
        <v>317</v>
      </c>
    </row>
    <row r="197" spans="1:5" ht="153">
      <c r="A197" t="s">
        <v>55</v>
      </c>
      <c r="E197" s="39" t="s">
        <v>345</v>
      </c>
    </row>
    <row r="198" spans="1:16" ht="12.75">
      <c r="A198" t="s">
        <v>48</v>
      </c>
      <c s="34" t="s">
        <v>346</v>
      </c>
      <c s="34" t="s">
        <v>347</v>
      </c>
      <c s="35" t="s">
        <v>5</v>
      </c>
      <c s="6" t="s">
        <v>348</v>
      </c>
      <c s="36" t="s">
        <v>62</v>
      </c>
      <c s="37">
        <v>4</v>
      </c>
      <c s="36">
        <v>0</v>
      </c>
      <c s="36">
        <f>ROUND(G198*H198,6)</f>
      </c>
      <c r="L198" s="38">
        <v>0</v>
      </c>
      <c s="32">
        <f>ROUND(ROUND(L198,2)*ROUND(G198,3),2)</f>
      </c>
      <c s="36" t="s">
        <v>52</v>
      </c>
      <c>
        <f>(M198*21)/100</f>
      </c>
      <c t="s">
        <v>27</v>
      </c>
    </row>
    <row r="199" spans="1:5" ht="12.75">
      <c r="A199" s="35" t="s">
        <v>53</v>
      </c>
      <c r="E199" s="39" t="s">
        <v>5</v>
      </c>
    </row>
    <row r="200" spans="1:5" ht="25.5">
      <c r="A200" s="35" t="s">
        <v>54</v>
      </c>
      <c r="E200" s="40" t="s">
        <v>317</v>
      </c>
    </row>
    <row r="201" spans="1:5" ht="127.5">
      <c r="A201" t="s">
        <v>55</v>
      </c>
      <c r="E201" s="39" t="s">
        <v>349</v>
      </c>
    </row>
    <row r="202" spans="1:16" ht="12.75">
      <c r="A202" t="s">
        <v>48</v>
      </c>
      <c s="34" t="s">
        <v>350</v>
      </c>
      <c s="34" t="s">
        <v>351</v>
      </c>
      <c s="35" t="s">
        <v>5</v>
      </c>
      <c s="6" t="s">
        <v>352</v>
      </c>
      <c s="36" t="s">
        <v>62</v>
      </c>
      <c s="37">
        <v>4</v>
      </c>
      <c s="36">
        <v>0</v>
      </c>
      <c s="36">
        <f>ROUND(G202*H202,6)</f>
      </c>
      <c r="L202" s="38">
        <v>0</v>
      </c>
      <c s="32">
        <f>ROUND(ROUND(L202,2)*ROUND(G202,3),2)</f>
      </c>
      <c s="36" t="s">
        <v>52</v>
      </c>
      <c>
        <f>(M202*21)/100</f>
      </c>
      <c t="s">
        <v>27</v>
      </c>
    </row>
    <row r="203" spans="1:5" ht="12.75">
      <c r="A203" s="35" t="s">
        <v>53</v>
      </c>
      <c r="E203" s="39" t="s">
        <v>5</v>
      </c>
    </row>
    <row r="204" spans="1:5" ht="25.5">
      <c r="A204" s="35" t="s">
        <v>54</v>
      </c>
      <c r="E204" s="40" t="s">
        <v>317</v>
      </c>
    </row>
    <row r="205" spans="1:5" ht="114.75">
      <c r="A205" t="s">
        <v>55</v>
      </c>
      <c r="E205" s="39" t="s">
        <v>353</v>
      </c>
    </row>
    <row r="206" spans="1:13" ht="12.75">
      <c r="A206" t="s">
        <v>46</v>
      </c>
      <c r="C206" s="31" t="s">
        <v>72</v>
      </c>
      <c r="E206" s="33" t="s">
        <v>354</v>
      </c>
      <c r="J206" s="32">
        <f>0</f>
      </c>
      <c s="32">
        <f>0</f>
      </c>
      <c s="32">
        <f>0+L207+L211+L215+L219+L223+L227+L231+L235+L239+L243+L247+L251+L255+L259+L263+L267+L271+L275+L279+L283+L287+L291+L295+L299+L303</f>
      </c>
      <c s="32">
        <f>0+M207+M211+M215+M219+M223+M227+M231+M235+M239+M243+M247+M251+M255+M259+M263+M267+M271+M275+M279+M283+M287+M291+M295+M299+M303</f>
      </c>
    </row>
    <row r="207" spans="1:16" ht="12.75">
      <c r="A207" t="s">
        <v>48</v>
      </c>
      <c s="34" t="s">
        <v>355</v>
      </c>
      <c s="34" t="s">
        <v>356</v>
      </c>
      <c s="35" t="s">
        <v>5</v>
      </c>
      <c s="6" t="s">
        <v>357</v>
      </c>
      <c s="36" t="s">
        <v>62</v>
      </c>
      <c s="37">
        <v>21</v>
      </c>
      <c s="36">
        <v>0</v>
      </c>
      <c s="36">
        <f>ROUND(G207*H207,6)</f>
      </c>
      <c r="L207" s="38">
        <v>0</v>
      </c>
      <c s="32">
        <f>ROUND(ROUND(L207,2)*ROUND(G207,3),2)</f>
      </c>
      <c s="36" t="s">
        <v>52</v>
      </c>
      <c>
        <f>(M207*21)/100</f>
      </c>
      <c t="s">
        <v>27</v>
      </c>
    </row>
    <row r="208" spans="1:5" ht="12.75">
      <c r="A208" s="35" t="s">
        <v>53</v>
      </c>
      <c r="E208" s="39" t="s">
        <v>5</v>
      </c>
    </row>
    <row r="209" spans="1:5" ht="12.75">
      <c r="A209" s="35" t="s">
        <v>54</v>
      </c>
      <c r="E209" s="40" t="s">
        <v>5</v>
      </c>
    </row>
    <row r="210" spans="1:5" ht="102">
      <c r="A210" t="s">
        <v>55</v>
      </c>
      <c r="E210" s="39" t="s">
        <v>358</v>
      </c>
    </row>
    <row r="211" spans="1:16" ht="12.75">
      <c r="A211" t="s">
        <v>48</v>
      </c>
      <c s="34" t="s">
        <v>359</v>
      </c>
      <c s="34" t="s">
        <v>360</v>
      </c>
      <c s="35" t="s">
        <v>5</v>
      </c>
      <c s="6" t="s">
        <v>361</v>
      </c>
      <c s="36" t="s">
        <v>62</v>
      </c>
      <c s="37">
        <v>21</v>
      </c>
      <c s="36">
        <v>0</v>
      </c>
      <c s="36">
        <f>ROUND(G211*H211,6)</f>
      </c>
      <c r="L211" s="38">
        <v>0</v>
      </c>
      <c s="32">
        <f>ROUND(ROUND(L211,2)*ROUND(G211,3),2)</f>
      </c>
      <c s="36" t="s">
        <v>52</v>
      </c>
      <c>
        <f>(M211*21)/100</f>
      </c>
      <c t="s">
        <v>27</v>
      </c>
    </row>
    <row r="212" spans="1:5" ht="12.75">
      <c r="A212" s="35" t="s">
        <v>53</v>
      </c>
      <c r="E212" s="39" t="s">
        <v>5</v>
      </c>
    </row>
    <row r="213" spans="1:5" ht="12.75">
      <c r="A213" s="35" t="s">
        <v>54</v>
      </c>
      <c r="E213" s="40" t="s">
        <v>5</v>
      </c>
    </row>
    <row r="214" spans="1:5" ht="114.75">
      <c r="A214" t="s">
        <v>55</v>
      </c>
      <c r="E214" s="39" t="s">
        <v>362</v>
      </c>
    </row>
    <row r="215" spans="1:16" ht="25.5">
      <c r="A215" t="s">
        <v>48</v>
      </c>
      <c s="34" t="s">
        <v>363</v>
      </c>
      <c s="34" t="s">
        <v>364</v>
      </c>
      <c s="35" t="s">
        <v>5</v>
      </c>
      <c s="6" t="s">
        <v>365</v>
      </c>
      <c s="36" t="s">
        <v>366</v>
      </c>
      <c s="37">
        <v>8.5</v>
      </c>
      <c s="36">
        <v>0</v>
      </c>
      <c s="36">
        <f>ROUND(G215*H215,6)</f>
      </c>
      <c r="L215" s="38">
        <v>0</v>
      </c>
      <c s="32">
        <f>ROUND(ROUND(L215,2)*ROUND(G215,3),2)</f>
      </c>
      <c s="36" t="s">
        <v>52</v>
      </c>
      <c>
        <f>(M215*21)/100</f>
      </c>
      <c t="s">
        <v>27</v>
      </c>
    </row>
    <row r="216" spans="1:5" ht="12.75">
      <c r="A216" s="35" t="s">
        <v>53</v>
      </c>
      <c r="E216" s="39" t="s">
        <v>5</v>
      </c>
    </row>
    <row r="217" spans="1:5" ht="12.75">
      <c r="A217" s="35" t="s">
        <v>54</v>
      </c>
      <c r="E217" s="40" t="s">
        <v>5</v>
      </c>
    </row>
    <row r="218" spans="1:5" ht="178.5">
      <c r="A218" t="s">
        <v>55</v>
      </c>
      <c r="E218" s="39" t="s">
        <v>367</v>
      </c>
    </row>
    <row r="219" spans="1:16" ht="12.75">
      <c r="A219" t="s">
        <v>48</v>
      </c>
      <c s="34" t="s">
        <v>368</v>
      </c>
      <c s="34" t="s">
        <v>369</v>
      </c>
      <c s="35" t="s">
        <v>5</v>
      </c>
      <c s="6" t="s">
        <v>370</v>
      </c>
      <c s="36" t="s">
        <v>62</v>
      </c>
      <c s="37">
        <v>21</v>
      </c>
      <c s="36">
        <v>0</v>
      </c>
      <c s="36">
        <f>ROUND(G219*H219,6)</f>
      </c>
      <c r="L219" s="38">
        <v>0</v>
      </c>
      <c s="32">
        <f>ROUND(ROUND(L219,2)*ROUND(G219,3),2)</f>
      </c>
      <c s="36" t="s">
        <v>52</v>
      </c>
      <c>
        <f>(M219*21)/100</f>
      </c>
      <c t="s">
        <v>27</v>
      </c>
    </row>
    <row r="220" spans="1:5" ht="12.75">
      <c r="A220" s="35" t="s">
        <v>53</v>
      </c>
      <c r="E220" s="39" t="s">
        <v>5</v>
      </c>
    </row>
    <row r="221" spans="1:5" ht="12.75">
      <c r="A221" s="35" t="s">
        <v>54</v>
      </c>
      <c r="E221" s="40" t="s">
        <v>5</v>
      </c>
    </row>
    <row r="222" spans="1:5" ht="140.25">
      <c r="A222" t="s">
        <v>55</v>
      </c>
      <c r="E222" s="39" t="s">
        <v>371</v>
      </c>
    </row>
    <row r="223" spans="1:16" ht="12.75">
      <c r="A223" t="s">
        <v>48</v>
      </c>
      <c s="34" t="s">
        <v>372</v>
      </c>
      <c s="34" t="s">
        <v>373</v>
      </c>
      <c s="35" t="s">
        <v>5</v>
      </c>
      <c s="6" t="s">
        <v>374</v>
      </c>
      <c s="36" t="s">
        <v>62</v>
      </c>
      <c s="37">
        <v>21</v>
      </c>
      <c s="36">
        <v>0</v>
      </c>
      <c s="36">
        <f>ROUND(G223*H223,6)</f>
      </c>
      <c r="L223" s="38">
        <v>0</v>
      </c>
      <c s="32">
        <f>ROUND(ROUND(L223,2)*ROUND(G223,3),2)</f>
      </c>
      <c s="36" t="s">
        <v>52</v>
      </c>
      <c>
        <f>(M223*21)/100</f>
      </c>
      <c t="s">
        <v>27</v>
      </c>
    </row>
    <row r="224" spans="1:5" ht="12.75">
      <c r="A224" s="35" t="s">
        <v>53</v>
      </c>
      <c r="E224" s="39" t="s">
        <v>5</v>
      </c>
    </row>
    <row r="225" spans="1:5" ht="12.75">
      <c r="A225" s="35" t="s">
        <v>54</v>
      </c>
      <c r="E225" s="40" t="s">
        <v>5</v>
      </c>
    </row>
    <row r="226" spans="1:5" ht="140.25">
      <c r="A226" t="s">
        <v>55</v>
      </c>
      <c r="E226" s="39" t="s">
        <v>375</v>
      </c>
    </row>
    <row r="227" spans="1:16" ht="25.5">
      <c r="A227" t="s">
        <v>48</v>
      </c>
      <c s="34" t="s">
        <v>376</v>
      </c>
      <c s="34" t="s">
        <v>377</v>
      </c>
      <c s="35" t="s">
        <v>5</v>
      </c>
      <c s="6" t="s">
        <v>378</v>
      </c>
      <c s="36" t="s">
        <v>62</v>
      </c>
      <c s="37">
        <v>4</v>
      </c>
      <c s="36">
        <v>0</v>
      </c>
      <c s="36">
        <f>ROUND(G227*H227,6)</f>
      </c>
      <c r="L227" s="38">
        <v>0</v>
      </c>
      <c s="32">
        <f>ROUND(ROUND(L227,2)*ROUND(G227,3),2)</f>
      </c>
      <c s="36" t="s">
        <v>52</v>
      </c>
      <c>
        <f>(M227*21)/100</f>
      </c>
      <c t="s">
        <v>27</v>
      </c>
    </row>
    <row r="228" spans="1:5" ht="12.75">
      <c r="A228" s="35" t="s">
        <v>53</v>
      </c>
      <c r="E228" s="39" t="s">
        <v>5</v>
      </c>
    </row>
    <row r="229" spans="1:5" ht="12.75">
      <c r="A229" s="35" t="s">
        <v>54</v>
      </c>
      <c r="E229" s="40" t="s">
        <v>5</v>
      </c>
    </row>
    <row r="230" spans="1:5" ht="127.5">
      <c r="A230" t="s">
        <v>55</v>
      </c>
      <c r="E230" s="39" t="s">
        <v>379</v>
      </c>
    </row>
    <row r="231" spans="1:16" ht="12.75">
      <c r="A231" t="s">
        <v>48</v>
      </c>
      <c s="34" t="s">
        <v>380</v>
      </c>
      <c s="34" t="s">
        <v>381</v>
      </c>
      <c s="35" t="s">
        <v>5</v>
      </c>
      <c s="6" t="s">
        <v>382</v>
      </c>
      <c s="36" t="s">
        <v>62</v>
      </c>
      <c s="37">
        <v>4</v>
      </c>
      <c s="36">
        <v>0</v>
      </c>
      <c s="36">
        <f>ROUND(G231*H231,6)</f>
      </c>
      <c r="L231" s="38">
        <v>0</v>
      </c>
      <c s="32">
        <f>ROUND(ROUND(L231,2)*ROUND(G231,3),2)</f>
      </c>
      <c s="36" t="s">
        <v>52</v>
      </c>
      <c>
        <f>(M231*21)/100</f>
      </c>
      <c t="s">
        <v>27</v>
      </c>
    </row>
    <row r="232" spans="1:5" ht="12.75">
      <c r="A232" s="35" t="s">
        <v>53</v>
      </c>
      <c r="E232" s="39" t="s">
        <v>5</v>
      </c>
    </row>
    <row r="233" spans="1:5" ht="25.5">
      <c r="A233" s="35" t="s">
        <v>54</v>
      </c>
      <c r="E233" s="40" t="s">
        <v>317</v>
      </c>
    </row>
    <row r="234" spans="1:5" ht="216.75">
      <c r="A234" t="s">
        <v>55</v>
      </c>
      <c r="E234" s="39" t="s">
        <v>383</v>
      </c>
    </row>
    <row r="235" spans="1:16" ht="12.75">
      <c r="A235" t="s">
        <v>48</v>
      </c>
      <c s="34" t="s">
        <v>384</v>
      </c>
      <c s="34" t="s">
        <v>385</v>
      </c>
      <c s="35" t="s">
        <v>5</v>
      </c>
      <c s="6" t="s">
        <v>386</v>
      </c>
      <c s="36" t="s">
        <v>62</v>
      </c>
      <c s="37">
        <v>6</v>
      </c>
      <c s="36">
        <v>0</v>
      </c>
      <c s="36">
        <f>ROUND(G235*H235,6)</f>
      </c>
      <c r="L235" s="38">
        <v>0</v>
      </c>
      <c s="32">
        <f>ROUND(ROUND(L235,2)*ROUND(G235,3),2)</f>
      </c>
      <c s="36" t="s">
        <v>52</v>
      </c>
      <c>
        <f>(M235*21)/100</f>
      </c>
      <c t="s">
        <v>27</v>
      </c>
    </row>
    <row r="236" spans="1:5" ht="12.75">
      <c r="A236" s="35" t="s">
        <v>53</v>
      </c>
      <c r="E236" s="39" t="s">
        <v>5</v>
      </c>
    </row>
    <row r="237" spans="1:5" ht="25.5">
      <c r="A237" s="35" t="s">
        <v>54</v>
      </c>
      <c r="E237" s="40" t="s">
        <v>387</v>
      </c>
    </row>
    <row r="238" spans="1:5" ht="127.5">
      <c r="A238" t="s">
        <v>55</v>
      </c>
      <c r="E238" s="39" t="s">
        <v>388</v>
      </c>
    </row>
    <row r="239" spans="1:16" ht="12.75">
      <c r="A239" t="s">
        <v>48</v>
      </c>
      <c s="34" t="s">
        <v>389</v>
      </c>
      <c s="34" t="s">
        <v>390</v>
      </c>
      <c s="35" t="s">
        <v>5</v>
      </c>
      <c s="6" t="s">
        <v>391</v>
      </c>
      <c s="36" t="s">
        <v>62</v>
      </c>
      <c s="37">
        <v>6</v>
      </c>
      <c s="36">
        <v>0</v>
      </c>
      <c s="36">
        <f>ROUND(G239*H239,6)</f>
      </c>
      <c r="L239" s="38">
        <v>0</v>
      </c>
      <c s="32">
        <f>ROUND(ROUND(L239,2)*ROUND(G239,3),2)</f>
      </c>
      <c s="36" t="s">
        <v>52</v>
      </c>
      <c>
        <f>(M239*21)/100</f>
      </c>
      <c t="s">
        <v>27</v>
      </c>
    </row>
    <row r="240" spans="1:5" ht="12.75">
      <c r="A240" s="35" t="s">
        <v>53</v>
      </c>
      <c r="E240" s="39" t="s">
        <v>5</v>
      </c>
    </row>
    <row r="241" spans="1:5" ht="25.5">
      <c r="A241" s="35" t="s">
        <v>54</v>
      </c>
      <c r="E241" s="40" t="s">
        <v>387</v>
      </c>
    </row>
    <row r="242" spans="1:5" ht="165.75">
      <c r="A242" t="s">
        <v>55</v>
      </c>
      <c r="E242" s="39" t="s">
        <v>392</v>
      </c>
    </row>
    <row r="243" spans="1:16" ht="12.75">
      <c r="A243" t="s">
        <v>48</v>
      </c>
      <c s="34" t="s">
        <v>393</v>
      </c>
      <c s="34" t="s">
        <v>394</v>
      </c>
      <c s="35" t="s">
        <v>5</v>
      </c>
      <c s="6" t="s">
        <v>395</v>
      </c>
      <c s="36" t="s">
        <v>62</v>
      </c>
      <c s="37">
        <v>3</v>
      </c>
      <c s="36">
        <v>0</v>
      </c>
      <c s="36">
        <f>ROUND(G243*H243,6)</f>
      </c>
      <c r="L243" s="38">
        <v>0</v>
      </c>
      <c s="32">
        <f>ROUND(ROUND(L243,2)*ROUND(G243,3),2)</f>
      </c>
      <c s="36" t="s">
        <v>52</v>
      </c>
      <c>
        <f>(M243*21)/100</f>
      </c>
      <c t="s">
        <v>27</v>
      </c>
    </row>
    <row r="244" spans="1:5" ht="12.75">
      <c r="A244" s="35" t="s">
        <v>53</v>
      </c>
      <c r="E244" s="39" t="s">
        <v>5</v>
      </c>
    </row>
    <row r="245" spans="1:5" ht="12.75">
      <c r="A245" s="35" t="s">
        <v>54</v>
      </c>
      <c r="E245" s="40" t="s">
        <v>5</v>
      </c>
    </row>
    <row r="246" spans="1:5" ht="127.5">
      <c r="A246" t="s">
        <v>55</v>
      </c>
      <c r="E246" s="39" t="s">
        <v>396</v>
      </c>
    </row>
    <row r="247" spans="1:16" ht="12.75">
      <c r="A247" t="s">
        <v>48</v>
      </c>
      <c s="34" t="s">
        <v>397</v>
      </c>
      <c s="34" t="s">
        <v>398</v>
      </c>
      <c s="35" t="s">
        <v>5</v>
      </c>
      <c s="6" t="s">
        <v>399</v>
      </c>
      <c s="36" t="s">
        <v>62</v>
      </c>
      <c s="37">
        <v>3</v>
      </c>
      <c s="36">
        <v>0</v>
      </c>
      <c s="36">
        <f>ROUND(G247*H247,6)</f>
      </c>
      <c r="L247" s="38">
        <v>0</v>
      </c>
      <c s="32">
        <f>ROUND(ROUND(L247,2)*ROUND(G247,3),2)</f>
      </c>
      <c s="36" t="s">
        <v>52</v>
      </c>
      <c>
        <f>(M247*21)/100</f>
      </c>
      <c t="s">
        <v>27</v>
      </c>
    </row>
    <row r="248" spans="1:5" ht="12.75">
      <c r="A248" s="35" t="s">
        <v>53</v>
      </c>
      <c r="E248" s="39" t="s">
        <v>5</v>
      </c>
    </row>
    <row r="249" spans="1:5" ht="12.75">
      <c r="A249" s="35" t="s">
        <v>54</v>
      </c>
      <c r="E249" s="40" t="s">
        <v>5</v>
      </c>
    </row>
    <row r="250" spans="1:5" ht="165.75">
      <c r="A250" t="s">
        <v>55</v>
      </c>
      <c r="E250" s="39" t="s">
        <v>400</v>
      </c>
    </row>
    <row r="251" spans="1:16" ht="12.75">
      <c r="A251" t="s">
        <v>48</v>
      </c>
      <c s="34" t="s">
        <v>401</v>
      </c>
      <c s="34" t="s">
        <v>402</v>
      </c>
      <c s="35" t="s">
        <v>5</v>
      </c>
      <c s="6" t="s">
        <v>403</v>
      </c>
      <c s="36" t="s">
        <v>62</v>
      </c>
      <c s="37">
        <v>2</v>
      </c>
      <c s="36">
        <v>0</v>
      </c>
      <c s="36">
        <f>ROUND(G251*H251,6)</f>
      </c>
      <c r="L251" s="38">
        <v>0</v>
      </c>
      <c s="32">
        <f>ROUND(ROUND(L251,2)*ROUND(G251,3),2)</f>
      </c>
      <c s="36" t="s">
        <v>52</v>
      </c>
      <c>
        <f>(M251*21)/100</f>
      </c>
      <c t="s">
        <v>27</v>
      </c>
    </row>
    <row r="252" spans="1:5" ht="12.75">
      <c r="A252" s="35" t="s">
        <v>53</v>
      </c>
      <c r="E252" s="39" t="s">
        <v>5</v>
      </c>
    </row>
    <row r="253" spans="1:5" ht="25.5">
      <c r="A253" s="35" t="s">
        <v>54</v>
      </c>
      <c r="E253" s="40" t="s">
        <v>70</v>
      </c>
    </row>
    <row r="254" spans="1:5" ht="140.25">
      <c r="A254" t="s">
        <v>55</v>
      </c>
      <c r="E254" s="39" t="s">
        <v>404</v>
      </c>
    </row>
    <row r="255" spans="1:16" ht="12.75">
      <c r="A255" t="s">
        <v>48</v>
      </c>
      <c s="34" t="s">
        <v>405</v>
      </c>
      <c s="34" t="s">
        <v>406</v>
      </c>
      <c s="35" t="s">
        <v>5</v>
      </c>
      <c s="6" t="s">
        <v>407</v>
      </c>
      <c s="36" t="s">
        <v>62</v>
      </c>
      <c s="37">
        <v>2</v>
      </c>
      <c s="36">
        <v>0</v>
      </c>
      <c s="36">
        <f>ROUND(G255*H255,6)</f>
      </c>
      <c r="L255" s="38">
        <v>0</v>
      </c>
      <c s="32">
        <f>ROUND(ROUND(L255,2)*ROUND(G255,3),2)</f>
      </c>
      <c s="36" t="s">
        <v>52</v>
      </c>
      <c>
        <f>(M255*21)/100</f>
      </c>
      <c t="s">
        <v>27</v>
      </c>
    </row>
    <row r="256" spans="1:5" ht="12.75">
      <c r="A256" s="35" t="s">
        <v>53</v>
      </c>
      <c r="E256" s="39" t="s">
        <v>5</v>
      </c>
    </row>
    <row r="257" spans="1:5" ht="25.5">
      <c r="A257" s="35" t="s">
        <v>54</v>
      </c>
      <c r="E257" s="40" t="s">
        <v>70</v>
      </c>
    </row>
    <row r="258" spans="1:5" ht="127.5">
      <c r="A258" t="s">
        <v>55</v>
      </c>
      <c r="E258" s="39" t="s">
        <v>408</v>
      </c>
    </row>
    <row r="259" spans="1:16" ht="12.75">
      <c r="A259" t="s">
        <v>48</v>
      </c>
      <c s="34" t="s">
        <v>409</v>
      </c>
      <c s="34" t="s">
        <v>103</v>
      </c>
      <c s="35" t="s">
        <v>5</v>
      </c>
      <c s="6" t="s">
        <v>104</v>
      </c>
      <c s="36" t="s">
        <v>105</v>
      </c>
      <c s="37">
        <v>864</v>
      </c>
      <c s="36">
        <v>0</v>
      </c>
      <c s="36">
        <f>ROUND(G259*H259,6)</f>
      </c>
      <c r="L259" s="38">
        <v>0</v>
      </c>
      <c s="32">
        <f>ROUND(ROUND(L259,2)*ROUND(G259,3),2)</f>
      </c>
      <c s="36" t="s">
        <v>52</v>
      </c>
      <c>
        <f>(M259*21)/100</f>
      </c>
      <c t="s">
        <v>27</v>
      </c>
    </row>
    <row r="260" spans="1:5" ht="12.75">
      <c r="A260" s="35" t="s">
        <v>53</v>
      </c>
      <c r="E260" s="39" t="s">
        <v>5</v>
      </c>
    </row>
    <row r="261" spans="1:5" ht="12.75">
      <c r="A261" s="35" t="s">
        <v>54</v>
      </c>
      <c r="E261" s="40" t="s">
        <v>5</v>
      </c>
    </row>
    <row r="262" spans="1:5" ht="127.5">
      <c r="A262" t="s">
        <v>55</v>
      </c>
      <c r="E262" s="39" t="s">
        <v>106</v>
      </c>
    </row>
    <row r="263" spans="1:16" ht="12.75">
      <c r="A263" t="s">
        <v>48</v>
      </c>
      <c s="34" t="s">
        <v>410</v>
      </c>
      <c s="34" t="s">
        <v>108</v>
      </c>
      <c s="35" t="s">
        <v>5</v>
      </c>
      <c s="6" t="s">
        <v>109</v>
      </c>
      <c s="36" t="s">
        <v>105</v>
      </c>
      <c s="37">
        <v>288</v>
      </c>
      <c s="36">
        <v>0</v>
      </c>
      <c s="36">
        <f>ROUND(G263*H263,6)</f>
      </c>
      <c r="L263" s="38">
        <v>0</v>
      </c>
      <c s="32">
        <f>ROUND(ROUND(L263,2)*ROUND(G263,3),2)</f>
      </c>
      <c s="36" t="s">
        <v>52</v>
      </c>
      <c>
        <f>(M263*21)/100</f>
      </c>
      <c t="s">
        <v>27</v>
      </c>
    </row>
    <row r="264" spans="1:5" ht="12.75">
      <c r="A264" s="35" t="s">
        <v>53</v>
      </c>
      <c r="E264" s="39" t="s">
        <v>5</v>
      </c>
    </row>
    <row r="265" spans="1:5" ht="12.75">
      <c r="A265" s="35" t="s">
        <v>54</v>
      </c>
      <c r="E265" s="40" t="s">
        <v>5</v>
      </c>
    </row>
    <row r="266" spans="1:5" ht="114.75">
      <c r="A266" t="s">
        <v>55</v>
      </c>
      <c r="E266" s="39" t="s">
        <v>110</v>
      </c>
    </row>
    <row r="267" spans="1:16" ht="12.75">
      <c r="A267" t="s">
        <v>48</v>
      </c>
      <c s="34" t="s">
        <v>411</v>
      </c>
      <c s="34" t="s">
        <v>112</v>
      </c>
      <c s="35" t="s">
        <v>5</v>
      </c>
      <c s="6" t="s">
        <v>113</v>
      </c>
      <c s="36" t="s">
        <v>62</v>
      </c>
      <c s="37">
        <v>12</v>
      </c>
      <c s="36">
        <v>0</v>
      </c>
      <c s="36">
        <f>ROUND(G267*H267,6)</f>
      </c>
      <c r="L267" s="38">
        <v>0</v>
      </c>
      <c s="32">
        <f>ROUND(ROUND(L267,2)*ROUND(G267,3),2)</f>
      </c>
      <c s="36" t="s">
        <v>52</v>
      </c>
      <c>
        <f>(M267*21)/100</f>
      </c>
      <c t="s">
        <v>27</v>
      </c>
    </row>
    <row r="268" spans="1:5" ht="12.75">
      <c r="A268" s="35" t="s">
        <v>53</v>
      </c>
      <c r="E268" s="39" t="s">
        <v>5</v>
      </c>
    </row>
    <row r="269" spans="1:5" ht="12.75">
      <c r="A269" s="35" t="s">
        <v>54</v>
      </c>
      <c r="E269" s="40" t="s">
        <v>5</v>
      </c>
    </row>
    <row r="270" spans="1:5" ht="153">
      <c r="A270" t="s">
        <v>55</v>
      </c>
      <c r="E270" s="39" t="s">
        <v>114</v>
      </c>
    </row>
    <row r="271" spans="1:16" ht="25.5">
      <c r="A271" t="s">
        <v>48</v>
      </c>
      <c s="34" t="s">
        <v>412</v>
      </c>
      <c s="34" t="s">
        <v>170</v>
      </c>
      <c s="35" t="s">
        <v>5</v>
      </c>
      <c s="6" t="s">
        <v>171</v>
      </c>
      <c s="36" t="s">
        <v>62</v>
      </c>
      <c s="37">
        <v>14</v>
      </c>
      <c s="36">
        <v>0</v>
      </c>
      <c s="36">
        <f>ROUND(G271*H271,6)</f>
      </c>
      <c r="L271" s="38">
        <v>0</v>
      </c>
      <c s="32">
        <f>ROUND(ROUND(L271,2)*ROUND(G271,3),2)</f>
      </c>
      <c s="36" t="s">
        <v>52</v>
      </c>
      <c>
        <f>(M271*21)/100</f>
      </c>
      <c t="s">
        <v>27</v>
      </c>
    </row>
    <row r="272" spans="1:5" ht="12.75">
      <c r="A272" s="35" t="s">
        <v>53</v>
      </c>
      <c r="E272" s="39" t="s">
        <v>5</v>
      </c>
    </row>
    <row r="273" spans="1:5" ht="12.75">
      <c r="A273" s="35" t="s">
        <v>54</v>
      </c>
      <c r="E273" s="40" t="s">
        <v>5</v>
      </c>
    </row>
    <row r="274" spans="1:5" ht="89.25">
      <c r="A274" t="s">
        <v>55</v>
      </c>
      <c r="E274" s="39" t="s">
        <v>172</v>
      </c>
    </row>
    <row r="275" spans="1:16" ht="25.5">
      <c r="A275" t="s">
        <v>48</v>
      </c>
      <c s="34" t="s">
        <v>413</v>
      </c>
      <c s="34" t="s">
        <v>414</v>
      </c>
      <c s="35" t="s">
        <v>5</v>
      </c>
      <c s="6" t="s">
        <v>415</v>
      </c>
      <c s="36" t="s">
        <v>62</v>
      </c>
      <c s="37">
        <v>6</v>
      </c>
      <c s="36">
        <v>0</v>
      </c>
      <c s="36">
        <f>ROUND(G275*H275,6)</f>
      </c>
      <c r="L275" s="38">
        <v>0</v>
      </c>
      <c s="32">
        <f>ROUND(ROUND(L275,2)*ROUND(G275,3),2)</f>
      </c>
      <c s="36" t="s">
        <v>52</v>
      </c>
      <c>
        <f>(M275*21)/100</f>
      </c>
      <c t="s">
        <v>27</v>
      </c>
    </row>
    <row r="276" spans="1:5" ht="12.75">
      <c r="A276" s="35" t="s">
        <v>53</v>
      </c>
      <c r="E276" s="39" t="s">
        <v>5</v>
      </c>
    </row>
    <row r="277" spans="1:5" ht="12.75">
      <c r="A277" s="35" t="s">
        <v>54</v>
      </c>
      <c r="E277" s="40" t="s">
        <v>5</v>
      </c>
    </row>
    <row r="278" spans="1:5" ht="102">
      <c r="A278" t="s">
        <v>55</v>
      </c>
      <c r="E278" s="39" t="s">
        <v>416</v>
      </c>
    </row>
    <row r="279" spans="1:16" ht="12.75">
      <c r="A279" t="s">
        <v>48</v>
      </c>
      <c s="34" t="s">
        <v>417</v>
      </c>
      <c s="34" t="s">
        <v>116</v>
      </c>
      <c s="35" t="s">
        <v>5</v>
      </c>
      <c s="6" t="s">
        <v>117</v>
      </c>
      <c s="36" t="s">
        <v>105</v>
      </c>
      <c s="37">
        <v>288</v>
      </c>
      <c s="36">
        <v>0</v>
      </c>
      <c s="36">
        <f>ROUND(G279*H279,6)</f>
      </c>
      <c r="L279" s="38">
        <v>0</v>
      </c>
      <c s="32">
        <f>ROUND(ROUND(L279,2)*ROUND(G279,3),2)</f>
      </c>
      <c s="36" t="s">
        <v>52</v>
      </c>
      <c>
        <f>(M279*21)/100</f>
      </c>
      <c t="s">
        <v>27</v>
      </c>
    </row>
    <row r="280" spans="1:5" ht="12.75">
      <c r="A280" s="35" t="s">
        <v>53</v>
      </c>
      <c r="E280" s="39" t="s">
        <v>5</v>
      </c>
    </row>
    <row r="281" spans="1:5" ht="12.75">
      <c r="A281" s="35" t="s">
        <v>54</v>
      </c>
      <c r="E281" s="40" t="s">
        <v>5</v>
      </c>
    </row>
    <row r="282" spans="1:5" ht="140.25">
      <c r="A282" t="s">
        <v>55</v>
      </c>
      <c r="E282" s="39" t="s">
        <v>175</v>
      </c>
    </row>
    <row r="283" spans="1:16" ht="12.75">
      <c r="A283" t="s">
        <v>48</v>
      </c>
      <c s="34" t="s">
        <v>418</v>
      </c>
      <c s="34" t="s">
        <v>120</v>
      </c>
      <c s="35" t="s">
        <v>5</v>
      </c>
      <c s="6" t="s">
        <v>121</v>
      </c>
      <c s="36" t="s">
        <v>62</v>
      </c>
      <c s="37">
        <v>6</v>
      </c>
      <c s="36">
        <v>0</v>
      </c>
      <c s="36">
        <f>ROUND(G283*H283,6)</f>
      </c>
      <c r="L283" s="38">
        <v>0</v>
      </c>
      <c s="32">
        <f>ROUND(ROUND(L283,2)*ROUND(G283,3),2)</f>
      </c>
      <c s="36" t="s">
        <v>52</v>
      </c>
      <c>
        <f>(M283*21)/100</f>
      </c>
      <c t="s">
        <v>27</v>
      </c>
    </row>
    <row r="284" spans="1:5" ht="12.75">
      <c r="A284" s="35" t="s">
        <v>53</v>
      </c>
      <c r="E284" s="39" t="s">
        <v>5</v>
      </c>
    </row>
    <row r="285" spans="1:5" ht="12.75">
      <c r="A285" s="35" t="s">
        <v>54</v>
      </c>
      <c r="E285" s="40" t="s">
        <v>5</v>
      </c>
    </row>
    <row r="286" spans="1:5" ht="76.5">
      <c r="A286" t="s">
        <v>55</v>
      </c>
      <c r="E286" s="39" t="s">
        <v>122</v>
      </c>
    </row>
    <row r="287" spans="1:16" ht="12.75">
      <c r="A287" t="s">
        <v>48</v>
      </c>
      <c s="34" t="s">
        <v>419</v>
      </c>
      <c s="34" t="s">
        <v>420</v>
      </c>
      <c s="35" t="s">
        <v>5</v>
      </c>
      <c s="6" t="s">
        <v>421</v>
      </c>
      <c s="36" t="s">
        <v>62</v>
      </c>
      <c s="37">
        <v>4</v>
      </c>
      <c s="36">
        <v>0</v>
      </c>
      <c s="36">
        <f>ROUND(G287*H287,6)</f>
      </c>
      <c r="L287" s="38">
        <v>0</v>
      </c>
      <c s="32">
        <f>ROUND(ROUND(L287,2)*ROUND(G287,3),2)</f>
      </c>
      <c s="36" t="s">
        <v>52</v>
      </c>
      <c>
        <f>(M287*21)/100</f>
      </c>
      <c t="s">
        <v>27</v>
      </c>
    </row>
    <row r="288" spans="1:5" ht="12.75">
      <c r="A288" s="35" t="s">
        <v>53</v>
      </c>
      <c r="E288" s="39" t="s">
        <v>5</v>
      </c>
    </row>
    <row r="289" spans="1:5" ht="25.5">
      <c r="A289" s="35" t="s">
        <v>54</v>
      </c>
      <c r="E289" s="40" t="s">
        <v>317</v>
      </c>
    </row>
    <row r="290" spans="1:5" ht="114.75">
      <c r="A290" t="s">
        <v>55</v>
      </c>
      <c r="E290" s="39" t="s">
        <v>422</v>
      </c>
    </row>
    <row r="291" spans="1:16" ht="12.75">
      <c r="A291" t="s">
        <v>48</v>
      </c>
      <c s="34" t="s">
        <v>423</v>
      </c>
      <c s="34" t="s">
        <v>424</v>
      </c>
      <c s="35" t="s">
        <v>5</v>
      </c>
      <c s="6" t="s">
        <v>425</v>
      </c>
      <c s="36" t="s">
        <v>62</v>
      </c>
      <c s="37">
        <v>4</v>
      </c>
      <c s="36">
        <v>0</v>
      </c>
      <c s="36">
        <f>ROUND(G291*H291,6)</f>
      </c>
      <c r="L291" s="38">
        <v>0</v>
      </c>
      <c s="32">
        <f>ROUND(ROUND(L291,2)*ROUND(G291,3),2)</f>
      </c>
      <c s="36" t="s">
        <v>52</v>
      </c>
      <c>
        <f>(M291*21)/100</f>
      </c>
      <c t="s">
        <v>27</v>
      </c>
    </row>
    <row r="292" spans="1:5" ht="12.75">
      <c r="A292" s="35" t="s">
        <v>53</v>
      </c>
      <c r="E292" s="39" t="s">
        <v>5</v>
      </c>
    </row>
    <row r="293" spans="1:5" ht="25.5">
      <c r="A293" s="35" t="s">
        <v>54</v>
      </c>
      <c r="E293" s="40" t="s">
        <v>317</v>
      </c>
    </row>
    <row r="294" spans="1:5" ht="127.5">
      <c r="A294" t="s">
        <v>55</v>
      </c>
      <c r="E294" s="39" t="s">
        <v>426</v>
      </c>
    </row>
    <row r="295" spans="1:16" ht="12.75">
      <c r="A295" t="s">
        <v>48</v>
      </c>
      <c s="34" t="s">
        <v>427</v>
      </c>
      <c s="34" t="s">
        <v>428</v>
      </c>
      <c s="35" t="s">
        <v>5</v>
      </c>
      <c s="6" t="s">
        <v>429</v>
      </c>
      <c s="36" t="s">
        <v>62</v>
      </c>
      <c s="37">
        <v>4</v>
      </c>
      <c s="36">
        <v>0</v>
      </c>
      <c s="36">
        <f>ROUND(G295*H295,6)</f>
      </c>
      <c r="L295" s="38">
        <v>0</v>
      </c>
      <c s="32">
        <f>ROUND(ROUND(L295,2)*ROUND(G295,3),2)</f>
      </c>
      <c s="36" t="s">
        <v>52</v>
      </c>
      <c>
        <f>(M295*21)/100</f>
      </c>
      <c t="s">
        <v>27</v>
      </c>
    </row>
    <row r="296" spans="1:5" ht="12.75">
      <c r="A296" s="35" t="s">
        <v>53</v>
      </c>
      <c r="E296" s="39" t="s">
        <v>5</v>
      </c>
    </row>
    <row r="297" spans="1:5" ht="25.5">
      <c r="A297" s="35" t="s">
        <v>54</v>
      </c>
      <c r="E297" s="40" t="s">
        <v>317</v>
      </c>
    </row>
    <row r="298" spans="1:5" ht="153">
      <c r="A298" t="s">
        <v>55</v>
      </c>
      <c r="E298" s="39" t="s">
        <v>430</v>
      </c>
    </row>
    <row r="299" spans="1:16" ht="12.75">
      <c r="A299" t="s">
        <v>48</v>
      </c>
      <c s="34" t="s">
        <v>431</v>
      </c>
      <c s="34" t="s">
        <v>432</v>
      </c>
      <c s="35" t="s">
        <v>5</v>
      </c>
      <c s="6" t="s">
        <v>433</v>
      </c>
      <c s="36" t="s">
        <v>62</v>
      </c>
      <c s="37">
        <v>4</v>
      </c>
      <c s="36">
        <v>0</v>
      </c>
      <c s="36">
        <f>ROUND(G299*H299,6)</f>
      </c>
      <c r="L299" s="38">
        <v>0</v>
      </c>
      <c s="32">
        <f>ROUND(ROUND(L299,2)*ROUND(G299,3),2)</f>
      </c>
      <c s="36" t="s">
        <v>434</v>
      </c>
      <c>
        <f>(M299*21)/100</f>
      </c>
      <c t="s">
        <v>27</v>
      </c>
    </row>
    <row r="300" spans="1:5" ht="12.75">
      <c r="A300" s="35" t="s">
        <v>53</v>
      </c>
      <c r="E300" s="39" t="s">
        <v>5</v>
      </c>
    </row>
    <row r="301" spans="1:5" ht="25.5">
      <c r="A301" s="35" t="s">
        <v>54</v>
      </c>
      <c r="E301" s="40" t="s">
        <v>317</v>
      </c>
    </row>
    <row r="302" spans="1:5" ht="12.75">
      <c r="A302" t="s">
        <v>55</v>
      </c>
      <c r="E302" s="39" t="s">
        <v>5</v>
      </c>
    </row>
    <row r="303" spans="1:16" ht="12.75">
      <c r="A303" t="s">
        <v>48</v>
      </c>
      <c s="34" t="s">
        <v>435</v>
      </c>
      <c s="34" t="s">
        <v>436</v>
      </c>
      <c s="35" t="s">
        <v>5</v>
      </c>
      <c s="6" t="s">
        <v>437</v>
      </c>
      <c s="36" t="s">
        <v>62</v>
      </c>
      <c s="37">
        <v>2</v>
      </c>
      <c s="36">
        <v>0</v>
      </c>
      <c s="36">
        <f>ROUND(G303*H303,6)</f>
      </c>
      <c r="L303" s="38">
        <v>0</v>
      </c>
      <c s="32">
        <f>ROUND(ROUND(L303,2)*ROUND(G303,3),2)</f>
      </c>
      <c s="36" t="s">
        <v>434</v>
      </c>
      <c>
        <f>(M303*21)/100</f>
      </c>
      <c t="s">
        <v>27</v>
      </c>
    </row>
    <row r="304" spans="1:5" ht="12.75">
      <c r="A304" s="35" t="s">
        <v>53</v>
      </c>
      <c r="E304" s="39" t="s">
        <v>5</v>
      </c>
    </row>
    <row r="305" spans="1:5" ht="25.5">
      <c r="A305" s="35" t="s">
        <v>54</v>
      </c>
      <c r="E305" s="40" t="s">
        <v>70</v>
      </c>
    </row>
    <row r="306" spans="1:5" ht="12.75">
      <c r="A306" t="s">
        <v>55</v>
      </c>
      <c r="E306" s="39" t="s">
        <v>5</v>
      </c>
    </row>
    <row r="307" spans="1:13" ht="12.75">
      <c r="A307" t="s">
        <v>46</v>
      </c>
      <c r="C307" s="31" t="s">
        <v>123</v>
      </c>
      <c r="E307" s="33" t="s">
        <v>438</v>
      </c>
      <c r="J307" s="32">
        <f>0</f>
      </c>
      <c s="32">
        <f>0</f>
      </c>
      <c s="32">
        <f>0+L308+L312+L316+L320+L324</f>
      </c>
      <c s="32">
        <f>0+M308+M312+M316+M320+M324</f>
      </c>
    </row>
    <row r="308" spans="1:16" ht="25.5">
      <c r="A308" t="s">
        <v>48</v>
      </c>
      <c s="34" t="s">
        <v>439</v>
      </c>
      <c s="34" t="s">
        <v>440</v>
      </c>
      <c s="35" t="s">
        <v>441</v>
      </c>
      <c s="6" t="s">
        <v>442</v>
      </c>
      <c s="36" t="s">
        <v>443</v>
      </c>
      <c s="37">
        <v>8.01</v>
      </c>
      <c s="36">
        <v>0</v>
      </c>
      <c s="36">
        <f>ROUND(G308*H308,6)</f>
      </c>
      <c r="L308" s="38">
        <v>0</v>
      </c>
      <c s="32">
        <f>ROUND(ROUND(L308,2)*ROUND(G308,3),2)</f>
      </c>
      <c s="36" t="s">
        <v>444</v>
      </c>
      <c>
        <f>(M308*21)/100</f>
      </c>
      <c t="s">
        <v>27</v>
      </c>
    </row>
    <row r="309" spans="1:5" ht="12.75">
      <c r="A309" s="35" t="s">
        <v>53</v>
      </c>
      <c r="E309" s="39" t="s">
        <v>445</v>
      </c>
    </row>
    <row r="310" spans="1:5" ht="12.75">
      <c r="A310" s="35" t="s">
        <v>54</v>
      </c>
      <c r="E310" s="40" t="s">
        <v>5</v>
      </c>
    </row>
    <row r="311" spans="1:5" ht="12.75">
      <c r="A311" t="s">
        <v>55</v>
      </c>
      <c r="E311" s="39" t="s">
        <v>5</v>
      </c>
    </row>
    <row r="312" spans="1:16" ht="25.5">
      <c r="A312" t="s">
        <v>48</v>
      </c>
      <c s="34" t="s">
        <v>446</v>
      </c>
      <c s="34" t="s">
        <v>447</v>
      </c>
      <c s="35" t="s">
        <v>448</v>
      </c>
      <c s="6" t="s">
        <v>449</v>
      </c>
      <c s="36" t="s">
        <v>443</v>
      </c>
      <c s="37">
        <v>2</v>
      </c>
      <c s="36">
        <v>0</v>
      </c>
      <c s="36">
        <f>ROUND(G312*H312,6)</f>
      </c>
      <c r="L312" s="38">
        <v>0</v>
      </c>
      <c s="32">
        <f>ROUND(ROUND(L312,2)*ROUND(G312,3),2)</f>
      </c>
      <c s="36" t="s">
        <v>444</v>
      </c>
      <c>
        <f>(M312*21)/100</f>
      </c>
      <c t="s">
        <v>27</v>
      </c>
    </row>
    <row r="313" spans="1:5" ht="12.75">
      <c r="A313" s="35" t="s">
        <v>53</v>
      </c>
      <c r="E313" s="39" t="s">
        <v>445</v>
      </c>
    </row>
    <row r="314" spans="1:5" ht="12.75">
      <c r="A314" s="35" t="s">
        <v>54</v>
      </c>
      <c r="E314" s="40" t="s">
        <v>5</v>
      </c>
    </row>
    <row r="315" spans="1:5" ht="12.75">
      <c r="A315" t="s">
        <v>55</v>
      </c>
      <c r="E315" s="39" t="s">
        <v>5</v>
      </c>
    </row>
    <row r="316" spans="1:16" ht="38.25">
      <c r="A316" t="s">
        <v>48</v>
      </c>
      <c s="34" t="s">
        <v>450</v>
      </c>
      <c s="34" t="s">
        <v>451</v>
      </c>
      <c s="35" t="s">
        <v>452</v>
      </c>
      <c s="6" t="s">
        <v>453</v>
      </c>
      <c s="36" t="s">
        <v>443</v>
      </c>
      <c s="37">
        <v>1.2</v>
      </c>
      <c s="36">
        <v>0</v>
      </c>
      <c s="36">
        <f>ROUND(G316*H316,6)</f>
      </c>
      <c r="L316" s="38">
        <v>0</v>
      </c>
      <c s="32">
        <f>ROUND(ROUND(L316,2)*ROUND(G316,3),2)</f>
      </c>
      <c s="36" t="s">
        <v>444</v>
      </c>
      <c>
        <f>(M316*21)/100</f>
      </c>
      <c t="s">
        <v>27</v>
      </c>
    </row>
    <row r="317" spans="1:5" ht="12.75">
      <c r="A317" s="35" t="s">
        <v>53</v>
      </c>
      <c r="E317" s="39" t="s">
        <v>445</v>
      </c>
    </row>
    <row r="318" spans="1:5" ht="12.75">
      <c r="A318" s="35" t="s">
        <v>54</v>
      </c>
      <c r="E318" s="40" t="s">
        <v>5</v>
      </c>
    </row>
    <row r="319" spans="1:5" ht="12.75">
      <c r="A319" t="s">
        <v>55</v>
      </c>
      <c r="E319" s="39" t="s">
        <v>5</v>
      </c>
    </row>
    <row r="320" spans="1:16" ht="25.5">
      <c r="A320" t="s">
        <v>48</v>
      </c>
      <c s="34" t="s">
        <v>454</v>
      </c>
      <c s="34" t="s">
        <v>455</v>
      </c>
      <c s="35" t="s">
        <v>5</v>
      </c>
      <c s="6" t="s">
        <v>456</v>
      </c>
      <c s="36" t="s">
        <v>62</v>
      </c>
      <c s="37">
        <v>4</v>
      </c>
      <c s="36">
        <v>0</v>
      </c>
      <c s="36">
        <f>ROUND(G320*H320,6)</f>
      </c>
      <c r="L320" s="38">
        <v>0</v>
      </c>
      <c s="32">
        <f>ROUND(ROUND(L320,2)*ROUND(G320,3),2)</f>
      </c>
      <c s="36" t="s">
        <v>52</v>
      </c>
      <c>
        <f>(M320*21)/100</f>
      </c>
      <c t="s">
        <v>27</v>
      </c>
    </row>
    <row r="321" spans="1:5" ht="12.75">
      <c r="A321" s="35" t="s">
        <v>53</v>
      </c>
      <c r="E321" s="39" t="s">
        <v>5</v>
      </c>
    </row>
    <row r="322" spans="1:5" ht="25.5">
      <c r="A322" s="35" t="s">
        <v>54</v>
      </c>
      <c r="E322" s="40" t="s">
        <v>317</v>
      </c>
    </row>
    <row r="323" spans="1:5" ht="114.75">
      <c r="A323" t="s">
        <v>55</v>
      </c>
      <c r="E323" s="39" t="s">
        <v>457</v>
      </c>
    </row>
    <row r="324" spans="1:16" ht="25.5">
      <c r="A324" t="s">
        <v>48</v>
      </c>
      <c s="34" t="s">
        <v>458</v>
      </c>
      <c s="34" t="s">
        <v>459</v>
      </c>
      <c s="35" t="s">
        <v>5</v>
      </c>
      <c s="6" t="s">
        <v>460</v>
      </c>
      <c s="36" t="s">
        <v>62</v>
      </c>
      <c s="37">
        <v>4</v>
      </c>
      <c s="36">
        <v>0</v>
      </c>
      <c s="36">
        <f>ROUND(G324*H324,6)</f>
      </c>
      <c r="L324" s="38">
        <v>0</v>
      </c>
      <c s="32">
        <f>ROUND(ROUND(L324,2)*ROUND(G324,3),2)</f>
      </c>
      <c s="36" t="s">
        <v>52</v>
      </c>
      <c>
        <f>(M324*21)/100</f>
      </c>
      <c t="s">
        <v>27</v>
      </c>
    </row>
    <row r="325" spans="1:5" ht="12.75">
      <c r="A325" s="35" t="s">
        <v>53</v>
      </c>
      <c r="E325" s="39" t="s">
        <v>5</v>
      </c>
    </row>
    <row r="326" spans="1:5" ht="25.5">
      <c r="A326" s="35" t="s">
        <v>54</v>
      </c>
      <c r="E326" s="40" t="s">
        <v>317</v>
      </c>
    </row>
    <row r="327" spans="1:5" ht="140.25">
      <c r="A327" t="s">
        <v>55</v>
      </c>
      <c r="E327" s="39" t="s">
        <v>461</v>
      </c>
    </row>
    <row r="328" spans="1:13" ht="12.75">
      <c r="A328" t="s">
        <v>46</v>
      </c>
      <c r="C328" s="31" t="s">
        <v>163</v>
      </c>
      <c r="E328" s="33" t="s">
        <v>462</v>
      </c>
      <c r="J328" s="32">
        <f>0</f>
      </c>
      <c s="32">
        <f>0</f>
      </c>
      <c s="32">
        <f>0+L329</f>
      </c>
      <c s="32">
        <f>0+M329</f>
      </c>
    </row>
    <row r="329" spans="1:16" ht="25.5">
      <c r="A329" t="s">
        <v>48</v>
      </c>
      <c s="34" t="s">
        <v>463</v>
      </c>
      <c s="34" t="s">
        <v>464</v>
      </c>
      <c s="35" t="s">
        <v>5</v>
      </c>
      <c s="6" t="s">
        <v>465</v>
      </c>
      <c s="36" t="s">
        <v>62</v>
      </c>
      <c s="37">
        <v>4</v>
      </c>
      <c s="36">
        <v>0</v>
      </c>
      <c s="36">
        <f>ROUND(G329*H329,6)</f>
      </c>
      <c r="L329" s="38">
        <v>0</v>
      </c>
      <c s="32">
        <f>ROUND(ROUND(L329,2)*ROUND(G329,3),2)</f>
      </c>
      <c s="36" t="s">
        <v>444</v>
      </c>
      <c>
        <f>(M329*21)/100</f>
      </c>
      <c t="s">
        <v>27</v>
      </c>
    </row>
    <row r="330" spans="1:5" ht="12.75">
      <c r="A330" s="35" t="s">
        <v>53</v>
      </c>
      <c r="E330" s="39" t="s">
        <v>5</v>
      </c>
    </row>
    <row r="331" spans="1:5" ht="25.5">
      <c r="A331" s="35" t="s">
        <v>54</v>
      </c>
      <c r="E331" s="40" t="s">
        <v>317</v>
      </c>
    </row>
    <row r="332" spans="1:5" ht="12.75">
      <c r="A332" t="s">
        <v>55</v>
      </c>
      <c r="E3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2901</v>
      </c>
      <c s="41">
        <f>Rekapitulace!C53</f>
      </c>
      <c s="20" t="s">
        <v>0</v>
      </c>
      <c t="s">
        <v>23</v>
      </c>
      <c t="s">
        <v>27</v>
      </c>
    </row>
    <row r="4" spans="1:16" ht="32" customHeight="1">
      <c r="A4" s="24" t="s">
        <v>20</v>
      </c>
      <c s="25" t="s">
        <v>28</v>
      </c>
      <c s="27" t="s">
        <v>2901</v>
      </c>
      <c r="E4" s="26" t="s">
        <v>2902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COUNTIFS(L8:L53,"=0",A8:A53,"P")+COUNTIFS(L8:L53,"",A8:A53,"P")+SUM(Q8:Q53)</f>
      </c>
    </row>
    <row r="8" spans="1:13" ht="12.75">
      <c r="A8" t="s">
        <v>44</v>
      </c>
      <c r="C8" s="28" t="s">
        <v>3118</v>
      </c>
      <c r="E8" s="30" t="s">
        <v>3117</v>
      </c>
      <c r="J8" s="29">
        <f>0+J9+J22+J35+J40</f>
      </c>
      <c s="29">
        <f>0+K9+K22+K35+K40</f>
      </c>
      <c s="29">
        <f>0+L9+L22+L35+L40</f>
      </c>
      <c s="29">
        <f>0+M9+M22+M35+M40</f>
      </c>
    </row>
    <row r="9" spans="1:13" ht="12.75">
      <c r="A9" t="s">
        <v>46</v>
      </c>
      <c r="C9" s="31" t="s">
        <v>1076</v>
      </c>
      <c r="E9" s="33" t="s">
        <v>1381</v>
      </c>
      <c r="J9" s="32">
        <f>0</f>
      </c>
      <c s="32">
        <f>0</f>
      </c>
      <c s="32">
        <f>0+L10+L14+L18</f>
      </c>
      <c s="32">
        <f>0+M10+M14+M18</f>
      </c>
    </row>
    <row r="10" spans="1:16" ht="12.75">
      <c r="A10" t="s">
        <v>48</v>
      </c>
      <c s="34" t="s">
        <v>4</v>
      </c>
      <c s="34" t="s">
        <v>2280</v>
      </c>
      <c s="35" t="s">
        <v>2281</v>
      </c>
      <c s="6" t="s">
        <v>2282</v>
      </c>
      <c s="36" t="s">
        <v>443</v>
      </c>
      <c s="37">
        <v>279.72</v>
      </c>
      <c s="36">
        <v>0</v>
      </c>
      <c s="36">
        <f>ROUND(G10*H10,6)</f>
      </c>
      <c r="L10" s="38">
        <v>0</v>
      </c>
      <c s="32">
        <f>ROUND(ROUND(L10,2)*ROUND(G10,3),2)</f>
      </c>
      <c s="36" t="s">
        <v>52</v>
      </c>
      <c>
        <f>(M10*21)/100</f>
      </c>
      <c t="s">
        <v>27</v>
      </c>
    </row>
    <row r="11" spans="1:5" ht="12.75">
      <c r="A11" s="35" t="s">
        <v>53</v>
      </c>
      <c r="E11" s="39" t="s">
        <v>445</v>
      </c>
    </row>
    <row r="12" spans="1:5" ht="25.5">
      <c r="A12" s="35" t="s">
        <v>54</v>
      </c>
      <c r="E12" s="40" t="s">
        <v>3119</v>
      </c>
    </row>
    <row r="13" spans="1:5" ht="25.5">
      <c r="A13" t="s">
        <v>55</v>
      </c>
      <c r="E13" s="39" t="s">
        <v>2907</v>
      </c>
    </row>
    <row r="14" spans="1:16" ht="25.5">
      <c r="A14" t="s">
        <v>48</v>
      </c>
      <c s="34" t="s">
        <v>27</v>
      </c>
      <c s="34" t="s">
        <v>447</v>
      </c>
      <c s="35" t="s">
        <v>448</v>
      </c>
      <c s="6" t="s">
        <v>2908</v>
      </c>
      <c s="36" t="s">
        <v>443</v>
      </c>
      <c s="37">
        <v>282.21</v>
      </c>
      <c s="36">
        <v>0</v>
      </c>
      <c s="36">
        <f>ROUND(G14*H14,6)</f>
      </c>
      <c r="L14" s="38">
        <v>0</v>
      </c>
      <c s="32">
        <f>ROUND(ROUND(L14,2)*ROUND(G14,3),2)</f>
      </c>
      <c s="36" t="s">
        <v>52</v>
      </c>
      <c>
        <f>(M14*21)/100</f>
      </c>
      <c t="s">
        <v>27</v>
      </c>
    </row>
    <row r="15" spans="1:5" ht="12.75">
      <c r="A15" s="35" t="s">
        <v>53</v>
      </c>
      <c r="E15" s="39" t="s">
        <v>445</v>
      </c>
    </row>
    <row r="16" spans="1:5" ht="76.5">
      <c r="A16" s="35" t="s">
        <v>54</v>
      </c>
      <c r="E16" s="40" t="s">
        <v>3120</v>
      </c>
    </row>
    <row r="17" spans="1:5" ht="140.25">
      <c r="A17" t="s">
        <v>55</v>
      </c>
      <c r="E17" s="39" t="s">
        <v>2910</v>
      </c>
    </row>
    <row r="18" spans="1:16" ht="25.5">
      <c r="A18" t="s">
        <v>48</v>
      </c>
      <c s="34" t="s">
        <v>26</v>
      </c>
      <c s="34" t="s">
        <v>2820</v>
      </c>
      <c s="35" t="s">
        <v>2821</v>
      </c>
      <c s="6" t="s">
        <v>2911</v>
      </c>
      <c s="36" t="s">
        <v>443</v>
      </c>
      <c s="37">
        <v>143</v>
      </c>
      <c s="36">
        <v>0</v>
      </c>
      <c s="36">
        <f>ROUND(G18*H18,6)</f>
      </c>
      <c r="L18" s="38">
        <v>0</v>
      </c>
      <c s="32">
        <f>ROUND(ROUND(L18,2)*ROUND(G18,3),2)</f>
      </c>
      <c s="36" t="s">
        <v>52</v>
      </c>
      <c>
        <f>(M18*21)/100</f>
      </c>
      <c t="s">
        <v>27</v>
      </c>
    </row>
    <row r="19" spans="1:5" ht="12.75">
      <c r="A19" s="35" t="s">
        <v>53</v>
      </c>
      <c r="E19" s="39" t="s">
        <v>445</v>
      </c>
    </row>
    <row r="20" spans="1:5" ht="63.75">
      <c r="A20" s="35" t="s">
        <v>54</v>
      </c>
      <c r="E20" s="40" t="s">
        <v>3121</v>
      </c>
    </row>
    <row r="21" spans="1:5" ht="140.25">
      <c r="A21" t="s">
        <v>55</v>
      </c>
      <c r="E21" s="39" t="s">
        <v>2910</v>
      </c>
    </row>
    <row r="22" spans="1:13" ht="12.75">
      <c r="A22" t="s">
        <v>46</v>
      </c>
      <c r="C22" s="31" t="s">
        <v>4</v>
      </c>
      <c r="E22" s="33" t="s">
        <v>1269</v>
      </c>
      <c r="J22" s="32">
        <f>0</f>
      </c>
      <c s="32">
        <f>0</f>
      </c>
      <c s="32">
        <f>0+L23+L27+L31</f>
      </c>
      <c s="32">
        <f>0+M23+M27+M31</f>
      </c>
    </row>
    <row r="23" spans="1:16" ht="12.75">
      <c r="A23" t="s">
        <v>48</v>
      </c>
      <c s="34" t="s">
        <v>63</v>
      </c>
      <c s="34" t="s">
        <v>2913</v>
      </c>
      <c s="35" t="s">
        <v>4</v>
      </c>
      <c s="6" t="s">
        <v>2914</v>
      </c>
      <c s="36" t="s">
        <v>182</v>
      </c>
      <c s="37">
        <v>63.05</v>
      </c>
      <c s="36">
        <v>0</v>
      </c>
      <c s="36">
        <f>ROUND(G23*H23,6)</f>
      </c>
      <c r="L23" s="38">
        <v>0</v>
      </c>
      <c s="32">
        <f>ROUND(ROUND(L23,2)*ROUND(G23,3),2)</f>
      </c>
      <c s="36" t="s">
        <v>52</v>
      </c>
      <c>
        <f>(M23*21)/100</f>
      </c>
      <c t="s">
        <v>27</v>
      </c>
    </row>
    <row r="24" spans="1:5" ht="12.75">
      <c r="A24" s="35" t="s">
        <v>53</v>
      </c>
      <c r="E24" s="39" t="s">
        <v>2915</v>
      </c>
    </row>
    <row r="25" spans="1:5" ht="38.25">
      <c r="A25" s="35" t="s">
        <v>54</v>
      </c>
      <c r="E25" s="40" t="s">
        <v>3122</v>
      </c>
    </row>
    <row r="26" spans="1:5" ht="12.75">
      <c r="A26" t="s">
        <v>55</v>
      </c>
      <c r="E26" s="39" t="s">
        <v>5</v>
      </c>
    </row>
    <row r="27" spans="1:16" ht="12.75">
      <c r="A27" t="s">
        <v>48</v>
      </c>
      <c s="34" t="s">
        <v>67</v>
      </c>
      <c s="34" t="s">
        <v>2917</v>
      </c>
      <c s="35" t="s">
        <v>4</v>
      </c>
      <c s="6" t="s">
        <v>2918</v>
      </c>
      <c s="36" t="s">
        <v>182</v>
      </c>
      <c s="37">
        <v>139.86</v>
      </c>
      <c s="36">
        <v>0</v>
      </c>
      <c s="36">
        <f>ROUND(G27*H27,6)</f>
      </c>
      <c r="L27" s="38">
        <v>0</v>
      </c>
      <c s="32">
        <f>ROUND(ROUND(L27,2)*ROUND(G27,3),2)</f>
      </c>
      <c s="36" t="s">
        <v>52</v>
      </c>
      <c>
        <f>(M27*21)/100</f>
      </c>
      <c t="s">
        <v>27</v>
      </c>
    </row>
    <row r="28" spans="1:5" ht="12.75">
      <c r="A28" s="35" t="s">
        <v>53</v>
      </c>
      <c r="E28" s="39" t="s">
        <v>5</v>
      </c>
    </row>
    <row r="29" spans="1:5" ht="38.25">
      <c r="A29" s="35" t="s">
        <v>54</v>
      </c>
      <c r="E29" s="40" t="s">
        <v>3123</v>
      </c>
    </row>
    <row r="30" spans="1:5" ht="318.75">
      <c r="A30" t="s">
        <v>55</v>
      </c>
      <c r="E30" s="39" t="s">
        <v>2920</v>
      </c>
    </row>
    <row r="31" spans="1:16" ht="12.75">
      <c r="A31" t="s">
        <v>48</v>
      </c>
      <c s="34" t="s">
        <v>72</v>
      </c>
      <c s="34" t="s">
        <v>2921</v>
      </c>
      <c s="35" t="s">
        <v>4</v>
      </c>
      <c s="6" t="s">
        <v>2922</v>
      </c>
      <c s="36" t="s">
        <v>182</v>
      </c>
      <c s="37">
        <v>781.54</v>
      </c>
      <c s="36">
        <v>0</v>
      </c>
      <c s="36">
        <f>ROUND(G31*H31,6)</f>
      </c>
      <c r="L31" s="38">
        <v>0</v>
      </c>
      <c s="32">
        <f>ROUND(ROUND(L31,2)*ROUND(G31,3),2)</f>
      </c>
      <c s="36" t="s">
        <v>52</v>
      </c>
      <c>
        <f>(M31*21)/100</f>
      </c>
      <c t="s">
        <v>27</v>
      </c>
    </row>
    <row r="32" spans="1:5" ht="12.75">
      <c r="A32" s="35" t="s">
        <v>53</v>
      </c>
      <c r="E32" s="39" t="s">
        <v>5</v>
      </c>
    </row>
    <row r="33" spans="1:5" ht="38.25">
      <c r="A33" s="35" t="s">
        <v>54</v>
      </c>
      <c r="E33" s="40" t="s">
        <v>3124</v>
      </c>
    </row>
    <row r="34" spans="1:5" ht="191.25">
      <c r="A34" t="s">
        <v>55</v>
      </c>
      <c r="E34" s="39" t="s">
        <v>2924</v>
      </c>
    </row>
    <row r="35" spans="1:13" ht="12.75">
      <c r="A35" t="s">
        <v>46</v>
      </c>
      <c r="C35" s="31" t="s">
        <v>63</v>
      </c>
      <c r="E35" s="33" t="s">
        <v>2421</v>
      </c>
      <c r="J35" s="32">
        <f>0</f>
      </c>
      <c s="32">
        <f>0</f>
      </c>
      <c s="32">
        <f>0+L36</f>
      </c>
      <c s="32">
        <f>0+M36</f>
      </c>
    </row>
    <row r="36" spans="1:16" ht="12.75">
      <c r="A36" t="s">
        <v>48</v>
      </c>
      <c s="34" t="s">
        <v>123</v>
      </c>
      <c s="34" t="s">
        <v>2925</v>
      </c>
      <c s="35" t="s">
        <v>4</v>
      </c>
      <c s="6" t="s">
        <v>2926</v>
      </c>
      <c s="36" t="s">
        <v>182</v>
      </c>
      <c s="37">
        <v>96.36</v>
      </c>
      <c s="36">
        <v>0</v>
      </c>
      <c s="36">
        <f>ROUND(G36*H36,6)</f>
      </c>
      <c r="L36" s="38">
        <v>0</v>
      </c>
      <c s="32">
        <f>ROUND(ROUND(L36,2)*ROUND(G36,3),2)</f>
      </c>
      <c s="36" t="s">
        <v>52</v>
      </c>
      <c>
        <f>(M36*21)/100</f>
      </c>
      <c t="s">
        <v>27</v>
      </c>
    </row>
    <row r="37" spans="1:5" ht="12.75">
      <c r="A37" s="35" t="s">
        <v>53</v>
      </c>
      <c r="E37" s="39" t="s">
        <v>2927</v>
      </c>
    </row>
    <row r="38" spans="1:5" ht="38.25">
      <c r="A38" s="35" t="s">
        <v>54</v>
      </c>
      <c r="E38" s="40" t="s">
        <v>3125</v>
      </c>
    </row>
    <row r="39" spans="1:5" ht="12.75">
      <c r="A39" t="s">
        <v>55</v>
      </c>
      <c r="E39" s="39" t="s">
        <v>2929</v>
      </c>
    </row>
    <row r="40" spans="1:13" ht="12.75">
      <c r="A40" t="s">
        <v>46</v>
      </c>
      <c r="C40" s="31" t="s">
        <v>76</v>
      </c>
      <c r="E40" s="33" t="s">
        <v>2802</v>
      </c>
      <c r="J40" s="32">
        <f>0</f>
      </c>
      <c s="32">
        <f>0</f>
      </c>
      <c s="32">
        <f>0+L41+L45+L49+L53</f>
      </c>
      <c s="32">
        <f>0+M41+M45+M49+M53</f>
      </c>
    </row>
    <row r="41" spans="1:16" ht="12.75">
      <c r="A41" t="s">
        <v>48</v>
      </c>
      <c s="34" t="s">
        <v>163</v>
      </c>
      <c s="34" t="s">
        <v>2930</v>
      </c>
      <c s="35" t="s">
        <v>4</v>
      </c>
      <c s="6" t="s">
        <v>2931</v>
      </c>
      <c s="36" t="s">
        <v>182</v>
      </c>
      <c s="37">
        <v>57.2</v>
      </c>
      <c s="36">
        <v>0</v>
      </c>
      <c s="36">
        <f>ROUND(G41*H41,6)</f>
      </c>
      <c r="L41" s="38">
        <v>0</v>
      </c>
      <c s="32">
        <f>ROUND(ROUND(L41,2)*ROUND(G41,3),2)</f>
      </c>
      <c s="36" t="s">
        <v>52</v>
      </c>
      <c>
        <f>(M41*21)/100</f>
      </c>
      <c t="s">
        <v>27</v>
      </c>
    </row>
    <row r="42" spans="1:5" ht="12.75">
      <c r="A42" s="35" t="s">
        <v>53</v>
      </c>
      <c r="E42" s="39" t="s">
        <v>2932</v>
      </c>
    </row>
    <row r="43" spans="1:5" ht="51">
      <c r="A43" s="35" t="s">
        <v>54</v>
      </c>
      <c r="E43" s="40" t="s">
        <v>3126</v>
      </c>
    </row>
    <row r="44" spans="1:5" ht="114.75">
      <c r="A44" t="s">
        <v>55</v>
      </c>
      <c r="E44" s="39" t="s">
        <v>2934</v>
      </c>
    </row>
    <row r="45" spans="1:16" ht="12.75">
      <c r="A45" t="s">
        <v>48</v>
      </c>
      <c s="34" t="s">
        <v>76</v>
      </c>
      <c s="34" t="s">
        <v>2935</v>
      </c>
      <c s="35" t="s">
        <v>4</v>
      </c>
      <c s="6" t="s">
        <v>2936</v>
      </c>
      <c s="36" t="s">
        <v>182</v>
      </c>
      <c s="37">
        <v>200.95</v>
      </c>
      <c s="36">
        <v>0</v>
      </c>
      <c s="36">
        <f>ROUND(G45*H45,6)</f>
      </c>
      <c r="L45" s="38">
        <v>0</v>
      </c>
      <c s="32">
        <f>ROUND(ROUND(L45,2)*ROUND(G45,3),2)</f>
      </c>
      <c s="36" t="s">
        <v>52</v>
      </c>
      <c>
        <f>(M45*21)/100</f>
      </c>
      <c t="s">
        <v>27</v>
      </c>
    </row>
    <row r="46" spans="1:5" ht="12.75">
      <c r="A46" s="35" t="s">
        <v>53</v>
      </c>
      <c r="E46" s="39" t="s">
        <v>2937</v>
      </c>
    </row>
    <row r="47" spans="1:5" ht="76.5">
      <c r="A47" s="35" t="s">
        <v>54</v>
      </c>
      <c r="E47" s="40" t="s">
        <v>3127</v>
      </c>
    </row>
    <row r="48" spans="1:5" ht="114.75">
      <c r="A48" t="s">
        <v>55</v>
      </c>
      <c r="E48" s="39" t="s">
        <v>2934</v>
      </c>
    </row>
    <row r="49" spans="1:16" ht="12.75">
      <c r="A49" t="s">
        <v>48</v>
      </c>
      <c s="34" t="s">
        <v>82</v>
      </c>
      <c s="34" t="s">
        <v>3128</v>
      </c>
      <c s="35" t="s">
        <v>4</v>
      </c>
      <c s="6" t="s">
        <v>3129</v>
      </c>
      <c s="36" t="s">
        <v>182</v>
      </c>
      <c s="37">
        <v>2.4</v>
      </c>
      <c s="36">
        <v>0</v>
      </c>
      <c s="36">
        <f>ROUND(G49*H49,6)</f>
      </c>
      <c r="L49" s="38">
        <v>0</v>
      </c>
      <c s="32">
        <f>ROUND(ROUND(L49,2)*ROUND(G49,3),2)</f>
      </c>
      <c s="36" t="s">
        <v>52</v>
      </c>
      <c>
        <f>(M49*21)/100</f>
      </c>
      <c t="s">
        <v>27</v>
      </c>
    </row>
    <row r="50" spans="1:5" ht="12.75">
      <c r="A50" s="35" t="s">
        <v>53</v>
      </c>
      <c r="E50" s="39" t="s">
        <v>3130</v>
      </c>
    </row>
    <row r="51" spans="1:5" ht="102">
      <c r="A51" s="35" t="s">
        <v>54</v>
      </c>
      <c r="E51" s="40" t="s">
        <v>3131</v>
      </c>
    </row>
    <row r="52" spans="1:5" ht="114.75">
      <c r="A52" t="s">
        <v>55</v>
      </c>
      <c r="E52" s="39" t="s">
        <v>2943</v>
      </c>
    </row>
    <row r="53" spans="1:16" ht="12.75">
      <c r="A53" t="s">
        <v>48</v>
      </c>
      <c s="34" t="s">
        <v>86</v>
      </c>
      <c s="34" t="s">
        <v>2939</v>
      </c>
      <c s="35" t="s">
        <v>4</v>
      </c>
      <c s="6" t="s">
        <v>2940</v>
      </c>
      <c s="36" t="s">
        <v>443</v>
      </c>
      <c s="37">
        <v>3.23</v>
      </c>
      <c s="36">
        <v>0</v>
      </c>
      <c s="36">
        <f>ROUND(G53*H53,6)</f>
      </c>
      <c r="L53" s="38">
        <v>0</v>
      </c>
      <c s="32">
        <f>ROUND(ROUND(L53,2)*ROUND(G53,3),2)</f>
      </c>
      <c s="36" t="s">
        <v>52</v>
      </c>
      <c>
        <f>(M53*21)/100</f>
      </c>
      <c t="s">
        <v>27</v>
      </c>
    </row>
    <row r="54" spans="1:5" ht="12.75">
      <c r="A54" s="35" t="s">
        <v>53</v>
      </c>
      <c r="E54" s="39" t="s">
        <v>2941</v>
      </c>
    </row>
    <row r="55" spans="1:5" ht="140.25">
      <c r="A55" s="35" t="s">
        <v>54</v>
      </c>
      <c r="E55" s="40" t="s">
        <v>3132</v>
      </c>
    </row>
    <row r="56" spans="1:5" ht="114.75">
      <c r="A56" t="s">
        <v>55</v>
      </c>
      <c r="E56" s="39" t="s">
        <v>2943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2901</v>
      </c>
      <c s="41">
        <f>Rekapitulace!C53</f>
      </c>
      <c s="20" t="s">
        <v>0</v>
      </c>
      <c t="s">
        <v>23</v>
      </c>
      <c t="s">
        <v>27</v>
      </c>
    </row>
    <row r="4" spans="1:16" ht="32" customHeight="1">
      <c r="A4" s="24" t="s">
        <v>20</v>
      </c>
      <c s="25" t="s">
        <v>28</v>
      </c>
      <c s="27" t="s">
        <v>2901</v>
      </c>
      <c r="E4" s="26" t="s">
        <v>2902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COUNTIFS(L8:L207,"=0",A8:A207,"P")+COUNTIFS(L8:L207,"",A8:A207,"P")+SUM(Q8:Q207)</f>
      </c>
    </row>
    <row r="8" spans="1:13" ht="12.75">
      <c r="A8" t="s">
        <v>44</v>
      </c>
      <c r="C8" s="28" t="s">
        <v>3135</v>
      </c>
      <c r="E8" s="30" t="s">
        <v>3134</v>
      </c>
      <c r="J8" s="29">
        <f>0+J9+J14+J31+J44+J57+J78+J83+J88+J149+J174</f>
      </c>
      <c s="29">
        <f>0+K9+K14+K31+K44+K57+K78+K83+K88+K149+K174</f>
      </c>
      <c s="29">
        <f>0+L9+L14+L31+L44+L57+L78+L83+L88+L149+L174</f>
      </c>
      <c s="29">
        <f>0+M9+M14+M31+M44+M57+M78+M83+M88+M149+M174</f>
      </c>
    </row>
    <row r="9" spans="1:13" ht="12.75">
      <c r="A9" t="s">
        <v>46</v>
      </c>
      <c r="C9" s="31" t="s">
        <v>1076</v>
      </c>
      <c r="E9" s="33" t="s">
        <v>1381</v>
      </c>
      <c r="J9" s="32">
        <f>0</f>
      </c>
      <c s="32">
        <f>0</f>
      </c>
      <c s="32">
        <f>0+L10</f>
      </c>
      <c s="32">
        <f>0+M10</f>
      </c>
    </row>
    <row r="10" spans="1:16" ht="25.5">
      <c r="A10" t="s">
        <v>48</v>
      </c>
      <c s="34" t="s">
        <v>4</v>
      </c>
      <c s="34" t="s">
        <v>2400</v>
      </c>
      <c s="35" t="s">
        <v>2401</v>
      </c>
      <c s="6" t="s">
        <v>3136</v>
      </c>
      <c s="36" t="s">
        <v>443</v>
      </c>
      <c s="37">
        <v>6195</v>
      </c>
      <c s="36">
        <v>0</v>
      </c>
      <c s="36">
        <f>ROUND(G10*H10,6)</f>
      </c>
      <c r="L10" s="38">
        <v>0</v>
      </c>
      <c s="32">
        <f>ROUND(ROUND(L10,2)*ROUND(G10,3),2)</f>
      </c>
      <c s="36" t="s">
        <v>52</v>
      </c>
      <c>
        <f>(M10*21)/100</f>
      </c>
      <c t="s">
        <v>27</v>
      </c>
    </row>
    <row r="11" spans="1:5" ht="25.5">
      <c r="A11" s="35" t="s">
        <v>53</v>
      </c>
      <c r="E11" s="39" t="s">
        <v>3137</v>
      </c>
    </row>
    <row r="12" spans="1:5" ht="63.75">
      <c r="A12" s="35" t="s">
        <v>54</v>
      </c>
      <c r="E12" s="40" t="s">
        <v>3138</v>
      </c>
    </row>
    <row r="13" spans="1:5" ht="12.75">
      <c r="A13" t="s">
        <v>55</v>
      </c>
      <c r="E13" s="39" t="s">
        <v>2929</v>
      </c>
    </row>
    <row r="14" spans="1:13" ht="12.75">
      <c r="A14" t="s">
        <v>46</v>
      </c>
      <c r="C14" s="31" t="s">
        <v>4</v>
      </c>
      <c r="E14" s="33" t="s">
        <v>1269</v>
      </c>
      <c r="J14" s="32">
        <f>0</f>
      </c>
      <c s="32">
        <f>0</f>
      </c>
      <c s="32">
        <f>0+L15+L19+L23+L27</f>
      </c>
      <c s="32">
        <f>0+M15+M19+M23+M27</f>
      </c>
    </row>
    <row r="15" spans="1:16" ht="12.75">
      <c r="A15" t="s">
        <v>48</v>
      </c>
      <c s="34" t="s">
        <v>27</v>
      </c>
      <c s="34" t="s">
        <v>3139</v>
      </c>
      <c s="35" t="s">
        <v>4</v>
      </c>
      <c s="6" t="s">
        <v>3140</v>
      </c>
      <c s="36" t="s">
        <v>105</v>
      </c>
      <c s="37">
        <v>240</v>
      </c>
      <c s="36">
        <v>0</v>
      </c>
      <c s="36">
        <f>ROUND(G15*H15,6)</f>
      </c>
      <c r="L15" s="38">
        <v>0</v>
      </c>
      <c s="32">
        <f>ROUND(ROUND(L15,2)*ROUND(G15,3),2)</f>
      </c>
      <c s="36" t="s">
        <v>52</v>
      </c>
      <c>
        <f>(M15*21)/100</f>
      </c>
      <c t="s">
        <v>27</v>
      </c>
    </row>
    <row r="16" spans="1:5" ht="12.75">
      <c r="A16" s="35" t="s">
        <v>53</v>
      </c>
      <c r="E16" s="39" t="s">
        <v>5</v>
      </c>
    </row>
    <row r="17" spans="1:5" ht="25.5">
      <c r="A17" s="35" t="s">
        <v>54</v>
      </c>
      <c r="E17" s="40" t="s">
        <v>3141</v>
      </c>
    </row>
    <row r="18" spans="1:5" ht="12.75">
      <c r="A18" t="s">
        <v>55</v>
      </c>
      <c r="E18" s="39" t="s">
        <v>2929</v>
      </c>
    </row>
    <row r="19" spans="1:16" ht="12.75">
      <c r="A19" t="s">
        <v>48</v>
      </c>
      <c s="34" t="s">
        <v>26</v>
      </c>
      <c s="34" t="s">
        <v>2917</v>
      </c>
      <c s="35" t="s">
        <v>4</v>
      </c>
      <c s="6" t="s">
        <v>2918</v>
      </c>
      <c s="36" t="s">
        <v>182</v>
      </c>
      <c s="37">
        <v>2950</v>
      </c>
      <c s="36">
        <v>0</v>
      </c>
      <c s="36">
        <f>ROUND(G19*H19,6)</f>
      </c>
      <c r="L19" s="38">
        <v>0</v>
      </c>
      <c s="32">
        <f>ROUND(ROUND(L19,2)*ROUND(G19,3),2)</f>
      </c>
      <c s="36" t="s">
        <v>52</v>
      </c>
      <c>
        <f>(M19*21)/100</f>
      </c>
      <c t="s">
        <v>27</v>
      </c>
    </row>
    <row r="20" spans="1:5" ht="12.75">
      <c r="A20" s="35" t="s">
        <v>53</v>
      </c>
      <c r="E20" s="39" t="s">
        <v>5</v>
      </c>
    </row>
    <row r="21" spans="1:5" ht="25.5">
      <c r="A21" s="35" t="s">
        <v>54</v>
      </c>
      <c r="E21" s="40" t="s">
        <v>3142</v>
      </c>
    </row>
    <row r="22" spans="1:5" ht="12.75">
      <c r="A22" t="s">
        <v>55</v>
      </c>
      <c r="E22" s="39" t="s">
        <v>2929</v>
      </c>
    </row>
    <row r="23" spans="1:16" ht="12.75">
      <c r="A23" t="s">
        <v>48</v>
      </c>
      <c s="34" t="s">
        <v>63</v>
      </c>
      <c s="34" t="s">
        <v>2960</v>
      </c>
      <c s="35" t="s">
        <v>4</v>
      </c>
      <c s="6" t="s">
        <v>2961</v>
      </c>
      <c s="36" t="s">
        <v>182</v>
      </c>
      <c s="37">
        <v>2950</v>
      </c>
      <c s="36">
        <v>0</v>
      </c>
      <c s="36">
        <f>ROUND(G23*H23,6)</f>
      </c>
      <c r="L23" s="38">
        <v>0</v>
      </c>
      <c s="32">
        <f>ROUND(ROUND(L23,2)*ROUND(G23,3),2)</f>
      </c>
      <c s="36" t="s">
        <v>52</v>
      </c>
      <c>
        <f>(M23*21)/100</f>
      </c>
      <c t="s">
        <v>27</v>
      </c>
    </row>
    <row r="24" spans="1:5" ht="12.75">
      <c r="A24" s="35" t="s">
        <v>53</v>
      </c>
      <c r="E24" s="39" t="s">
        <v>5</v>
      </c>
    </row>
    <row r="25" spans="1:5" ht="25.5">
      <c r="A25" s="35" t="s">
        <v>54</v>
      </c>
      <c r="E25" s="40" t="s">
        <v>3143</v>
      </c>
    </row>
    <row r="26" spans="1:5" ht="12.75">
      <c r="A26" t="s">
        <v>55</v>
      </c>
      <c r="E26" s="39" t="s">
        <v>2929</v>
      </c>
    </row>
    <row r="27" spans="1:16" ht="12.75">
      <c r="A27" t="s">
        <v>48</v>
      </c>
      <c s="34" t="s">
        <v>67</v>
      </c>
      <c s="34" t="s">
        <v>2963</v>
      </c>
      <c s="35" t="s">
        <v>4</v>
      </c>
      <c s="6" t="s">
        <v>2964</v>
      </c>
      <c s="36" t="s">
        <v>182</v>
      </c>
      <c s="37">
        <v>1930</v>
      </c>
      <c s="36">
        <v>0</v>
      </c>
      <c s="36">
        <f>ROUND(G27*H27,6)</f>
      </c>
      <c r="L27" s="38">
        <v>0</v>
      </c>
      <c s="32">
        <f>ROUND(ROUND(L27,2)*ROUND(G27,3),2)</f>
      </c>
      <c s="36" t="s">
        <v>52</v>
      </c>
      <c>
        <f>(M27*21)/100</f>
      </c>
      <c t="s">
        <v>27</v>
      </c>
    </row>
    <row r="28" spans="1:5" ht="12.75">
      <c r="A28" s="35" t="s">
        <v>53</v>
      </c>
      <c r="E28" s="39" t="s">
        <v>5</v>
      </c>
    </row>
    <row r="29" spans="1:5" ht="25.5">
      <c r="A29" s="35" t="s">
        <v>54</v>
      </c>
      <c r="E29" s="40" t="s">
        <v>3144</v>
      </c>
    </row>
    <row r="30" spans="1:5" ht="12.75">
      <c r="A30" t="s">
        <v>55</v>
      </c>
      <c r="E30" s="39" t="s">
        <v>2929</v>
      </c>
    </row>
    <row r="31" spans="1:13" ht="12.75">
      <c r="A31" t="s">
        <v>46</v>
      </c>
      <c r="C31" s="31" t="s">
        <v>27</v>
      </c>
      <c r="E31" s="33" t="s">
        <v>1273</v>
      </c>
      <c r="J31" s="32">
        <f>0</f>
      </c>
      <c s="32">
        <f>0</f>
      </c>
      <c s="32">
        <f>0+L32+L36+L40</f>
      </c>
      <c s="32">
        <f>0+M32+M36+M40</f>
      </c>
    </row>
    <row r="32" spans="1:16" ht="12.75">
      <c r="A32" t="s">
        <v>48</v>
      </c>
      <c s="34" t="s">
        <v>72</v>
      </c>
      <c s="34" t="s">
        <v>2984</v>
      </c>
      <c s="35" t="s">
        <v>4</v>
      </c>
      <c s="6" t="s">
        <v>3145</v>
      </c>
      <c s="36" t="s">
        <v>182</v>
      </c>
      <c s="37">
        <v>69.3</v>
      </c>
      <c s="36">
        <v>0</v>
      </c>
      <c s="36">
        <f>ROUND(G32*H32,6)</f>
      </c>
      <c r="L32" s="38">
        <v>0</v>
      </c>
      <c s="32">
        <f>ROUND(ROUND(L32,2)*ROUND(G32,3),2)</f>
      </c>
      <c s="36" t="s">
        <v>52</v>
      </c>
      <c>
        <f>(M32*21)/100</f>
      </c>
      <c t="s">
        <v>27</v>
      </c>
    </row>
    <row r="33" spans="1:5" ht="12.75">
      <c r="A33" s="35" t="s">
        <v>53</v>
      </c>
      <c r="E33" s="39" t="s">
        <v>5</v>
      </c>
    </row>
    <row r="34" spans="1:5" ht="38.25">
      <c r="A34" s="35" t="s">
        <v>54</v>
      </c>
      <c r="E34" s="40" t="s">
        <v>3146</v>
      </c>
    </row>
    <row r="35" spans="1:5" ht="12.75">
      <c r="A35" t="s">
        <v>55</v>
      </c>
      <c r="E35" s="39" t="s">
        <v>2929</v>
      </c>
    </row>
    <row r="36" spans="1:16" ht="12.75">
      <c r="A36" t="s">
        <v>48</v>
      </c>
      <c s="34" t="s">
        <v>123</v>
      </c>
      <c s="34" t="s">
        <v>2844</v>
      </c>
      <c s="35" t="s">
        <v>4</v>
      </c>
      <c s="6" t="s">
        <v>3147</v>
      </c>
      <c s="36" t="s">
        <v>443</v>
      </c>
      <c s="37">
        <v>1.23</v>
      </c>
      <c s="36">
        <v>0</v>
      </c>
      <c s="36">
        <f>ROUND(G36*H36,6)</f>
      </c>
      <c r="L36" s="38">
        <v>0</v>
      </c>
      <c s="32">
        <f>ROUND(ROUND(L36,2)*ROUND(G36,3),2)</f>
      </c>
      <c s="36" t="s">
        <v>52</v>
      </c>
      <c>
        <f>(M36*21)/100</f>
      </c>
      <c t="s">
        <v>27</v>
      </c>
    </row>
    <row r="37" spans="1:5" ht="12.75">
      <c r="A37" s="35" t="s">
        <v>53</v>
      </c>
      <c r="E37" s="39" t="s">
        <v>5</v>
      </c>
    </row>
    <row r="38" spans="1:5" ht="25.5">
      <c r="A38" s="35" t="s">
        <v>54</v>
      </c>
      <c r="E38" s="40" t="s">
        <v>3148</v>
      </c>
    </row>
    <row r="39" spans="1:5" ht="12.75">
      <c r="A39" t="s">
        <v>55</v>
      </c>
      <c r="E39" s="39" t="s">
        <v>2929</v>
      </c>
    </row>
    <row r="40" spans="1:16" ht="12.75">
      <c r="A40" t="s">
        <v>48</v>
      </c>
      <c s="34" t="s">
        <v>163</v>
      </c>
      <c s="34" t="s">
        <v>2847</v>
      </c>
      <c s="35" t="s">
        <v>4</v>
      </c>
      <c s="6" t="s">
        <v>3149</v>
      </c>
      <c s="36" t="s">
        <v>443</v>
      </c>
      <c s="37">
        <v>4.53</v>
      </c>
      <c s="36">
        <v>0</v>
      </c>
      <c s="36">
        <f>ROUND(G40*H40,6)</f>
      </c>
      <c r="L40" s="38">
        <v>0</v>
      </c>
      <c s="32">
        <f>ROUND(ROUND(L40,2)*ROUND(G40,3),2)</f>
      </c>
      <c s="36" t="s">
        <v>52</v>
      </c>
      <c>
        <f>(M40*21)/100</f>
      </c>
      <c t="s">
        <v>27</v>
      </c>
    </row>
    <row r="41" spans="1:5" ht="12.75">
      <c r="A41" s="35" t="s">
        <v>53</v>
      </c>
      <c r="E41" s="39" t="s">
        <v>5</v>
      </c>
    </row>
    <row r="42" spans="1:5" ht="25.5">
      <c r="A42" s="35" t="s">
        <v>54</v>
      </c>
      <c r="E42" s="40" t="s">
        <v>3150</v>
      </c>
    </row>
    <row r="43" spans="1:5" ht="12.75">
      <c r="A43" t="s">
        <v>55</v>
      </c>
      <c r="E43" s="39" t="s">
        <v>2929</v>
      </c>
    </row>
    <row r="44" spans="1:13" ht="12.75">
      <c r="A44" t="s">
        <v>46</v>
      </c>
      <c r="C44" s="31" t="s">
        <v>26</v>
      </c>
      <c r="E44" s="33" t="s">
        <v>3151</v>
      </c>
      <c r="J44" s="32">
        <f>0</f>
      </c>
      <c s="32">
        <f>0</f>
      </c>
      <c s="32">
        <f>0+L45+L49+L53</f>
      </c>
      <c s="32">
        <f>0+M45+M49+M53</f>
      </c>
    </row>
    <row r="45" spans="1:16" ht="12.75">
      <c r="A45" t="s">
        <v>48</v>
      </c>
      <c s="34" t="s">
        <v>76</v>
      </c>
      <c s="34" t="s">
        <v>3152</v>
      </c>
      <c s="35" t="s">
        <v>4</v>
      </c>
      <c s="6" t="s">
        <v>3153</v>
      </c>
      <c s="36" t="s">
        <v>443</v>
      </c>
      <c s="37">
        <v>2.2</v>
      </c>
      <c s="36">
        <v>0</v>
      </c>
      <c s="36">
        <f>ROUND(G45*H45,6)</f>
      </c>
      <c r="L45" s="38">
        <v>0</v>
      </c>
      <c s="32">
        <f>ROUND(ROUND(L45,2)*ROUND(G45,3),2)</f>
      </c>
      <c s="36" t="s">
        <v>52</v>
      </c>
      <c>
        <f>(M45*21)/100</f>
      </c>
      <c t="s">
        <v>27</v>
      </c>
    </row>
    <row r="46" spans="1:5" ht="12.75">
      <c r="A46" s="35" t="s">
        <v>53</v>
      </c>
      <c r="E46" s="39" t="s">
        <v>5</v>
      </c>
    </row>
    <row r="47" spans="1:5" ht="38.25">
      <c r="A47" s="35" t="s">
        <v>54</v>
      </c>
      <c r="E47" s="40" t="s">
        <v>3154</v>
      </c>
    </row>
    <row r="48" spans="1:5" ht="12.75">
      <c r="A48" t="s">
        <v>55</v>
      </c>
      <c r="E48" s="39" t="s">
        <v>2929</v>
      </c>
    </row>
    <row r="49" spans="1:16" ht="12.75">
      <c r="A49" t="s">
        <v>48</v>
      </c>
      <c s="34" t="s">
        <v>82</v>
      </c>
      <c s="34" t="s">
        <v>3155</v>
      </c>
      <c s="35" t="s">
        <v>4</v>
      </c>
      <c s="6" t="s">
        <v>3156</v>
      </c>
      <c s="36" t="s">
        <v>182</v>
      </c>
      <c s="37">
        <v>283.7</v>
      </c>
      <c s="36">
        <v>0</v>
      </c>
      <c s="36">
        <f>ROUND(G49*H49,6)</f>
      </c>
      <c r="L49" s="38">
        <v>0</v>
      </c>
      <c s="32">
        <f>ROUND(ROUND(L49,2)*ROUND(G49,3),2)</f>
      </c>
      <c s="36" t="s">
        <v>52</v>
      </c>
      <c>
        <f>(M49*21)/100</f>
      </c>
      <c t="s">
        <v>27</v>
      </c>
    </row>
    <row r="50" spans="1:5" ht="12.75">
      <c r="A50" s="35" t="s">
        <v>53</v>
      </c>
      <c r="E50" s="39" t="s">
        <v>5</v>
      </c>
    </row>
    <row r="51" spans="1:5" ht="25.5">
      <c r="A51" s="35" t="s">
        <v>54</v>
      </c>
      <c r="E51" s="40" t="s">
        <v>3157</v>
      </c>
    </row>
    <row r="52" spans="1:5" ht="12.75">
      <c r="A52" t="s">
        <v>55</v>
      </c>
      <c r="E52" s="39" t="s">
        <v>2929</v>
      </c>
    </row>
    <row r="53" spans="1:16" ht="12.75">
      <c r="A53" t="s">
        <v>48</v>
      </c>
      <c s="34" t="s">
        <v>86</v>
      </c>
      <c s="34" t="s">
        <v>3158</v>
      </c>
      <c s="35" t="s">
        <v>4</v>
      </c>
      <c s="6" t="s">
        <v>3159</v>
      </c>
      <c s="36" t="s">
        <v>443</v>
      </c>
      <c s="37">
        <v>44.55</v>
      </c>
      <c s="36">
        <v>0</v>
      </c>
      <c s="36">
        <f>ROUND(G53*H53,6)</f>
      </c>
      <c r="L53" s="38">
        <v>0</v>
      </c>
      <c s="32">
        <f>ROUND(ROUND(L53,2)*ROUND(G53,3),2)</f>
      </c>
      <c s="36" t="s">
        <v>52</v>
      </c>
      <c>
        <f>(M53*21)/100</f>
      </c>
      <c t="s">
        <v>27</v>
      </c>
    </row>
    <row r="54" spans="1:5" ht="12.75">
      <c r="A54" s="35" t="s">
        <v>53</v>
      </c>
      <c r="E54" s="39" t="s">
        <v>5</v>
      </c>
    </row>
    <row r="55" spans="1:5" ht="25.5">
      <c r="A55" s="35" t="s">
        <v>54</v>
      </c>
      <c r="E55" s="40" t="s">
        <v>3160</v>
      </c>
    </row>
    <row r="56" spans="1:5" ht="12.75">
      <c r="A56" t="s">
        <v>55</v>
      </c>
      <c r="E56" s="39" t="s">
        <v>2929</v>
      </c>
    </row>
    <row r="57" spans="1:13" ht="12.75">
      <c r="A57" t="s">
        <v>46</v>
      </c>
      <c r="C57" s="31" t="s">
        <v>63</v>
      </c>
      <c r="E57" s="33" t="s">
        <v>3161</v>
      </c>
      <c r="J57" s="32">
        <f>0</f>
      </c>
      <c s="32">
        <f>0</f>
      </c>
      <c s="32">
        <f>0+L58+L62+L66+L70+L74</f>
      </c>
      <c s="32">
        <f>0+M58+M62+M66+M70+M74</f>
      </c>
    </row>
    <row r="58" spans="1:16" ht="12.75">
      <c r="A58" t="s">
        <v>48</v>
      </c>
      <c s="34" t="s">
        <v>90</v>
      </c>
      <c s="34" t="s">
        <v>3162</v>
      </c>
      <c s="35" t="s">
        <v>4</v>
      </c>
      <c s="6" t="s">
        <v>3163</v>
      </c>
      <c s="36" t="s">
        <v>182</v>
      </c>
      <c s="37">
        <v>50.7</v>
      </c>
      <c s="36">
        <v>0</v>
      </c>
      <c s="36">
        <f>ROUND(G58*H58,6)</f>
      </c>
      <c r="L58" s="38">
        <v>0</v>
      </c>
      <c s="32">
        <f>ROUND(ROUND(L58,2)*ROUND(G58,3),2)</f>
      </c>
      <c s="36" t="s">
        <v>52</v>
      </c>
      <c>
        <f>(M58*21)/100</f>
      </c>
      <c t="s">
        <v>27</v>
      </c>
    </row>
    <row r="59" spans="1:5" ht="12.75">
      <c r="A59" s="35" t="s">
        <v>53</v>
      </c>
      <c r="E59" s="39" t="s">
        <v>5</v>
      </c>
    </row>
    <row r="60" spans="1:5" ht="38.25">
      <c r="A60" s="35" t="s">
        <v>54</v>
      </c>
      <c r="E60" s="40" t="s">
        <v>3164</v>
      </c>
    </row>
    <row r="61" spans="1:5" ht="12.75">
      <c r="A61" t="s">
        <v>55</v>
      </c>
      <c r="E61" s="39" t="s">
        <v>2929</v>
      </c>
    </row>
    <row r="62" spans="1:16" ht="12.75">
      <c r="A62" t="s">
        <v>48</v>
      </c>
      <c s="34" t="s">
        <v>94</v>
      </c>
      <c s="34" t="s">
        <v>3023</v>
      </c>
      <c s="35" t="s">
        <v>4</v>
      </c>
      <c s="6" t="s">
        <v>3165</v>
      </c>
      <c s="36" t="s">
        <v>182</v>
      </c>
      <c s="37">
        <v>152</v>
      </c>
      <c s="36">
        <v>0</v>
      </c>
      <c s="36">
        <f>ROUND(G62*H62,6)</f>
      </c>
      <c r="L62" s="38">
        <v>0</v>
      </c>
      <c s="32">
        <f>ROUND(ROUND(L62,2)*ROUND(G62,3),2)</f>
      </c>
      <c s="36" t="s">
        <v>52</v>
      </c>
      <c>
        <f>(M62*21)/100</f>
      </c>
      <c t="s">
        <v>27</v>
      </c>
    </row>
    <row r="63" spans="1:5" ht="12.75">
      <c r="A63" s="35" t="s">
        <v>53</v>
      </c>
      <c r="E63" s="39" t="s">
        <v>5</v>
      </c>
    </row>
    <row r="64" spans="1:5" ht="25.5">
      <c r="A64" s="35" t="s">
        <v>54</v>
      </c>
      <c r="E64" s="40" t="s">
        <v>3166</v>
      </c>
    </row>
    <row r="65" spans="1:5" ht="12.75">
      <c r="A65" t="s">
        <v>55</v>
      </c>
      <c r="E65" s="39" t="s">
        <v>2929</v>
      </c>
    </row>
    <row r="66" spans="1:16" ht="12.75">
      <c r="A66" t="s">
        <v>48</v>
      </c>
      <c s="34" t="s">
        <v>98</v>
      </c>
      <c s="34" t="s">
        <v>3167</v>
      </c>
      <c s="35" t="s">
        <v>4</v>
      </c>
      <c s="6" t="s">
        <v>3168</v>
      </c>
      <c s="36" t="s">
        <v>182</v>
      </c>
      <c s="37">
        <v>35.3</v>
      </c>
      <c s="36">
        <v>0</v>
      </c>
      <c s="36">
        <f>ROUND(G66*H66,6)</f>
      </c>
      <c r="L66" s="38">
        <v>0</v>
      </c>
      <c s="32">
        <f>ROUND(ROUND(L66,2)*ROUND(G66,3),2)</f>
      </c>
      <c s="36" t="s">
        <v>52</v>
      </c>
      <c>
        <f>(M66*21)/100</f>
      </c>
      <c t="s">
        <v>27</v>
      </c>
    </row>
    <row r="67" spans="1:5" ht="12.75">
      <c r="A67" s="35" t="s">
        <v>53</v>
      </c>
      <c r="E67" s="39" t="s">
        <v>5</v>
      </c>
    </row>
    <row r="68" spans="1:5" ht="38.25">
      <c r="A68" s="35" t="s">
        <v>54</v>
      </c>
      <c r="E68" s="40" t="s">
        <v>3169</v>
      </c>
    </row>
    <row r="69" spans="1:5" ht="12.75">
      <c r="A69" t="s">
        <v>55</v>
      </c>
      <c r="E69" s="39" t="s">
        <v>2929</v>
      </c>
    </row>
    <row r="70" spans="1:16" ht="12.75">
      <c r="A70" t="s">
        <v>48</v>
      </c>
      <c s="34" t="s">
        <v>102</v>
      </c>
      <c s="34" t="s">
        <v>3170</v>
      </c>
      <c s="35" t="s">
        <v>4</v>
      </c>
      <c s="6" t="s">
        <v>3171</v>
      </c>
      <c s="36" t="s">
        <v>443</v>
      </c>
      <c s="37">
        <v>0.48</v>
      </c>
      <c s="36">
        <v>0</v>
      </c>
      <c s="36">
        <f>ROUND(G70*H70,6)</f>
      </c>
      <c r="L70" s="38">
        <v>0</v>
      </c>
      <c s="32">
        <f>ROUND(ROUND(L70,2)*ROUND(G70,3),2)</f>
      </c>
      <c s="36" t="s">
        <v>52</v>
      </c>
      <c>
        <f>(M70*21)/100</f>
      </c>
      <c t="s">
        <v>27</v>
      </c>
    </row>
    <row r="71" spans="1:5" ht="12.75">
      <c r="A71" s="35" t="s">
        <v>53</v>
      </c>
      <c r="E71" s="39" t="s">
        <v>5</v>
      </c>
    </row>
    <row r="72" spans="1:5" ht="51">
      <c r="A72" s="35" t="s">
        <v>54</v>
      </c>
      <c r="E72" s="40" t="s">
        <v>3172</v>
      </c>
    </row>
    <row r="73" spans="1:5" ht="12.75">
      <c r="A73" t="s">
        <v>55</v>
      </c>
      <c r="E73" s="39" t="s">
        <v>2929</v>
      </c>
    </row>
    <row r="74" spans="1:16" ht="12.75">
      <c r="A74" t="s">
        <v>48</v>
      </c>
      <c s="34" t="s">
        <v>107</v>
      </c>
      <c s="34" t="s">
        <v>2725</v>
      </c>
      <c s="35" t="s">
        <v>4</v>
      </c>
      <c s="6" t="s">
        <v>2726</v>
      </c>
      <c s="36" t="s">
        <v>182</v>
      </c>
      <c s="37">
        <v>29.8</v>
      </c>
      <c s="36">
        <v>0</v>
      </c>
      <c s="36">
        <f>ROUND(G74*H74,6)</f>
      </c>
      <c r="L74" s="38">
        <v>0</v>
      </c>
      <c s="32">
        <f>ROUND(ROUND(L74,2)*ROUND(G74,3),2)</f>
      </c>
      <c s="36" t="s">
        <v>52</v>
      </c>
      <c>
        <f>(M74*21)/100</f>
      </c>
      <c t="s">
        <v>27</v>
      </c>
    </row>
    <row r="75" spans="1:5" ht="12.75">
      <c r="A75" s="35" t="s">
        <v>53</v>
      </c>
      <c r="E75" s="39" t="s">
        <v>5</v>
      </c>
    </row>
    <row r="76" spans="1:5" ht="38.25">
      <c r="A76" s="35" t="s">
        <v>54</v>
      </c>
      <c r="E76" s="40" t="s">
        <v>3173</v>
      </c>
    </row>
    <row r="77" spans="1:5" ht="12.75">
      <c r="A77" t="s">
        <v>55</v>
      </c>
      <c r="E77" s="39" t="s">
        <v>2929</v>
      </c>
    </row>
    <row r="78" spans="1:13" ht="12.75">
      <c r="A78" t="s">
        <v>46</v>
      </c>
      <c r="C78" s="31" t="s">
        <v>67</v>
      </c>
      <c r="E78" s="33" t="s">
        <v>3174</v>
      </c>
      <c r="J78" s="32">
        <f>0</f>
      </c>
      <c s="32">
        <f>0</f>
      </c>
      <c s="32">
        <f>0+L79</f>
      </c>
      <c s="32">
        <f>0+M79</f>
      </c>
    </row>
    <row r="79" spans="1:16" ht="12.75">
      <c r="A79" t="s">
        <v>48</v>
      </c>
      <c s="34" t="s">
        <v>111</v>
      </c>
      <c s="34" t="s">
        <v>3175</v>
      </c>
      <c s="35" t="s">
        <v>4</v>
      </c>
      <c s="6" t="s">
        <v>3176</v>
      </c>
      <c s="36" t="s">
        <v>197</v>
      </c>
      <c s="37">
        <v>145.2</v>
      </c>
      <c s="36">
        <v>0</v>
      </c>
      <c s="36">
        <f>ROUND(G79*H79,6)</f>
      </c>
      <c r="L79" s="38">
        <v>0</v>
      </c>
      <c s="32">
        <f>ROUND(ROUND(L79,2)*ROUND(G79,3),2)</f>
      </c>
      <c s="36" t="s">
        <v>52</v>
      </c>
      <c>
        <f>(M79*21)/100</f>
      </c>
      <c t="s">
        <v>27</v>
      </c>
    </row>
    <row r="80" spans="1:5" ht="12.75">
      <c r="A80" s="35" t="s">
        <v>53</v>
      </c>
      <c r="E80" s="39" t="s">
        <v>5</v>
      </c>
    </row>
    <row r="81" spans="1:5" ht="51">
      <c r="A81" s="35" t="s">
        <v>54</v>
      </c>
      <c r="E81" s="40" t="s">
        <v>3177</v>
      </c>
    </row>
    <row r="82" spans="1:5" ht="12.75">
      <c r="A82" t="s">
        <v>55</v>
      </c>
      <c r="E82" s="39" t="s">
        <v>2929</v>
      </c>
    </row>
    <row r="83" spans="1:13" ht="12.75">
      <c r="A83" t="s">
        <v>46</v>
      </c>
      <c r="C83" s="31" t="s">
        <v>72</v>
      </c>
      <c r="E83" s="33" t="s">
        <v>3178</v>
      </c>
      <c r="J83" s="32">
        <f>0</f>
      </c>
      <c s="32">
        <f>0</f>
      </c>
      <c s="32">
        <f>0+L84</f>
      </c>
      <c s="32">
        <f>0+M84</f>
      </c>
    </row>
    <row r="84" spans="1:16" ht="12.75">
      <c r="A84" t="s">
        <v>48</v>
      </c>
      <c s="34" t="s">
        <v>115</v>
      </c>
      <c s="34" t="s">
        <v>3179</v>
      </c>
      <c s="35" t="s">
        <v>4</v>
      </c>
      <c s="6" t="s">
        <v>3047</v>
      </c>
      <c s="36" t="s">
        <v>182</v>
      </c>
      <c s="37">
        <v>19.4</v>
      </c>
      <c s="36">
        <v>0</v>
      </c>
      <c s="36">
        <f>ROUND(G84*H84,6)</f>
      </c>
      <c r="L84" s="38">
        <v>0</v>
      </c>
      <c s="32">
        <f>ROUND(ROUND(L84,2)*ROUND(G84,3),2)</f>
      </c>
      <c s="36" t="s">
        <v>52</v>
      </c>
      <c>
        <f>(M84*21)/100</f>
      </c>
      <c t="s">
        <v>27</v>
      </c>
    </row>
    <row r="85" spans="1:5" ht="12.75">
      <c r="A85" s="35" t="s">
        <v>53</v>
      </c>
      <c r="E85" s="39" t="s">
        <v>5</v>
      </c>
    </row>
    <row r="86" spans="1:5" ht="63.75">
      <c r="A86" s="35" t="s">
        <v>54</v>
      </c>
      <c r="E86" s="40" t="s">
        <v>3180</v>
      </c>
    </row>
    <row r="87" spans="1:5" ht="12.75">
      <c r="A87" t="s">
        <v>55</v>
      </c>
      <c r="E87" s="39" t="s">
        <v>2929</v>
      </c>
    </row>
    <row r="88" spans="1:13" ht="12.75">
      <c r="A88" t="s">
        <v>46</v>
      </c>
      <c r="C88" s="31" t="s">
        <v>123</v>
      </c>
      <c r="E88" s="33" t="s">
        <v>3181</v>
      </c>
      <c r="J88" s="32">
        <f>0</f>
      </c>
      <c s="32">
        <f>0</f>
      </c>
      <c s="32">
        <f>0+L89+L93+L97+L101+L105+L109+L113+L117+L121+L125+L129+L133+L137+L141+L145</f>
      </c>
      <c s="32">
        <f>0+M89+M93+M97+M101+M105+M109+M113+M117+M121+M125+M129+M133+M137+M141+M145</f>
      </c>
    </row>
    <row r="89" spans="1:16" ht="25.5">
      <c r="A89" t="s">
        <v>48</v>
      </c>
      <c s="34" t="s">
        <v>119</v>
      </c>
      <c s="34" t="s">
        <v>3182</v>
      </c>
      <c s="35" t="s">
        <v>4</v>
      </c>
      <c s="6" t="s">
        <v>3183</v>
      </c>
      <c s="36" t="s">
        <v>51</v>
      </c>
      <c s="37">
        <v>280</v>
      </c>
      <c s="36">
        <v>0</v>
      </c>
      <c s="36">
        <f>ROUND(G89*H89,6)</f>
      </c>
      <c r="L89" s="38">
        <v>0</v>
      </c>
      <c s="32">
        <f>ROUND(ROUND(L89,2)*ROUND(G89,3),2)</f>
      </c>
      <c s="36" t="s">
        <v>52</v>
      </c>
      <c>
        <f>(M89*21)/100</f>
      </c>
      <c t="s">
        <v>27</v>
      </c>
    </row>
    <row r="90" spans="1:5" ht="12.75">
      <c r="A90" s="35" t="s">
        <v>53</v>
      </c>
      <c r="E90" s="39" t="s">
        <v>5</v>
      </c>
    </row>
    <row r="91" spans="1:5" ht="25.5">
      <c r="A91" s="35" t="s">
        <v>54</v>
      </c>
      <c r="E91" s="40" t="s">
        <v>3184</v>
      </c>
    </row>
    <row r="92" spans="1:5" ht="12.75">
      <c r="A92" t="s">
        <v>55</v>
      </c>
      <c r="E92" s="39" t="s">
        <v>2929</v>
      </c>
    </row>
    <row r="93" spans="1:16" ht="25.5">
      <c r="A93" t="s">
        <v>48</v>
      </c>
      <c s="34" t="s">
        <v>125</v>
      </c>
      <c s="34" t="s">
        <v>3185</v>
      </c>
      <c s="35" t="s">
        <v>4</v>
      </c>
      <c s="6" t="s">
        <v>3186</v>
      </c>
      <c s="36" t="s">
        <v>51</v>
      </c>
      <c s="37">
        <v>25</v>
      </c>
      <c s="36">
        <v>0</v>
      </c>
      <c s="36">
        <f>ROUND(G93*H93,6)</f>
      </c>
      <c r="L93" s="38">
        <v>0</v>
      </c>
      <c s="32">
        <f>ROUND(ROUND(L93,2)*ROUND(G93,3),2)</f>
      </c>
      <c s="36" t="s">
        <v>52</v>
      </c>
      <c>
        <f>(M93*21)/100</f>
      </c>
      <c t="s">
        <v>27</v>
      </c>
    </row>
    <row r="94" spans="1:5" ht="12.75">
      <c r="A94" s="35" t="s">
        <v>53</v>
      </c>
      <c r="E94" s="39" t="s">
        <v>5</v>
      </c>
    </row>
    <row r="95" spans="1:5" ht="25.5">
      <c r="A95" s="35" t="s">
        <v>54</v>
      </c>
      <c r="E95" s="40" t="s">
        <v>3187</v>
      </c>
    </row>
    <row r="96" spans="1:5" ht="12.75">
      <c r="A96" t="s">
        <v>55</v>
      </c>
      <c r="E96" s="39" t="s">
        <v>2929</v>
      </c>
    </row>
    <row r="97" spans="1:16" ht="12.75">
      <c r="A97" t="s">
        <v>48</v>
      </c>
      <c s="34" t="s">
        <v>129</v>
      </c>
      <c s="34" t="s">
        <v>3188</v>
      </c>
      <c s="35" t="s">
        <v>4</v>
      </c>
      <c s="6" t="s">
        <v>3189</v>
      </c>
      <c s="36" t="s">
        <v>197</v>
      </c>
      <c s="37">
        <v>51</v>
      </c>
      <c s="36">
        <v>0</v>
      </c>
      <c s="36">
        <f>ROUND(G97*H97,6)</f>
      </c>
      <c r="L97" s="38">
        <v>0</v>
      </c>
      <c s="32">
        <f>ROUND(ROUND(L97,2)*ROUND(G97,3),2)</f>
      </c>
      <c s="36" t="s">
        <v>52</v>
      </c>
      <c>
        <f>(M97*21)/100</f>
      </c>
      <c t="s">
        <v>27</v>
      </c>
    </row>
    <row r="98" spans="1:5" ht="12.75">
      <c r="A98" s="35" t="s">
        <v>53</v>
      </c>
      <c r="E98" s="39" t="s">
        <v>5</v>
      </c>
    </row>
    <row r="99" spans="1:5" ht="25.5">
      <c r="A99" s="35" t="s">
        <v>54</v>
      </c>
      <c r="E99" s="40" t="s">
        <v>3190</v>
      </c>
    </row>
    <row r="100" spans="1:5" ht="12.75">
      <c r="A100" t="s">
        <v>55</v>
      </c>
      <c r="E100" s="39" t="s">
        <v>2929</v>
      </c>
    </row>
    <row r="101" spans="1:16" ht="12.75">
      <c r="A101" t="s">
        <v>48</v>
      </c>
      <c s="34" t="s">
        <v>133</v>
      </c>
      <c s="34" t="s">
        <v>3191</v>
      </c>
      <c s="35" t="s">
        <v>4</v>
      </c>
      <c s="6" t="s">
        <v>3192</v>
      </c>
      <c s="36" t="s">
        <v>197</v>
      </c>
      <c s="37">
        <v>1125</v>
      </c>
      <c s="36">
        <v>0</v>
      </c>
      <c s="36">
        <f>ROUND(G101*H101,6)</f>
      </c>
      <c r="L101" s="38">
        <v>0</v>
      </c>
      <c s="32">
        <f>ROUND(ROUND(L101,2)*ROUND(G101,3),2)</f>
      </c>
      <c s="36" t="s">
        <v>52</v>
      </c>
      <c>
        <f>(M101*21)/100</f>
      </c>
      <c t="s">
        <v>27</v>
      </c>
    </row>
    <row r="102" spans="1:5" ht="12.75">
      <c r="A102" s="35" t="s">
        <v>53</v>
      </c>
      <c r="E102" s="39" t="s">
        <v>5</v>
      </c>
    </row>
    <row r="103" spans="1:5" ht="25.5">
      <c r="A103" s="35" t="s">
        <v>54</v>
      </c>
      <c r="E103" s="40" t="s">
        <v>3193</v>
      </c>
    </row>
    <row r="104" spans="1:5" ht="12.75">
      <c r="A104" t="s">
        <v>55</v>
      </c>
      <c r="E104" s="39" t="s">
        <v>2929</v>
      </c>
    </row>
    <row r="105" spans="1:16" ht="12.75">
      <c r="A105" t="s">
        <v>48</v>
      </c>
      <c s="34" t="s">
        <v>138</v>
      </c>
      <c s="34" t="s">
        <v>3058</v>
      </c>
      <c s="35" t="s">
        <v>4</v>
      </c>
      <c s="6" t="s">
        <v>3059</v>
      </c>
      <c s="36" t="s">
        <v>197</v>
      </c>
      <c s="37">
        <v>458</v>
      </c>
      <c s="36">
        <v>0</v>
      </c>
      <c s="36">
        <f>ROUND(G105*H105,6)</f>
      </c>
      <c r="L105" s="38">
        <v>0</v>
      </c>
      <c s="32">
        <f>ROUND(ROUND(L105,2)*ROUND(G105,3),2)</f>
      </c>
      <c s="36" t="s">
        <v>52</v>
      </c>
      <c>
        <f>(M105*21)/100</f>
      </c>
      <c t="s">
        <v>27</v>
      </c>
    </row>
    <row r="106" spans="1:5" ht="12.75">
      <c r="A106" s="35" t="s">
        <v>53</v>
      </c>
      <c r="E106" s="39" t="s">
        <v>5</v>
      </c>
    </row>
    <row r="107" spans="1:5" ht="25.5">
      <c r="A107" s="35" t="s">
        <v>54</v>
      </c>
      <c r="E107" s="40" t="s">
        <v>3194</v>
      </c>
    </row>
    <row r="108" spans="1:5" ht="12.75">
      <c r="A108" t="s">
        <v>55</v>
      </c>
      <c r="E108" s="39" t="s">
        <v>2929</v>
      </c>
    </row>
    <row r="109" spans="1:16" ht="12.75">
      <c r="A109" t="s">
        <v>48</v>
      </c>
      <c s="34" t="s">
        <v>249</v>
      </c>
      <c s="34" t="s">
        <v>3195</v>
      </c>
      <c s="35" t="s">
        <v>4</v>
      </c>
      <c s="6" t="s">
        <v>3196</v>
      </c>
      <c s="36" t="s">
        <v>197</v>
      </c>
      <c s="37">
        <v>388</v>
      </c>
      <c s="36">
        <v>0</v>
      </c>
      <c s="36">
        <f>ROUND(G109*H109,6)</f>
      </c>
      <c r="L109" s="38">
        <v>0</v>
      </c>
      <c s="32">
        <f>ROUND(ROUND(L109,2)*ROUND(G109,3),2)</f>
      </c>
      <c s="36" t="s">
        <v>52</v>
      </c>
      <c>
        <f>(M109*21)/100</f>
      </c>
      <c t="s">
        <v>27</v>
      </c>
    </row>
    <row r="110" spans="1:5" ht="12.75">
      <c r="A110" s="35" t="s">
        <v>53</v>
      </c>
      <c r="E110" s="39" t="s">
        <v>5</v>
      </c>
    </row>
    <row r="111" spans="1:5" ht="25.5">
      <c r="A111" s="35" t="s">
        <v>54</v>
      </c>
      <c r="E111" s="40" t="s">
        <v>3197</v>
      </c>
    </row>
    <row r="112" spans="1:5" ht="12.75">
      <c r="A112" t="s">
        <v>55</v>
      </c>
      <c r="E112" s="39" t="s">
        <v>2929</v>
      </c>
    </row>
    <row r="113" spans="1:16" ht="12.75">
      <c r="A113" t="s">
        <v>48</v>
      </c>
      <c s="34" t="s">
        <v>253</v>
      </c>
      <c s="34" t="s">
        <v>3198</v>
      </c>
      <c s="35" t="s">
        <v>4</v>
      </c>
      <c s="6" t="s">
        <v>3199</v>
      </c>
      <c s="36" t="s">
        <v>197</v>
      </c>
      <c s="37">
        <v>919</v>
      </c>
      <c s="36">
        <v>0</v>
      </c>
      <c s="36">
        <f>ROUND(G113*H113,6)</f>
      </c>
      <c r="L113" s="38">
        <v>0</v>
      </c>
      <c s="32">
        <f>ROUND(ROUND(L113,2)*ROUND(G113,3),2)</f>
      </c>
      <c s="36" t="s">
        <v>52</v>
      </c>
      <c>
        <f>(M113*21)/100</f>
      </c>
      <c t="s">
        <v>27</v>
      </c>
    </row>
    <row r="114" spans="1:5" ht="12.75">
      <c r="A114" s="35" t="s">
        <v>53</v>
      </c>
      <c r="E114" s="39" t="s">
        <v>5</v>
      </c>
    </row>
    <row r="115" spans="1:5" ht="25.5">
      <c r="A115" s="35" t="s">
        <v>54</v>
      </c>
      <c r="E115" s="40" t="s">
        <v>3200</v>
      </c>
    </row>
    <row r="116" spans="1:5" ht="12.75">
      <c r="A116" t="s">
        <v>55</v>
      </c>
      <c r="E116" s="39" t="s">
        <v>2929</v>
      </c>
    </row>
    <row r="117" spans="1:16" ht="12.75">
      <c r="A117" t="s">
        <v>48</v>
      </c>
      <c s="34" t="s">
        <v>995</v>
      </c>
      <c s="34" t="s">
        <v>3201</v>
      </c>
      <c s="35" t="s">
        <v>4</v>
      </c>
      <c s="6" t="s">
        <v>3202</v>
      </c>
      <c s="36" t="s">
        <v>197</v>
      </c>
      <c s="37">
        <v>24</v>
      </c>
      <c s="36">
        <v>0</v>
      </c>
      <c s="36">
        <f>ROUND(G117*H117,6)</f>
      </c>
      <c r="L117" s="38">
        <v>0</v>
      </c>
      <c s="32">
        <f>ROUND(ROUND(L117,2)*ROUND(G117,3),2)</f>
      </c>
      <c s="36" t="s">
        <v>52</v>
      </c>
      <c>
        <f>(M117*21)/100</f>
      </c>
      <c t="s">
        <v>27</v>
      </c>
    </row>
    <row r="118" spans="1:5" ht="12.75">
      <c r="A118" s="35" t="s">
        <v>53</v>
      </c>
      <c r="E118" s="39" t="s">
        <v>5</v>
      </c>
    </row>
    <row r="119" spans="1:5" ht="25.5">
      <c r="A119" s="35" t="s">
        <v>54</v>
      </c>
      <c r="E119" s="40" t="s">
        <v>3203</v>
      </c>
    </row>
    <row r="120" spans="1:5" ht="12.75">
      <c r="A120" t="s">
        <v>55</v>
      </c>
      <c r="E120" s="39" t="s">
        <v>2929</v>
      </c>
    </row>
    <row r="121" spans="1:16" ht="12.75">
      <c r="A121" t="s">
        <v>48</v>
      </c>
      <c s="34" t="s">
        <v>256</v>
      </c>
      <c s="34" t="s">
        <v>3204</v>
      </c>
      <c s="35" t="s">
        <v>4</v>
      </c>
      <c s="6" t="s">
        <v>3205</v>
      </c>
      <c s="36" t="s">
        <v>197</v>
      </c>
      <c s="37">
        <v>18</v>
      </c>
      <c s="36">
        <v>0</v>
      </c>
      <c s="36">
        <f>ROUND(G121*H121,6)</f>
      </c>
      <c r="L121" s="38">
        <v>0</v>
      </c>
      <c s="32">
        <f>ROUND(ROUND(L121,2)*ROUND(G121,3),2)</f>
      </c>
      <c s="36" t="s">
        <v>52</v>
      </c>
      <c>
        <f>(M121*21)/100</f>
      </c>
      <c t="s">
        <v>27</v>
      </c>
    </row>
    <row r="122" spans="1:5" ht="12.75">
      <c r="A122" s="35" t="s">
        <v>53</v>
      </c>
      <c r="E122" s="39" t="s">
        <v>5</v>
      </c>
    </row>
    <row r="123" spans="1:5" ht="25.5">
      <c r="A123" s="35" t="s">
        <v>54</v>
      </c>
      <c r="E123" s="40" t="s">
        <v>3206</v>
      </c>
    </row>
    <row r="124" spans="1:5" ht="12.75">
      <c r="A124" t="s">
        <v>55</v>
      </c>
      <c r="E124" s="39" t="s">
        <v>2929</v>
      </c>
    </row>
    <row r="125" spans="1:16" ht="25.5">
      <c r="A125" t="s">
        <v>48</v>
      </c>
      <c s="34" t="s">
        <v>260</v>
      </c>
      <c s="34" t="s">
        <v>3207</v>
      </c>
      <c s="35" t="s">
        <v>4</v>
      </c>
      <c s="6" t="s">
        <v>3208</v>
      </c>
      <c s="36" t="s">
        <v>62</v>
      </c>
      <c s="37">
        <v>57</v>
      </c>
      <c s="36">
        <v>0</v>
      </c>
      <c s="36">
        <f>ROUND(G125*H125,6)</f>
      </c>
      <c r="L125" s="38">
        <v>0</v>
      </c>
      <c s="32">
        <f>ROUND(ROUND(L125,2)*ROUND(G125,3),2)</f>
      </c>
      <c s="36" t="s">
        <v>52</v>
      </c>
      <c>
        <f>(M125*21)/100</f>
      </c>
      <c t="s">
        <v>27</v>
      </c>
    </row>
    <row r="126" spans="1:5" ht="12.75">
      <c r="A126" s="35" t="s">
        <v>53</v>
      </c>
      <c r="E126" s="39" t="s">
        <v>5</v>
      </c>
    </row>
    <row r="127" spans="1:5" ht="25.5">
      <c r="A127" s="35" t="s">
        <v>54</v>
      </c>
      <c r="E127" s="40" t="s">
        <v>3209</v>
      </c>
    </row>
    <row r="128" spans="1:5" ht="12.75">
      <c r="A128" t="s">
        <v>55</v>
      </c>
      <c r="E128" s="39" t="s">
        <v>2929</v>
      </c>
    </row>
    <row r="129" spans="1:16" ht="12.75">
      <c r="A129" t="s">
        <v>48</v>
      </c>
      <c s="34" t="s">
        <v>264</v>
      </c>
      <c s="34" t="s">
        <v>3062</v>
      </c>
      <c s="35" t="s">
        <v>4</v>
      </c>
      <c s="6" t="s">
        <v>3063</v>
      </c>
      <c s="36" t="s">
        <v>62</v>
      </c>
      <c s="37">
        <v>4</v>
      </c>
      <c s="36">
        <v>0</v>
      </c>
      <c s="36">
        <f>ROUND(G129*H129,6)</f>
      </c>
      <c r="L129" s="38">
        <v>0</v>
      </c>
      <c s="32">
        <f>ROUND(ROUND(L129,2)*ROUND(G129,3),2)</f>
      </c>
      <c s="36" t="s">
        <v>52</v>
      </c>
      <c>
        <f>(M129*21)/100</f>
      </c>
      <c t="s">
        <v>27</v>
      </c>
    </row>
    <row r="130" spans="1:5" ht="12.75">
      <c r="A130" s="35" t="s">
        <v>53</v>
      </c>
      <c r="E130" s="39" t="s">
        <v>5</v>
      </c>
    </row>
    <row r="131" spans="1:5" ht="25.5">
      <c r="A131" s="35" t="s">
        <v>54</v>
      </c>
      <c r="E131" s="40" t="s">
        <v>3210</v>
      </c>
    </row>
    <row r="132" spans="1:5" ht="12.75">
      <c r="A132" t="s">
        <v>55</v>
      </c>
      <c r="E132" s="39" t="s">
        <v>2929</v>
      </c>
    </row>
    <row r="133" spans="1:16" ht="12.75">
      <c r="A133" t="s">
        <v>48</v>
      </c>
      <c s="34" t="s">
        <v>283</v>
      </c>
      <c s="34" t="s">
        <v>3211</v>
      </c>
      <c s="35" t="s">
        <v>4</v>
      </c>
      <c s="6" t="s">
        <v>3212</v>
      </c>
      <c s="36" t="s">
        <v>197</v>
      </c>
      <c s="37">
        <v>140</v>
      </c>
      <c s="36">
        <v>0</v>
      </c>
      <c s="36">
        <f>ROUND(G133*H133,6)</f>
      </c>
      <c r="L133" s="38">
        <v>0</v>
      </c>
      <c s="32">
        <f>ROUND(ROUND(L133,2)*ROUND(G133,3),2)</f>
      </c>
      <c s="36" t="s">
        <v>52</v>
      </c>
      <c>
        <f>(M133*21)/100</f>
      </c>
      <c t="s">
        <v>27</v>
      </c>
    </row>
    <row r="134" spans="1:5" ht="12.75">
      <c r="A134" s="35" t="s">
        <v>53</v>
      </c>
      <c r="E134" s="39" t="s">
        <v>5</v>
      </c>
    </row>
    <row r="135" spans="1:5" ht="25.5">
      <c r="A135" s="35" t="s">
        <v>54</v>
      </c>
      <c r="E135" s="40" t="s">
        <v>3213</v>
      </c>
    </row>
    <row r="136" spans="1:5" ht="12.75">
      <c r="A136" t="s">
        <v>55</v>
      </c>
      <c r="E136" s="39" t="s">
        <v>2929</v>
      </c>
    </row>
    <row r="137" spans="1:16" ht="12.75">
      <c r="A137" t="s">
        <v>48</v>
      </c>
      <c s="34" t="s">
        <v>287</v>
      </c>
      <c s="34" t="s">
        <v>3214</v>
      </c>
      <c s="35" t="s">
        <v>4</v>
      </c>
      <c s="6" t="s">
        <v>3215</v>
      </c>
      <c s="36" t="s">
        <v>197</v>
      </c>
      <c s="37">
        <v>430</v>
      </c>
      <c s="36">
        <v>0</v>
      </c>
      <c s="36">
        <f>ROUND(G137*H137,6)</f>
      </c>
      <c r="L137" s="38">
        <v>0</v>
      </c>
      <c s="32">
        <f>ROUND(ROUND(L137,2)*ROUND(G137,3),2)</f>
      </c>
      <c s="36" t="s">
        <v>52</v>
      </c>
      <c>
        <f>(M137*21)/100</f>
      </c>
      <c t="s">
        <v>27</v>
      </c>
    </row>
    <row r="138" spans="1:5" ht="12.75">
      <c r="A138" s="35" t="s">
        <v>53</v>
      </c>
      <c r="E138" s="39" t="s">
        <v>5</v>
      </c>
    </row>
    <row r="139" spans="1:5" ht="25.5">
      <c r="A139" s="35" t="s">
        <v>54</v>
      </c>
      <c r="E139" s="40" t="s">
        <v>3216</v>
      </c>
    </row>
    <row r="140" spans="1:5" ht="12.75">
      <c r="A140" t="s">
        <v>55</v>
      </c>
      <c r="E140" s="39" t="s">
        <v>2929</v>
      </c>
    </row>
    <row r="141" spans="1:16" ht="12.75">
      <c r="A141" t="s">
        <v>48</v>
      </c>
      <c s="34" t="s">
        <v>291</v>
      </c>
      <c s="34" t="s">
        <v>3217</v>
      </c>
      <c s="35" t="s">
        <v>4</v>
      </c>
      <c s="6" t="s">
        <v>3218</v>
      </c>
      <c s="36" t="s">
        <v>197</v>
      </c>
      <c s="37">
        <v>145.2</v>
      </c>
      <c s="36">
        <v>0</v>
      </c>
      <c s="36">
        <f>ROUND(G141*H141,6)</f>
      </c>
      <c r="L141" s="38">
        <v>0</v>
      </c>
      <c s="32">
        <f>ROUND(ROUND(L141,2)*ROUND(G141,3),2)</f>
      </c>
      <c s="36" t="s">
        <v>52</v>
      </c>
      <c>
        <f>(M141*21)/100</f>
      </c>
      <c t="s">
        <v>27</v>
      </c>
    </row>
    <row r="142" spans="1:5" ht="12.75">
      <c r="A142" s="35" t="s">
        <v>53</v>
      </c>
      <c r="E142" s="39" t="s">
        <v>3219</v>
      </c>
    </row>
    <row r="143" spans="1:5" ht="25.5">
      <c r="A143" s="35" t="s">
        <v>54</v>
      </c>
      <c r="E143" s="40" t="s">
        <v>3220</v>
      </c>
    </row>
    <row r="144" spans="1:5" ht="12.75">
      <c r="A144" t="s">
        <v>55</v>
      </c>
      <c r="E144" s="39" t="s">
        <v>2929</v>
      </c>
    </row>
    <row r="145" spans="1:16" ht="12.75">
      <c r="A145" t="s">
        <v>48</v>
      </c>
      <c s="34" t="s">
        <v>295</v>
      </c>
      <c s="34" t="s">
        <v>3221</v>
      </c>
      <c s="35" t="s">
        <v>4</v>
      </c>
      <c s="6" t="s">
        <v>3222</v>
      </c>
      <c s="36" t="s">
        <v>197</v>
      </c>
      <c s="37">
        <v>430</v>
      </c>
      <c s="36">
        <v>0</v>
      </c>
      <c s="36">
        <f>ROUND(G145*H145,6)</f>
      </c>
      <c r="L145" s="38">
        <v>0</v>
      </c>
      <c s="32">
        <f>ROUND(ROUND(L145,2)*ROUND(G145,3),2)</f>
      </c>
      <c s="36" t="s">
        <v>52</v>
      </c>
      <c>
        <f>(M145*21)/100</f>
      </c>
      <c t="s">
        <v>27</v>
      </c>
    </row>
    <row r="146" spans="1:5" ht="12.75">
      <c r="A146" s="35" t="s">
        <v>53</v>
      </c>
      <c r="E146" s="39" t="s">
        <v>5</v>
      </c>
    </row>
    <row r="147" spans="1:5" ht="25.5">
      <c r="A147" s="35" t="s">
        <v>54</v>
      </c>
      <c r="E147" s="40" t="s">
        <v>3223</v>
      </c>
    </row>
    <row r="148" spans="1:5" ht="12.75">
      <c r="A148" t="s">
        <v>55</v>
      </c>
      <c r="E148" s="39" t="s">
        <v>2929</v>
      </c>
    </row>
    <row r="149" spans="1:13" ht="12.75">
      <c r="A149" t="s">
        <v>46</v>
      </c>
      <c r="C149" s="31" t="s">
        <v>163</v>
      </c>
      <c r="E149" s="33" t="s">
        <v>3224</v>
      </c>
      <c r="J149" s="32">
        <f>0</f>
      </c>
      <c s="32">
        <f>0</f>
      </c>
      <c s="32">
        <f>0+L150+L154+L158+L162+L166+L170</f>
      </c>
      <c s="32">
        <f>0+M150+M154+M158+M162+M166+M170</f>
      </c>
    </row>
    <row r="150" spans="1:16" ht="12.75">
      <c r="A150" t="s">
        <v>48</v>
      </c>
      <c s="34" t="s">
        <v>526</v>
      </c>
      <c s="34" t="s">
        <v>3225</v>
      </c>
      <c s="35" t="s">
        <v>4</v>
      </c>
      <c s="6" t="s">
        <v>3226</v>
      </c>
      <c s="36" t="s">
        <v>51</v>
      </c>
      <c s="37">
        <v>1</v>
      </c>
      <c s="36">
        <v>0</v>
      </c>
      <c s="36">
        <f>ROUND(G150*H150,6)</f>
      </c>
      <c r="L150" s="38">
        <v>0</v>
      </c>
      <c s="32">
        <f>ROUND(ROUND(L150,2)*ROUND(G150,3),2)</f>
      </c>
      <c s="36" t="s">
        <v>52</v>
      </c>
      <c>
        <f>(M150*21)/100</f>
      </c>
      <c t="s">
        <v>27</v>
      </c>
    </row>
    <row r="151" spans="1:5" ht="12.75">
      <c r="A151" s="35" t="s">
        <v>53</v>
      </c>
      <c r="E151" s="39" t="s">
        <v>5</v>
      </c>
    </row>
    <row r="152" spans="1:5" ht="25.5">
      <c r="A152" s="35" t="s">
        <v>54</v>
      </c>
      <c r="E152" s="40" t="s">
        <v>3227</v>
      </c>
    </row>
    <row r="153" spans="1:5" ht="12.75">
      <c r="A153" t="s">
        <v>55</v>
      </c>
      <c r="E153" s="39" t="s">
        <v>2929</v>
      </c>
    </row>
    <row r="154" spans="1:16" ht="12.75">
      <c r="A154" t="s">
        <v>48</v>
      </c>
      <c s="34" t="s">
        <v>300</v>
      </c>
      <c s="34" t="s">
        <v>3228</v>
      </c>
      <c s="35" t="s">
        <v>4</v>
      </c>
      <c s="6" t="s">
        <v>3229</v>
      </c>
      <c s="36" t="s">
        <v>51</v>
      </c>
      <c s="37">
        <v>6.6</v>
      </c>
      <c s="36">
        <v>0</v>
      </c>
      <c s="36">
        <f>ROUND(G154*H154,6)</f>
      </c>
      <c r="L154" s="38">
        <v>0</v>
      </c>
      <c s="32">
        <f>ROUND(ROUND(L154,2)*ROUND(G154,3),2)</f>
      </c>
      <c s="36" t="s">
        <v>52</v>
      </c>
      <c>
        <f>(M154*21)/100</f>
      </c>
      <c t="s">
        <v>27</v>
      </c>
    </row>
    <row r="155" spans="1:5" ht="12.75">
      <c r="A155" s="35" t="s">
        <v>53</v>
      </c>
      <c r="E155" s="39" t="s">
        <v>5</v>
      </c>
    </row>
    <row r="156" spans="1:5" ht="25.5">
      <c r="A156" s="35" t="s">
        <v>54</v>
      </c>
      <c r="E156" s="40" t="s">
        <v>3230</v>
      </c>
    </row>
    <row r="157" spans="1:5" ht="12.75">
      <c r="A157" t="s">
        <v>55</v>
      </c>
      <c r="E157" s="39" t="s">
        <v>2929</v>
      </c>
    </row>
    <row r="158" spans="1:16" ht="12.75">
      <c r="A158" t="s">
        <v>48</v>
      </c>
      <c s="34" t="s">
        <v>533</v>
      </c>
      <c s="34" t="s">
        <v>2774</v>
      </c>
      <c s="35" t="s">
        <v>4</v>
      </c>
      <c s="6" t="s">
        <v>2775</v>
      </c>
      <c s="36" t="s">
        <v>51</v>
      </c>
      <c s="37">
        <v>24.8</v>
      </c>
      <c s="36">
        <v>0</v>
      </c>
      <c s="36">
        <f>ROUND(G158*H158,6)</f>
      </c>
      <c r="L158" s="38">
        <v>0</v>
      </c>
      <c s="32">
        <f>ROUND(ROUND(L158,2)*ROUND(G158,3),2)</f>
      </c>
      <c s="36" t="s">
        <v>52</v>
      </c>
      <c>
        <f>(M158*21)/100</f>
      </c>
      <c t="s">
        <v>27</v>
      </c>
    </row>
    <row r="159" spans="1:5" ht="12.75">
      <c r="A159" s="35" t="s">
        <v>53</v>
      </c>
      <c r="E159" s="39" t="s">
        <v>5</v>
      </c>
    </row>
    <row r="160" spans="1:5" ht="25.5">
      <c r="A160" s="35" t="s">
        <v>54</v>
      </c>
      <c r="E160" s="40" t="s">
        <v>3231</v>
      </c>
    </row>
    <row r="161" spans="1:5" ht="12.75">
      <c r="A161" t="s">
        <v>55</v>
      </c>
      <c r="E161" s="39" t="s">
        <v>2929</v>
      </c>
    </row>
    <row r="162" spans="1:16" ht="12.75">
      <c r="A162" t="s">
        <v>48</v>
      </c>
      <c s="34" t="s">
        <v>305</v>
      </c>
      <c s="34" t="s">
        <v>3077</v>
      </c>
      <c s="35" t="s">
        <v>4</v>
      </c>
      <c s="6" t="s">
        <v>3078</v>
      </c>
      <c s="36" t="s">
        <v>51</v>
      </c>
      <c s="37">
        <v>1.4</v>
      </c>
      <c s="36">
        <v>0</v>
      </c>
      <c s="36">
        <f>ROUND(G162*H162,6)</f>
      </c>
      <c r="L162" s="38">
        <v>0</v>
      </c>
      <c s="32">
        <f>ROUND(ROUND(L162,2)*ROUND(G162,3),2)</f>
      </c>
      <c s="36" t="s">
        <v>52</v>
      </c>
      <c>
        <f>(M162*21)/100</f>
      </c>
      <c t="s">
        <v>27</v>
      </c>
    </row>
    <row r="163" spans="1:5" ht="12.75">
      <c r="A163" s="35" t="s">
        <v>53</v>
      </c>
      <c r="E163" s="39" t="s">
        <v>5</v>
      </c>
    </row>
    <row r="164" spans="1:5" ht="25.5">
      <c r="A164" s="35" t="s">
        <v>54</v>
      </c>
      <c r="E164" s="40" t="s">
        <v>3232</v>
      </c>
    </row>
    <row r="165" spans="1:5" ht="12.75">
      <c r="A165" t="s">
        <v>55</v>
      </c>
      <c r="E165" s="39" t="s">
        <v>2929</v>
      </c>
    </row>
    <row r="166" spans="1:16" ht="12.75">
      <c r="A166" t="s">
        <v>48</v>
      </c>
      <c s="34" t="s">
        <v>311</v>
      </c>
      <c s="34" t="s">
        <v>3233</v>
      </c>
      <c s="35" t="s">
        <v>4</v>
      </c>
      <c s="6" t="s">
        <v>3234</v>
      </c>
      <c s="36" t="s">
        <v>62</v>
      </c>
      <c s="37">
        <v>2</v>
      </c>
      <c s="36">
        <v>0</v>
      </c>
      <c s="36">
        <f>ROUND(G166*H166,6)</f>
      </c>
      <c r="L166" s="38">
        <v>0</v>
      </c>
      <c s="32">
        <f>ROUND(ROUND(L166,2)*ROUND(G166,3),2)</f>
      </c>
      <c s="36" t="s">
        <v>52</v>
      </c>
      <c>
        <f>(M166*21)/100</f>
      </c>
      <c t="s">
        <v>27</v>
      </c>
    </row>
    <row r="167" spans="1:5" ht="12.75">
      <c r="A167" s="35" t="s">
        <v>53</v>
      </c>
      <c r="E167" s="39" t="s">
        <v>5</v>
      </c>
    </row>
    <row r="168" spans="1:5" ht="25.5">
      <c r="A168" s="35" t="s">
        <v>54</v>
      </c>
      <c r="E168" s="40" t="s">
        <v>3235</v>
      </c>
    </row>
    <row r="169" spans="1:5" ht="12.75">
      <c r="A169" t="s">
        <v>55</v>
      </c>
      <c r="E169" s="39" t="s">
        <v>2929</v>
      </c>
    </row>
    <row r="170" spans="1:16" ht="12.75">
      <c r="A170" t="s">
        <v>48</v>
      </c>
      <c s="34" t="s">
        <v>312</v>
      </c>
      <c s="34" t="s">
        <v>3236</v>
      </c>
      <c s="35" t="s">
        <v>4</v>
      </c>
      <c s="6" t="s">
        <v>3237</v>
      </c>
      <c s="36" t="s">
        <v>62</v>
      </c>
      <c s="37">
        <v>12</v>
      </c>
      <c s="36">
        <v>0</v>
      </c>
      <c s="36">
        <f>ROUND(G170*H170,6)</f>
      </c>
      <c r="L170" s="38">
        <v>0</v>
      </c>
      <c s="32">
        <f>ROUND(ROUND(L170,2)*ROUND(G170,3),2)</f>
      </c>
      <c s="36" t="s">
        <v>52</v>
      </c>
      <c>
        <f>(M170*21)/100</f>
      </c>
      <c t="s">
        <v>27</v>
      </c>
    </row>
    <row r="171" spans="1:5" ht="12.75">
      <c r="A171" s="35" t="s">
        <v>53</v>
      </c>
      <c r="E171" s="39" t="s">
        <v>5</v>
      </c>
    </row>
    <row r="172" spans="1:5" ht="25.5">
      <c r="A172" s="35" t="s">
        <v>54</v>
      </c>
      <c r="E172" s="40" t="s">
        <v>3238</v>
      </c>
    </row>
    <row r="173" spans="1:5" ht="12.75">
      <c r="A173" t="s">
        <v>55</v>
      </c>
      <c r="E173" s="39" t="s">
        <v>2929</v>
      </c>
    </row>
    <row r="174" spans="1:13" ht="12.75">
      <c r="A174" t="s">
        <v>46</v>
      </c>
      <c r="C174" s="31" t="s">
        <v>76</v>
      </c>
      <c r="E174" s="33" t="s">
        <v>3239</v>
      </c>
      <c r="J174" s="32">
        <f>0</f>
      </c>
      <c s="32">
        <f>0</f>
      </c>
      <c s="32">
        <f>0+L175+L179+L183+L187+L191+L195+L199+L203+L207</f>
      </c>
      <c s="32">
        <f>0+M175+M179+M183+M187+M191+M195+M199+M203+M207</f>
      </c>
    </row>
    <row r="175" spans="1:16" ht="12.75">
      <c r="A175" t="s">
        <v>48</v>
      </c>
      <c s="34" t="s">
        <v>314</v>
      </c>
      <c s="34" t="s">
        <v>3240</v>
      </c>
      <c s="35" t="s">
        <v>4</v>
      </c>
      <c s="6" t="s">
        <v>3241</v>
      </c>
      <c s="36" t="s">
        <v>197</v>
      </c>
      <c s="37">
        <v>0.72</v>
      </c>
      <c s="36">
        <v>0</v>
      </c>
      <c s="36">
        <f>ROUND(G175*H175,6)</f>
      </c>
      <c r="L175" s="38">
        <v>0</v>
      </c>
      <c s="32">
        <f>ROUND(ROUND(L175,2)*ROUND(G175,3),2)</f>
      </c>
      <c s="36" t="s">
        <v>52</v>
      </c>
      <c>
        <f>(M175*21)/100</f>
      </c>
      <c t="s">
        <v>27</v>
      </c>
    </row>
    <row r="176" spans="1:5" ht="12.75">
      <c r="A176" s="35" t="s">
        <v>53</v>
      </c>
      <c r="E176" s="39" t="s">
        <v>5</v>
      </c>
    </row>
    <row r="177" spans="1:5" ht="25.5">
      <c r="A177" s="35" t="s">
        <v>54</v>
      </c>
      <c r="E177" s="40" t="s">
        <v>3242</v>
      </c>
    </row>
    <row r="178" spans="1:5" ht="12.75">
      <c r="A178" t="s">
        <v>55</v>
      </c>
      <c r="E178" s="39" t="s">
        <v>2929</v>
      </c>
    </row>
    <row r="179" spans="1:16" ht="25.5">
      <c r="A179" t="s">
        <v>48</v>
      </c>
      <c s="34" t="s">
        <v>319</v>
      </c>
      <c s="34" t="s">
        <v>3243</v>
      </c>
      <c s="35" t="s">
        <v>4</v>
      </c>
      <c s="6" t="s">
        <v>3244</v>
      </c>
      <c s="36" t="s">
        <v>51</v>
      </c>
      <c s="37">
        <v>3.6</v>
      </c>
      <c s="36">
        <v>0</v>
      </c>
      <c s="36">
        <f>ROUND(G179*H179,6)</f>
      </c>
      <c r="L179" s="38">
        <v>0</v>
      </c>
      <c s="32">
        <f>ROUND(ROUND(L179,2)*ROUND(G179,3),2)</f>
      </c>
      <c s="36" t="s">
        <v>52</v>
      </c>
      <c>
        <f>(M179*21)/100</f>
      </c>
      <c t="s">
        <v>27</v>
      </c>
    </row>
    <row r="180" spans="1:5" ht="12.75">
      <c r="A180" s="35" t="s">
        <v>53</v>
      </c>
      <c r="E180" s="39" t="s">
        <v>5</v>
      </c>
    </row>
    <row r="181" spans="1:5" ht="25.5">
      <c r="A181" s="35" t="s">
        <v>54</v>
      </c>
      <c r="E181" s="40" t="s">
        <v>3245</v>
      </c>
    </row>
    <row r="182" spans="1:5" ht="12.75">
      <c r="A182" t="s">
        <v>55</v>
      </c>
      <c r="E182" s="39" t="s">
        <v>2929</v>
      </c>
    </row>
    <row r="183" spans="1:16" ht="12.75">
      <c r="A183" t="s">
        <v>48</v>
      </c>
      <c s="34" t="s">
        <v>323</v>
      </c>
      <c s="34" t="s">
        <v>3085</v>
      </c>
      <c s="35" t="s">
        <v>4</v>
      </c>
      <c s="6" t="s">
        <v>3086</v>
      </c>
      <c s="36" t="s">
        <v>197</v>
      </c>
      <c s="37">
        <v>10.2</v>
      </c>
      <c s="36">
        <v>0</v>
      </c>
      <c s="36">
        <f>ROUND(G183*H183,6)</f>
      </c>
      <c r="L183" s="38">
        <v>0</v>
      </c>
      <c s="32">
        <f>ROUND(ROUND(L183,2)*ROUND(G183,3),2)</f>
      </c>
      <c s="36" t="s">
        <v>52</v>
      </c>
      <c>
        <f>(M183*21)/100</f>
      </c>
      <c t="s">
        <v>27</v>
      </c>
    </row>
    <row r="184" spans="1:5" ht="12.75">
      <c r="A184" s="35" t="s">
        <v>53</v>
      </c>
      <c r="E184" s="39" t="s">
        <v>5</v>
      </c>
    </row>
    <row r="185" spans="1:5" ht="25.5">
      <c r="A185" s="35" t="s">
        <v>54</v>
      </c>
      <c r="E185" s="40" t="s">
        <v>3246</v>
      </c>
    </row>
    <row r="186" spans="1:5" ht="12.75">
      <c r="A186" t="s">
        <v>55</v>
      </c>
      <c r="E186" s="39" t="s">
        <v>2929</v>
      </c>
    </row>
    <row r="187" spans="1:16" ht="12.75">
      <c r="A187" t="s">
        <v>48</v>
      </c>
      <c s="34" t="s">
        <v>327</v>
      </c>
      <c s="34" t="s">
        <v>3247</v>
      </c>
      <c s="35" t="s">
        <v>4</v>
      </c>
      <c s="6" t="s">
        <v>3248</v>
      </c>
      <c s="36" t="s">
        <v>51</v>
      </c>
      <c s="37">
        <v>25.5</v>
      </c>
      <c s="36">
        <v>0</v>
      </c>
      <c s="36">
        <f>ROUND(G187*H187,6)</f>
      </c>
      <c r="L187" s="38">
        <v>0</v>
      </c>
      <c s="32">
        <f>ROUND(ROUND(L187,2)*ROUND(G187,3),2)</f>
      </c>
      <c s="36" t="s">
        <v>52</v>
      </c>
      <c>
        <f>(M187*21)/100</f>
      </c>
      <c t="s">
        <v>27</v>
      </c>
    </row>
    <row r="188" spans="1:5" ht="12.75">
      <c r="A188" s="35" t="s">
        <v>53</v>
      </c>
      <c r="E188" s="39" t="s">
        <v>5</v>
      </c>
    </row>
    <row r="189" spans="1:5" ht="25.5">
      <c r="A189" s="35" t="s">
        <v>54</v>
      </c>
      <c r="E189" s="40" t="s">
        <v>3249</v>
      </c>
    </row>
    <row r="190" spans="1:5" ht="12.75">
      <c r="A190" t="s">
        <v>55</v>
      </c>
      <c r="E190" s="39" t="s">
        <v>2929</v>
      </c>
    </row>
    <row r="191" spans="1:16" ht="12.75">
      <c r="A191" t="s">
        <v>48</v>
      </c>
      <c s="34" t="s">
        <v>330</v>
      </c>
      <c s="34" t="s">
        <v>3250</v>
      </c>
      <c s="35" t="s">
        <v>4</v>
      </c>
      <c s="6" t="s">
        <v>3251</v>
      </c>
      <c s="36" t="s">
        <v>51</v>
      </c>
      <c s="37">
        <v>28.5</v>
      </c>
      <c s="36">
        <v>0</v>
      </c>
      <c s="36">
        <f>ROUND(G191*H191,6)</f>
      </c>
      <c r="L191" s="38">
        <v>0</v>
      </c>
      <c s="32">
        <f>ROUND(ROUND(L191,2)*ROUND(G191,3),2)</f>
      </c>
      <c s="36" t="s">
        <v>52</v>
      </c>
      <c>
        <f>(M191*21)/100</f>
      </c>
      <c t="s">
        <v>27</v>
      </c>
    </row>
    <row r="192" spans="1:5" ht="12.75">
      <c r="A192" s="35" t="s">
        <v>53</v>
      </c>
      <c r="E192" s="39" t="s">
        <v>5</v>
      </c>
    </row>
    <row r="193" spans="1:5" ht="25.5">
      <c r="A193" s="35" t="s">
        <v>54</v>
      </c>
      <c r="E193" s="40" t="s">
        <v>3252</v>
      </c>
    </row>
    <row r="194" spans="1:5" ht="12.75">
      <c r="A194" t="s">
        <v>55</v>
      </c>
      <c r="E194" s="39" t="s">
        <v>2929</v>
      </c>
    </row>
    <row r="195" spans="1:16" ht="12.75">
      <c r="A195" t="s">
        <v>48</v>
      </c>
      <c s="34" t="s">
        <v>334</v>
      </c>
      <c s="34" t="s">
        <v>3253</v>
      </c>
      <c s="35" t="s">
        <v>4</v>
      </c>
      <c s="6" t="s">
        <v>3254</v>
      </c>
      <c s="36" t="s">
        <v>51</v>
      </c>
      <c s="37">
        <v>22.3</v>
      </c>
      <c s="36">
        <v>0</v>
      </c>
      <c s="36">
        <f>ROUND(G195*H195,6)</f>
      </c>
      <c r="L195" s="38">
        <v>0</v>
      </c>
      <c s="32">
        <f>ROUND(ROUND(L195,2)*ROUND(G195,3),2)</f>
      </c>
      <c s="36" t="s">
        <v>52</v>
      </c>
      <c>
        <f>(M195*21)/100</f>
      </c>
      <c t="s">
        <v>27</v>
      </c>
    </row>
    <row r="196" spans="1:5" ht="12.75">
      <c r="A196" s="35" t="s">
        <v>53</v>
      </c>
      <c r="E196" s="39" t="s">
        <v>5</v>
      </c>
    </row>
    <row r="197" spans="1:5" ht="25.5">
      <c r="A197" s="35" t="s">
        <v>54</v>
      </c>
      <c r="E197" s="40" t="s">
        <v>3255</v>
      </c>
    </row>
    <row r="198" spans="1:5" ht="12.75">
      <c r="A198" t="s">
        <v>55</v>
      </c>
      <c r="E198" s="39" t="s">
        <v>2929</v>
      </c>
    </row>
    <row r="199" spans="1:16" ht="12.75">
      <c r="A199" t="s">
        <v>48</v>
      </c>
      <c s="34" t="s">
        <v>558</v>
      </c>
      <c s="34" t="s">
        <v>3256</v>
      </c>
      <c s="35" t="s">
        <v>4</v>
      </c>
      <c s="6" t="s">
        <v>3257</v>
      </c>
      <c s="36" t="s">
        <v>51</v>
      </c>
      <c s="37">
        <v>27.2</v>
      </c>
      <c s="36">
        <v>0</v>
      </c>
      <c s="36">
        <f>ROUND(G199*H199,6)</f>
      </c>
      <c r="L199" s="38">
        <v>0</v>
      </c>
      <c s="32">
        <f>ROUND(ROUND(L199,2)*ROUND(G199,3),2)</f>
      </c>
      <c s="36" t="s">
        <v>52</v>
      </c>
      <c>
        <f>(M199*21)/100</f>
      </c>
      <c t="s">
        <v>27</v>
      </c>
    </row>
    <row r="200" spans="1:5" ht="12.75">
      <c r="A200" s="35" t="s">
        <v>53</v>
      </c>
      <c r="E200" s="39" t="s">
        <v>5</v>
      </c>
    </row>
    <row r="201" spans="1:5" ht="25.5">
      <c r="A201" s="35" t="s">
        <v>54</v>
      </c>
      <c r="E201" s="40" t="s">
        <v>3258</v>
      </c>
    </row>
    <row r="202" spans="1:5" ht="12.75">
      <c r="A202" t="s">
        <v>55</v>
      </c>
      <c r="E202" s="39" t="s">
        <v>2929</v>
      </c>
    </row>
    <row r="203" spans="1:16" ht="12.75">
      <c r="A203" t="s">
        <v>48</v>
      </c>
      <c s="34" t="s">
        <v>562</v>
      </c>
      <c s="34" t="s">
        <v>3259</v>
      </c>
      <c s="35" t="s">
        <v>4</v>
      </c>
      <c s="6" t="s">
        <v>3260</v>
      </c>
      <c s="36" t="s">
        <v>2852</v>
      </c>
      <c s="37">
        <v>325</v>
      </c>
      <c s="36">
        <v>0</v>
      </c>
      <c s="36">
        <f>ROUND(G203*H203,6)</f>
      </c>
      <c r="L203" s="38">
        <v>0</v>
      </c>
      <c s="32">
        <f>ROUND(ROUND(L203,2)*ROUND(G203,3),2)</f>
      </c>
      <c s="36" t="s">
        <v>52</v>
      </c>
      <c>
        <f>(M203*21)/100</f>
      </c>
      <c t="s">
        <v>27</v>
      </c>
    </row>
    <row r="204" spans="1:5" ht="12.75">
      <c r="A204" s="35" t="s">
        <v>53</v>
      </c>
      <c r="E204" s="39" t="s">
        <v>5</v>
      </c>
    </row>
    <row r="205" spans="1:5" ht="63.75">
      <c r="A205" s="35" t="s">
        <v>54</v>
      </c>
      <c r="E205" s="40" t="s">
        <v>3261</v>
      </c>
    </row>
    <row r="206" spans="1:5" ht="12.75">
      <c r="A206" t="s">
        <v>55</v>
      </c>
      <c r="E206" s="39" t="s">
        <v>2929</v>
      </c>
    </row>
    <row r="207" spans="1:16" ht="12.75">
      <c r="A207" t="s">
        <v>48</v>
      </c>
      <c s="34" t="s">
        <v>338</v>
      </c>
      <c s="34" t="s">
        <v>3113</v>
      </c>
      <c s="35" t="s">
        <v>4</v>
      </c>
      <c s="6" t="s">
        <v>3262</v>
      </c>
      <c s="36" t="s">
        <v>62</v>
      </c>
      <c s="37">
        <v>2</v>
      </c>
      <c s="36">
        <v>0</v>
      </c>
      <c s="36">
        <f>ROUND(G207*H207,6)</f>
      </c>
      <c r="L207" s="38">
        <v>0</v>
      </c>
      <c s="32">
        <f>ROUND(ROUND(L207,2)*ROUND(G207,3),2)</f>
      </c>
      <c s="36" t="s">
        <v>2996</v>
      </c>
      <c>
        <f>(M207*21)/100</f>
      </c>
      <c t="s">
        <v>27</v>
      </c>
    </row>
    <row r="208" spans="1:5" ht="12.75">
      <c r="A208" s="35" t="s">
        <v>53</v>
      </c>
      <c r="E208" s="39" t="s">
        <v>5</v>
      </c>
    </row>
    <row r="209" spans="1:5" ht="12.75">
      <c r="A209" s="35" t="s">
        <v>54</v>
      </c>
      <c r="E209" s="40" t="s">
        <v>5</v>
      </c>
    </row>
    <row r="210" spans="1:5" ht="369.75">
      <c r="A210" t="s">
        <v>55</v>
      </c>
      <c r="E210" s="39" t="s">
        <v>2866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2901</v>
      </c>
      <c s="41">
        <f>Rekapitulace!C53</f>
      </c>
      <c s="20" t="s">
        <v>0</v>
      </c>
      <c t="s">
        <v>23</v>
      </c>
      <c t="s">
        <v>27</v>
      </c>
    </row>
    <row r="4" spans="1:16" ht="32" customHeight="1">
      <c r="A4" s="24" t="s">
        <v>20</v>
      </c>
      <c s="25" t="s">
        <v>28</v>
      </c>
      <c s="27" t="s">
        <v>2901</v>
      </c>
      <c r="E4" s="26" t="s">
        <v>2902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COUNTIFS(L8:L84,"=0",A8:A84,"P")+COUNTIFS(L8:L84,"",A8:A84,"P")+SUM(Q8:Q84)</f>
      </c>
    </row>
    <row r="8" spans="1:13" ht="12.75">
      <c r="A8" t="s">
        <v>44</v>
      </c>
      <c r="C8" s="28" t="s">
        <v>3265</v>
      </c>
      <c r="E8" s="30" t="s">
        <v>3264</v>
      </c>
      <c r="J8" s="29">
        <f>0+J9+J22+J31+J44+J49+J62+J75</f>
      </c>
      <c s="29">
        <f>0+K9+K22+K31+K44+K49+K62+K75</f>
      </c>
      <c s="29">
        <f>0+L9+L22+L31+L44+L49+L62+L75</f>
      </c>
      <c s="29">
        <f>0+M9+M22+M31+M44+M49+M62+M75</f>
      </c>
    </row>
    <row r="9" spans="1:13" ht="12.75">
      <c r="A9" t="s">
        <v>46</v>
      </c>
      <c r="C9" s="31" t="s">
        <v>1076</v>
      </c>
      <c r="E9" s="33" t="s">
        <v>1381</v>
      </c>
      <c r="J9" s="32">
        <f>0</f>
      </c>
      <c s="32">
        <f>0</f>
      </c>
      <c s="32">
        <f>0+L10+L14+L18</f>
      </c>
      <c s="32">
        <f>0+M10+M14+M18</f>
      </c>
    </row>
    <row r="10" spans="1:16" ht="25.5">
      <c r="A10" t="s">
        <v>48</v>
      </c>
      <c s="34" t="s">
        <v>4</v>
      </c>
      <c s="34" t="s">
        <v>2400</v>
      </c>
      <c s="35" t="s">
        <v>2401</v>
      </c>
      <c s="6" t="s">
        <v>2402</v>
      </c>
      <c s="36" t="s">
        <v>443</v>
      </c>
      <c s="37">
        <v>161.058</v>
      </c>
      <c s="36">
        <v>0</v>
      </c>
      <c s="36">
        <f>ROUND(G10*H10,6)</f>
      </c>
      <c r="L10" s="38">
        <v>0</v>
      </c>
      <c s="32">
        <f>ROUND(ROUND(L10,2)*ROUND(G10,3),2)</f>
      </c>
      <c s="36" t="s">
        <v>52</v>
      </c>
      <c>
        <f>(M10*21)/100</f>
      </c>
      <c t="s">
        <v>27</v>
      </c>
    </row>
    <row r="11" spans="1:5" ht="12.75">
      <c r="A11" s="35" t="s">
        <v>53</v>
      </c>
      <c r="E11" s="39" t="s">
        <v>445</v>
      </c>
    </row>
    <row r="12" spans="1:5" ht="25.5">
      <c r="A12" s="35" t="s">
        <v>54</v>
      </c>
      <c r="E12" s="40" t="s">
        <v>3266</v>
      </c>
    </row>
    <row r="13" spans="1:5" ht="140.25">
      <c r="A13" t="s">
        <v>55</v>
      </c>
      <c r="E13" s="39" t="s">
        <v>2910</v>
      </c>
    </row>
    <row r="14" spans="1:16" ht="25.5">
      <c r="A14" t="s">
        <v>48</v>
      </c>
      <c s="34" t="s">
        <v>27</v>
      </c>
      <c s="34" t="s">
        <v>447</v>
      </c>
      <c s="35" t="s">
        <v>448</v>
      </c>
      <c s="6" t="s">
        <v>2908</v>
      </c>
      <c s="36" t="s">
        <v>443</v>
      </c>
      <c s="37">
        <v>190.613</v>
      </c>
      <c s="36">
        <v>0</v>
      </c>
      <c s="36">
        <f>ROUND(G14*H14,6)</f>
      </c>
      <c r="L14" s="38">
        <v>0</v>
      </c>
      <c s="32">
        <f>ROUND(ROUND(L14,2)*ROUND(G14,3),2)</f>
      </c>
      <c s="36" t="s">
        <v>52</v>
      </c>
      <c>
        <f>(M14*21)/100</f>
      </c>
      <c t="s">
        <v>27</v>
      </c>
    </row>
    <row r="15" spans="1:5" ht="12.75">
      <c r="A15" s="35" t="s">
        <v>53</v>
      </c>
      <c r="E15" s="39" t="s">
        <v>445</v>
      </c>
    </row>
    <row r="16" spans="1:5" ht="25.5">
      <c r="A16" s="35" t="s">
        <v>54</v>
      </c>
      <c r="E16" s="40" t="s">
        <v>3267</v>
      </c>
    </row>
    <row r="17" spans="1:5" ht="140.25">
      <c r="A17" t="s">
        <v>55</v>
      </c>
      <c r="E17" s="39" t="s">
        <v>2910</v>
      </c>
    </row>
    <row r="18" spans="1:16" ht="25.5">
      <c r="A18" t="s">
        <v>48</v>
      </c>
      <c s="34" t="s">
        <v>26</v>
      </c>
      <c s="34" t="s">
        <v>2820</v>
      </c>
      <c s="35" t="s">
        <v>2821</v>
      </c>
      <c s="6" t="s">
        <v>2911</v>
      </c>
      <c s="36" t="s">
        <v>443</v>
      </c>
      <c s="37">
        <v>57.855</v>
      </c>
      <c s="36">
        <v>0</v>
      </c>
      <c s="36">
        <f>ROUND(G18*H18,6)</f>
      </c>
      <c r="L18" s="38">
        <v>0</v>
      </c>
      <c s="32">
        <f>ROUND(ROUND(L18,2)*ROUND(G18,3),2)</f>
      </c>
      <c s="36" t="s">
        <v>52</v>
      </c>
      <c>
        <f>(M18*21)/100</f>
      </c>
      <c t="s">
        <v>27</v>
      </c>
    </row>
    <row r="19" spans="1:5" ht="12.75">
      <c r="A19" s="35" t="s">
        <v>53</v>
      </c>
      <c r="E19" s="39" t="s">
        <v>445</v>
      </c>
    </row>
    <row r="20" spans="1:5" ht="25.5">
      <c r="A20" s="35" t="s">
        <v>54</v>
      </c>
      <c r="E20" s="40" t="s">
        <v>3268</v>
      </c>
    </row>
    <row r="21" spans="1:5" ht="140.25">
      <c r="A21" t="s">
        <v>55</v>
      </c>
      <c r="E21" s="39" t="s">
        <v>2910</v>
      </c>
    </row>
    <row r="22" spans="1:13" ht="12.75">
      <c r="A22" t="s">
        <v>46</v>
      </c>
      <c r="C22" s="31" t="s">
        <v>4</v>
      </c>
      <c r="E22" s="33" t="s">
        <v>1269</v>
      </c>
      <c r="J22" s="32">
        <f>0</f>
      </c>
      <c s="32">
        <f>0</f>
      </c>
      <c s="32">
        <f>0+L23+L27</f>
      </c>
      <c s="32">
        <f>0+M23+M27</f>
      </c>
    </row>
    <row r="23" spans="1:16" ht="12.75">
      <c r="A23" t="s">
        <v>48</v>
      </c>
      <c s="34" t="s">
        <v>63</v>
      </c>
      <c s="34" t="s">
        <v>2917</v>
      </c>
      <c s="35" t="s">
        <v>5</v>
      </c>
      <c s="6" t="s">
        <v>2918</v>
      </c>
      <c s="36" t="s">
        <v>182</v>
      </c>
      <c s="37">
        <v>77.88</v>
      </c>
      <c s="36">
        <v>0</v>
      </c>
      <c s="36">
        <f>ROUND(G23*H23,6)</f>
      </c>
      <c r="L23" s="38">
        <v>0</v>
      </c>
      <c s="32">
        <f>ROUND(ROUND(L23,2)*ROUND(G23,3),2)</f>
      </c>
      <c s="36" t="s">
        <v>52</v>
      </c>
      <c>
        <f>(M23*21)/100</f>
      </c>
      <c t="s">
        <v>27</v>
      </c>
    </row>
    <row r="24" spans="1:5" ht="12.75">
      <c r="A24" s="35" t="s">
        <v>53</v>
      </c>
      <c r="E24" s="39" t="s">
        <v>5</v>
      </c>
    </row>
    <row r="25" spans="1:5" ht="25.5">
      <c r="A25" s="35" t="s">
        <v>54</v>
      </c>
      <c r="E25" s="40" t="s">
        <v>3269</v>
      </c>
    </row>
    <row r="26" spans="1:5" ht="318.75">
      <c r="A26" t="s">
        <v>55</v>
      </c>
      <c r="E26" s="39" t="s">
        <v>1397</v>
      </c>
    </row>
    <row r="27" spans="1:16" ht="12.75">
      <c r="A27" t="s">
        <v>48</v>
      </c>
      <c s="34" t="s">
        <v>67</v>
      </c>
      <c s="34" t="s">
        <v>2960</v>
      </c>
      <c s="35" t="s">
        <v>5</v>
      </c>
      <c s="6" t="s">
        <v>2961</v>
      </c>
      <c s="36" t="s">
        <v>182</v>
      </c>
      <c s="37">
        <v>80.529</v>
      </c>
      <c s="36">
        <v>0</v>
      </c>
      <c s="36">
        <f>ROUND(G27*H27,6)</f>
      </c>
      <c r="L27" s="38">
        <v>0</v>
      </c>
      <c s="32">
        <f>ROUND(ROUND(L27,2)*ROUND(G27,3),2)</f>
      </c>
      <c s="36" t="s">
        <v>52</v>
      </c>
      <c>
        <f>(M27*21)/100</f>
      </c>
      <c t="s">
        <v>27</v>
      </c>
    </row>
    <row r="28" spans="1:5" ht="12.75">
      <c r="A28" s="35" t="s">
        <v>53</v>
      </c>
      <c r="E28" s="39" t="s">
        <v>5</v>
      </c>
    </row>
    <row r="29" spans="1:5" ht="51">
      <c r="A29" s="35" t="s">
        <v>54</v>
      </c>
      <c r="E29" s="40" t="s">
        <v>3270</v>
      </c>
    </row>
    <row r="30" spans="1:5" ht="191.25">
      <c r="A30" t="s">
        <v>55</v>
      </c>
      <c r="E30" s="39" t="s">
        <v>3271</v>
      </c>
    </row>
    <row r="31" spans="1:13" ht="12.75">
      <c r="A31" t="s">
        <v>46</v>
      </c>
      <c r="C31" s="31" t="s">
        <v>27</v>
      </c>
      <c r="E31" s="33" t="s">
        <v>1273</v>
      </c>
      <c r="J31" s="32">
        <f>0</f>
      </c>
      <c s="32">
        <f>0</f>
      </c>
      <c s="32">
        <f>0+L32+L36+L40</f>
      </c>
      <c s="32">
        <f>0+M32+M36+M40</f>
      </c>
    </row>
    <row r="32" spans="1:16" ht="12.75">
      <c r="A32" t="s">
        <v>48</v>
      </c>
      <c s="34" t="s">
        <v>72</v>
      </c>
      <c s="34" t="s">
        <v>500</v>
      </c>
      <c s="35" t="s">
        <v>5</v>
      </c>
      <c s="6" t="s">
        <v>501</v>
      </c>
      <c s="36" t="s">
        <v>197</v>
      </c>
      <c s="37">
        <v>80</v>
      </c>
      <c s="36">
        <v>0</v>
      </c>
      <c s="36">
        <f>ROUND(G32*H32,6)</f>
      </c>
      <c r="L32" s="38">
        <v>0</v>
      </c>
      <c s="32">
        <f>ROUND(ROUND(L32,2)*ROUND(G32,3),2)</f>
      </c>
      <c s="36" t="s">
        <v>52</v>
      </c>
      <c>
        <f>(M32*21)/100</f>
      </c>
      <c t="s">
        <v>27</v>
      </c>
    </row>
    <row r="33" spans="1:5" ht="12.75">
      <c r="A33" s="35" t="s">
        <v>53</v>
      </c>
      <c r="E33" s="39" t="s">
        <v>5</v>
      </c>
    </row>
    <row r="34" spans="1:5" ht="25.5">
      <c r="A34" s="35" t="s">
        <v>54</v>
      </c>
      <c r="E34" s="40" t="s">
        <v>3272</v>
      </c>
    </row>
    <row r="35" spans="1:5" ht="102">
      <c r="A35" t="s">
        <v>55</v>
      </c>
      <c r="E35" s="39" t="s">
        <v>3273</v>
      </c>
    </row>
    <row r="36" spans="1:16" ht="12.75">
      <c r="A36" t="s">
        <v>48</v>
      </c>
      <c s="34" t="s">
        <v>123</v>
      </c>
      <c s="34" t="s">
        <v>2972</v>
      </c>
      <c s="35" t="s">
        <v>5</v>
      </c>
      <c s="6" t="s">
        <v>2973</v>
      </c>
      <c s="36" t="s">
        <v>197</v>
      </c>
      <c s="37">
        <v>25</v>
      </c>
      <c s="36">
        <v>0</v>
      </c>
      <c s="36">
        <f>ROUND(G36*H36,6)</f>
      </c>
      <c r="L36" s="38">
        <v>0</v>
      </c>
      <c s="32">
        <f>ROUND(ROUND(L36,2)*ROUND(G36,3),2)</f>
      </c>
      <c s="36" t="s">
        <v>52</v>
      </c>
      <c>
        <f>(M36*21)/100</f>
      </c>
      <c t="s">
        <v>27</v>
      </c>
    </row>
    <row r="37" spans="1:5" ht="12.75">
      <c r="A37" s="35" t="s">
        <v>53</v>
      </c>
      <c r="E37" s="39" t="s">
        <v>5</v>
      </c>
    </row>
    <row r="38" spans="1:5" ht="25.5">
      <c r="A38" s="35" t="s">
        <v>54</v>
      </c>
      <c r="E38" s="40" t="s">
        <v>3274</v>
      </c>
    </row>
    <row r="39" spans="1:5" ht="102">
      <c r="A39" t="s">
        <v>55</v>
      </c>
      <c r="E39" s="39" t="s">
        <v>3273</v>
      </c>
    </row>
    <row r="40" spans="1:16" ht="12.75">
      <c r="A40" t="s">
        <v>48</v>
      </c>
      <c s="34" t="s">
        <v>163</v>
      </c>
      <c s="34" t="s">
        <v>3275</v>
      </c>
      <c s="35" t="s">
        <v>5</v>
      </c>
      <c s="6" t="s">
        <v>3276</v>
      </c>
      <c s="36" t="s">
        <v>51</v>
      </c>
      <c s="37">
        <v>13.5</v>
      </c>
      <c s="36">
        <v>0</v>
      </c>
      <c s="36">
        <f>ROUND(G40*H40,6)</f>
      </c>
      <c r="L40" s="38">
        <v>0</v>
      </c>
      <c s="32">
        <f>ROUND(ROUND(L40,2)*ROUND(G40,3),2)</f>
      </c>
      <c s="36" t="s">
        <v>52</v>
      </c>
      <c>
        <f>(M40*21)/100</f>
      </c>
      <c t="s">
        <v>27</v>
      </c>
    </row>
    <row r="41" spans="1:5" ht="12.75">
      <c r="A41" s="35" t="s">
        <v>53</v>
      </c>
      <c r="E41" s="39" t="s">
        <v>5</v>
      </c>
    </row>
    <row r="42" spans="1:5" ht="25.5">
      <c r="A42" s="35" t="s">
        <v>54</v>
      </c>
      <c r="E42" s="40" t="s">
        <v>3277</v>
      </c>
    </row>
    <row r="43" spans="1:5" ht="191.25">
      <c r="A43" t="s">
        <v>55</v>
      </c>
      <c r="E43" s="39" t="s">
        <v>3278</v>
      </c>
    </row>
    <row r="44" spans="1:13" ht="12.75">
      <c r="A44" t="s">
        <v>46</v>
      </c>
      <c r="C44" s="31" t="s">
        <v>26</v>
      </c>
      <c r="E44" s="33" t="s">
        <v>2715</v>
      </c>
      <c r="J44" s="32">
        <f>0</f>
      </c>
      <c s="32">
        <f>0</f>
      </c>
      <c s="32">
        <f>0+L45</f>
      </c>
      <c s="32">
        <f>0+M45</f>
      </c>
    </row>
    <row r="45" spans="1:16" ht="12.75">
      <c r="A45" t="s">
        <v>48</v>
      </c>
      <c s="34" t="s">
        <v>76</v>
      </c>
      <c s="34" t="s">
        <v>3279</v>
      </c>
      <c s="35" t="s">
        <v>5</v>
      </c>
      <c s="6" t="s">
        <v>3280</v>
      </c>
      <c s="36" t="s">
        <v>182</v>
      </c>
      <c s="37">
        <v>2.25</v>
      </c>
      <c s="36">
        <v>0</v>
      </c>
      <c s="36">
        <f>ROUND(G45*H45,6)</f>
      </c>
      <c r="L45" s="38">
        <v>0</v>
      </c>
      <c s="32">
        <f>ROUND(ROUND(L45,2)*ROUND(G45,3),2)</f>
      </c>
      <c s="36" t="s">
        <v>52</v>
      </c>
      <c>
        <f>(M45*21)/100</f>
      </c>
      <c t="s">
        <v>27</v>
      </c>
    </row>
    <row r="46" spans="1:5" ht="12.75">
      <c r="A46" s="35" t="s">
        <v>53</v>
      </c>
      <c r="E46" s="39" t="s">
        <v>5</v>
      </c>
    </row>
    <row r="47" spans="1:5" ht="38.25">
      <c r="A47" s="35" t="s">
        <v>54</v>
      </c>
      <c r="E47" s="40" t="s">
        <v>3281</v>
      </c>
    </row>
    <row r="48" spans="1:5" ht="229.5">
      <c r="A48" t="s">
        <v>55</v>
      </c>
      <c r="E48" s="39" t="s">
        <v>3282</v>
      </c>
    </row>
    <row r="49" spans="1:13" ht="12.75">
      <c r="A49" t="s">
        <v>46</v>
      </c>
      <c r="C49" s="31" t="s">
        <v>63</v>
      </c>
      <c r="E49" s="33" t="s">
        <v>2421</v>
      </c>
      <c r="J49" s="32">
        <f>0</f>
      </c>
      <c s="32">
        <f>0</f>
      </c>
      <c s="32">
        <f>0+L50+L54+L58</f>
      </c>
      <c s="32">
        <f>0+M50+M54+M58</f>
      </c>
    </row>
    <row r="50" spans="1:16" ht="12.75">
      <c r="A50" t="s">
        <v>48</v>
      </c>
      <c s="34" t="s">
        <v>82</v>
      </c>
      <c s="34" t="s">
        <v>2925</v>
      </c>
      <c s="35" t="s">
        <v>5</v>
      </c>
      <c s="6" t="s">
        <v>2926</v>
      </c>
      <c s="36" t="s">
        <v>182</v>
      </c>
      <c s="37">
        <v>347.822</v>
      </c>
      <c s="36">
        <v>0</v>
      </c>
      <c s="36">
        <f>ROUND(G50*H50,6)</f>
      </c>
      <c r="L50" s="38">
        <v>0</v>
      </c>
      <c s="32">
        <f>ROUND(ROUND(L50,2)*ROUND(G50,3),2)</f>
      </c>
      <c s="36" t="s">
        <v>52</v>
      </c>
      <c>
        <f>(M50*21)/100</f>
      </c>
      <c t="s">
        <v>27</v>
      </c>
    </row>
    <row r="51" spans="1:5" ht="12.75">
      <c r="A51" s="35" t="s">
        <v>53</v>
      </c>
      <c r="E51" s="39" t="s">
        <v>5</v>
      </c>
    </row>
    <row r="52" spans="1:5" ht="38.25">
      <c r="A52" s="35" t="s">
        <v>54</v>
      </c>
      <c r="E52" s="40" t="s">
        <v>3283</v>
      </c>
    </row>
    <row r="53" spans="1:5" ht="369.75">
      <c r="A53" t="s">
        <v>55</v>
      </c>
      <c r="E53" s="39" t="s">
        <v>1627</v>
      </c>
    </row>
    <row r="54" spans="1:16" ht="12.75">
      <c r="A54" t="s">
        <v>48</v>
      </c>
      <c s="34" t="s">
        <v>86</v>
      </c>
      <c s="34" t="s">
        <v>3284</v>
      </c>
      <c s="35" t="s">
        <v>5</v>
      </c>
      <c s="6" t="s">
        <v>3285</v>
      </c>
      <c s="36" t="s">
        <v>182</v>
      </c>
      <c s="37">
        <v>3.149</v>
      </c>
      <c s="36">
        <v>0</v>
      </c>
      <c s="36">
        <f>ROUND(G54*H54,6)</f>
      </c>
      <c r="L54" s="38">
        <v>0</v>
      </c>
      <c s="32">
        <f>ROUND(ROUND(L54,2)*ROUND(G54,3),2)</f>
      </c>
      <c s="36" t="s">
        <v>52</v>
      </c>
      <c>
        <f>(M54*21)/100</f>
      </c>
      <c t="s">
        <v>27</v>
      </c>
    </row>
    <row r="55" spans="1:5" ht="12.75">
      <c r="A55" s="35" t="s">
        <v>53</v>
      </c>
      <c r="E55" s="39" t="s">
        <v>5</v>
      </c>
    </row>
    <row r="56" spans="1:5" ht="25.5">
      <c r="A56" s="35" t="s">
        <v>54</v>
      </c>
      <c r="E56" s="40" t="s">
        <v>3286</v>
      </c>
    </row>
    <row r="57" spans="1:5" ht="38.25">
      <c r="A57" t="s">
        <v>55</v>
      </c>
      <c r="E57" s="39" t="s">
        <v>3287</v>
      </c>
    </row>
    <row r="58" spans="1:16" ht="12.75">
      <c r="A58" t="s">
        <v>48</v>
      </c>
      <c s="34" t="s">
        <v>90</v>
      </c>
      <c s="34" t="s">
        <v>3288</v>
      </c>
      <c s="35" t="s">
        <v>5</v>
      </c>
      <c s="6" t="s">
        <v>3289</v>
      </c>
      <c s="36" t="s">
        <v>182</v>
      </c>
      <c s="37">
        <v>132</v>
      </c>
      <c s="36">
        <v>0</v>
      </c>
      <c s="36">
        <f>ROUND(G58*H58,6)</f>
      </c>
      <c r="L58" s="38">
        <v>0</v>
      </c>
      <c s="32">
        <f>ROUND(ROUND(L58,2)*ROUND(G58,3),2)</f>
      </c>
      <c s="36" t="s">
        <v>52</v>
      </c>
      <c>
        <f>(M58*21)/100</f>
      </c>
      <c t="s">
        <v>27</v>
      </c>
    </row>
    <row r="59" spans="1:5" ht="12.75">
      <c r="A59" s="35" t="s">
        <v>53</v>
      </c>
      <c r="E59" s="39" t="s">
        <v>5</v>
      </c>
    </row>
    <row r="60" spans="1:5" ht="38.25">
      <c r="A60" s="35" t="s">
        <v>54</v>
      </c>
      <c r="E60" s="40" t="s">
        <v>3290</v>
      </c>
    </row>
    <row r="61" spans="1:5" ht="38.25">
      <c r="A61" t="s">
        <v>55</v>
      </c>
      <c r="E61" s="39" t="s">
        <v>3287</v>
      </c>
    </row>
    <row r="62" spans="1:13" ht="12.75">
      <c r="A62" t="s">
        <v>46</v>
      </c>
      <c r="C62" s="31" t="s">
        <v>123</v>
      </c>
      <c r="E62" s="33" t="s">
        <v>3291</v>
      </c>
      <c r="J62" s="32">
        <f>0</f>
      </c>
      <c s="32">
        <f>0</f>
      </c>
      <c s="32">
        <f>0+L63+L67+L71</f>
      </c>
      <c s="32">
        <f>0+M63+M67+M71</f>
      </c>
    </row>
    <row r="63" spans="1:16" ht="25.5">
      <c r="A63" t="s">
        <v>48</v>
      </c>
      <c s="34" t="s">
        <v>94</v>
      </c>
      <c s="34" t="s">
        <v>3292</v>
      </c>
      <c s="35" t="s">
        <v>5</v>
      </c>
      <c s="6" t="s">
        <v>3293</v>
      </c>
      <c s="36" t="s">
        <v>197</v>
      </c>
      <c s="37">
        <v>25</v>
      </c>
      <c s="36">
        <v>0</v>
      </c>
      <c s="36">
        <f>ROUND(G63*H63,6)</f>
      </c>
      <c r="L63" s="38">
        <v>0</v>
      </c>
      <c s="32">
        <f>ROUND(ROUND(L63,2)*ROUND(G63,3),2)</f>
      </c>
      <c s="36" t="s">
        <v>52</v>
      </c>
      <c>
        <f>(M63*21)/100</f>
      </c>
      <c t="s">
        <v>27</v>
      </c>
    </row>
    <row r="64" spans="1:5" ht="12.75">
      <c r="A64" s="35" t="s">
        <v>53</v>
      </c>
      <c r="E64" s="39" t="s">
        <v>5</v>
      </c>
    </row>
    <row r="65" spans="1:5" ht="38.25">
      <c r="A65" s="35" t="s">
        <v>54</v>
      </c>
      <c r="E65" s="40" t="s">
        <v>3294</v>
      </c>
    </row>
    <row r="66" spans="1:5" ht="191.25">
      <c r="A66" t="s">
        <v>55</v>
      </c>
      <c r="E66" s="39" t="s">
        <v>3295</v>
      </c>
    </row>
    <row r="67" spans="1:16" ht="12.75">
      <c r="A67" t="s">
        <v>48</v>
      </c>
      <c s="34" t="s">
        <v>98</v>
      </c>
      <c s="34" t="s">
        <v>3058</v>
      </c>
      <c s="35" t="s">
        <v>5</v>
      </c>
      <c s="6" t="s">
        <v>3059</v>
      </c>
      <c s="36" t="s">
        <v>197</v>
      </c>
      <c s="37">
        <v>25</v>
      </c>
      <c s="36">
        <v>0</v>
      </c>
      <c s="36">
        <f>ROUND(G67*H67,6)</f>
      </c>
      <c r="L67" s="38">
        <v>0</v>
      </c>
      <c s="32">
        <f>ROUND(ROUND(L67,2)*ROUND(G67,3),2)</f>
      </c>
      <c s="36" t="s">
        <v>52</v>
      </c>
      <c>
        <f>(M67*21)/100</f>
      </c>
      <c t="s">
        <v>27</v>
      </c>
    </row>
    <row r="68" spans="1:5" ht="12.75">
      <c r="A68" s="35" t="s">
        <v>53</v>
      </c>
      <c r="E68" s="39" t="s">
        <v>5</v>
      </c>
    </row>
    <row r="69" spans="1:5" ht="25.5">
      <c r="A69" s="35" t="s">
        <v>54</v>
      </c>
      <c r="E69" s="40" t="s">
        <v>3296</v>
      </c>
    </row>
    <row r="70" spans="1:5" ht="38.25">
      <c r="A70" t="s">
        <v>55</v>
      </c>
      <c r="E70" s="39" t="s">
        <v>3297</v>
      </c>
    </row>
    <row r="71" spans="1:16" ht="12.75">
      <c r="A71" t="s">
        <v>48</v>
      </c>
      <c s="34" t="s">
        <v>102</v>
      </c>
      <c s="34" t="s">
        <v>3195</v>
      </c>
      <c s="35" t="s">
        <v>5</v>
      </c>
      <c s="6" t="s">
        <v>3196</v>
      </c>
      <c s="36" t="s">
        <v>197</v>
      </c>
      <c s="37">
        <v>25</v>
      </c>
      <c s="36">
        <v>0</v>
      </c>
      <c s="36">
        <f>ROUND(G71*H71,6)</f>
      </c>
      <c r="L71" s="38">
        <v>0</v>
      </c>
      <c s="32">
        <f>ROUND(ROUND(L71,2)*ROUND(G71,3),2)</f>
      </c>
      <c s="36" t="s">
        <v>52</v>
      </c>
      <c>
        <f>(M71*21)/100</f>
      </c>
      <c t="s">
        <v>27</v>
      </c>
    </row>
    <row r="72" spans="1:5" ht="12.75">
      <c r="A72" s="35" t="s">
        <v>53</v>
      </c>
      <c r="E72" s="39" t="s">
        <v>5</v>
      </c>
    </row>
    <row r="73" spans="1:5" ht="25.5">
      <c r="A73" s="35" t="s">
        <v>54</v>
      </c>
      <c r="E73" s="40" t="s">
        <v>3298</v>
      </c>
    </row>
    <row r="74" spans="1:5" ht="38.25">
      <c r="A74" t="s">
        <v>55</v>
      </c>
      <c r="E74" s="39" t="s">
        <v>3297</v>
      </c>
    </row>
    <row r="75" spans="1:13" ht="12.75">
      <c r="A75" t="s">
        <v>46</v>
      </c>
      <c r="C75" s="31" t="s">
        <v>76</v>
      </c>
      <c r="E75" s="33" t="s">
        <v>2578</v>
      </c>
      <c r="J75" s="32">
        <f>0</f>
      </c>
      <c s="32">
        <f>0</f>
      </c>
      <c s="32">
        <f>0+L76+L80+L84</f>
      </c>
      <c s="32">
        <f>0+M76+M80+M84</f>
      </c>
    </row>
    <row r="76" spans="1:16" ht="12.75">
      <c r="A76" t="s">
        <v>48</v>
      </c>
      <c s="34" t="s">
        <v>107</v>
      </c>
      <c s="34" t="s">
        <v>2930</v>
      </c>
      <c s="35" t="s">
        <v>5</v>
      </c>
      <c s="6" t="s">
        <v>2931</v>
      </c>
      <c s="36" t="s">
        <v>182</v>
      </c>
      <c s="37">
        <v>23.142</v>
      </c>
      <c s="36">
        <v>0</v>
      </c>
      <c s="36">
        <f>ROUND(G76*H76,6)</f>
      </c>
      <c r="L76" s="38">
        <v>0</v>
      </c>
      <c s="32">
        <f>ROUND(ROUND(L76,2)*ROUND(G76,3),2)</f>
      </c>
      <c s="36" t="s">
        <v>52</v>
      </c>
      <c>
        <f>(M76*21)/100</f>
      </c>
      <c t="s">
        <v>27</v>
      </c>
    </row>
    <row r="77" spans="1:5" ht="12.75">
      <c r="A77" s="35" t="s">
        <v>53</v>
      </c>
      <c r="E77" s="39" t="s">
        <v>5</v>
      </c>
    </row>
    <row r="78" spans="1:5" ht="63.75">
      <c r="A78" s="35" t="s">
        <v>54</v>
      </c>
      <c r="E78" s="40" t="s">
        <v>3299</v>
      </c>
    </row>
    <row r="79" spans="1:5" ht="114.75">
      <c r="A79" t="s">
        <v>55</v>
      </c>
      <c r="E79" s="39" t="s">
        <v>3300</v>
      </c>
    </row>
    <row r="80" spans="1:16" ht="12.75">
      <c r="A80" t="s">
        <v>48</v>
      </c>
      <c s="34" t="s">
        <v>111</v>
      </c>
      <c s="34" t="s">
        <v>2935</v>
      </c>
      <c s="35" t="s">
        <v>5</v>
      </c>
      <c s="6" t="s">
        <v>2936</v>
      </c>
      <c s="36" t="s">
        <v>182</v>
      </c>
      <c s="37">
        <v>76.245</v>
      </c>
      <c s="36">
        <v>0</v>
      </c>
      <c s="36">
        <f>ROUND(G80*H80,6)</f>
      </c>
      <c r="L80" s="38">
        <v>0</v>
      </c>
      <c s="32">
        <f>ROUND(ROUND(L80,2)*ROUND(G80,3),2)</f>
      </c>
      <c s="36" t="s">
        <v>52</v>
      </c>
      <c>
        <f>(M80*21)/100</f>
      </c>
      <c t="s">
        <v>27</v>
      </c>
    </row>
    <row r="81" spans="1:5" ht="12.75">
      <c r="A81" s="35" t="s">
        <v>53</v>
      </c>
      <c r="E81" s="39" t="s">
        <v>5</v>
      </c>
    </row>
    <row r="82" spans="1:5" ht="51">
      <c r="A82" s="35" t="s">
        <v>54</v>
      </c>
      <c r="E82" s="40" t="s">
        <v>3301</v>
      </c>
    </row>
    <row r="83" spans="1:5" ht="114.75">
      <c r="A83" t="s">
        <v>55</v>
      </c>
      <c r="E83" s="39" t="s">
        <v>3300</v>
      </c>
    </row>
    <row r="84" spans="1:16" ht="12.75">
      <c r="A84" t="s">
        <v>48</v>
      </c>
      <c s="34" t="s">
        <v>115</v>
      </c>
      <c s="34" t="s">
        <v>2939</v>
      </c>
      <c s="35" t="s">
        <v>5</v>
      </c>
      <c s="6" t="s">
        <v>2940</v>
      </c>
      <c s="36" t="s">
        <v>443</v>
      </c>
      <c s="37">
        <v>0.2</v>
      </c>
      <c s="36">
        <v>0</v>
      </c>
      <c s="36">
        <f>ROUND(G84*H84,6)</f>
      </c>
      <c r="L84" s="38">
        <v>0</v>
      </c>
      <c s="32">
        <f>ROUND(ROUND(L84,2)*ROUND(G84,3),2)</f>
      </c>
      <c s="36" t="s">
        <v>52</v>
      </c>
      <c>
        <f>(M84*21)/100</f>
      </c>
      <c t="s">
        <v>27</v>
      </c>
    </row>
    <row r="85" spans="1:5" ht="12.75">
      <c r="A85" s="35" t="s">
        <v>53</v>
      </c>
      <c r="E85" s="39" t="s">
        <v>5</v>
      </c>
    </row>
    <row r="86" spans="1:5" ht="25.5">
      <c r="A86" s="35" t="s">
        <v>54</v>
      </c>
      <c r="E86" s="40" t="s">
        <v>3302</v>
      </c>
    </row>
    <row r="87" spans="1:5" ht="114.75">
      <c r="A87" t="s">
        <v>55</v>
      </c>
      <c r="E87" s="39" t="s">
        <v>3303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2901</v>
      </c>
      <c s="41">
        <f>Rekapitulace!C53</f>
      </c>
      <c s="20" t="s">
        <v>0</v>
      </c>
      <c t="s">
        <v>23</v>
      </c>
      <c t="s">
        <v>27</v>
      </c>
    </row>
    <row r="4" spans="1:16" ht="32" customHeight="1">
      <c r="A4" s="24" t="s">
        <v>20</v>
      </c>
      <c s="25" t="s">
        <v>28</v>
      </c>
      <c s="27" t="s">
        <v>2901</v>
      </c>
      <c r="E4" s="26" t="s">
        <v>2902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COUNTIFS(L8:L217,"=0",A8:A217,"P")+COUNTIFS(L8:L217,"",A8:A217,"P")+SUM(Q8:Q217)</f>
      </c>
    </row>
    <row r="8" spans="1:13" ht="12.75">
      <c r="A8" t="s">
        <v>44</v>
      </c>
      <c r="C8" s="28" t="s">
        <v>3306</v>
      </c>
      <c r="E8" s="30" t="s">
        <v>3305</v>
      </c>
      <c r="J8" s="29">
        <f>0+J9+J30+J67+J84+J109+J146+J163+J180</f>
      </c>
      <c s="29">
        <f>0+K9+K30+K67+K84+K109+K146+K163+K180</f>
      </c>
      <c s="29">
        <f>0+L9+L30+L67+L84+L109+L146+L163+L180</f>
      </c>
      <c s="29">
        <f>0+M9+M30+M67+M84+M109+M146+M163+M180</f>
      </c>
    </row>
    <row r="9" spans="1:13" ht="12.75">
      <c r="A9" t="s">
        <v>46</v>
      </c>
      <c r="C9" s="31" t="s">
        <v>1076</v>
      </c>
      <c r="E9" s="33" t="s">
        <v>1381</v>
      </c>
      <c r="J9" s="32">
        <f>0</f>
      </c>
      <c s="32">
        <f>0</f>
      </c>
      <c s="32">
        <f>0+L10+L14+L18+L22+L26</f>
      </c>
      <c s="32">
        <f>0+M10+M14+M18+M22+M26</f>
      </c>
    </row>
    <row r="10" spans="1:16" ht="12.75">
      <c r="A10" t="s">
        <v>48</v>
      </c>
      <c s="34" t="s">
        <v>4</v>
      </c>
      <c s="34" t="s">
        <v>2342</v>
      </c>
      <c s="35" t="s">
        <v>5</v>
      </c>
      <c s="6" t="s">
        <v>2343</v>
      </c>
      <c s="36" t="s">
        <v>62</v>
      </c>
      <c s="37">
        <v>3</v>
      </c>
      <c s="36">
        <v>0</v>
      </c>
      <c s="36">
        <f>ROUND(G10*H10,6)</f>
      </c>
      <c r="L10" s="38">
        <v>0</v>
      </c>
      <c s="32">
        <f>ROUND(ROUND(L10,2)*ROUND(G10,3),2)</f>
      </c>
      <c s="36" t="s">
        <v>52</v>
      </c>
      <c>
        <f>(M10*21)/100</f>
      </c>
      <c t="s">
        <v>27</v>
      </c>
    </row>
    <row r="11" spans="1:5" ht="12.75">
      <c r="A11" s="35" t="s">
        <v>53</v>
      </c>
      <c r="E11" s="39" t="s">
        <v>5</v>
      </c>
    </row>
    <row r="12" spans="1:5" ht="63.75">
      <c r="A12" s="35" t="s">
        <v>54</v>
      </c>
      <c r="E12" s="40" t="s">
        <v>3307</v>
      </c>
    </row>
    <row r="13" spans="1:5" ht="12.75">
      <c r="A13" t="s">
        <v>55</v>
      </c>
      <c r="E13" s="39" t="s">
        <v>2929</v>
      </c>
    </row>
    <row r="14" spans="1:16" ht="25.5">
      <c r="A14" t="s">
        <v>48</v>
      </c>
      <c s="34" t="s">
        <v>27</v>
      </c>
      <c s="34" t="s">
        <v>2400</v>
      </c>
      <c s="35" t="s">
        <v>2401</v>
      </c>
      <c s="6" t="s">
        <v>2402</v>
      </c>
      <c s="36" t="s">
        <v>443</v>
      </c>
      <c s="37">
        <v>4116</v>
      </c>
      <c s="36">
        <v>0</v>
      </c>
      <c s="36">
        <f>ROUND(G14*H14,6)</f>
      </c>
      <c r="L14" s="38">
        <v>0</v>
      </c>
      <c s="32">
        <f>ROUND(ROUND(L14,2)*ROUND(G14,3),2)</f>
      </c>
      <c s="36" t="s">
        <v>52</v>
      </c>
      <c>
        <f>(M14*21)/100</f>
      </c>
      <c t="s">
        <v>27</v>
      </c>
    </row>
    <row r="15" spans="1:5" ht="25.5">
      <c r="A15" s="35" t="s">
        <v>53</v>
      </c>
      <c r="E15" s="39" t="s">
        <v>3308</v>
      </c>
    </row>
    <row r="16" spans="1:5" ht="38.25">
      <c r="A16" s="35" t="s">
        <v>54</v>
      </c>
      <c r="E16" s="40" t="s">
        <v>3309</v>
      </c>
    </row>
    <row r="17" spans="1:5" ht="12.75">
      <c r="A17" t="s">
        <v>55</v>
      </c>
      <c r="E17" s="39" t="s">
        <v>2929</v>
      </c>
    </row>
    <row r="18" spans="1:16" ht="25.5">
      <c r="A18" t="s">
        <v>48</v>
      </c>
      <c s="34" t="s">
        <v>26</v>
      </c>
      <c s="34" t="s">
        <v>447</v>
      </c>
      <c s="35" t="s">
        <v>448</v>
      </c>
      <c s="6" t="s">
        <v>3310</v>
      </c>
      <c s="36" t="s">
        <v>443</v>
      </c>
      <c s="37">
        <v>636</v>
      </c>
      <c s="36">
        <v>0</v>
      </c>
      <c s="36">
        <f>ROUND(G18*H18,6)</f>
      </c>
      <c r="L18" s="38">
        <v>0</v>
      </c>
      <c s="32">
        <f>ROUND(ROUND(L18,2)*ROUND(G18,3),2)</f>
      </c>
      <c s="36" t="s">
        <v>52</v>
      </c>
      <c>
        <f>(M18*21)/100</f>
      </c>
      <c t="s">
        <v>27</v>
      </c>
    </row>
    <row r="19" spans="1:5" ht="12.75">
      <c r="A19" s="35" t="s">
        <v>53</v>
      </c>
      <c r="E19" s="39" t="s">
        <v>445</v>
      </c>
    </row>
    <row r="20" spans="1:5" ht="25.5">
      <c r="A20" s="35" t="s">
        <v>54</v>
      </c>
      <c r="E20" s="40" t="s">
        <v>3311</v>
      </c>
    </row>
    <row r="21" spans="1:5" ht="12.75">
      <c r="A21" t="s">
        <v>55</v>
      </c>
      <c r="E21" s="39" t="s">
        <v>2929</v>
      </c>
    </row>
    <row r="22" spans="1:16" ht="25.5">
      <c r="A22" t="s">
        <v>48</v>
      </c>
      <c s="34" t="s">
        <v>63</v>
      </c>
      <c s="34" t="s">
        <v>451</v>
      </c>
      <c s="35" t="s">
        <v>452</v>
      </c>
      <c s="6" t="s">
        <v>3312</v>
      </c>
      <c s="36" t="s">
        <v>443</v>
      </c>
      <c s="37">
        <v>1764</v>
      </c>
      <c s="36">
        <v>0</v>
      </c>
      <c s="36">
        <f>ROUND(G22*H22,6)</f>
      </c>
      <c r="L22" s="38">
        <v>0</v>
      </c>
      <c s="32">
        <f>ROUND(ROUND(L22,2)*ROUND(G22,3),2)</f>
      </c>
      <c s="36" t="s">
        <v>52</v>
      </c>
      <c>
        <f>(M22*21)/100</f>
      </c>
      <c t="s">
        <v>27</v>
      </c>
    </row>
    <row r="23" spans="1:5" ht="25.5">
      <c r="A23" s="35" t="s">
        <v>53</v>
      </c>
      <c r="E23" s="39" t="s">
        <v>3313</v>
      </c>
    </row>
    <row r="24" spans="1:5" ht="38.25">
      <c r="A24" s="35" t="s">
        <v>54</v>
      </c>
      <c r="E24" s="40" t="s">
        <v>3314</v>
      </c>
    </row>
    <row r="25" spans="1:5" ht="12.75">
      <c r="A25" t="s">
        <v>55</v>
      </c>
      <c r="E25" s="39" t="s">
        <v>2929</v>
      </c>
    </row>
    <row r="26" spans="1:16" ht="25.5">
      <c r="A26" t="s">
        <v>48</v>
      </c>
      <c s="34" t="s">
        <v>67</v>
      </c>
      <c s="34" t="s">
        <v>3315</v>
      </c>
      <c s="35" t="s">
        <v>3316</v>
      </c>
      <c s="6" t="s">
        <v>3317</v>
      </c>
      <c s="36" t="s">
        <v>443</v>
      </c>
      <c s="37">
        <v>0.578</v>
      </c>
      <c s="36">
        <v>0</v>
      </c>
      <c s="36">
        <f>ROUND(G26*H26,6)</f>
      </c>
      <c r="L26" s="38">
        <v>0</v>
      </c>
      <c s="32">
        <f>ROUND(ROUND(L26,2)*ROUND(G26,3),2)</f>
      </c>
      <c s="36" t="s">
        <v>52</v>
      </c>
      <c>
        <f>(M26*21)/100</f>
      </c>
      <c t="s">
        <v>27</v>
      </c>
    </row>
    <row r="27" spans="1:5" ht="12.75">
      <c r="A27" s="35" t="s">
        <v>53</v>
      </c>
      <c r="E27" s="39" t="s">
        <v>445</v>
      </c>
    </row>
    <row r="28" spans="1:5" ht="25.5">
      <c r="A28" s="35" t="s">
        <v>54</v>
      </c>
      <c r="E28" s="40" t="s">
        <v>3318</v>
      </c>
    </row>
    <row r="29" spans="1:5" ht="12.75">
      <c r="A29" t="s">
        <v>55</v>
      </c>
      <c r="E29" s="39" t="s">
        <v>2929</v>
      </c>
    </row>
    <row r="30" spans="1:13" ht="12.75">
      <c r="A30" t="s">
        <v>46</v>
      </c>
      <c r="C30" s="31" t="s">
        <v>4</v>
      </c>
      <c r="E30" s="33" t="s">
        <v>1269</v>
      </c>
      <c r="J30" s="32">
        <f>0</f>
      </c>
      <c s="32">
        <f>0</f>
      </c>
      <c s="32">
        <f>0+L31+L35+L39+L43+L47+L51+L55+L59+L63</f>
      </c>
      <c s="32">
        <f>0+M31+M35+M39+M43+M47+M51+M55+M59+M63</f>
      </c>
    </row>
    <row r="31" spans="1:16" ht="12.75">
      <c r="A31" t="s">
        <v>48</v>
      </c>
      <c s="34" t="s">
        <v>72</v>
      </c>
      <c s="34" t="s">
        <v>3319</v>
      </c>
      <c s="35" t="s">
        <v>5</v>
      </c>
      <c s="6" t="s">
        <v>3320</v>
      </c>
      <c s="36" t="s">
        <v>51</v>
      </c>
      <c s="37">
        <v>78.32</v>
      </c>
      <c s="36">
        <v>0</v>
      </c>
      <c s="36">
        <f>ROUND(G31*H31,6)</f>
      </c>
      <c r="L31" s="38">
        <v>0</v>
      </c>
      <c s="32">
        <f>ROUND(ROUND(L31,2)*ROUND(G31,3),2)</f>
      </c>
      <c s="36" t="s">
        <v>52</v>
      </c>
      <c>
        <f>(M31*21)/100</f>
      </c>
      <c t="s">
        <v>27</v>
      </c>
    </row>
    <row r="32" spans="1:5" ht="12.75">
      <c r="A32" s="35" t="s">
        <v>53</v>
      </c>
      <c r="E32" s="39" t="s">
        <v>5</v>
      </c>
    </row>
    <row r="33" spans="1:5" ht="25.5">
      <c r="A33" s="35" t="s">
        <v>54</v>
      </c>
      <c r="E33" s="40" t="s">
        <v>3321</v>
      </c>
    </row>
    <row r="34" spans="1:5" ht="12.75">
      <c r="A34" t="s">
        <v>55</v>
      </c>
      <c r="E34" s="39" t="s">
        <v>2929</v>
      </c>
    </row>
    <row r="35" spans="1:16" ht="12.75">
      <c r="A35" t="s">
        <v>48</v>
      </c>
      <c s="34" t="s">
        <v>123</v>
      </c>
      <c s="34" t="s">
        <v>3322</v>
      </c>
      <c s="35" t="s">
        <v>5</v>
      </c>
      <c s="6" t="s">
        <v>3323</v>
      </c>
      <c s="36" t="s">
        <v>182</v>
      </c>
      <c s="37">
        <v>53.376</v>
      </c>
      <c s="36">
        <v>0</v>
      </c>
      <c s="36">
        <f>ROUND(G35*H35,6)</f>
      </c>
      <c r="L35" s="38">
        <v>0</v>
      </c>
      <c s="32">
        <f>ROUND(ROUND(L35,2)*ROUND(G35,3),2)</f>
      </c>
      <c s="36" t="s">
        <v>52</v>
      </c>
      <c>
        <f>(M35*21)/100</f>
      </c>
      <c t="s">
        <v>27</v>
      </c>
    </row>
    <row r="36" spans="1:5" ht="12.75">
      <c r="A36" s="35" t="s">
        <v>53</v>
      </c>
      <c r="E36" s="39" t="s">
        <v>3324</v>
      </c>
    </row>
    <row r="37" spans="1:5" ht="25.5">
      <c r="A37" s="35" t="s">
        <v>54</v>
      </c>
      <c r="E37" s="40" t="s">
        <v>3325</v>
      </c>
    </row>
    <row r="38" spans="1:5" ht="12.75">
      <c r="A38" t="s">
        <v>55</v>
      </c>
      <c r="E38" s="39" t="s">
        <v>2929</v>
      </c>
    </row>
    <row r="39" spans="1:16" ht="12.75">
      <c r="A39" t="s">
        <v>48</v>
      </c>
      <c s="34" t="s">
        <v>163</v>
      </c>
      <c s="34" t="s">
        <v>3326</v>
      </c>
      <c s="35" t="s">
        <v>5</v>
      </c>
      <c s="6" t="s">
        <v>3327</v>
      </c>
      <c s="36" t="s">
        <v>182</v>
      </c>
      <c s="37">
        <v>53.376</v>
      </c>
      <c s="36">
        <v>0</v>
      </c>
      <c s="36">
        <f>ROUND(G39*H39,6)</f>
      </c>
      <c r="L39" s="38">
        <v>0</v>
      </c>
      <c s="32">
        <f>ROUND(ROUND(L39,2)*ROUND(G39,3),2)</f>
      </c>
      <c s="36" t="s">
        <v>52</v>
      </c>
      <c>
        <f>(M39*21)/100</f>
      </c>
      <c t="s">
        <v>27</v>
      </c>
    </row>
    <row r="40" spans="1:5" ht="12.75">
      <c r="A40" s="35" t="s">
        <v>53</v>
      </c>
      <c r="E40" s="39" t="s">
        <v>3328</v>
      </c>
    </row>
    <row r="41" spans="1:5" ht="12.75">
      <c r="A41" s="35" t="s">
        <v>54</v>
      </c>
      <c r="E41" s="40" t="s">
        <v>5</v>
      </c>
    </row>
    <row r="42" spans="1:5" ht="12.75">
      <c r="A42" t="s">
        <v>55</v>
      </c>
      <c r="E42" s="39" t="s">
        <v>2929</v>
      </c>
    </row>
    <row r="43" spans="1:16" ht="12.75">
      <c r="A43" t="s">
        <v>48</v>
      </c>
      <c s="34" t="s">
        <v>76</v>
      </c>
      <c s="34" t="s">
        <v>2953</v>
      </c>
      <c s="35" t="s">
        <v>5</v>
      </c>
      <c s="6" t="s">
        <v>2954</v>
      </c>
      <c s="36" t="s">
        <v>182</v>
      </c>
      <c s="37">
        <v>4650</v>
      </c>
      <c s="36">
        <v>0</v>
      </c>
      <c s="36">
        <f>ROUND(G43*H43,6)</f>
      </c>
      <c r="L43" s="38">
        <v>0</v>
      </c>
      <c s="32">
        <f>ROUND(ROUND(L43,2)*ROUND(G43,3),2)</f>
      </c>
      <c s="36" t="s">
        <v>52</v>
      </c>
      <c>
        <f>(M43*21)/100</f>
      </c>
      <c t="s">
        <v>27</v>
      </c>
    </row>
    <row r="44" spans="1:5" ht="12.75">
      <c r="A44" s="35" t="s">
        <v>53</v>
      </c>
      <c r="E44" s="39" t="s">
        <v>5</v>
      </c>
    </row>
    <row r="45" spans="1:5" ht="38.25">
      <c r="A45" s="35" t="s">
        <v>54</v>
      </c>
      <c r="E45" s="40" t="s">
        <v>3329</v>
      </c>
    </row>
    <row r="46" spans="1:5" ht="12.75">
      <c r="A46" t="s">
        <v>55</v>
      </c>
      <c r="E46" s="39" t="s">
        <v>2929</v>
      </c>
    </row>
    <row r="47" spans="1:16" ht="12.75">
      <c r="A47" t="s">
        <v>48</v>
      </c>
      <c s="34" t="s">
        <v>82</v>
      </c>
      <c s="34" t="s">
        <v>2960</v>
      </c>
      <c s="35" t="s">
        <v>5</v>
      </c>
      <c s="6" t="s">
        <v>2961</v>
      </c>
      <c s="36" t="s">
        <v>182</v>
      </c>
      <c s="37">
        <v>4650</v>
      </c>
      <c s="36">
        <v>0</v>
      </c>
      <c s="36">
        <f>ROUND(G47*H47,6)</f>
      </c>
      <c r="L47" s="38">
        <v>0</v>
      </c>
      <c s="32">
        <f>ROUND(ROUND(L47,2)*ROUND(G47,3),2)</f>
      </c>
      <c s="36" t="s">
        <v>52</v>
      </c>
      <c>
        <f>(M47*21)/100</f>
      </c>
      <c t="s">
        <v>27</v>
      </c>
    </row>
    <row r="48" spans="1:5" ht="12.75">
      <c r="A48" s="35" t="s">
        <v>53</v>
      </c>
      <c r="E48" s="39" t="s">
        <v>5</v>
      </c>
    </row>
    <row r="49" spans="1:5" ht="38.25">
      <c r="A49" s="35" t="s">
        <v>54</v>
      </c>
      <c r="E49" s="40" t="s">
        <v>3330</v>
      </c>
    </row>
    <row r="50" spans="1:5" ht="12.75">
      <c r="A50" t="s">
        <v>55</v>
      </c>
      <c r="E50" s="39" t="s">
        <v>2929</v>
      </c>
    </row>
    <row r="51" spans="1:16" ht="12.75">
      <c r="A51" t="s">
        <v>48</v>
      </c>
      <c s="34" t="s">
        <v>86</v>
      </c>
      <c s="34" t="s">
        <v>2963</v>
      </c>
      <c s="35" t="s">
        <v>5</v>
      </c>
      <c s="6" t="s">
        <v>2964</v>
      </c>
      <c s="36" t="s">
        <v>182</v>
      </c>
      <c s="37">
        <v>2490.8</v>
      </c>
      <c s="36">
        <v>0</v>
      </c>
      <c s="36">
        <f>ROUND(G51*H51,6)</f>
      </c>
      <c r="L51" s="38">
        <v>0</v>
      </c>
      <c s="32">
        <f>ROUND(ROUND(L51,2)*ROUND(G51,3),2)</f>
      </c>
      <c s="36" t="s">
        <v>52</v>
      </c>
      <c>
        <f>(M51*21)/100</f>
      </c>
      <c t="s">
        <v>27</v>
      </c>
    </row>
    <row r="52" spans="1:5" ht="12.75">
      <c r="A52" s="35" t="s">
        <v>53</v>
      </c>
      <c r="E52" s="39" t="s">
        <v>5</v>
      </c>
    </row>
    <row r="53" spans="1:5" ht="38.25">
      <c r="A53" s="35" t="s">
        <v>54</v>
      </c>
      <c r="E53" s="40" t="s">
        <v>3331</v>
      </c>
    </row>
    <row r="54" spans="1:5" ht="12.75">
      <c r="A54" t="s">
        <v>55</v>
      </c>
      <c r="E54" s="39" t="s">
        <v>2929</v>
      </c>
    </row>
    <row r="55" spans="1:16" ht="12.75">
      <c r="A55" t="s">
        <v>48</v>
      </c>
      <c s="34" t="s">
        <v>90</v>
      </c>
      <c s="34" t="s">
        <v>2966</v>
      </c>
      <c s="35" t="s">
        <v>5</v>
      </c>
      <c s="6" t="s">
        <v>2967</v>
      </c>
      <c s="36" t="s">
        <v>182</v>
      </c>
      <c s="37">
        <v>1.6</v>
      </c>
      <c s="36">
        <v>0</v>
      </c>
      <c s="36">
        <f>ROUND(G55*H55,6)</f>
      </c>
      <c r="L55" s="38">
        <v>0</v>
      </c>
      <c s="32">
        <f>ROUND(ROUND(L55,2)*ROUND(G55,3),2)</f>
      </c>
      <c s="36" t="s">
        <v>52</v>
      </c>
      <c>
        <f>(M55*21)/100</f>
      </c>
      <c t="s">
        <v>27</v>
      </c>
    </row>
    <row r="56" spans="1:5" ht="12.75">
      <c r="A56" s="35" t="s">
        <v>53</v>
      </c>
      <c r="E56" s="39" t="s">
        <v>5</v>
      </c>
    </row>
    <row r="57" spans="1:5" ht="38.25">
      <c r="A57" s="35" t="s">
        <v>54</v>
      </c>
      <c r="E57" s="40" t="s">
        <v>3332</v>
      </c>
    </row>
    <row r="58" spans="1:5" ht="12.75">
      <c r="A58" t="s">
        <v>55</v>
      </c>
      <c r="E58" s="39" t="s">
        <v>2929</v>
      </c>
    </row>
    <row r="59" spans="1:16" ht="12.75">
      <c r="A59" t="s">
        <v>48</v>
      </c>
      <c s="34" t="s">
        <v>94</v>
      </c>
      <c s="34" t="s">
        <v>2693</v>
      </c>
      <c s="35" t="s">
        <v>5</v>
      </c>
      <c s="6" t="s">
        <v>2694</v>
      </c>
      <c s="36" t="s">
        <v>197</v>
      </c>
      <c s="37">
        <v>355.872</v>
      </c>
      <c s="36">
        <v>0</v>
      </c>
      <c s="36">
        <f>ROUND(G59*H59,6)</f>
      </c>
      <c r="L59" s="38">
        <v>0</v>
      </c>
      <c s="32">
        <f>ROUND(ROUND(L59,2)*ROUND(G59,3),2)</f>
      </c>
      <c s="36" t="s">
        <v>52</v>
      </c>
      <c>
        <f>(M59*21)/100</f>
      </c>
      <c t="s">
        <v>27</v>
      </c>
    </row>
    <row r="60" spans="1:5" ht="12.75">
      <c r="A60" s="35" t="s">
        <v>53</v>
      </c>
      <c r="E60" s="39" t="s">
        <v>5</v>
      </c>
    </row>
    <row r="61" spans="1:5" ht="25.5">
      <c r="A61" s="35" t="s">
        <v>54</v>
      </c>
      <c r="E61" s="40" t="s">
        <v>3333</v>
      </c>
    </row>
    <row r="62" spans="1:5" ht="12.75">
      <c r="A62" t="s">
        <v>55</v>
      </c>
      <c r="E62" s="39" t="s">
        <v>2929</v>
      </c>
    </row>
    <row r="63" spans="1:16" ht="12.75">
      <c r="A63" t="s">
        <v>48</v>
      </c>
      <c s="34" t="s">
        <v>98</v>
      </c>
      <c s="34" t="s">
        <v>3334</v>
      </c>
      <c s="35" t="s">
        <v>5</v>
      </c>
      <c s="6" t="s">
        <v>3335</v>
      </c>
      <c s="36" t="s">
        <v>197</v>
      </c>
      <c s="37">
        <v>355.872</v>
      </c>
      <c s="36">
        <v>0</v>
      </c>
      <c s="36">
        <f>ROUND(G63*H63,6)</f>
      </c>
      <c r="L63" s="38">
        <v>0</v>
      </c>
      <c s="32">
        <f>ROUND(ROUND(L63,2)*ROUND(G63,3),2)</f>
      </c>
      <c s="36" t="s">
        <v>52</v>
      </c>
      <c>
        <f>(M63*21)/100</f>
      </c>
      <c t="s">
        <v>27</v>
      </c>
    </row>
    <row r="64" spans="1:5" ht="12.75">
      <c r="A64" s="35" t="s">
        <v>53</v>
      </c>
      <c r="E64" s="39" t="s">
        <v>5</v>
      </c>
    </row>
    <row r="65" spans="1:5" ht="25.5">
      <c r="A65" s="35" t="s">
        <v>54</v>
      </c>
      <c r="E65" s="40" t="s">
        <v>3333</v>
      </c>
    </row>
    <row r="66" spans="1:5" ht="12.75">
      <c r="A66" t="s">
        <v>55</v>
      </c>
      <c r="E66" s="39" t="s">
        <v>2929</v>
      </c>
    </row>
    <row r="67" spans="1:13" ht="12.75">
      <c r="A67" t="s">
        <v>46</v>
      </c>
      <c r="C67" s="31" t="s">
        <v>27</v>
      </c>
      <c r="E67" s="33" t="s">
        <v>1273</v>
      </c>
      <c r="J67" s="32">
        <f>0</f>
      </c>
      <c s="32">
        <f>0</f>
      </c>
      <c s="32">
        <f>0+L68+L72+L76+L80</f>
      </c>
      <c s="32">
        <f>0+M68+M72+M76+M80</f>
      </c>
    </row>
    <row r="68" spans="1:16" ht="12.75">
      <c r="A68" t="s">
        <v>48</v>
      </c>
      <c s="34" t="s">
        <v>102</v>
      </c>
      <c s="34" t="s">
        <v>2972</v>
      </c>
      <c s="35" t="s">
        <v>5</v>
      </c>
      <c s="6" t="s">
        <v>2973</v>
      </c>
      <c s="36" t="s">
        <v>197</v>
      </c>
      <c s="37">
        <v>556.66</v>
      </c>
      <c s="36">
        <v>0</v>
      </c>
      <c s="36">
        <f>ROUND(G68*H68,6)</f>
      </c>
      <c r="L68" s="38">
        <v>0</v>
      </c>
      <c s="32">
        <f>ROUND(ROUND(L68,2)*ROUND(G68,3),2)</f>
      </c>
      <c s="36" t="s">
        <v>52</v>
      </c>
      <c>
        <f>(M68*21)/100</f>
      </c>
      <c t="s">
        <v>27</v>
      </c>
    </row>
    <row r="69" spans="1:5" ht="12.75">
      <c r="A69" s="35" t="s">
        <v>53</v>
      </c>
      <c r="E69" s="39" t="s">
        <v>3336</v>
      </c>
    </row>
    <row r="70" spans="1:5" ht="38.25">
      <c r="A70" s="35" t="s">
        <v>54</v>
      </c>
      <c r="E70" s="40" t="s">
        <v>3337</v>
      </c>
    </row>
    <row r="71" spans="1:5" ht="12.75">
      <c r="A71" t="s">
        <v>55</v>
      </c>
      <c r="E71" s="39" t="s">
        <v>2929</v>
      </c>
    </row>
    <row r="72" spans="1:16" ht="12.75">
      <c r="A72" t="s">
        <v>48</v>
      </c>
      <c s="34" t="s">
        <v>107</v>
      </c>
      <c s="34" t="s">
        <v>3338</v>
      </c>
      <c s="35" t="s">
        <v>5</v>
      </c>
      <c s="6" t="s">
        <v>3339</v>
      </c>
      <c s="36" t="s">
        <v>197</v>
      </c>
      <c s="37">
        <v>96.31</v>
      </c>
      <c s="36">
        <v>0</v>
      </c>
      <c s="36">
        <f>ROUND(G72*H72,6)</f>
      </c>
      <c r="L72" s="38">
        <v>0</v>
      </c>
      <c s="32">
        <f>ROUND(ROUND(L72,2)*ROUND(G72,3),2)</f>
      </c>
      <c s="36" t="s">
        <v>52</v>
      </c>
      <c>
        <f>(M72*21)/100</f>
      </c>
      <c t="s">
        <v>27</v>
      </c>
    </row>
    <row r="73" spans="1:5" ht="12.75">
      <c r="A73" s="35" t="s">
        <v>53</v>
      </c>
      <c r="E73" s="39" t="s">
        <v>3340</v>
      </c>
    </row>
    <row r="74" spans="1:5" ht="25.5">
      <c r="A74" s="35" t="s">
        <v>54</v>
      </c>
      <c r="E74" s="40" t="s">
        <v>3341</v>
      </c>
    </row>
    <row r="75" spans="1:5" ht="12.75">
      <c r="A75" t="s">
        <v>55</v>
      </c>
      <c r="E75" s="39" t="s">
        <v>2929</v>
      </c>
    </row>
    <row r="76" spans="1:16" ht="12.75">
      <c r="A76" t="s">
        <v>48</v>
      </c>
      <c s="34" t="s">
        <v>111</v>
      </c>
      <c s="34" t="s">
        <v>3342</v>
      </c>
      <c s="35" t="s">
        <v>5</v>
      </c>
      <c s="6" t="s">
        <v>3343</v>
      </c>
      <c s="36" t="s">
        <v>51</v>
      </c>
      <c s="37">
        <v>1141</v>
      </c>
      <c s="36">
        <v>0</v>
      </c>
      <c s="36">
        <f>ROUND(G76*H76,6)</f>
      </c>
      <c r="L76" s="38">
        <v>0</v>
      </c>
      <c s="32">
        <f>ROUND(ROUND(L76,2)*ROUND(G76,3),2)</f>
      </c>
      <c s="36" t="s">
        <v>52</v>
      </c>
      <c>
        <f>(M76*21)/100</f>
      </c>
      <c t="s">
        <v>27</v>
      </c>
    </row>
    <row r="77" spans="1:5" ht="25.5">
      <c r="A77" s="35" t="s">
        <v>53</v>
      </c>
      <c r="E77" s="39" t="s">
        <v>3344</v>
      </c>
    </row>
    <row r="78" spans="1:5" ht="38.25">
      <c r="A78" s="35" t="s">
        <v>54</v>
      </c>
      <c r="E78" s="40" t="s">
        <v>3345</v>
      </c>
    </row>
    <row r="79" spans="1:5" ht="12.75">
      <c r="A79" t="s">
        <v>55</v>
      </c>
      <c r="E79" s="39" t="s">
        <v>2929</v>
      </c>
    </row>
    <row r="80" spans="1:16" ht="25.5">
      <c r="A80" t="s">
        <v>48</v>
      </c>
      <c s="34" t="s">
        <v>115</v>
      </c>
      <c s="34" t="s">
        <v>3346</v>
      </c>
      <c s="35" t="s">
        <v>5</v>
      </c>
      <c s="6" t="s">
        <v>3347</v>
      </c>
      <c s="36" t="s">
        <v>51</v>
      </c>
      <c s="37">
        <v>1141</v>
      </c>
      <c s="36">
        <v>0</v>
      </c>
      <c s="36">
        <f>ROUND(G80*H80,6)</f>
      </c>
      <c r="L80" s="38">
        <v>0</v>
      </c>
      <c s="32">
        <f>ROUND(ROUND(L80,2)*ROUND(G80,3),2)</f>
      </c>
      <c s="36" t="s">
        <v>52</v>
      </c>
      <c>
        <f>(M80*21)/100</f>
      </c>
      <c t="s">
        <v>27</v>
      </c>
    </row>
    <row r="81" spans="1:5" ht="25.5">
      <c r="A81" s="35" t="s">
        <v>53</v>
      </c>
      <c r="E81" s="39" t="s">
        <v>3348</v>
      </c>
    </row>
    <row r="82" spans="1:5" ht="25.5">
      <c r="A82" s="35" t="s">
        <v>54</v>
      </c>
      <c r="E82" s="40" t="s">
        <v>3349</v>
      </c>
    </row>
    <row r="83" spans="1:5" ht="12.75">
      <c r="A83" t="s">
        <v>55</v>
      </c>
      <c r="E83" s="39" t="s">
        <v>2929</v>
      </c>
    </row>
    <row r="84" spans="1:13" ht="12.75">
      <c r="A84" t="s">
        <v>46</v>
      </c>
      <c r="C84" s="31" t="s">
        <v>26</v>
      </c>
      <c r="E84" s="33" t="s">
        <v>2715</v>
      </c>
      <c r="J84" s="32">
        <f>0</f>
      </c>
      <c s="32">
        <f>0</f>
      </c>
      <c s="32">
        <f>0+L85+L89+L93+L97+L101+L105</f>
      </c>
      <c s="32">
        <f>0+M85+M89+M93+M97+M101+M105</f>
      </c>
    </row>
    <row r="85" spans="1:16" ht="12.75">
      <c r="A85" t="s">
        <v>48</v>
      </c>
      <c s="34" t="s">
        <v>119</v>
      </c>
      <c s="34" t="s">
        <v>3350</v>
      </c>
      <c s="35" t="s">
        <v>5</v>
      </c>
      <c s="6" t="s">
        <v>3351</v>
      </c>
      <c s="36" t="s">
        <v>182</v>
      </c>
      <c s="37">
        <v>4.8</v>
      </c>
      <c s="36">
        <v>0</v>
      </c>
      <c s="36">
        <f>ROUND(G85*H85,6)</f>
      </c>
      <c r="L85" s="38">
        <v>0</v>
      </c>
      <c s="32">
        <f>ROUND(ROUND(L85,2)*ROUND(G85,3),2)</f>
      </c>
      <c s="36" t="s">
        <v>52</v>
      </c>
      <c>
        <f>(M85*21)/100</f>
      </c>
      <c t="s">
        <v>27</v>
      </c>
    </row>
    <row r="86" spans="1:5" ht="25.5">
      <c r="A86" s="35" t="s">
        <v>53</v>
      </c>
      <c r="E86" s="39" t="s">
        <v>3352</v>
      </c>
    </row>
    <row r="87" spans="1:5" ht="38.25">
      <c r="A87" s="35" t="s">
        <v>54</v>
      </c>
      <c r="E87" s="40" t="s">
        <v>3353</v>
      </c>
    </row>
    <row r="88" spans="1:5" ht="12.75">
      <c r="A88" t="s">
        <v>55</v>
      </c>
      <c r="E88" s="39" t="s">
        <v>2929</v>
      </c>
    </row>
    <row r="89" spans="1:16" ht="12.75">
      <c r="A89" t="s">
        <v>48</v>
      </c>
      <c s="34" t="s">
        <v>125</v>
      </c>
      <c s="34" t="s">
        <v>3000</v>
      </c>
      <c s="35" t="s">
        <v>5</v>
      </c>
      <c s="6" t="s">
        <v>3001</v>
      </c>
      <c s="36" t="s">
        <v>443</v>
      </c>
      <c s="37">
        <v>0.72</v>
      </c>
      <c s="36">
        <v>0</v>
      </c>
      <c s="36">
        <f>ROUND(G89*H89,6)</f>
      </c>
      <c r="L89" s="38">
        <v>0</v>
      </c>
      <c s="32">
        <f>ROUND(ROUND(L89,2)*ROUND(G89,3),2)</f>
      </c>
      <c s="36" t="s">
        <v>52</v>
      </c>
      <c>
        <f>(M89*21)/100</f>
      </c>
      <c t="s">
        <v>27</v>
      </c>
    </row>
    <row r="90" spans="1:5" ht="12.75">
      <c r="A90" s="35" t="s">
        <v>53</v>
      </c>
      <c r="E90" s="39" t="s">
        <v>5</v>
      </c>
    </row>
    <row r="91" spans="1:5" ht="25.5">
      <c r="A91" s="35" t="s">
        <v>54</v>
      </c>
      <c r="E91" s="40" t="s">
        <v>3354</v>
      </c>
    </row>
    <row r="92" spans="1:5" ht="12.75">
      <c r="A92" t="s">
        <v>55</v>
      </c>
      <c r="E92" s="39" t="s">
        <v>2929</v>
      </c>
    </row>
    <row r="93" spans="1:16" ht="25.5">
      <c r="A93" t="s">
        <v>48</v>
      </c>
      <c s="34" t="s">
        <v>129</v>
      </c>
      <c s="34" t="s">
        <v>3355</v>
      </c>
      <c s="35" t="s">
        <v>5</v>
      </c>
      <c s="6" t="s">
        <v>3356</v>
      </c>
      <c s="36" t="s">
        <v>182</v>
      </c>
      <c s="37">
        <v>6</v>
      </c>
      <c s="36">
        <v>0</v>
      </c>
      <c s="36">
        <f>ROUND(G93*H93,6)</f>
      </c>
      <c r="L93" s="38">
        <v>0</v>
      </c>
      <c s="32">
        <f>ROUND(ROUND(L93,2)*ROUND(G93,3),2)</f>
      </c>
      <c s="36" t="s">
        <v>52</v>
      </c>
      <c>
        <f>(M93*21)/100</f>
      </c>
      <c t="s">
        <v>27</v>
      </c>
    </row>
    <row r="94" spans="1:5" ht="12.75">
      <c r="A94" s="35" t="s">
        <v>53</v>
      </c>
      <c r="E94" s="39" t="s">
        <v>5</v>
      </c>
    </row>
    <row r="95" spans="1:5" ht="25.5">
      <c r="A95" s="35" t="s">
        <v>54</v>
      </c>
      <c r="E95" s="40" t="s">
        <v>3357</v>
      </c>
    </row>
    <row r="96" spans="1:5" ht="12.75">
      <c r="A96" t="s">
        <v>55</v>
      </c>
      <c r="E96" s="39" t="s">
        <v>2929</v>
      </c>
    </row>
    <row r="97" spans="1:16" ht="12.75">
      <c r="A97" t="s">
        <v>48</v>
      </c>
      <c s="34" t="s">
        <v>133</v>
      </c>
      <c s="34" t="s">
        <v>3358</v>
      </c>
      <c s="35" t="s">
        <v>5</v>
      </c>
      <c s="6" t="s">
        <v>3359</v>
      </c>
      <c s="36" t="s">
        <v>182</v>
      </c>
      <c s="37">
        <v>412</v>
      </c>
      <c s="36">
        <v>0</v>
      </c>
      <c s="36">
        <f>ROUND(G97*H97,6)</f>
      </c>
      <c r="L97" s="38">
        <v>0</v>
      </c>
      <c s="32">
        <f>ROUND(ROUND(L97,2)*ROUND(G97,3),2)</f>
      </c>
      <c s="36" t="s">
        <v>52</v>
      </c>
      <c>
        <f>(M97*21)/100</f>
      </c>
      <c t="s">
        <v>27</v>
      </c>
    </row>
    <row r="98" spans="1:5" ht="12.75">
      <c r="A98" s="35" t="s">
        <v>53</v>
      </c>
      <c r="E98" s="39" t="s">
        <v>5</v>
      </c>
    </row>
    <row r="99" spans="1:5" ht="89.25">
      <c r="A99" s="35" t="s">
        <v>54</v>
      </c>
      <c r="E99" s="40" t="s">
        <v>3360</v>
      </c>
    </row>
    <row r="100" spans="1:5" ht="12.75">
      <c r="A100" t="s">
        <v>55</v>
      </c>
      <c r="E100" s="39" t="s">
        <v>2929</v>
      </c>
    </row>
    <row r="101" spans="1:16" ht="12.75">
      <c r="A101" t="s">
        <v>48</v>
      </c>
      <c s="34" t="s">
        <v>138</v>
      </c>
      <c s="34" t="s">
        <v>3361</v>
      </c>
      <c s="35" t="s">
        <v>5</v>
      </c>
      <c s="6" t="s">
        <v>3362</v>
      </c>
      <c s="36" t="s">
        <v>443</v>
      </c>
      <c s="37">
        <v>49.212</v>
      </c>
      <c s="36">
        <v>0</v>
      </c>
      <c s="36">
        <f>ROUND(G101*H101,6)</f>
      </c>
      <c r="L101" s="38">
        <v>0</v>
      </c>
      <c s="32">
        <f>ROUND(ROUND(L101,2)*ROUND(G101,3),2)</f>
      </c>
      <c s="36" t="s">
        <v>52</v>
      </c>
      <c>
        <f>(M101*21)/100</f>
      </c>
      <c t="s">
        <v>27</v>
      </c>
    </row>
    <row r="102" spans="1:5" ht="12.75">
      <c r="A102" s="35" t="s">
        <v>53</v>
      </c>
      <c r="E102" s="39" t="s">
        <v>5</v>
      </c>
    </row>
    <row r="103" spans="1:5" ht="25.5">
      <c r="A103" s="35" t="s">
        <v>54</v>
      </c>
      <c r="E103" s="40" t="s">
        <v>3363</v>
      </c>
    </row>
    <row r="104" spans="1:5" ht="12.75">
      <c r="A104" t="s">
        <v>55</v>
      </c>
      <c r="E104" s="39" t="s">
        <v>2929</v>
      </c>
    </row>
    <row r="105" spans="1:16" ht="12.75">
      <c r="A105" t="s">
        <v>48</v>
      </c>
      <c s="34" t="s">
        <v>249</v>
      </c>
      <c s="34" t="s">
        <v>3364</v>
      </c>
      <c s="35" t="s">
        <v>5</v>
      </c>
      <c s="6" t="s">
        <v>3365</v>
      </c>
      <c s="36" t="s">
        <v>2852</v>
      </c>
      <c s="37">
        <v>994</v>
      </c>
      <c s="36">
        <v>0</v>
      </c>
      <c s="36">
        <f>ROUND(G105*H105,6)</f>
      </c>
      <c r="L105" s="38">
        <v>0</v>
      </c>
      <c s="32">
        <f>ROUND(ROUND(L105,2)*ROUND(G105,3),2)</f>
      </c>
      <c s="36" t="s">
        <v>52</v>
      </c>
      <c>
        <f>(M105*21)/100</f>
      </c>
      <c t="s">
        <v>27</v>
      </c>
    </row>
    <row r="106" spans="1:5" ht="25.5">
      <c r="A106" s="35" t="s">
        <v>53</v>
      </c>
      <c r="E106" s="39" t="s">
        <v>3366</v>
      </c>
    </row>
    <row r="107" spans="1:5" ht="38.25">
      <c r="A107" s="35" t="s">
        <v>54</v>
      </c>
      <c r="E107" s="40" t="s">
        <v>3367</v>
      </c>
    </row>
    <row r="108" spans="1:5" ht="12.75">
      <c r="A108" t="s">
        <v>55</v>
      </c>
      <c r="E108" s="39" t="s">
        <v>2929</v>
      </c>
    </row>
    <row r="109" spans="1:13" ht="12.75">
      <c r="A109" t="s">
        <v>46</v>
      </c>
      <c r="C109" s="31" t="s">
        <v>63</v>
      </c>
      <c r="E109" s="33" t="s">
        <v>2421</v>
      </c>
      <c r="J109" s="32">
        <f>0</f>
      </c>
      <c s="32">
        <f>0</f>
      </c>
      <c s="32">
        <f>0+L110+L114+L118+L122+L126+L130+L134+L138+L142</f>
      </c>
      <c s="32">
        <f>0+M110+M114+M118+M122+M126+M130+M134+M138+M142</f>
      </c>
    </row>
    <row r="110" spans="1:16" ht="12.75">
      <c r="A110" t="s">
        <v>48</v>
      </c>
      <c s="34" t="s">
        <v>253</v>
      </c>
      <c s="34" t="s">
        <v>3368</v>
      </c>
      <c s="35" t="s">
        <v>5</v>
      </c>
      <c s="6" t="s">
        <v>3369</v>
      </c>
      <c s="36" t="s">
        <v>443</v>
      </c>
      <c s="37">
        <v>145.141</v>
      </c>
      <c s="36">
        <v>0</v>
      </c>
      <c s="36">
        <f>ROUND(G110*H110,6)</f>
      </c>
      <c r="L110" s="38">
        <v>0</v>
      </c>
      <c s="32">
        <f>ROUND(ROUND(L110,2)*ROUND(G110,3),2)</f>
      </c>
      <c s="36" t="s">
        <v>52</v>
      </c>
      <c>
        <f>(M110*21)/100</f>
      </c>
      <c t="s">
        <v>27</v>
      </c>
    </row>
    <row r="111" spans="1:5" ht="51">
      <c r="A111" s="35" t="s">
        <v>53</v>
      </c>
      <c r="E111" s="39" t="s">
        <v>3370</v>
      </c>
    </row>
    <row r="112" spans="1:5" ht="63.75">
      <c r="A112" s="35" t="s">
        <v>54</v>
      </c>
      <c r="E112" s="40" t="s">
        <v>3371</v>
      </c>
    </row>
    <row r="113" spans="1:5" ht="12.75">
      <c r="A113" t="s">
        <v>55</v>
      </c>
      <c r="E113" s="39" t="s">
        <v>2929</v>
      </c>
    </row>
    <row r="114" spans="1:16" ht="12.75">
      <c r="A114" t="s">
        <v>48</v>
      </c>
      <c s="34" t="s">
        <v>995</v>
      </c>
      <c s="34" t="s">
        <v>3011</v>
      </c>
      <c s="35" t="s">
        <v>5</v>
      </c>
      <c s="6" t="s">
        <v>3012</v>
      </c>
      <c s="36" t="s">
        <v>443</v>
      </c>
      <c s="37">
        <v>1.802</v>
      </c>
      <c s="36">
        <v>0</v>
      </c>
      <c s="36">
        <f>ROUND(G114*H114,6)</f>
      </c>
      <c r="L114" s="38">
        <v>0</v>
      </c>
      <c s="32">
        <f>ROUND(ROUND(L114,2)*ROUND(G114,3),2)</f>
      </c>
      <c s="36" t="s">
        <v>52</v>
      </c>
      <c>
        <f>(M114*21)/100</f>
      </c>
      <c t="s">
        <v>27</v>
      </c>
    </row>
    <row r="115" spans="1:5" ht="12.75">
      <c r="A115" s="35" t="s">
        <v>53</v>
      </c>
      <c r="E115" s="39" t="s">
        <v>3372</v>
      </c>
    </row>
    <row r="116" spans="1:5" ht="38.25">
      <c r="A116" s="35" t="s">
        <v>54</v>
      </c>
      <c r="E116" s="40" t="s">
        <v>3373</v>
      </c>
    </row>
    <row r="117" spans="1:5" ht="12.75">
      <c r="A117" t="s">
        <v>55</v>
      </c>
      <c r="E117" s="39" t="s">
        <v>2929</v>
      </c>
    </row>
    <row r="118" spans="1:16" ht="12.75">
      <c r="A118" t="s">
        <v>48</v>
      </c>
      <c s="34" t="s">
        <v>256</v>
      </c>
      <c s="34" t="s">
        <v>3374</v>
      </c>
      <c s="35" t="s">
        <v>4</v>
      </c>
      <c s="6" t="s">
        <v>3375</v>
      </c>
      <c s="36" t="s">
        <v>62</v>
      </c>
      <c s="37">
        <v>2</v>
      </c>
      <c s="36">
        <v>0</v>
      </c>
      <c s="36">
        <f>ROUND(G118*H118,6)</f>
      </c>
      <c r="L118" s="38">
        <v>0</v>
      </c>
      <c s="32">
        <f>ROUND(ROUND(L118,2)*ROUND(G118,3),2)</f>
      </c>
      <c s="36" t="s">
        <v>52</v>
      </c>
      <c>
        <f>(M118*21)/100</f>
      </c>
      <c t="s">
        <v>27</v>
      </c>
    </row>
    <row r="119" spans="1:5" ht="25.5">
      <c r="A119" s="35" t="s">
        <v>53</v>
      </c>
      <c r="E119" s="39" t="s">
        <v>3376</v>
      </c>
    </row>
    <row r="120" spans="1:5" ht="12.75">
      <c r="A120" s="35" t="s">
        <v>54</v>
      </c>
      <c r="E120" s="40" t="s">
        <v>5</v>
      </c>
    </row>
    <row r="121" spans="1:5" ht="12.75">
      <c r="A121" t="s">
        <v>55</v>
      </c>
      <c r="E121" s="39" t="s">
        <v>2929</v>
      </c>
    </row>
    <row r="122" spans="1:16" ht="12.75">
      <c r="A122" t="s">
        <v>48</v>
      </c>
      <c s="34" t="s">
        <v>260</v>
      </c>
      <c s="34" t="s">
        <v>3374</v>
      </c>
      <c s="35" t="s">
        <v>27</v>
      </c>
      <c s="6" t="s">
        <v>3375</v>
      </c>
      <c s="36" t="s">
        <v>62</v>
      </c>
      <c s="37">
        <v>2</v>
      </c>
      <c s="36">
        <v>0</v>
      </c>
      <c s="36">
        <f>ROUND(G122*H122,6)</f>
      </c>
      <c r="L122" s="38">
        <v>0</v>
      </c>
      <c s="32">
        <f>ROUND(ROUND(L122,2)*ROUND(G122,3),2)</f>
      </c>
      <c s="36" t="s">
        <v>52</v>
      </c>
      <c>
        <f>(M122*21)/100</f>
      </c>
      <c t="s">
        <v>27</v>
      </c>
    </row>
    <row r="123" spans="1:5" ht="25.5">
      <c r="A123" s="35" t="s">
        <v>53</v>
      </c>
      <c r="E123" s="39" t="s">
        <v>3377</v>
      </c>
    </row>
    <row r="124" spans="1:5" ht="12.75">
      <c r="A124" s="35" t="s">
        <v>54</v>
      </c>
      <c r="E124" s="40" t="s">
        <v>5</v>
      </c>
    </row>
    <row r="125" spans="1:5" ht="12.75">
      <c r="A125" t="s">
        <v>55</v>
      </c>
      <c r="E125" s="39" t="s">
        <v>2929</v>
      </c>
    </row>
    <row r="126" spans="1:16" ht="12.75">
      <c r="A126" t="s">
        <v>48</v>
      </c>
      <c s="34" t="s">
        <v>264</v>
      </c>
      <c s="34" t="s">
        <v>3374</v>
      </c>
      <c s="35" t="s">
        <v>26</v>
      </c>
      <c s="6" t="s">
        <v>3375</v>
      </c>
      <c s="36" t="s">
        <v>62</v>
      </c>
      <c s="37">
        <v>2</v>
      </c>
      <c s="36">
        <v>0</v>
      </c>
      <c s="36">
        <f>ROUND(G126*H126,6)</f>
      </c>
      <c r="L126" s="38">
        <v>0</v>
      </c>
      <c s="32">
        <f>ROUND(ROUND(L126,2)*ROUND(G126,3),2)</f>
      </c>
      <c s="36" t="s">
        <v>52</v>
      </c>
      <c>
        <f>(M126*21)/100</f>
      </c>
      <c t="s">
        <v>27</v>
      </c>
    </row>
    <row r="127" spans="1:5" ht="25.5">
      <c r="A127" s="35" t="s">
        <v>53</v>
      </c>
      <c r="E127" s="39" t="s">
        <v>3378</v>
      </c>
    </row>
    <row r="128" spans="1:5" ht="12.75">
      <c r="A128" s="35" t="s">
        <v>54</v>
      </c>
      <c r="E128" s="40" t="s">
        <v>5</v>
      </c>
    </row>
    <row r="129" spans="1:5" ht="12.75">
      <c r="A129" t="s">
        <v>55</v>
      </c>
      <c r="E129" s="39" t="s">
        <v>2929</v>
      </c>
    </row>
    <row r="130" spans="1:16" ht="12.75">
      <c r="A130" t="s">
        <v>48</v>
      </c>
      <c s="34" t="s">
        <v>283</v>
      </c>
      <c s="34" t="s">
        <v>3374</v>
      </c>
      <c s="35" t="s">
        <v>63</v>
      </c>
      <c s="6" t="s">
        <v>3375</v>
      </c>
      <c s="36" t="s">
        <v>62</v>
      </c>
      <c s="37">
        <v>2</v>
      </c>
      <c s="36">
        <v>0</v>
      </c>
      <c s="36">
        <f>ROUND(G130*H130,6)</f>
      </c>
      <c r="L130" s="38">
        <v>0</v>
      </c>
      <c s="32">
        <f>ROUND(ROUND(L130,2)*ROUND(G130,3),2)</f>
      </c>
      <c s="36" t="s">
        <v>52</v>
      </c>
      <c>
        <f>(M130*21)/100</f>
      </c>
      <c t="s">
        <v>27</v>
      </c>
    </row>
    <row r="131" spans="1:5" ht="25.5">
      <c r="A131" s="35" t="s">
        <v>53</v>
      </c>
      <c r="E131" s="39" t="s">
        <v>3379</v>
      </c>
    </row>
    <row r="132" spans="1:5" ht="12.75">
      <c r="A132" s="35" t="s">
        <v>54</v>
      </c>
      <c r="E132" s="40" t="s">
        <v>5</v>
      </c>
    </row>
    <row r="133" spans="1:5" ht="12.75">
      <c r="A133" t="s">
        <v>55</v>
      </c>
      <c r="E133" s="39" t="s">
        <v>2929</v>
      </c>
    </row>
    <row r="134" spans="1:16" ht="12.75">
      <c r="A134" t="s">
        <v>48</v>
      </c>
      <c s="34" t="s">
        <v>287</v>
      </c>
      <c s="34" t="s">
        <v>3162</v>
      </c>
      <c s="35" t="s">
        <v>5</v>
      </c>
      <c s="6" t="s">
        <v>3380</v>
      </c>
      <c s="36" t="s">
        <v>182</v>
      </c>
      <c s="37">
        <v>491.36</v>
      </c>
      <c s="36">
        <v>0</v>
      </c>
      <c s="36">
        <f>ROUND(G134*H134,6)</f>
      </c>
      <c r="L134" s="38">
        <v>0</v>
      </c>
      <c s="32">
        <f>ROUND(ROUND(L134,2)*ROUND(G134,3),2)</f>
      </c>
      <c s="36" t="s">
        <v>52</v>
      </c>
      <c>
        <f>(M134*21)/100</f>
      </c>
      <c t="s">
        <v>27</v>
      </c>
    </row>
    <row r="135" spans="1:5" ht="12.75">
      <c r="A135" s="35" t="s">
        <v>53</v>
      </c>
      <c r="E135" s="39" t="s">
        <v>3381</v>
      </c>
    </row>
    <row r="136" spans="1:5" ht="38.25">
      <c r="A136" s="35" t="s">
        <v>54</v>
      </c>
      <c r="E136" s="40" t="s">
        <v>3382</v>
      </c>
    </row>
    <row r="137" spans="1:5" ht="12.75">
      <c r="A137" t="s">
        <v>55</v>
      </c>
      <c r="E137" s="39" t="s">
        <v>2929</v>
      </c>
    </row>
    <row r="138" spans="1:16" ht="12.75">
      <c r="A138" t="s">
        <v>48</v>
      </c>
      <c s="34" t="s">
        <v>291</v>
      </c>
      <c s="34" t="s">
        <v>2725</v>
      </c>
      <c s="35" t="s">
        <v>5</v>
      </c>
      <c s="6" t="s">
        <v>2726</v>
      </c>
      <c s="36" t="s">
        <v>182</v>
      </c>
      <c s="37">
        <v>57</v>
      </c>
      <c s="36">
        <v>0</v>
      </c>
      <c s="36">
        <f>ROUND(G138*H138,6)</f>
      </c>
      <c r="L138" s="38">
        <v>0</v>
      </c>
      <c s="32">
        <f>ROUND(ROUND(L138,2)*ROUND(G138,3),2)</f>
      </c>
      <c s="36" t="s">
        <v>52</v>
      </c>
      <c>
        <f>(M138*21)/100</f>
      </c>
      <c t="s">
        <v>27</v>
      </c>
    </row>
    <row r="139" spans="1:5" ht="12.75">
      <c r="A139" s="35" t="s">
        <v>53</v>
      </c>
      <c r="E139" s="39" t="s">
        <v>3383</v>
      </c>
    </row>
    <row r="140" spans="1:5" ht="51">
      <c r="A140" s="35" t="s">
        <v>54</v>
      </c>
      <c r="E140" s="40" t="s">
        <v>3384</v>
      </c>
    </row>
    <row r="141" spans="1:5" ht="12.75">
      <c r="A141" t="s">
        <v>55</v>
      </c>
      <c r="E141" s="39" t="s">
        <v>2929</v>
      </c>
    </row>
    <row r="142" spans="1:16" ht="12.75">
      <c r="A142" t="s">
        <v>48</v>
      </c>
      <c s="34" t="s">
        <v>295</v>
      </c>
      <c s="34" t="s">
        <v>3031</v>
      </c>
      <c s="35" t="s">
        <v>5</v>
      </c>
      <c s="6" t="s">
        <v>3032</v>
      </c>
      <c s="36" t="s">
        <v>182</v>
      </c>
      <c s="37">
        <v>0.4</v>
      </c>
      <c s="36">
        <v>0</v>
      </c>
      <c s="36">
        <f>ROUND(G142*H142,6)</f>
      </c>
      <c r="L142" s="38">
        <v>0</v>
      </c>
      <c s="32">
        <f>ROUND(ROUND(L142,2)*ROUND(G142,3),2)</f>
      </c>
      <c s="36" t="s">
        <v>52</v>
      </c>
      <c>
        <f>(M142*21)/100</f>
      </c>
      <c t="s">
        <v>27</v>
      </c>
    </row>
    <row r="143" spans="1:5" ht="12.75">
      <c r="A143" s="35" t="s">
        <v>53</v>
      </c>
      <c r="E143" s="39" t="s">
        <v>3385</v>
      </c>
    </row>
    <row r="144" spans="1:5" ht="25.5">
      <c r="A144" s="35" t="s">
        <v>54</v>
      </c>
      <c r="E144" s="40" t="s">
        <v>3386</v>
      </c>
    </row>
    <row r="145" spans="1:5" ht="12.75">
      <c r="A145" t="s">
        <v>55</v>
      </c>
      <c r="E145" s="39" t="s">
        <v>2929</v>
      </c>
    </row>
    <row r="146" spans="1:13" ht="12.75">
      <c r="A146" t="s">
        <v>46</v>
      </c>
      <c r="C146" s="31" t="s">
        <v>123</v>
      </c>
      <c r="E146" s="33" t="s">
        <v>124</v>
      </c>
      <c r="J146" s="32">
        <f>0</f>
      </c>
      <c s="32">
        <f>0</f>
      </c>
      <c s="32">
        <f>0+L147+L151+L155+L159</f>
      </c>
      <c s="32">
        <f>0+M147+M151+M155+M159</f>
      </c>
    </row>
    <row r="147" spans="1:16" ht="12.75">
      <c r="A147" t="s">
        <v>48</v>
      </c>
      <c s="34" t="s">
        <v>526</v>
      </c>
      <c s="34" t="s">
        <v>3387</v>
      </c>
      <c s="35" t="s">
        <v>5</v>
      </c>
      <c s="6" t="s">
        <v>3388</v>
      </c>
      <c s="36" t="s">
        <v>197</v>
      </c>
      <c s="37">
        <v>556.66</v>
      </c>
      <c s="36">
        <v>0</v>
      </c>
      <c s="36">
        <f>ROUND(G147*H147,6)</f>
      </c>
      <c r="L147" s="38">
        <v>0</v>
      </c>
      <c s="32">
        <f>ROUND(ROUND(L147,2)*ROUND(G147,3),2)</f>
      </c>
      <c s="36" t="s">
        <v>52</v>
      </c>
      <c>
        <f>(M147*21)/100</f>
      </c>
      <c t="s">
        <v>27</v>
      </c>
    </row>
    <row r="148" spans="1:5" ht="38.25">
      <c r="A148" s="35" t="s">
        <v>53</v>
      </c>
      <c r="E148" s="39" t="s">
        <v>3389</v>
      </c>
    </row>
    <row r="149" spans="1:5" ht="38.25">
      <c r="A149" s="35" t="s">
        <v>54</v>
      </c>
      <c r="E149" s="40" t="s">
        <v>3390</v>
      </c>
    </row>
    <row r="150" spans="1:5" ht="12.75">
      <c r="A150" t="s">
        <v>55</v>
      </c>
      <c r="E150" s="39" t="s">
        <v>2929</v>
      </c>
    </row>
    <row r="151" spans="1:16" ht="25.5">
      <c r="A151" t="s">
        <v>48</v>
      </c>
      <c s="34" t="s">
        <v>300</v>
      </c>
      <c s="34" t="s">
        <v>3066</v>
      </c>
      <c s="35" t="s">
        <v>5</v>
      </c>
      <c s="6" t="s">
        <v>3067</v>
      </c>
      <c s="36" t="s">
        <v>51</v>
      </c>
      <c s="37">
        <v>47.8</v>
      </c>
      <c s="36">
        <v>0</v>
      </c>
      <c s="36">
        <f>ROUND(G151*H151,6)</f>
      </c>
      <c r="L151" s="38">
        <v>0</v>
      </c>
      <c s="32">
        <f>ROUND(ROUND(L151,2)*ROUND(G151,3),2)</f>
      </c>
      <c s="36" t="s">
        <v>2996</v>
      </c>
      <c>
        <f>(M151*21)/100</f>
      </c>
      <c t="s">
        <v>27</v>
      </c>
    </row>
    <row r="152" spans="1:5" ht="12.75">
      <c r="A152" s="35" t="s">
        <v>53</v>
      </c>
      <c r="E152" s="39" t="s">
        <v>3391</v>
      </c>
    </row>
    <row r="153" spans="1:5" ht="25.5">
      <c r="A153" s="35" t="s">
        <v>54</v>
      </c>
      <c r="E153" s="40" t="s">
        <v>3392</v>
      </c>
    </row>
    <row r="154" spans="1:5" ht="102">
      <c r="A154" t="s">
        <v>55</v>
      </c>
      <c r="E154" s="39" t="s">
        <v>3393</v>
      </c>
    </row>
    <row r="155" spans="1:16" ht="12.75">
      <c r="A155" t="s">
        <v>48</v>
      </c>
      <c s="34" t="s">
        <v>533</v>
      </c>
      <c s="34" t="s">
        <v>3394</v>
      </c>
      <c s="35" t="s">
        <v>5</v>
      </c>
      <c s="6" t="s">
        <v>3395</v>
      </c>
      <c s="36" t="s">
        <v>197</v>
      </c>
      <c s="37">
        <v>96.31</v>
      </c>
      <c s="36">
        <v>0</v>
      </c>
      <c s="36">
        <f>ROUND(G155*H155,6)</f>
      </c>
      <c r="L155" s="38">
        <v>0</v>
      </c>
      <c s="32">
        <f>ROUND(ROUND(L155,2)*ROUND(G155,3),2)</f>
      </c>
      <c s="36" t="s">
        <v>2996</v>
      </c>
      <c>
        <f>(M155*21)/100</f>
      </c>
      <c t="s">
        <v>27</v>
      </c>
    </row>
    <row r="156" spans="1:5" ht="25.5">
      <c r="A156" s="35" t="s">
        <v>53</v>
      </c>
      <c r="E156" s="39" t="s">
        <v>3396</v>
      </c>
    </row>
    <row r="157" spans="1:5" ht="25.5">
      <c r="A157" s="35" t="s">
        <v>54</v>
      </c>
      <c r="E157" s="40" t="s">
        <v>3341</v>
      </c>
    </row>
    <row r="158" spans="1:5" ht="51">
      <c r="A158" t="s">
        <v>55</v>
      </c>
      <c r="E158" s="39" t="s">
        <v>3397</v>
      </c>
    </row>
    <row r="159" spans="1:16" ht="12.75">
      <c r="A159" t="s">
        <v>48</v>
      </c>
      <c s="34" t="s">
        <v>305</v>
      </c>
      <c s="34" t="s">
        <v>3398</v>
      </c>
      <c s="35" t="s">
        <v>5</v>
      </c>
      <c s="6" t="s">
        <v>3395</v>
      </c>
      <c s="36" t="s">
        <v>197</v>
      </c>
      <c s="37">
        <v>39.99</v>
      </c>
      <c s="36">
        <v>0</v>
      </c>
      <c s="36">
        <f>ROUND(G159*H159,6)</f>
      </c>
      <c r="L159" s="38">
        <v>0</v>
      </c>
      <c s="32">
        <f>ROUND(ROUND(L159,2)*ROUND(G159,3),2)</f>
      </c>
      <c s="36" t="s">
        <v>2996</v>
      </c>
      <c>
        <f>(M159*21)/100</f>
      </c>
      <c t="s">
        <v>27</v>
      </c>
    </row>
    <row r="160" spans="1:5" ht="25.5">
      <c r="A160" s="35" t="s">
        <v>53</v>
      </c>
      <c r="E160" s="39" t="s">
        <v>3399</v>
      </c>
    </row>
    <row r="161" spans="1:5" ht="25.5">
      <c r="A161" s="35" t="s">
        <v>54</v>
      </c>
      <c r="E161" s="40" t="s">
        <v>3400</v>
      </c>
    </row>
    <row r="162" spans="1:5" ht="51">
      <c r="A162" t="s">
        <v>55</v>
      </c>
      <c r="E162" s="39" t="s">
        <v>3397</v>
      </c>
    </row>
    <row r="163" spans="1:13" ht="12.75">
      <c r="A163" t="s">
        <v>46</v>
      </c>
      <c r="C163" s="31" t="s">
        <v>163</v>
      </c>
      <c r="E163" s="33" t="s">
        <v>1624</v>
      </c>
      <c r="J163" s="32">
        <f>0</f>
      </c>
      <c s="32">
        <f>0</f>
      </c>
      <c s="32">
        <f>0+L164+L168+L172+L176</f>
      </c>
      <c s="32">
        <f>0+M164+M168+M172+M176</f>
      </c>
    </row>
    <row r="164" spans="1:16" ht="12.75">
      <c r="A164" t="s">
        <v>48</v>
      </c>
      <c s="34" t="s">
        <v>311</v>
      </c>
      <c s="34" t="s">
        <v>3401</v>
      </c>
      <c s="35" t="s">
        <v>5</v>
      </c>
      <c s="6" t="s">
        <v>3402</v>
      </c>
      <c s="36" t="s">
        <v>51</v>
      </c>
      <c s="37">
        <v>3.6</v>
      </c>
      <c s="36">
        <v>0</v>
      </c>
      <c s="36">
        <f>ROUND(G164*H164,6)</f>
      </c>
      <c r="L164" s="38">
        <v>0</v>
      </c>
      <c s="32">
        <f>ROUND(ROUND(L164,2)*ROUND(G164,3),2)</f>
      </c>
      <c s="36" t="s">
        <v>52</v>
      </c>
      <c>
        <f>(M164*21)/100</f>
      </c>
      <c t="s">
        <v>27</v>
      </c>
    </row>
    <row r="165" spans="1:5" ht="12.75">
      <c r="A165" s="35" t="s">
        <v>53</v>
      </c>
      <c r="E165" s="39" t="s">
        <v>3403</v>
      </c>
    </row>
    <row r="166" spans="1:5" ht="25.5">
      <c r="A166" s="35" t="s">
        <v>54</v>
      </c>
      <c r="E166" s="40" t="s">
        <v>3404</v>
      </c>
    </row>
    <row r="167" spans="1:5" ht="12.75">
      <c r="A167" t="s">
        <v>55</v>
      </c>
      <c r="E167" s="39" t="s">
        <v>2929</v>
      </c>
    </row>
    <row r="168" spans="1:16" ht="12.75">
      <c r="A168" t="s">
        <v>48</v>
      </c>
      <c s="34" t="s">
        <v>312</v>
      </c>
      <c s="34" t="s">
        <v>3405</v>
      </c>
      <c s="35" t="s">
        <v>5</v>
      </c>
      <c s="6" t="s">
        <v>3406</v>
      </c>
      <c s="36" t="s">
        <v>51</v>
      </c>
      <c s="37">
        <v>6.5</v>
      </c>
      <c s="36">
        <v>0</v>
      </c>
      <c s="36">
        <f>ROUND(G168*H168,6)</f>
      </c>
      <c r="L168" s="38">
        <v>0</v>
      </c>
      <c s="32">
        <f>ROUND(ROUND(L168,2)*ROUND(G168,3),2)</f>
      </c>
      <c s="36" t="s">
        <v>52</v>
      </c>
      <c>
        <f>(M168*21)/100</f>
      </c>
      <c t="s">
        <v>27</v>
      </c>
    </row>
    <row r="169" spans="1:5" ht="12.75">
      <c r="A169" s="35" t="s">
        <v>53</v>
      </c>
      <c r="E169" s="39" t="s">
        <v>3407</v>
      </c>
    </row>
    <row r="170" spans="1:5" ht="38.25">
      <c r="A170" s="35" t="s">
        <v>54</v>
      </c>
      <c r="E170" s="40" t="s">
        <v>3408</v>
      </c>
    </row>
    <row r="171" spans="1:5" ht="12.75">
      <c r="A171" t="s">
        <v>55</v>
      </c>
      <c r="E171" s="39" t="s">
        <v>2929</v>
      </c>
    </row>
    <row r="172" spans="1:16" ht="12.75">
      <c r="A172" t="s">
        <v>48</v>
      </c>
      <c s="34" t="s">
        <v>314</v>
      </c>
      <c s="34" t="s">
        <v>2774</v>
      </c>
      <c s="35" t="s">
        <v>5</v>
      </c>
      <c s="6" t="s">
        <v>2775</v>
      </c>
      <c s="36" t="s">
        <v>51</v>
      </c>
      <c s="37">
        <v>25.6</v>
      </c>
      <c s="36">
        <v>0</v>
      </c>
      <c s="36">
        <f>ROUND(G172*H172,6)</f>
      </c>
      <c r="L172" s="38">
        <v>0</v>
      </c>
      <c s="32">
        <f>ROUND(ROUND(L172,2)*ROUND(G172,3),2)</f>
      </c>
      <c s="36" t="s">
        <v>52</v>
      </c>
      <c>
        <f>(M172*21)/100</f>
      </c>
      <c t="s">
        <v>27</v>
      </c>
    </row>
    <row r="173" spans="1:5" ht="12.75">
      <c r="A173" s="35" t="s">
        <v>53</v>
      </c>
      <c r="E173" s="39" t="s">
        <v>3409</v>
      </c>
    </row>
    <row r="174" spans="1:5" ht="38.25">
      <c r="A174" s="35" t="s">
        <v>54</v>
      </c>
      <c r="E174" s="40" t="s">
        <v>3410</v>
      </c>
    </row>
    <row r="175" spans="1:5" ht="12.75">
      <c r="A175" t="s">
        <v>55</v>
      </c>
      <c r="E175" s="39" t="s">
        <v>2929</v>
      </c>
    </row>
    <row r="176" spans="1:16" ht="12.75">
      <c r="A176" t="s">
        <v>48</v>
      </c>
      <c s="34" t="s">
        <v>319</v>
      </c>
      <c s="34" t="s">
        <v>3077</v>
      </c>
      <c s="35" t="s">
        <v>5</v>
      </c>
      <c s="6" t="s">
        <v>3078</v>
      </c>
      <c s="36" t="s">
        <v>51</v>
      </c>
      <c s="37">
        <v>3.2</v>
      </c>
      <c s="36">
        <v>0</v>
      </c>
      <c s="36">
        <f>ROUND(G176*H176,6)</f>
      </c>
      <c r="L176" s="38">
        <v>0</v>
      </c>
      <c s="32">
        <f>ROUND(ROUND(L176,2)*ROUND(G176,3),2)</f>
      </c>
      <c s="36" t="s">
        <v>52</v>
      </c>
      <c>
        <f>(M176*21)/100</f>
      </c>
      <c t="s">
        <v>27</v>
      </c>
    </row>
    <row r="177" spans="1:5" ht="12.75">
      <c r="A177" s="35" t="s">
        <v>53</v>
      </c>
      <c r="E177" s="39" t="s">
        <v>3411</v>
      </c>
    </row>
    <row r="178" spans="1:5" ht="38.25">
      <c r="A178" s="35" t="s">
        <v>54</v>
      </c>
      <c r="E178" s="40" t="s">
        <v>3412</v>
      </c>
    </row>
    <row r="179" spans="1:5" ht="12.75">
      <c r="A179" t="s">
        <v>55</v>
      </c>
      <c r="E179" s="39" t="s">
        <v>2929</v>
      </c>
    </row>
    <row r="180" spans="1:13" ht="12.75">
      <c r="A180" t="s">
        <v>46</v>
      </c>
      <c r="C180" s="31" t="s">
        <v>76</v>
      </c>
      <c r="E180" s="33" t="s">
        <v>2578</v>
      </c>
      <c r="J180" s="32">
        <f>0</f>
      </c>
      <c s="32">
        <f>0</f>
      </c>
      <c s="32">
        <f>0+L181+L185+L189+L193+L197+L201+L205+L209+L213+L217</f>
      </c>
      <c s="32">
        <f>0+M181+M185+M189+M193+M197+M201+M205+M209+M213+M217</f>
      </c>
    </row>
    <row r="181" spans="1:16" ht="12.75">
      <c r="A181" t="s">
        <v>48</v>
      </c>
      <c s="34" t="s">
        <v>323</v>
      </c>
      <c s="34" t="s">
        <v>3413</v>
      </c>
      <c s="35" t="s">
        <v>5</v>
      </c>
      <c s="6" t="s">
        <v>3414</v>
      </c>
      <c s="36" t="s">
        <v>197</v>
      </c>
      <c s="37">
        <v>219</v>
      </c>
      <c s="36">
        <v>0</v>
      </c>
      <c s="36">
        <f>ROUND(G181*H181,6)</f>
      </c>
      <c r="L181" s="38">
        <v>0</v>
      </c>
      <c s="32">
        <f>ROUND(ROUND(L181,2)*ROUND(G181,3),2)</f>
      </c>
      <c s="36" t="s">
        <v>52</v>
      </c>
      <c>
        <f>(M181*21)/100</f>
      </c>
      <c t="s">
        <v>27</v>
      </c>
    </row>
    <row r="182" spans="1:5" ht="12.75">
      <c r="A182" s="35" t="s">
        <v>53</v>
      </c>
      <c r="E182" s="39" t="s">
        <v>3415</v>
      </c>
    </row>
    <row r="183" spans="1:5" ht="38.25">
      <c r="A183" s="35" t="s">
        <v>54</v>
      </c>
      <c r="E183" s="40" t="s">
        <v>3416</v>
      </c>
    </row>
    <row r="184" spans="1:5" ht="12.75">
      <c r="A184" t="s">
        <v>55</v>
      </c>
      <c r="E184" s="39" t="s">
        <v>2929</v>
      </c>
    </row>
    <row r="185" spans="1:16" ht="12.75">
      <c r="A185" t="s">
        <v>48</v>
      </c>
      <c s="34" t="s">
        <v>327</v>
      </c>
      <c s="34" t="s">
        <v>3250</v>
      </c>
      <c s="35" t="s">
        <v>5</v>
      </c>
      <c s="6" t="s">
        <v>3417</v>
      </c>
      <c s="36" t="s">
        <v>51</v>
      </c>
      <c s="37">
        <v>12.546</v>
      </c>
      <c s="36">
        <v>0</v>
      </c>
      <c s="36">
        <f>ROUND(G185*H185,6)</f>
      </c>
      <c r="L185" s="38">
        <v>0</v>
      </c>
      <c s="32">
        <f>ROUND(ROUND(L185,2)*ROUND(G185,3),2)</f>
      </c>
      <c s="36" t="s">
        <v>52</v>
      </c>
      <c>
        <f>(M185*21)/100</f>
      </c>
      <c t="s">
        <v>27</v>
      </c>
    </row>
    <row r="186" spans="1:5" ht="12.75">
      <c r="A186" s="35" t="s">
        <v>53</v>
      </c>
      <c r="E186" s="39" t="s">
        <v>5</v>
      </c>
    </row>
    <row r="187" spans="1:5" ht="25.5">
      <c r="A187" s="35" t="s">
        <v>54</v>
      </c>
      <c r="E187" s="40" t="s">
        <v>3418</v>
      </c>
    </row>
    <row r="188" spans="1:5" ht="12.75">
      <c r="A188" t="s">
        <v>55</v>
      </c>
      <c r="E188" s="39" t="s">
        <v>2929</v>
      </c>
    </row>
    <row r="189" spans="1:16" ht="12.75">
      <c r="A189" t="s">
        <v>48</v>
      </c>
      <c s="34" t="s">
        <v>330</v>
      </c>
      <c s="34" t="s">
        <v>3089</v>
      </c>
      <c s="35" t="s">
        <v>5</v>
      </c>
      <c s="6" t="s">
        <v>3090</v>
      </c>
      <c s="36" t="s">
        <v>197</v>
      </c>
      <c s="37">
        <v>29.5</v>
      </c>
      <c s="36">
        <v>0</v>
      </c>
      <c s="36">
        <f>ROUND(G189*H189,6)</f>
      </c>
      <c r="L189" s="38">
        <v>0</v>
      </c>
      <c s="32">
        <f>ROUND(ROUND(L189,2)*ROUND(G189,3),2)</f>
      </c>
      <c s="36" t="s">
        <v>52</v>
      </c>
      <c>
        <f>(M189*21)/100</f>
      </c>
      <c t="s">
        <v>27</v>
      </c>
    </row>
    <row r="190" spans="1:5" ht="12.75">
      <c r="A190" s="35" t="s">
        <v>53</v>
      </c>
      <c r="E190" s="39" t="s">
        <v>3419</v>
      </c>
    </row>
    <row r="191" spans="1:5" ht="38.25">
      <c r="A191" s="35" t="s">
        <v>54</v>
      </c>
      <c r="E191" s="40" t="s">
        <v>3420</v>
      </c>
    </row>
    <row r="192" spans="1:5" ht="12.75">
      <c r="A192" t="s">
        <v>55</v>
      </c>
      <c r="E192" s="39" t="s">
        <v>2929</v>
      </c>
    </row>
    <row r="193" spans="1:16" ht="12.75">
      <c r="A193" t="s">
        <v>48</v>
      </c>
      <c s="34" t="s">
        <v>334</v>
      </c>
      <c s="34" t="s">
        <v>3421</v>
      </c>
      <c s="35" t="s">
        <v>5</v>
      </c>
      <c s="6" t="s">
        <v>3422</v>
      </c>
      <c s="36" t="s">
        <v>182</v>
      </c>
      <c s="37">
        <v>636</v>
      </c>
      <c s="36">
        <v>0</v>
      </c>
      <c s="36">
        <f>ROUND(G193*H193,6)</f>
      </c>
      <c r="L193" s="38">
        <v>0</v>
      </c>
      <c s="32">
        <f>ROUND(ROUND(L193,2)*ROUND(G193,3),2)</f>
      </c>
      <c s="36" t="s">
        <v>52</v>
      </c>
      <c>
        <f>(M193*21)/100</f>
      </c>
      <c t="s">
        <v>27</v>
      </c>
    </row>
    <row r="194" spans="1:5" ht="12.75">
      <c r="A194" s="35" t="s">
        <v>53</v>
      </c>
      <c r="E194" s="39" t="s">
        <v>5</v>
      </c>
    </row>
    <row r="195" spans="1:5" ht="12.75">
      <c r="A195" s="35" t="s">
        <v>54</v>
      </c>
      <c r="E195" s="40" t="s">
        <v>5</v>
      </c>
    </row>
    <row r="196" spans="1:5" ht="12.75">
      <c r="A196" t="s">
        <v>55</v>
      </c>
      <c r="E196" s="39" t="s">
        <v>2929</v>
      </c>
    </row>
    <row r="197" spans="1:16" ht="12.75">
      <c r="A197" t="s">
        <v>48</v>
      </c>
      <c s="34" t="s">
        <v>558</v>
      </c>
      <c s="34" t="s">
        <v>3109</v>
      </c>
      <c s="35" t="s">
        <v>5</v>
      </c>
      <c s="6" t="s">
        <v>3110</v>
      </c>
      <c s="36" t="s">
        <v>443</v>
      </c>
      <c s="37">
        <v>16.5</v>
      </c>
      <c s="36">
        <v>0</v>
      </c>
      <c s="36">
        <f>ROUND(G197*H197,6)</f>
      </c>
      <c r="L197" s="38">
        <v>0</v>
      </c>
      <c s="32">
        <f>ROUND(ROUND(L197,2)*ROUND(G197,3),2)</f>
      </c>
      <c s="36" t="s">
        <v>52</v>
      </c>
      <c>
        <f>(M197*21)/100</f>
      </c>
      <c t="s">
        <v>27</v>
      </c>
    </row>
    <row r="198" spans="1:5" ht="12.75">
      <c r="A198" s="35" t="s">
        <v>53</v>
      </c>
      <c r="E198" s="39" t="s">
        <v>5</v>
      </c>
    </row>
    <row r="199" spans="1:5" ht="12.75">
      <c r="A199" s="35" t="s">
        <v>54</v>
      </c>
      <c r="E199" s="40" t="s">
        <v>5</v>
      </c>
    </row>
    <row r="200" spans="1:5" ht="12.75">
      <c r="A200" t="s">
        <v>55</v>
      </c>
      <c r="E200" s="39" t="s">
        <v>2929</v>
      </c>
    </row>
    <row r="201" spans="1:16" ht="12.75">
      <c r="A201" t="s">
        <v>48</v>
      </c>
      <c s="34" t="s">
        <v>562</v>
      </c>
      <c s="34" t="s">
        <v>3423</v>
      </c>
      <c s="35" t="s">
        <v>5</v>
      </c>
      <c s="6" t="s">
        <v>3424</v>
      </c>
      <c s="36" t="s">
        <v>62</v>
      </c>
      <c s="37">
        <v>16</v>
      </c>
      <c s="36">
        <v>0</v>
      </c>
      <c s="36">
        <f>ROUND(G201*H201,6)</f>
      </c>
      <c r="L201" s="38">
        <v>0</v>
      </c>
      <c s="32">
        <f>ROUND(ROUND(L201,2)*ROUND(G201,3),2)</f>
      </c>
      <c s="36" t="s">
        <v>52</v>
      </c>
      <c>
        <f>(M201*21)/100</f>
      </c>
      <c t="s">
        <v>27</v>
      </c>
    </row>
    <row r="202" spans="1:5" ht="12.75">
      <c r="A202" s="35" t="s">
        <v>53</v>
      </c>
      <c r="E202" s="39" t="s">
        <v>5</v>
      </c>
    </row>
    <row r="203" spans="1:5" ht="12.75">
      <c r="A203" s="35" t="s">
        <v>54</v>
      </c>
      <c r="E203" s="40" t="s">
        <v>5</v>
      </c>
    </row>
    <row r="204" spans="1:5" ht="12.75">
      <c r="A204" t="s">
        <v>55</v>
      </c>
      <c r="E204" s="39" t="s">
        <v>2929</v>
      </c>
    </row>
    <row r="205" spans="1:16" ht="12.75">
      <c r="A205" t="s">
        <v>48</v>
      </c>
      <c s="34" t="s">
        <v>338</v>
      </c>
      <c s="34" t="s">
        <v>3425</v>
      </c>
      <c s="35" t="s">
        <v>5</v>
      </c>
      <c s="6" t="s">
        <v>3426</v>
      </c>
      <c s="36" t="s">
        <v>197</v>
      </c>
      <c s="37">
        <v>134.52</v>
      </c>
      <c s="36">
        <v>0</v>
      </c>
      <c s="36">
        <f>ROUND(G205*H205,6)</f>
      </c>
      <c r="L205" s="38">
        <v>0</v>
      </c>
      <c s="32">
        <f>ROUND(ROUND(L205,2)*ROUND(G205,3),2)</f>
      </c>
      <c s="36" t="s">
        <v>52</v>
      </c>
      <c>
        <f>(M205*21)/100</f>
      </c>
      <c t="s">
        <v>27</v>
      </c>
    </row>
    <row r="206" spans="1:5" ht="12.75">
      <c r="A206" s="35" t="s">
        <v>53</v>
      </c>
      <c r="E206" s="39" t="s">
        <v>5</v>
      </c>
    </row>
    <row r="207" spans="1:5" ht="12.75">
      <c r="A207" s="35" t="s">
        <v>54</v>
      </c>
      <c r="E207" s="40" t="s">
        <v>5</v>
      </c>
    </row>
    <row r="208" spans="1:5" ht="12.75">
      <c r="A208" t="s">
        <v>55</v>
      </c>
      <c r="E208" s="39" t="s">
        <v>2929</v>
      </c>
    </row>
    <row r="209" spans="1:16" ht="12.75">
      <c r="A209" t="s">
        <v>48</v>
      </c>
      <c s="34" t="s">
        <v>342</v>
      </c>
      <c s="34" t="s">
        <v>3427</v>
      </c>
      <c s="35" t="s">
        <v>5</v>
      </c>
      <c s="6" t="s">
        <v>3428</v>
      </c>
      <c s="36" t="s">
        <v>62</v>
      </c>
      <c s="37">
        <v>2</v>
      </c>
      <c s="36">
        <v>0</v>
      </c>
      <c s="36">
        <f>ROUND(G209*H209,6)</f>
      </c>
      <c r="L209" s="38">
        <v>0</v>
      </c>
      <c s="32">
        <f>ROUND(ROUND(L209,2)*ROUND(G209,3),2)</f>
      </c>
      <c s="36" t="s">
        <v>52</v>
      </c>
      <c>
        <f>(M209*21)/100</f>
      </c>
      <c t="s">
        <v>27</v>
      </c>
    </row>
    <row r="210" spans="1:5" ht="12.75">
      <c r="A210" s="35" t="s">
        <v>53</v>
      </c>
      <c r="E210" s="39" t="s">
        <v>3429</v>
      </c>
    </row>
    <row r="211" spans="1:5" ht="12.75">
      <c r="A211" s="35" t="s">
        <v>54</v>
      </c>
      <c r="E211" s="40" t="s">
        <v>5</v>
      </c>
    </row>
    <row r="212" spans="1:5" ht="127.5">
      <c r="A212" t="s">
        <v>55</v>
      </c>
      <c r="E212" s="39" t="s">
        <v>3430</v>
      </c>
    </row>
    <row r="213" spans="1:16" ht="12.75">
      <c r="A213" t="s">
        <v>48</v>
      </c>
      <c s="34" t="s">
        <v>573</v>
      </c>
      <c s="34" t="s">
        <v>3113</v>
      </c>
      <c s="35" t="s">
        <v>4</v>
      </c>
      <c s="6" t="s">
        <v>3262</v>
      </c>
      <c s="36" t="s">
        <v>62</v>
      </c>
      <c s="37">
        <v>2</v>
      </c>
      <c s="36">
        <v>0</v>
      </c>
      <c s="36">
        <f>ROUND(G213*H213,6)</f>
      </c>
      <c r="L213" s="38">
        <v>0</v>
      </c>
      <c s="32">
        <f>ROUND(ROUND(L213,2)*ROUND(G213,3),2)</f>
      </c>
      <c s="36" t="s">
        <v>2996</v>
      </c>
      <c>
        <f>(M213*21)/100</f>
      </c>
      <c t="s">
        <v>27</v>
      </c>
    </row>
    <row r="214" spans="1:5" ht="12.75">
      <c r="A214" s="35" t="s">
        <v>53</v>
      </c>
      <c r="E214" s="39" t="s">
        <v>5</v>
      </c>
    </row>
    <row r="215" spans="1:5" ht="12.75">
      <c r="A215" s="35" t="s">
        <v>54</v>
      </c>
      <c r="E215" s="40" t="s">
        <v>5</v>
      </c>
    </row>
    <row r="216" spans="1:5" ht="369.75">
      <c r="A216" t="s">
        <v>55</v>
      </c>
      <c r="E216" s="39" t="s">
        <v>2866</v>
      </c>
    </row>
    <row r="217" spans="1:16" ht="12.75">
      <c r="A217" t="s">
        <v>48</v>
      </c>
      <c s="34" t="s">
        <v>577</v>
      </c>
      <c s="34" t="s">
        <v>3431</v>
      </c>
      <c s="35" t="s">
        <v>5</v>
      </c>
      <c s="6" t="s">
        <v>3260</v>
      </c>
      <c s="36" t="s">
        <v>51</v>
      </c>
      <c s="37">
        <v>49.6</v>
      </c>
      <c s="36">
        <v>0</v>
      </c>
      <c s="36">
        <f>ROUND(G217*H217,6)</f>
      </c>
      <c r="L217" s="38">
        <v>0</v>
      </c>
      <c s="32">
        <f>ROUND(ROUND(L217,2)*ROUND(G217,3),2)</f>
      </c>
      <c s="36" t="s">
        <v>2996</v>
      </c>
      <c>
        <f>(M217*21)/100</f>
      </c>
      <c t="s">
        <v>27</v>
      </c>
    </row>
    <row r="218" spans="1:5" ht="12.75">
      <c r="A218" s="35" t="s">
        <v>53</v>
      </c>
      <c r="E218" s="39" t="s">
        <v>3432</v>
      </c>
    </row>
    <row r="219" spans="1:5" ht="38.25">
      <c r="A219" s="35" t="s">
        <v>54</v>
      </c>
      <c r="E219" s="40" t="s">
        <v>3433</v>
      </c>
    </row>
    <row r="220" spans="1:5" ht="382.5">
      <c r="A220" t="s">
        <v>55</v>
      </c>
      <c r="E220" s="39" t="s">
        <v>3434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2901</v>
      </c>
      <c s="41">
        <f>Rekapitulace!C53</f>
      </c>
      <c s="20" t="s">
        <v>0</v>
      </c>
      <c t="s">
        <v>23</v>
      </c>
      <c t="s">
        <v>27</v>
      </c>
    </row>
    <row r="4" spans="1:16" ht="32" customHeight="1">
      <c r="A4" s="24" t="s">
        <v>20</v>
      </c>
      <c s="25" t="s">
        <v>28</v>
      </c>
      <c s="27" t="s">
        <v>2901</v>
      </c>
      <c r="E4" s="26" t="s">
        <v>2902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COUNTIFS(L8:L154,"=0",A8:A154,"P")+COUNTIFS(L8:L154,"",A8:A154,"P")+SUM(Q8:Q154)</f>
      </c>
    </row>
    <row r="8" spans="1:13" ht="12.75">
      <c r="A8" t="s">
        <v>44</v>
      </c>
      <c r="C8" s="28" t="s">
        <v>3437</v>
      </c>
      <c r="E8" s="30" t="s">
        <v>3436</v>
      </c>
      <c r="J8" s="29">
        <f>0+J9+J14+J43+J68+J85+J110+J123+J132+J137</f>
      </c>
      <c s="29">
        <f>0+K9+K14+K43+K68+K85+K110+K123+K132+K137</f>
      </c>
      <c s="29">
        <f>0+L9+L14+L43+L68+L85+L110+L123+L132+L137</f>
      </c>
      <c s="29">
        <f>0+M9+M14+M43+M68+M85+M110+M123+M132+M137</f>
      </c>
    </row>
    <row r="9" spans="1:13" ht="12.75">
      <c r="A9" t="s">
        <v>46</v>
      </c>
      <c r="C9" s="31" t="s">
        <v>1076</v>
      </c>
      <c r="E9" s="33" t="s">
        <v>1381</v>
      </c>
      <c r="J9" s="32">
        <f>0</f>
      </c>
      <c s="32">
        <f>0</f>
      </c>
      <c s="32">
        <f>0+L10</f>
      </c>
      <c s="32">
        <f>0+M10</f>
      </c>
    </row>
    <row r="10" spans="1:16" ht="25.5">
      <c r="A10" t="s">
        <v>48</v>
      </c>
      <c s="34" t="s">
        <v>4</v>
      </c>
      <c s="34" t="s">
        <v>2400</v>
      </c>
      <c s="35" t="s">
        <v>2401</v>
      </c>
      <c s="6" t="s">
        <v>2947</v>
      </c>
      <c s="36" t="s">
        <v>443</v>
      </c>
      <c s="37">
        <v>516.56</v>
      </c>
      <c s="36">
        <v>0</v>
      </c>
      <c s="36">
        <f>ROUND(G10*H10,6)</f>
      </c>
      <c r="L10" s="38">
        <v>0</v>
      </c>
      <c s="32">
        <f>ROUND(ROUND(L10,2)*ROUND(G10,3),2)</f>
      </c>
      <c s="36" t="s">
        <v>52</v>
      </c>
      <c>
        <f>(M10*21)/100</f>
      </c>
      <c t="s">
        <v>27</v>
      </c>
    </row>
    <row r="11" spans="1:5" ht="25.5">
      <c r="A11" s="35" t="s">
        <v>53</v>
      </c>
      <c r="E11" s="39" t="s">
        <v>2948</v>
      </c>
    </row>
    <row r="12" spans="1:5" ht="76.5">
      <c r="A12" s="35" t="s">
        <v>54</v>
      </c>
      <c r="E12" s="40" t="s">
        <v>3438</v>
      </c>
    </row>
    <row r="13" spans="1:5" ht="12.75">
      <c r="A13" t="s">
        <v>55</v>
      </c>
      <c r="E13" s="39" t="s">
        <v>2929</v>
      </c>
    </row>
    <row r="14" spans="1:13" ht="12.75">
      <c r="A14" t="s">
        <v>46</v>
      </c>
      <c r="C14" s="31" t="s">
        <v>4</v>
      </c>
      <c r="E14" s="33" t="s">
        <v>1269</v>
      </c>
      <c r="J14" s="32">
        <f>0</f>
      </c>
      <c s="32">
        <f>0</f>
      </c>
      <c s="32">
        <f>0+L15+L19+L23+L27+L31+L35+L39</f>
      </c>
      <c s="32">
        <f>0+M15+M19+M23+M27+M31+M35+M39</f>
      </c>
    </row>
    <row r="15" spans="1:16" ht="12.75">
      <c r="A15" t="s">
        <v>48</v>
      </c>
      <c s="34" t="s">
        <v>27</v>
      </c>
      <c s="34" t="s">
        <v>3439</v>
      </c>
      <c s="35" t="s">
        <v>4</v>
      </c>
      <c s="6" t="s">
        <v>3440</v>
      </c>
      <c s="36" t="s">
        <v>51</v>
      </c>
      <c s="37">
        <v>62.6</v>
      </c>
      <c s="36">
        <v>0</v>
      </c>
      <c s="36">
        <f>ROUND(G15*H15,6)</f>
      </c>
      <c r="L15" s="38">
        <v>0</v>
      </c>
      <c s="32">
        <f>ROUND(ROUND(L15,2)*ROUND(G15,3),2)</f>
      </c>
      <c s="36" t="s">
        <v>52</v>
      </c>
      <c>
        <f>(M15*21)/100</f>
      </c>
      <c t="s">
        <v>27</v>
      </c>
    </row>
    <row r="16" spans="1:5" ht="12.75">
      <c r="A16" s="35" t="s">
        <v>53</v>
      </c>
      <c r="E16" s="39" t="s">
        <v>3441</v>
      </c>
    </row>
    <row r="17" spans="1:5" ht="25.5">
      <c r="A17" s="35" t="s">
        <v>54</v>
      </c>
      <c r="E17" s="40" t="s">
        <v>3442</v>
      </c>
    </row>
    <row r="18" spans="1:5" ht="12.75">
      <c r="A18" t="s">
        <v>55</v>
      </c>
      <c r="E18" s="39" t="s">
        <v>2929</v>
      </c>
    </row>
    <row r="19" spans="1:16" ht="12.75">
      <c r="A19" t="s">
        <v>48</v>
      </c>
      <c s="34" t="s">
        <v>26</v>
      </c>
      <c s="34" t="s">
        <v>2953</v>
      </c>
      <c s="35" t="s">
        <v>4</v>
      </c>
      <c s="6" t="s">
        <v>2954</v>
      </c>
      <c s="36" t="s">
        <v>182</v>
      </c>
      <c s="37">
        <v>245.88</v>
      </c>
      <c s="36">
        <v>0</v>
      </c>
      <c s="36">
        <f>ROUND(G19*H19,6)</f>
      </c>
      <c r="L19" s="38">
        <v>0</v>
      </c>
      <c s="32">
        <f>ROUND(ROUND(L19,2)*ROUND(G19,3),2)</f>
      </c>
      <c s="36" t="s">
        <v>52</v>
      </c>
      <c>
        <f>(M19*21)/100</f>
      </c>
      <c t="s">
        <v>27</v>
      </c>
    </row>
    <row r="20" spans="1:5" ht="12.75">
      <c r="A20" s="35" t="s">
        <v>53</v>
      </c>
      <c r="E20" s="39" t="s">
        <v>5</v>
      </c>
    </row>
    <row r="21" spans="1:5" ht="76.5">
      <c r="A21" s="35" t="s">
        <v>54</v>
      </c>
      <c r="E21" s="40" t="s">
        <v>3443</v>
      </c>
    </row>
    <row r="22" spans="1:5" ht="12.75">
      <c r="A22" t="s">
        <v>55</v>
      </c>
      <c r="E22" s="39" t="s">
        <v>2929</v>
      </c>
    </row>
    <row r="23" spans="1:16" ht="12.75">
      <c r="A23" t="s">
        <v>48</v>
      </c>
      <c s="34" t="s">
        <v>63</v>
      </c>
      <c s="34" t="s">
        <v>2956</v>
      </c>
      <c s="35" t="s">
        <v>4</v>
      </c>
      <c s="6" t="s">
        <v>2957</v>
      </c>
      <c s="36" t="s">
        <v>182</v>
      </c>
      <c s="37">
        <v>348.8</v>
      </c>
      <c s="36">
        <v>0</v>
      </c>
      <c s="36">
        <f>ROUND(G23*H23,6)</f>
      </c>
      <c r="L23" s="38">
        <v>0</v>
      </c>
      <c s="32">
        <f>ROUND(ROUND(L23,2)*ROUND(G23,3),2)</f>
      </c>
      <c s="36" t="s">
        <v>52</v>
      </c>
      <c>
        <f>(M23*21)/100</f>
      </c>
      <c t="s">
        <v>27</v>
      </c>
    </row>
    <row r="24" spans="1:5" ht="12.75">
      <c r="A24" s="35" t="s">
        <v>53</v>
      </c>
      <c r="E24" s="39" t="s">
        <v>2958</v>
      </c>
    </row>
    <row r="25" spans="1:5" ht="25.5">
      <c r="A25" s="35" t="s">
        <v>54</v>
      </c>
      <c r="E25" s="40" t="s">
        <v>3444</v>
      </c>
    </row>
    <row r="26" spans="1:5" ht="12.75">
      <c r="A26" t="s">
        <v>55</v>
      </c>
      <c r="E26" s="39" t="s">
        <v>2929</v>
      </c>
    </row>
    <row r="27" spans="1:16" ht="12.75">
      <c r="A27" t="s">
        <v>48</v>
      </c>
      <c s="34" t="s">
        <v>67</v>
      </c>
      <c s="34" t="s">
        <v>2960</v>
      </c>
      <c s="35" t="s">
        <v>4</v>
      </c>
      <c s="6" t="s">
        <v>2961</v>
      </c>
      <c s="36" t="s">
        <v>182</v>
      </c>
      <c s="37">
        <v>245.88</v>
      </c>
      <c s="36">
        <v>0</v>
      </c>
      <c s="36">
        <f>ROUND(G27*H27,6)</f>
      </c>
      <c r="L27" s="38">
        <v>0</v>
      </c>
      <c s="32">
        <f>ROUND(ROUND(L27,2)*ROUND(G27,3),2)</f>
      </c>
      <c s="36" t="s">
        <v>52</v>
      </c>
      <c>
        <f>(M27*21)/100</f>
      </c>
      <c t="s">
        <v>27</v>
      </c>
    </row>
    <row r="28" spans="1:5" ht="12.75">
      <c r="A28" s="35" t="s">
        <v>53</v>
      </c>
      <c r="E28" s="39" t="s">
        <v>5</v>
      </c>
    </row>
    <row r="29" spans="1:5" ht="76.5">
      <c r="A29" s="35" t="s">
        <v>54</v>
      </c>
      <c r="E29" s="40" t="s">
        <v>3443</v>
      </c>
    </row>
    <row r="30" spans="1:5" ht="12.75">
      <c r="A30" t="s">
        <v>55</v>
      </c>
      <c r="E30" s="39" t="s">
        <v>2929</v>
      </c>
    </row>
    <row r="31" spans="1:16" ht="12.75">
      <c r="A31" t="s">
        <v>48</v>
      </c>
      <c s="34" t="s">
        <v>72</v>
      </c>
      <c s="34" t="s">
        <v>2963</v>
      </c>
      <c s="35" t="s">
        <v>4</v>
      </c>
      <c s="6" t="s">
        <v>2964</v>
      </c>
      <c s="36" t="s">
        <v>182</v>
      </c>
      <c s="37">
        <v>29.24</v>
      </c>
      <c s="36">
        <v>0</v>
      </c>
      <c s="36">
        <f>ROUND(G31*H31,6)</f>
      </c>
      <c r="L31" s="38">
        <v>0</v>
      </c>
      <c s="32">
        <f>ROUND(ROUND(L31,2)*ROUND(G31,3),2)</f>
      </c>
      <c s="36" t="s">
        <v>52</v>
      </c>
      <c>
        <f>(M31*21)/100</f>
      </c>
      <c t="s">
        <v>27</v>
      </c>
    </row>
    <row r="32" spans="1:5" ht="12.75">
      <c r="A32" s="35" t="s">
        <v>53</v>
      </c>
      <c r="E32" s="39" t="s">
        <v>5</v>
      </c>
    </row>
    <row r="33" spans="1:5" ht="38.25">
      <c r="A33" s="35" t="s">
        <v>54</v>
      </c>
      <c r="E33" s="40" t="s">
        <v>3445</v>
      </c>
    </row>
    <row r="34" spans="1:5" ht="12.75">
      <c r="A34" t="s">
        <v>55</v>
      </c>
      <c r="E34" s="39" t="s">
        <v>2929</v>
      </c>
    </row>
    <row r="35" spans="1:16" ht="12.75">
      <c r="A35" t="s">
        <v>48</v>
      </c>
      <c s="34" t="s">
        <v>123</v>
      </c>
      <c s="34" t="s">
        <v>2966</v>
      </c>
      <c s="35" t="s">
        <v>4</v>
      </c>
      <c s="6" t="s">
        <v>2967</v>
      </c>
      <c s="36" t="s">
        <v>182</v>
      </c>
      <c s="37">
        <v>4.23</v>
      </c>
      <c s="36">
        <v>0</v>
      </c>
      <c s="36">
        <f>ROUND(G35*H35,6)</f>
      </c>
      <c r="L35" s="38">
        <v>0</v>
      </c>
      <c s="32">
        <f>ROUND(ROUND(L35,2)*ROUND(G35,3),2)</f>
      </c>
      <c s="36" t="s">
        <v>52</v>
      </c>
      <c>
        <f>(M35*21)/100</f>
      </c>
      <c t="s">
        <v>27</v>
      </c>
    </row>
    <row r="36" spans="1:5" ht="12.75">
      <c r="A36" s="35" t="s">
        <v>53</v>
      </c>
      <c r="E36" s="39" t="s">
        <v>3446</v>
      </c>
    </row>
    <row r="37" spans="1:5" ht="25.5">
      <c r="A37" s="35" t="s">
        <v>54</v>
      </c>
      <c r="E37" s="40" t="s">
        <v>3447</v>
      </c>
    </row>
    <row r="38" spans="1:5" ht="12.75">
      <c r="A38" t="s">
        <v>55</v>
      </c>
      <c r="E38" s="39" t="s">
        <v>2929</v>
      </c>
    </row>
    <row r="39" spans="1:16" ht="12.75">
      <c r="A39" t="s">
        <v>48</v>
      </c>
      <c s="34" t="s">
        <v>163</v>
      </c>
      <c s="34" t="s">
        <v>3448</v>
      </c>
      <c s="35" t="s">
        <v>4</v>
      </c>
      <c s="6" t="s">
        <v>3449</v>
      </c>
      <c s="36" t="s">
        <v>182</v>
      </c>
      <c s="37">
        <v>125.2</v>
      </c>
      <c s="36">
        <v>0</v>
      </c>
      <c s="36">
        <f>ROUND(G39*H39,6)</f>
      </c>
      <c r="L39" s="38">
        <v>0</v>
      </c>
      <c s="32">
        <f>ROUND(ROUND(L39,2)*ROUND(G39,3),2)</f>
      </c>
      <c s="36" t="s">
        <v>52</v>
      </c>
      <c>
        <f>(M39*21)/100</f>
      </c>
      <c t="s">
        <v>27</v>
      </c>
    </row>
    <row r="40" spans="1:5" ht="12.75">
      <c r="A40" s="35" t="s">
        <v>53</v>
      </c>
      <c r="E40" s="39" t="s">
        <v>3450</v>
      </c>
    </row>
    <row r="41" spans="1:5" ht="25.5">
      <c r="A41" s="35" t="s">
        <v>54</v>
      </c>
      <c r="E41" s="40" t="s">
        <v>3451</v>
      </c>
    </row>
    <row r="42" spans="1:5" ht="12.75">
      <c r="A42" t="s">
        <v>55</v>
      </c>
      <c r="E42" s="39" t="s">
        <v>2929</v>
      </c>
    </row>
    <row r="43" spans="1:13" ht="12.75">
      <c r="A43" t="s">
        <v>46</v>
      </c>
      <c r="C43" s="31" t="s">
        <v>27</v>
      </c>
      <c r="E43" s="33" t="s">
        <v>1273</v>
      </c>
      <c r="J43" s="32">
        <f>0</f>
      </c>
      <c s="32">
        <f>0</f>
      </c>
      <c s="32">
        <f>0+L44+L48+L52+L56+L60+L64</f>
      </c>
      <c s="32">
        <f>0+M44+M48+M52+M56+M60+M64</f>
      </c>
    </row>
    <row r="44" spans="1:16" ht="12.75">
      <c r="A44" t="s">
        <v>48</v>
      </c>
      <c s="34" t="s">
        <v>76</v>
      </c>
      <c s="34" t="s">
        <v>500</v>
      </c>
      <c s="35" t="s">
        <v>4</v>
      </c>
      <c s="6" t="s">
        <v>501</v>
      </c>
      <c s="36" t="s">
        <v>197</v>
      </c>
      <c s="37">
        <v>426.32</v>
      </c>
      <c s="36">
        <v>0</v>
      </c>
      <c s="36">
        <f>ROUND(G44*H44,6)</f>
      </c>
      <c r="L44" s="38">
        <v>0</v>
      </c>
      <c s="32">
        <f>ROUND(ROUND(L44,2)*ROUND(G44,3),2)</f>
      </c>
      <c s="36" t="s">
        <v>52</v>
      </c>
      <c>
        <f>(M44*21)/100</f>
      </c>
      <c t="s">
        <v>27</v>
      </c>
    </row>
    <row r="45" spans="1:5" ht="12.75">
      <c r="A45" s="35" t="s">
        <v>53</v>
      </c>
      <c r="E45" s="39" t="s">
        <v>3452</v>
      </c>
    </row>
    <row r="46" spans="1:5" ht="25.5">
      <c r="A46" s="35" t="s">
        <v>54</v>
      </c>
      <c r="E46" s="40" t="s">
        <v>3453</v>
      </c>
    </row>
    <row r="47" spans="1:5" ht="12.75">
      <c r="A47" t="s">
        <v>55</v>
      </c>
      <c r="E47" s="39" t="s">
        <v>2929</v>
      </c>
    </row>
    <row r="48" spans="1:16" ht="12.75">
      <c r="A48" t="s">
        <v>48</v>
      </c>
      <c s="34" t="s">
        <v>82</v>
      </c>
      <c s="34" t="s">
        <v>2972</v>
      </c>
      <c s="35" t="s">
        <v>4</v>
      </c>
      <c s="6" t="s">
        <v>2973</v>
      </c>
      <c s="36" t="s">
        <v>197</v>
      </c>
      <c s="37">
        <v>234</v>
      </c>
      <c s="36">
        <v>0</v>
      </c>
      <c s="36">
        <f>ROUND(G48*H48,6)</f>
      </c>
      <c r="L48" s="38">
        <v>0</v>
      </c>
      <c s="32">
        <f>ROUND(ROUND(L48,2)*ROUND(G48,3),2)</f>
      </c>
      <c s="36" t="s">
        <v>52</v>
      </c>
      <c>
        <f>(M48*21)/100</f>
      </c>
      <c t="s">
        <v>27</v>
      </c>
    </row>
    <row r="49" spans="1:5" ht="12.75">
      <c r="A49" s="35" t="s">
        <v>53</v>
      </c>
      <c r="E49" s="39" t="s">
        <v>3452</v>
      </c>
    </row>
    <row r="50" spans="1:5" ht="25.5">
      <c r="A50" s="35" t="s">
        <v>54</v>
      </c>
      <c r="E50" s="40" t="s">
        <v>3454</v>
      </c>
    </row>
    <row r="51" spans="1:5" ht="12.75">
      <c r="A51" t="s">
        <v>55</v>
      </c>
      <c r="E51" s="39" t="s">
        <v>2929</v>
      </c>
    </row>
    <row r="52" spans="1:16" ht="12.75">
      <c r="A52" t="s">
        <v>48</v>
      </c>
      <c s="34" t="s">
        <v>86</v>
      </c>
      <c s="34" t="s">
        <v>2976</v>
      </c>
      <c s="35" t="s">
        <v>4</v>
      </c>
      <c s="6" t="s">
        <v>2977</v>
      </c>
      <c s="36" t="s">
        <v>51</v>
      </c>
      <c s="37">
        <v>860</v>
      </c>
      <c s="36">
        <v>0</v>
      </c>
      <c s="36">
        <f>ROUND(G52*H52,6)</f>
      </c>
      <c r="L52" s="38">
        <v>0</v>
      </c>
      <c s="32">
        <f>ROUND(ROUND(L52,2)*ROUND(G52,3),2)</f>
      </c>
      <c s="36" t="s">
        <v>52</v>
      </c>
      <c>
        <f>(M52*21)/100</f>
      </c>
      <c t="s">
        <v>27</v>
      </c>
    </row>
    <row r="53" spans="1:5" ht="25.5">
      <c r="A53" s="35" t="s">
        <v>53</v>
      </c>
      <c r="E53" s="39" t="s">
        <v>2978</v>
      </c>
    </row>
    <row r="54" spans="1:5" ht="25.5">
      <c r="A54" s="35" t="s">
        <v>54</v>
      </c>
      <c r="E54" s="40" t="s">
        <v>3455</v>
      </c>
    </row>
    <row r="55" spans="1:5" ht="12.75">
      <c r="A55" t="s">
        <v>55</v>
      </c>
      <c r="E55" s="39" t="s">
        <v>2929</v>
      </c>
    </row>
    <row r="56" spans="1:16" ht="12.75">
      <c r="A56" t="s">
        <v>48</v>
      </c>
      <c s="34" t="s">
        <v>90</v>
      </c>
      <c s="34" t="s">
        <v>2980</v>
      </c>
      <c s="35" t="s">
        <v>4</v>
      </c>
      <c s="6" t="s">
        <v>2981</v>
      </c>
      <c s="36" t="s">
        <v>51</v>
      </c>
      <c s="37">
        <v>762.6</v>
      </c>
      <c s="36">
        <v>0</v>
      </c>
      <c s="36">
        <f>ROUND(G56*H56,6)</f>
      </c>
      <c r="L56" s="38">
        <v>0</v>
      </c>
      <c s="32">
        <f>ROUND(ROUND(L56,2)*ROUND(G56,3),2)</f>
      </c>
      <c s="36" t="s">
        <v>52</v>
      </c>
      <c>
        <f>(M56*21)/100</f>
      </c>
      <c t="s">
        <v>27</v>
      </c>
    </row>
    <row r="57" spans="1:5" ht="12.75">
      <c r="A57" s="35" t="s">
        <v>53</v>
      </c>
      <c r="E57" s="39" t="s">
        <v>3456</v>
      </c>
    </row>
    <row r="58" spans="1:5" ht="76.5">
      <c r="A58" s="35" t="s">
        <v>54</v>
      </c>
      <c r="E58" s="40" t="s">
        <v>3457</v>
      </c>
    </row>
    <row r="59" spans="1:5" ht="12.75">
      <c r="A59" t="s">
        <v>55</v>
      </c>
      <c r="E59" s="39" t="s">
        <v>2929</v>
      </c>
    </row>
    <row r="60" spans="1:16" ht="12.75">
      <c r="A60" t="s">
        <v>48</v>
      </c>
      <c s="34" t="s">
        <v>94</v>
      </c>
      <c s="34" t="s">
        <v>2990</v>
      </c>
      <c s="35" t="s">
        <v>4</v>
      </c>
      <c s="6" t="s">
        <v>2991</v>
      </c>
      <c s="36" t="s">
        <v>182</v>
      </c>
      <c s="37">
        <v>60.3</v>
      </c>
      <c s="36">
        <v>0</v>
      </c>
      <c s="36">
        <f>ROUND(G60*H60,6)</f>
      </c>
      <c r="L60" s="38">
        <v>0</v>
      </c>
      <c s="32">
        <f>ROUND(ROUND(L60,2)*ROUND(G60,3),2)</f>
      </c>
      <c s="36" t="s">
        <v>52</v>
      </c>
      <c>
        <f>(M60*21)/100</f>
      </c>
      <c t="s">
        <v>27</v>
      </c>
    </row>
    <row r="61" spans="1:5" ht="12.75">
      <c r="A61" s="35" t="s">
        <v>53</v>
      </c>
      <c r="E61" s="39" t="s">
        <v>2992</v>
      </c>
    </row>
    <row r="62" spans="1:5" ht="140.25">
      <c r="A62" s="35" t="s">
        <v>54</v>
      </c>
      <c r="E62" s="40" t="s">
        <v>3458</v>
      </c>
    </row>
    <row r="63" spans="1:5" ht="12.75">
      <c r="A63" t="s">
        <v>55</v>
      </c>
      <c r="E63" s="39" t="s">
        <v>2929</v>
      </c>
    </row>
    <row r="64" spans="1:16" ht="25.5">
      <c r="A64" t="s">
        <v>48</v>
      </c>
      <c s="34" t="s">
        <v>98</v>
      </c>
      <c s="34" t="s">
        <v>2994</v>
      </c>
      <c s="35" t="s">
        <v>4</v>
      </c>
      <c s="6" t="s">
        <v>2995</v>
      </c>
      <c s="36" t="s">
        <v>51</v>
      </c>
      <c s="37">
        <v>10</v>
      </c>
      <c s="36">
        <v>0</v>
      </c>
      <c s="36">
        <f>ROUND(G64*H64,6)</f>
      </c>
      <c r="L64" s="38">
        <v>0</v>
      </c>
      <c s="32">
        <f>ROUND(ROUND(L64,2)*ROUND(G64,3),2)</f>
      </c>
      <c s="36" t="s">
        <v>2996</v>
      </c>
      <c>
        <f>(M64*21)/100</f>
      </c>
      <c t="s">
        <v>27</v>
      </c>
    </row>
    <row r="65" spans="1:5" ht="25.5">
      <c r="A65" s="35" t="s">
        <v>53</v>
      </c>
      <c r="E65" s="39" t="s">
        <v>2997</v>
      </c>
    </row>
    <row r="66" spans="1:5" ht="25.5">
      <c r="A66" s="35" t="s">
        <v>54</v>
      </c>
      <c r="E66" s="40" t="s">
        <v>2998</v>
      </c>
    </row>
    <row r="67" spans="1:5" ht="89.25">
      <c r="A67" t="s">
        <v>55</v>
      </c>
      <c r="E67" s="39" t="s">
        <v>3459</v>
      </c>
    </row>
    <row r="68" spans="1:13" ht="12.75">
      <c r="A68" t="s">
        <v>46</v>
      </c>
      <c r="C68" s="31" t="s">
        <v>26</v>
      </c>
      <c r="E68" s="33" t="s">
        <v>2715</v>
      </c>
      <c r="J68" s="32">
        <f>0</f>
      </c>
      <c s="32">
        <f>0</f>
      </c>
      <c s="32">
        <f>0+L69+L73+L77+L81</f>
      </c>
      <c s="32">
        <f>0+M69+M73+M77+M81</f>
      </c>
    </row>
    <row r="69" spans="1:16" ht="12.75">
      <c r="A69" t="s">
        <v>48</v>
      </c>
      <c s="34" t="s">
        <v>102</v>
      </c>
      <c s="34" t="s">
        <v>3460</v>
      </c>
      <c s="35" t="s">
        <v>4</v>
      </c>
      <c s="6" t="s">
        <v>3461</v>
      </c>
      <c s="36" t="s">
        <v>2852</v>
      </c>
      <c s="37">
        <v>266.8</v>
      </c>
      <c s="36">
        <v>0</v>
      </c>
      <c s="36">
        <f>ROUND(G69*H69,6)</f>
      </c>
      <c r="L69" s="38">
        <v>0</v>
      </c>
      <c s="32">
        <f>ROUND(ROUND(L69,2)*ROUND(G69,3),2)</f>
      </c>
      <c s="36" t="s">
        <v>2996</v>
      </c>
      <c>
        <f>(M69*21)/100</f>
      </c>
      <c t="s">
        <v>27</v>
      </c>
    </row>
    <row r="70" spans="1:5" ht="12.75">
      <c r="A70" s="35" t="s">
        <v>53</v>
      </c>
      <c r="E70" s="39" t="s">
        <v>3462</v>
      </c>
    </row>
    <row r="71" spans="1:5" ht="25.5">
      <c r="A71" s="35" t="s">
        <v>54</v>
      </c>
      <c r="E71" s="40" t="s">
        <v>3463</v>
      </c>
    </row>
    <row r="72" spans="1:5" ht="25.5">
      <c r="A72" t="s">
        <v>55</v>
      </c>
      <c r="E72" s="39" t="s">
        <v>3464</v>
      </c>
    </row>
    <row r="73" spans="1:16" ht="12.75">
      <c r="A73" t="s">
        <v>48</v>
      </c>
      <c s="34" t="s">
        <v>107</v>
      </c>
      <c s="34" t="s">
        <v>3465</v>
      </c>
      <c s="35" t="s">
        <v>4</v>
      </c>
      <c s="6" t="s">
        <v>3466</v>
      </c>
      <c s="36" t="s">
        <v>182</v>
      </c>
      <c s="37">
        <v>9.76</v>
      </c>
      <c s="36">
        <v>0</v>
      </c>
      <c s="36">
        <f>ROUND(G73*H73,6)</f>
      </c>
      <c r="L73" s="38">
        <v>0</v>
      </c>
      <c s="32">
        <f>ROUND(ROUND(L73,2)*ROUND(G73,3),2)</f>
      </c>
      <c s="36" t="s">
        <v>52</v>
      </c>
      <c>
        <f>(M73*21)/100</f>
      </c>
      <c t="s">
        <v>27</v>
      </c>
    </row>
    <row r="74" spans="1:5" ht="12.75">
      <c r="A74" s="35" t="s">
        <v>53</v>
      </c>
      <c r="E74" s="39" t="s">
        <v>3467</v>
      </c>
    </row>
    <row r="75" spans="1:5" ht="63.75">
      <c r="A75" s="35" t="s">
        <v>54</v>
      </c>
      <c r="E75" s="40" t="s">
        <v>3468</v>
      </c>
    </row>
    <row r="76" spans="1:5" ht="12.75">
      <c r="A76" t="s">
        <v>55</v>
      </c>
      <c r="E76" s="39" t="s">
        <v>2929</v>
      </c>
    </row>
    <row r="77" spans="1:16" ht="12.75">
      <c r="A77" t="s">
        <v>48</v>
      </c>
      <c s="34" t="s">
        <v>111</v>
      </c>
      <c s="34" t="s">
        <v>3469</v>
      </c>
      <c s="35" t="s">
        <v>4</v>
      </c>
      <c s="6" t="s">
        <v>3470</v>
      </c>
      <c s="36" t="s">
        <v>182</v>
      </c>
      <c s="37">
        <v>22.76</v>
      </c>
      <c s="36">
        <v>0</v>
      </c>
      <c s="36">
        <f>ROUND(G77*H77,6)</f>
      </c>
      <c r="L77" s="38">
        <v>0</v>
      </c>
      <c s="32">
        <f>ROUND(ROUND(L77,2)*ROUND(G77,3),2)</f>
      </c>
      <c s="36" t="s">
        <v>2996</v>
      </c>
      <c>
        <f>(M77*21)/100</f>
      </c>
      <c t="s">
        <v>27</v>
      </c>
    </row>
    <row r="78" spans="1:5" ht="12.75">
      <c r="A78" s="35" t="s">
        <v>53</v>
      </c>
      <c r="E78" s="39" t="s">
        <v>3471</v>
      </c>
    </row>
    <row r="79" spans="1:5" ht="63.75">
      <c r="A79" s="35" t="s">
        <v>54</v>
      </c>
      <c r="E79" s="40" t="s">
        <v>3472</v>
      </c>
    </row>
    <row r="80" spans="1:5" ht="12.75">
      <c r="A80" t="s">
        <v>55</v>
      </c>
      <c r="E80" s="39" t="s">
        <v>5</v>
      </c>
    </row>
    <row r="81" spans="1:16" ht="12.75">
      <c r="A81" t="s">
        <v>48</v>
      </c>
      <c s="34" t="s">
        <v>115</v>
      </c>
      <c s="34" t="s">
        <v>2850</v>
      </c>
      <c s="35" t="s">
        <v>4</v>
      </c>
      <c s="6" t="s">
        <v>2851</v>
      </c>
      <c s="36" t="s">
        <v>2852</v>
      </c>
      <c s="37">
        <v>4175.36</v>
      </c>
      <c s="36">
        <v>0</v>
      </c>
      <c s="36">
        <f>ROUND(G81*H81,6)</f>
      </c>
      <c r="L81" s="38">
        <v>0</v>
      </c>
      <c s="32">
        <f>ROUND(ROUND(L81,2)*ROUND(G81,3),2)</f>
      </c>
      <c s="36" t="s">
        <v>52</v>
      </c>
      <c>
        <f>(M81*21)/100</f>
      </c>
      <c t="s">
        <v>27</v>
      </c>
    </row>
    <row r="82" spans="1:5" ht="12.75">
      <c r="A82" s="35" t="s">
        <v>53</v>
      </c>
      <c r="E82" s="39" t="s">
        <v>3473</v>
      </c>
    </row>
    <row r="83" spans="1:5" ht="63.75">
      <c r="A83" s="35" t="s">
        <v>54</v>
      </c>
      <c r="E83" s="40" t="s">
        <v>3474</v>
      </c>
    </row>
    <row r="84" spans="1:5" ht="12.75">
      <c r="A84" t="s">
        <v>55</v>
      </c>
      <c r="E84" s="39" t="s">
        <v>2929</v>
      </c>
    </row>
    <row r="85" spans="1:13" ht="12.75">
      <c r="A85" t="s">
        <v>46</v>
      </c>
      <c r="C85" s="31" t="s">
        <v>63</v>
      </c>
      <c r="E85" s="33" t="s">
        <v>2421</v>
      </c>
      <c r="J85" s="32">
        <f>0</f>
      </c>
      <c s="32">
        <f>0</f>
      </c>
      <c s="32">
        <f>0+L86+L90+L94+L98+L102+L106</f>
      </c>
      <c s="32">
        <f>0+M86+M90+M94+M98+M102+M106</f>
      </c>
    </row>
    <row r="86" spans="1:16" ht="12.75">
      <c r="A86" t="s">
        <v>48</v>
      </c>
      <c s="34" t="s">
        <v>119</v>
      </c>
      <c s="34" t="s">
        <v>3023</v>
      </c>
      <c s="35" t="s">
        <v>4</v>
      </c>
      <c s="6" t="s">
        <v>3024</v>
      </c>
      <c s="36" t="s">
        <v>182</v>
      </c>
      <c s="37">
        <v>0.3</v>
      </c>
      <c s="36">
        <v>0</v>
      </c>
      <c s="36">
        <f>ROUND(G86*H86,6)</f>
      </c>
      <c r="L86" s="38">
        <v>0</v>
      </c>
      <c s="32">
        <f>ROUND(ROUND(L86,2)*ROUND(G86,3),2)</f>
      </c>
      <c s="36" t="s">
        <v>52</v>
      </c>
      <c>
        <f>(M86*21)/100</f>
      </c>
      <c t="s">
        <v>27</v>
      </c>
    </row>
    <row r="87" spans="1:5" ht="12.75">
      <c r="A87" s="35" t="s">
        <v>53</v>
      </c>
      <c r="E87" s="39" t="s">
        <v>3025</v>
      </c>
    </row>
    <row r="88" spans="1:5" ht="38.25">
      <c r="A88" s="35" t="s">
        <v>54</v>
      </c>
      <c r="E88" s="40" t="s">
        <v>3475</v>
      </c>
    </row>
    <row r="89" spans="1:5" ht="12.75">
      <c r="A89" t="s">
        <v>55</v>
      </c>
      <c r="E89" s="39" t="s">
        <v>2929</v>
      </c>
    </row>
    <row r="90" spans="1:16" ht="12.75">
      <c r="A90" t="s">
        <v>48</v>
      </c>
      <c s="34" t="s">
        <v>125</v>
      </c>
      <c s="34" t="s">
        <v>3027</v>
      </c>
      <c s="35" t="s">
        <v>4</v>
      </c>
      <c s="6" t="s">
        <v>3028</v>
      </c>
      <c s="36" t="s">
        <v>182</v>
      </c>
      <c s="37">
        <v>14.5</v>
      </c>
      <c s="36">
        <v>0</v>
      </c>
      <c s="36">
        <f>ROUND(G90*H90,6)</f>
      </c>
      <c r="L90" s="38">
        <v>0</v>
      </c>
      <c s="32">
        <f>ROUND(ROUND(L90,2)*ROUND(G90,3),2)</f>
      </c>
      <c s="36" t="s">
        <v>52</v>
      </c>
      <c>
        <f>(M90*21)/100</f>
      </c>
      <c t="s">
        <v>27</v>
      </c>
    </row>
    <row r="91" spans="1:5" ht="12.75">
      <c r="A91" s="35" t="s">
        <v>53</v>
      </c>
      <c r="E91" s="39" t="s">
        <v>3476</v>
      </c>
    </row>
    <row r="92" spans="1:5" ht="25.5">
      <c r="A92" s="35" t="s">
        <v>54</v>
      </c>
      <c r="E92" s="40" t="s">
        <v>3477</v>
      </c>
    </row>
    <row r="93" spans="1:5" ht="12.75">
      <c r="A93" t="s">
        <v>55</v>
      </c>
      <c r="E93" s="39" t="s">
        <v>2929</v>
      </c>
    </row>
    <row r="94" spans="1:16" ht="12.75">
      <c r="A94" t="s">
        <v>48</v>
      </c>
      <c s="34" t="s">
        <v>129</v>
      </c>
      <c s="34" t="s">
        <v>3478</v>
      </c>
      <c s="35" t="s">
        <v>4</v>
      </c>
      <c s="6" t="s">
        <v>3479</v>
      </c>
      <c s="36" t="s">
        <v>182</v>
      </c>
      <c s="37">
        <v>97.19</v>
      </c>
      <c s="36">
        <v>0</v>
      </c>
      <c s="36">
        <f>ROUND(G94*H94,6)</f>
      </c>
      <c r="L94" s="38">
        <v>0</v>
      </c>
      <c s="32">
        <f>ROUND(ROUND(L94,2)*ROUND(G94,3),2)</f>
      </c>
      <c s="36" t="s">
        <v>52</v>
      </c>
      <c>
        <f>(M94*21)/100</f>
      </c>
      <c t="s">
        <v>27</v>
      </c>
    </row>
    <row r="95" spans="1:5" ht="12.75">
      <c r="A95" s="35" t="s">
        <v>53</v>
      </c>
      <c r="E95" s="39" t="s">
        <v>3480</v>
      </c>
    </row>
    <row r="96" spans="1:5" ht="76.5">
      <c r="A96" s="35" t="s">
        <v>54</v>
      </c>
      <c r="E96" s="40" t="s">
        <v>3481</v>
      </c>
    </row>
    <row r="97" spans="1:5" ht="12.75">
      <c r="A97" t="s">
        <v>55</v>
      </c>
      <c r="E97" s="39" t="s">
        <v>2929</v>
      </c>
    </row>
    <row r="98" spans="1:16" ht="12.75">
      <c r="A98" t="s">
        <v>48</v>
      </c>
      <c s="34" t="s">
        <v>133</v>
      </c>
      <c s="34" t="s">
        <v>3170</v>
      </c>
      <c s="35" t="s">
        <v>4</v>
      </c>
      <c s="6" t="s">
        <v>3171</v>
      </c>
      <c s="36" t="s">
        <v>443</v>
      </c>
      <c s="37">
        <v>10.621</v>
      </c>
      <c s="36">
        <v>0</v>
      </c>
      <c s="36">
        <f>ROUND(G98*H98,6)</f>
      </c>
      <c r="L98" s="38">
        <v>0</v>
      </c>
      <c s="32">
        <f>ROUND(ROUND(L98,2)*ROUND(G98,3),2)</f>
      </c>
      <c s="36" t="s">
        <v>52</v>
      </c>
      <c>
        <f>(M98*21)/100</f>
      </c>
      <c t="s">
        <v>27</v>
      </c>
    </row>
    <row r="99" spans="1:5" ht="12.75">
      <c r="A99" s="35" t="s">
        <v>53</v>
      </c>
      <c r="E99" s="39" t="s">
        <v>3482</v>
      </c>
    </row>
    <row r="100" spans="1:5" ht="25.5">
      <c r="A100" s="35" t="s">
        <v>54</v>
      </c>
      <c r="E100" s="40" t="s">
        <v>3483</v>
      </c>
    </row>
    <row r="101" spans="1:5" ht="12.75">
      <c r="A101" t="s">
        <v>55</v>
      </c>
      <c r="E101" s="39" t="s">
        <v>2929</v>
      </c>
    </row>
    <row r="102" spans="1:16" ht="12.75">
      <c r="A102" t="s">
        <v>48</v>
      </c>
      <c s="34" t="s">
        <v>138</v>
      </c>
      <c s="34" t="s">
        <v>2422</v>
      </c>
      <c s="35" t="s">
        <v>4</v>
      </c>
      <c s="6" t="s">
        <v>2423</v>
      </c>
      <c s="36" t="s">
        <v>182</v>
      </c>
      <c s="37">
        <v>101.88</v>
      </c>
      <c s="36">
        <v>0</v>
      </c>
      <c s="36">
        <f>ROUND(G102*H102,6)</f>
      </c>
      <c r="L102" s="38">
        <v>0</v>
      </c>
      <c s="32">
        <f>ROUND(ROUND(L102,2)*ROUND(G102,3),2)</f>
      </c>
      <c s="36" t="s">
        <v>52</v>
      </c>
      <c>
        <f>(M102*21)/100</f>
      </c>
      <c t="s">
        <v>27</v>
      </c>
    </row>
    <row r="103" spans="1:5" ht="12.75">
      <c r="A103" s="35" t="s">
        <v>53</v>
      </c>
      <c r="E103" s="39" t="s">
        <v>3484</v>
      </c>
    </row>
    <row r="104" spans="1:5" ht="63.75">
      <c r="A104" s="35" t="s">
        <v>54</v>
      </c>
      <c r="E104" s="40" t="s">
        <v>3485</v>
      </c>
    </row>
    <row r="105" spans="1:5" ht="12.75">
      <c r="A105" t="s">
        <v>55</v>
      </c>
      <c r="E105" s="39" t="s">
        <v>2929</v>
      </c>
    </row>
    <row r="106" spans="1:16" ht="12.75">
      <c r="A106" t="s">
        <v>48</v>
      </c>
      <c s="34" t="s">
        <v>249</v>
      </c>
      <c s="34" t="s">
        <v>3486</v>
      </c>
      <c s="35" t="s">
        <v>4</v>
      </c>
      <c s="6" t="s">
        <v>3487</v>
      </c>
      <c s="36" t="s">
        <v>182</v>
      </c>
      <c s="37">
        <v>16.65</v>
      </c>
      <c s="36">
        <v>0</v>
      </c>
      <c s="36">
        <f>ROUND(G106*H106,6)</f>
      </c>
      <c r="L106" s="38">
        <v>0</v>
      </c>
      <c s="32">
        <f>ROUND(ROUND(L106,2)*ROUND(G106,3),2)</f>
      </c>
      <c s="36" t="s">
        <v>52</v>
      </c>
      <c>
        <f>(M106*21)/100</f>
      </c>
      <c t="s">
        <v>27</v>
      </c>
    </row>
    <row r="107" spans="1:5" ht="12.75">
      <c r="A107" s="35" t="s">
        <v>53</v>
      </c>
      <c r="E107" s="39" t="s">
        <v>3488</v>
      </c>
    </row>
    <row r="108" spans="1:5" ht="51">
      <c r="A108" s="35" t="s">
        <v>54</v>
      </c>
      <c r="E108" s="40" t="s">
        <v>3489</v>
      </c>
    </row>
    <row r="109" spans="1:5" ht="12.75">
      <c r="A109" t="s">
        <v>55</v>
      </c>
      <c r="E109" s="39" t="s">
        <v>2929</v>
      </c>
    </row>
    <row r="110" spans="1:13" ht="12.75">
      <c r="A110" t="s">
        <v>46</v>
      </c>
      <c r="C110" s="31" t="s">
        <v>72</v>
      </c>
      <c r="E110" s="33" t="s">
        <v>3037</v>
      </c>
      <c r="J110" s="32">
        <f>0</f>
      </c>
      <c s="32">
        <f>0</f>
      </c>
      <c s="32">
        <f>0+L111+L115+L119</f>
      </c>
      <c s="32">
        <f>0+M111+M115+M119</f>
      </c>
    </row>
    <row r="111" spans="1:16" ht="12.75">
      <c r="A111" t="s">
        <v>48</v>
      </c>
      <c s="34" t="s">
        <v>253</v>
      </c>
      <c s="34" t="s">
        <v>3490</v>
      </c>
      <c s="35" t="s">
        <v>4</v>
      </c>
      <c s="6" t="s">
        <v>3491</v>
      </c>
      <c s="36" t="s">
        <v>51</v>
      </c>
      <c s="37">
        <v>10</v>
      </c>
      <c s="36">
        <v>0</v>
      </c>
      <c s="36">
        <f>ROUND(G111*H111,6)</f>
      </c>
      <c r="L111" s="38">
        <v>0</v>
      </c>
      <c s="32">
        <f>ROUND(ROUND(L111,2)*ROUND(G111,3),2)</f>
      </c>
      <c s="36" t="s">
        <v>52</v>
      </c>
      <c>
        <f>(M111*21)/100</f>
      </c>
      <c t="s">
        <v>27</v>
      </c>
    </row>
    <row r="112" spans="1:5" ht="12.75">
      <c r="A112" s="35" t="s">
        <v>53</v>
      </c>
      <c r="E112" s="39" t="s">
        <v>3492</v>
      </c>
    </row>
    <row r="113" spans="1:5" ht="25.5">
      <c r="A113" s="35" t="s">
        <v>54</v>
      </c>
      <c r="E113" s="40" t="s">
        <v>2998</v>
      </c>
    </row>
    <row r="114" spans="1:5" ht="12.75">
      <c r="A114" t="s">
        <v>55</v>
      </c>
      <c r="E114" s="39" t="s">
        <v>2929</v>
      </c>
    </row>
    <row r="115" spans="1:16" ht="12.75">
      <c r="A115" t="s">
        <v>48</v>
      </c>
      <c s="34" t="s">
        <v>995</v>
      </c>
      <c s="34" t="s">
        <v>3038</v>
      </c>
      <c s="35" t="s">
        <v>4</v>
      </c>
      <c s="6" t="s">
        <v>3039</v>
      </c>
      <c s="36" t="s">
        <v>197</v>
      </c>
      <c s="37">
        <v>328.17</v>
      </c>
      <c s="36">
        <v>0</v>
      </c>
      <c s="36">
        <f>ROUND(G115*H115,6)</f>
      </c>
      <c r="L115" s="38">
        <v>0</v>
      </c>
      <c s="32">
        <f>ROUND(ROUND(L115,2)*ROUND(G115,3),2)</f>
      </c>
      <c s="36" t="s">
        <v>52</v>
      </c>
      <c>
        <f>(M115*21)/100</f>
      </c>
      <c t="s">
        <v>27</v>
      </c>
    </row>
    <row r="116" spans="1:5" ht="12.75">
      <c r="A116" s="35" t="s">
        <v>53</v>
      </c>
      <c r="E116" s="39" t="s">
        <v>3040</v>
      </c>
    </row>
    <row r="117" spans="1:5" ht="63.75">
      <c r="A117" s="35" t="s">
        <v>54</v>
      </c>
      <c r="E117" s="40" t="s">
        <v>3493</v>
      </c>
    </row>
    <row r="118" spans="1:5" ht="12.75">
      <c r="A118" t="s">
        <v>55</v>
      </c>
      <c r="E118" s="39" t="s">
        <v>2929</v>
      </c>
    </row>
    <row r="119" spans="1:16" ht="12.75">
      <c r="A119" t="s">
        <v>48</v>
      </c>
      <c s="34" t="s">
        <v>256</v>
      </c>
      <c s="34" t="s">
        <v>3179</v>
      </c>
      <c s="35" t="s">
        <v>4</v>
      </c>
      <c s="6" t="s">
        <v>3047</v>
      </c>
      <c s="36" t="s">
        <v>182</v>
      </c>
      <c s="37">
        <v>24.12</v>
      </c>
      <c s="36">
        <v>0</v>
      </c>
      <c s="36">
        <f>ROUND(G119*H119,6)</f>
      </c>
      <c r="L119" s="38">
        <v>0</v>
      </c>
      <c s="32">
        <f>ROUND(ROUND(L119,2)*ROUND(G119,3),2)</f>
      </c>
      <c s="36" t="s">
        <v>52</v>
      </c>
      <c>
        <f>(M119*21)/100</f>
      </c>
      <c t="s">
        <v>27</v>
      </c>
    </row>
    <row r="120" spans="1:5" ht="12.75">
      <c r="A120" s="35" t="s">
        <v>53</v>
      </c>
      <c r="E120" s="39" t="s">
        <v>3494</v>
      </c>
    </row>
    <row r="121" spans="1:5" ht="76.5">
      <c r="A121" s="35" t="s">
        <v>54</v>
      </c>
      <c r="E121" s="40" t="s">
        <v>3495</v>
      </c>
    </row>
    <row r="122" spans="1:5" ht="12.75">
      <c r="A122" t="s">
        <v>55</v>
      </c>
      <c r="E122" s="39" t="s">
        <v>2929</v>
      </c>
    </row>
    <row r="123" spans="1:13" ht="12.75">
      <c r="A123" t="s">
        <v>46</v>
      </c>
      <c r="C123" s="31" t="s">
        <v>123</v>
      </c>
      <c r="E123" s="33" t="s">
        <v>124</v>
      </c>
      <c r="J123" s="32">
        <f>0</f>
      </c>
      <c s="32">
        <f>0</f>
      </c>
      <c s="32">
        <f>0+L124+L128</f>
      </c>
      <c s="32">
        <f>0+M124+M128</f>
      </c>
    </row>
    <row r="124" spans="1:16" ht="12.75">
      <c r="A124" t="s">
        <v>48</v>
      </c>
      <c s="34" t="s">
        <v>260</v>
      </c>
      <c s="34" t="s">
        <v>3054</v>
      </c>
      <c s="35" t="s">
        <v>4</v>
      </c>
      <c s="6" t="s">
        <v>3055</v>
      </c>
      <c s="36" t="s">
        <v>197</v>
      </c>
      <c s="37">
        <v>489.1</v>
      </c>
      <c s="36">
        <v>0</v>
      </c>
      <c s="36">
        <f>ROUND(G124*H124,6)</f>
      </c>
      <c r="L124" s="38">
        <v>0</v>
      </c>
      <c s="32">
        <f>ROUND(ROUND(L124,2)*ROUND(G124,3),2)</f>
      </c>
      <c s="36" t="s">
        <v>52</v>
      </c>
      <c>
        <f>(M124*21)/100</f>
      </c>
      <c t="s">
        <v>27</v>
      </c>
    </row>
    <row r="125" spans="1:5" ht="12.75">
      <c r="A125" s="35" t="s">
        <v>53</v>
      </c>
      <c r="E125" s="39" t="s">
        <v>3496</v>
      </c>
    </row>
    <row r="126" spans="1:5" ht="25.5">
      <c r="A126" s="35" t="s">
        <v>54</v>
      </c>
      <c r="E126" s="40" t="s">
        <v>3497</v>
      </c>
    </row>
    <row r="127" spans="1:5" ht="12.75">
      <c r="A127" t="s">
        <v>55</v>
      </c>
      <c r="E127" s="39" t="s">
        <v>2929</v>
      </c>
    </row>
    <row r="128" spans="1:16" ht="12.75">
      <c r="A128" t="s">
        <v>48</v>
      </c>
      <c s="34" t="s">
        <v>264</v>
      </c>
      <c s="34" t="s">
        <v>3058</v>
      </c>
      <c s="35" t="s">
        <v>4</v>
      </c>
      <c s="6" t="s">
        <v>3059</v>
      </c>
      <c s="36" t="s">
        <v>197</v>
      </c>
      <c s="37">
        <v>84</v>
      </c>
      <c s="36">
        <v>0</v>
      </c>
      <c s="36">
        <f>ROUND(G128*H128,6)</f>
      </c>
      <c r="L128" s="38">
        <v>0</v>
      </c>
      <c s="32">
        <f>ROUND(ROUND(L128,2)*ROUND(G128,3),2)</f>
      </c>
      <c s="36" t="s">
        <v>52</v>
      </c>
      <c>
        <f>(M128*21)/100</f>
      </c>
      <c t="s">
        <v>27</v>
      </c>
    </row>
    <row r="129" spans="1:5" ht="12.75">
      <c r="A129" s="35" t="s">
        <v>53</v>
      </c>
      <c r="E129" s="39" t="s">
        <v>3498</v>
      </c>
    </row>
    <row r="130" spans="1:5" ht="38.25">
      <c r="A130" s="35" t="s">
        <v>54</v>
      </c>
      <c r="E130" s="40" t="s">
        <v>3499</v>
      </c>
    </row>
    <row r="131" spans="1:5" ht="12.75">
      <c r="A131" t="s">
        <v>55</v>
      </c>
      <c r="E131" s="39" t="s">
        <v>2929</v>
      </c>
    </row>
    <row r="132" spans="1:13" ht="12.75">
      <c r="A132" t="s">
        <v>46</v>
      </c>
      <c r="C132" s="31" t="s">
        <v>163</v>
      </c>
      <c r="E132" s="33" t="s">
        <v>1624</v>
      </c>
      <c r="J132" s="32">
        <f>0</f>
      </c>
      <c s="32">
        <f>0</f>
      </c>
      <c s="32">
        <f>0+L133</f>
      </c>
      <c s="32">
        <f>0+M133</f>
      </c>
    </row>
    <row r="133" spans="1:16" ht="12.75">
      <c r="A133" t="s">
        <v>48</v>
      </c>
      <c s="34" t="s">
        <v>283</v>
      </c>
      <c s="34" t="s">
        <v>2774</v>
      </c>
      <c s="35" t="s">
        <v>4</v>
      </c>
      <c s="6" t="s">
        <v>2775</v>
      </c>
      <c s="36" t="s">
        <v>51</v>
      </c>
      <c s="37">
        <v>27.8</v>
      </c>
      <c s="36">
        <v>0</v>
      </c>
      <c s="36">
        <f>ROUND(G133*H133,6)</f>
      </c>
      <c r="L133" s="38">
        <v>0</v>
      </c>
      <c s="32">
        <f>ROUND(ROUND(L133,2)*ROUND(G133,3),2)</f>
      </c>
      <c s="36" t="s">
        <v>52</v>
      </c>
      <c>
        <f>(M133*21)/100</f>
      </c>
      <c t="s">
        <v>27</v>
      </c>
    </row>
    <row r="134" spans="1:5" ht="12.75">
      <c r="A134" s="35" t="s">
        <v>53</v>
      </c>
      <c r="E134" s="39" t="s">
        <v>3500</v>
      </c>
    </row>
    <row r="135" spans="1:5" ht="25.5">
      <c r="A135" s="35" t="s">
        <v>54</v>
      </c>
      <c r="E135" s="40" t="s">
        <v>3501</v>
      </c>
    </row>
    <row r="136" spans="1:5" ht="12.75">
      <c r="A136" t="s">
        <v>55</v>
      </c>
      <c r="E136" s="39" t="s">
        <v>2929</v>
      </c>
    </row>
    <row r="137" spans="1:13" ht="12.75">
      <c r="A137" t="s">
        <v>46</v>
      </c>
      <c r="C137" s="31" t="s">
        <v>76</v>
      </c>
      <c r="E137" s="33" t="s">
        <v>2802</v>
      </c>
      <c r="J137" s="32">
        <f>0</f>
      </c>
      <c s="32">
        <f>0</f>
      </c>
      <c s="32">
        <f>0+L138+L142+L146+L150+L154</f>
      </c>
      <c s="32">
        <f>0+M138+M142+M146+M150+M154</f>
      </c>
    </row>
    <row r="138" spans="1:16" ht="12.75">
      <c r="A138" t="s">
        <v>48</v>
      </c>
      <c s="34" t="s">
        <v>287</v>
      </c>
      <c s="34" t="s">
        <v>3081</v>
      </c>
      <c s="35" t="s">
        <v>4</v>
      </c>
      <c s="6" t="s">
        <v>3082</v>
      </c>
      <c s="36" t="s">
        <v>197</v>
      </c>
      <c s="37">
        <v>30</v>
      </c>
      <c s="36">
        <v>0</v>
      </c>
      <c s="36">
        <f>ROUND(G138*H138,6)</f>
      </c>
      <c r="L138" s="38">
        <v>0</v>
      </c>
      <c s="32">
        <f>ROUND(ROUND(L138,2)*ROUND(G138,3),2)</f>
      </c>
      <c s="36" t="s">
        <v>52</v>
      </c>
      <c>
        <f>(M138*21)/100</f>
      </c>
      <c t="s">
        <v>27</v>
      </c>
    </row>
    <row r="139" spans="1:5" ht="12.75">
      <c r="A139" s="35" t="s">
        <v>53</v>
      </c>
      <c r="E139" s="39" t="s">
        <v>3083</v>
      </c>
    </row>
    <row r="140" spans="1:5" ht="25.5">
      <c r="A140" s="35" t="s">
        <v>54</v>
      </c>
      <c r="E140" s="40" t="s">
        <v>3502</v>
      </c>
    </row>
    <row r="141" spans="1:5" ht="12.75">
      <c r="A141" t="s">
        <v>55</v>
      </c>
      <c r="E141" s="39" t="s">
        <v>2929</v>
      </c>
    </row>
    <row r="142" spans="1:16" ht="12.75">
      <c r="A142" t="s">
        <v>48</v>
      </c>
      <c s="34" t="s">
        <v>291</v>
      </c>
      <c s="34" t="s">
        <v>3093</v>
      </c>
      <c s="35" t="s">
        <v>4</v>
      </c>
      <c s="6" t="s">
        <v>3094</v>
      </c>
      <c s="36" t="s">
        <v>62</v>
      </c>
      <c s="37">
        <v>2</v>
      </c>
      <c s="36">
        <v>0</v>
      </c>
      <c s="36">
        <f>ROUND(G142*H142,6)</f>
      </c>
      <c r="L142" s="38">
        <v>0</v>
      </c>
      <c s="32">
        <f>ROUND(ROUND(L142,2)*ROUND(G142,3),2)</f>
      </c>
      <c s="36" t="s">
        <v>52</v>
      </c>
      <c>
        <f>(M142*21)/100</f>
      </c>
      <c t="s">
        <v>27</v>
      </c>
    </row>
    <row r="143" spans="1:5" ht="12.75">
      <c r="A143" s="35" t="s">
        <v>53</v>
      </c>
      <c r="E143" s="39" t="s">
        <v>3503</v>
      </c>
    </row>
    <row r="144" spans="1:5" ht="25.5">
      <c r="A144" s="35" t="s">
        <v>54</v>
      </c>
      <c r="E144" s="40" t="s">
        <v>3504</v>
      </c>
    </row>
    <row r="145" spans="1:5" ht="12.75">
      <c r="A145" t="s">
        <v>55</v>
      </c>
      <c r="E145" s="39" t="s">
        <v>2929</v>
      </c>
    </row>
    <row r="146" spans="1:16" ht="12.75">
      <c r="A146" t="s">
        <v>48</v>
      </c>
      <c s="34" t="s">
        <v>295</v>
      </c>
      <c s="34" t="s">
        <v>3097</v>
      </c>
      <c s="35" t="s">
        <v>4</v>
      </c>
      <c s="6" t="s">
        <v>3098</v>
      </c>
      <c s="36" t="s">
        <v>197</v>
      </c>
      <c s="37">
        <v>328.17</v>
      </c>
      <c s="36">
        <v>0</v>
      </c>
      <c s="36">
        <f>ROUND(G146*H146,6)</f>
      </c>
      <c r="L146" s="38">
        <v>0</v>
      </c>
      <c s="32">
        <f>ROUND(ROUND(L146,2)*ROUND(G146,3),2)</f>
      </c>
      <c s="36" t="s">
        <v>52</v>
      </c>
      <c>
        <f>(M146*21)/100</f>
      </c>
      <c t="s">
        <v>27</v>
      </c>
    </row>
    <row r="147" spans="1:5" ht="12.75">
      <c r="A147" s="35" t="s">
        <v>53</v>
      </c>
      <c r="E147" s="39" t="s">
        <v>3099</v>
      </c>
    </row>
    <row r="148" spans="1:5" ht="63.75">
      <c r="A148" s="35" t="s">
        <v>54</v>
      </c>
      <c r="E148" s="40" t="s">
        <v>3493</v>
      </c>
    </row>
    <row r="149" spans="1:5" ht="12.75">
      <c r="A149" t="s">
        <v>55</v>
      </c>
      <c r="E149" s="39" t="s">
        <v>2929</v>
      </c>
    </row>
    <row r="150" spans="1:16" ht="12.75">
      <c r="A150" t="s">
        <v>48</v>
      </c>
      <c s="34" t="s">
        <v>526</v>
      </c>
      <c s="34" t="s">
        <v>3101</v>
      </c>
      <c s="35" t="s">
        <v>4</v>
      </c>
      <c s="6" t="s">
        <v>3102</v>
      </c>
      <c s="36" t="s">
        <v>3103</v>
      </c>
      <c s="37">
        <v>360</v>
      </c>
      <c s="36">
        <v>0</v>
      </c>
      <c s="36">
        <f>ROUND(G150*H150,6)</f>
      </c>
      <c r="L150" s="38">
        <v>0</v>
      </c>
      <c s="32">
        <f>ROUND(ROUND(L150,2)*ROUND(G150,3),2)</f>
      </c>
      <c s="36" t="s">
        <v>52</v>
      </c>
      <c>
        <f>(M150*21)/100</f>
      </c>
      <c t="s">
        <v>27</v>
      </c>
    </row>
    <row r="151" spans="1:5" ht="12.75">
      <c r="A151" s="35" t="s">
        <v>53</v>
      </c>
      <c r="E151" s="39" t="s">
        <v>3505</v>
      </c>
    </row>
    <row r="152" spans="1:5" ht="25.5">
      <c r="A152" s="35" t="s">
        <v>54</v>
      </c>
      <c r="E152" s="40" t="s">
        <v>3506</v>
      </c>
    </row>
    <row r="153" spans="1:5" ht="12.75">
      <c r="A153" t="s">
        <v>55</v>
      </c>
      <c r="E153" s="39" t="s">
        <v>2929</v>
      </c>
    </row>
    <row r="154" spans="1:16" ht="12.75">
      <c r="A154" t="s">
        <v>48</v>
      </c>
      <c s="34" t="s">
        <v>300</v>
      </c>
      <c s="34" t="s">
        <v>2939</v>
      </c>
      <c s="35" t="s">
        <v>4</v>
      </c>
      <c s="6" t="s">
        <v>3110</v>
      </c>
      <c s="36" t="s">
        <v>443</v>
      </c>
      <c s="37">
        <v>3.55</v>
      </c>
      <c s="36">
        <v>0</v>
      </c>
      <c s="36">
        <f>ROUND(G154*H154,6)</f>
      </c>
      <c r="L154" s="38">
        <v>0</v>
      </c>
      <c s="32">
        <f>ROUND(ROUND(L154,2)*ROUND(G154,3),2)</f>
      </c>
      <c s="36" t="s">
        <v>52</v>
      </c>
      <c>
        <f>(M154*21)/100</f>
      </c>
      <c t="s">
        <v>27</v>
      </c>
    </row>
    <row r="155" spans="1:5" ht="12.75">
      <c r="A155" s="35" t="s">
        <v>53</v>
      </c>
      <c r="E155" s="39" t="s">
        <v>3507</v>
      </c>
    </row>
    <row r="156" spans="1:5" ht="38.25">
      <c r="A156" s="35" t="s">
        <v>54</v>
      </c>
      <c r="E156" s="40" t="s">
        <v>3508</v>
      </c>
    </row>
    <row r="157" spans="1:5" ht="12.75">
      <c r="A157" t="s">
        <v>55</v>
      </c>
      <c r="E157" s="39" t="s">
        <v>2929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3509</v>
      </c>
      <c s="41">
        <f>Rekapitulace!C61</f>
      </c>
      <c s="20" t="s">
        <v>0</v>
      </c>
      <c t="s">
        <v>23</v>
      </c>
      <c t="s">
        <v>27</v>
      </c>
    </row>
    <row r="4" spans="1:16" ht="32" customHeight="1">
      <c r="A4" s="24" t="s">
        <v>20</v>
      </c>
      <c s="25" t="s">
        <v>28</v>
      </c>
      <c s="27" t="s">
        <v>3509</v>
      </c>
      <c r="E4" s="26" t="s">
        <v>3510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3513</v>
      </c>
      <c r="E8" s="30" t="s">
        <v>3512</v>
      </c>
      <c r="J8" s="29">
        <f>0+J9+J14+J27+J32</f>
      </c>
      <c s="29">
        <f>0+K9+K14+K27+K32</f>
      </c>
      <c s="29">
        <f>0+L9+L14+L27+L32</f>
      </c>
      <c s="29">
        <f>0+M9+M14+M27+M32</f>
      </c>
    </row>
    <row r="9" spans="1:13" ht="12.75">
      <c r="A9" t="s">
        <v>46</v>
      </c>
      <c r="C9" s="31" t="s">
        <v>1076</v>
      </c>
      <c r="E9" s="33" t="s">
        <v>1381</v>
      </c>
      <c r="J9" s="32">
        <f>0</f>
      </c>
      <c s="32">
        <f>0</f>
      </c>
      <c s="32">
        <f>0+L10</f>
      </c>
      <c s="32">
        <f>0+M10</f>
      </c>
    </row>
    <row r="10" spans="1:16" ht="12.75">
      <c r="A10" t="s">
        <v>48</v>
      </c>
      <c s="34" t="s">
        <v>4</v>
      </c>
      <c s="34" t="s">
        <v>3514</v>
      </c>
      <c s="35" t="s">
        <v>5</v>
      </c>
      <c s="6" t="s">
        <v>3515</v>
      </c>
      <c s="36" t="s">
        <v>298</v>
      </c>
      <c s="37">
        <v>1</v>
      </c>
      <c s="36">
        <v>0</v>
      </c>
      <c s="36">
        <f>ROUND(G10*H10,6)</f>
      </c>
      <c r="L10" s="38">
        <v>0</v>
      </c>
      <c s="32">
        <f>ROUND(ROUND(L10,2)*ROUND(G10,3),2)</f>
      </c>
      <c s="36" t="s">
        <v>434</v>
      </c>
      <c>
        <f>(M10*21)/100</f>
      </c>
      <c t="s">
        <v>27</v>
      </c>
    </row>
    <row r="11" spans="1:5" ht="12.75">
      <c r="A11" s="35" t="s">
        <v>53</v>
      </c>
      <c r="E11" s="39" t="s">
        <v>5</v>
      </c>
    </row>
    <row r="12" spans="1:5" ht="12.75">
      <c r="A12" s="35" t="s">
        <v>54</v>
      </c>
      <c r="E12" s="40" t="s">
        <v>5</v>
      </c>
    </row>
    <row r="13" spans="1:5" ht="12.75">
      <c r="A13" t="s">
        <v>55</v>
      </c>
      <c r="E13" s="39" t="s">
        <v>3516</v>
      </c>
    </row>
    <row r="14" spans="1:13" ht="12.75">
      <c r="A14" t="s">
        <v>46</v>
      </c>
      <c r="C14" s="31" t="s">
        <v>4</v>
      </c>
      <c r="E14" s="33" t="s">
        <v>3517</v>
      </c>
      <c r="J14" s="32">
        <f>0</f>
      </c>
      <c s="32">
        <f>0</f>
      </c>
      <c s="32">
        <f>0+L15+L19+L23</f>
      </c>
      <c s="32">
        <f>0+M15+M19+M23</f>
      </c>
    </row>
    <row r="15" spans="1:16" ht="12.75">
      <c r="A15" t="s">
        <v>48</v>
      </c>
      <c s="34" t="s">
        <v>27</v>
      </c>
      <c s="34" t="s">
        <v>1392</v>
      </c>
      <c s="35" t="s">
        <v>5</v>
      </c>
      <c s="6" t="s">
        <v>1393</v>
      </c>
      <c s="36" t="s">
        <v>182</v>
      </c>
      <c s="37">
        <v>1.65</v>
      </c>
      <c s="36">
        <v>0</v>
      </c>
      <c s="36">
        <f>ROUND(G15*H15,6)</f>
      </c>
      <c r="L15" s="38">
        <v>0</v>
      </c>
      <c s="32">
        <f>ROUND(ROUND(L15,2)*ROUND(G15,3),2)</f>
      </c>
      <c s="36" t="s">
        <v>52</v>
      </c>
      <c>
        <f>(M15*21)/100</f>
      </c>
      <c t="s">
        <v>27</v>
      </c>
    </row>
    <row r="16" spans="1:5" ht="12.75">
      <c r="A16" s="35" t="s">
        <v>53</v>
      </c>
      <c r="E16" s="39" t="s">
        <v>5</v>
      </c>
    </row>
    <row r="17" spans="1:5" ht="25.5">
      <c r="A17" s="35" t="s">
        <v>54</v>
      </c>
      <c r="E17" s="40" t="s">
        <v>3518</v>
      </c>
    </row>
    <row r="18" spans="1:5" ht="318.75">
      <c r="A18" t="s">
        <v>55</v>
      </c>
      <c r="E18" s="39" t="s">
        <v>2296</v>
      </c>
    </row>
    <row r="19" spans="1:16" ht="12.75">
      <c r="A19" t="s">
        <v>48</v>
      </c>
      <c s="34" t="s">
        <v>26</v>
      </c>
      <c s="34" t="s">
        <v>2245</v>
      </c>
      <c s="35" t="s">
        <v>5</v>
      </c>
      <c s="6" t="s">
        <v>2246</v>
      </c>
      <c s="36" t="s">
        <v>182</v>
      </c>
      <c s="37">
        <v>13.5</v>
      </c>
      <c s="36">
        <v>0</v>
      </c>
      <c s="36">
        <f>ROUND(G19*H19,6)</f>
      </c>
      <c r="L19" s="38">
        <v>0</v>
      </c>
      <c s="32">
        <f>ROUND(ROUND(L19,2)*ROUND(G19,3),2)</f>
      </c>
      <c s="36" t="s">
        <v>52</v>
      </c>
      <c>
        <f>(M19*21)/100</f>
      </c>
      <c t="s">
        <v>27</v>
      </c>
    </row>
    <row r="20" spans="1:5" ht="12.75">
      <c r="A20" s="35" t="s">
        <v>53</v>
      </c>
      <c r="E20" s="39" t="s">
        <v>5</v>
      </c>
    </row>
    <row r="21" spans="1:5" ht="25.5">
      <c r="A21" s="35" t="s">
        <v>54</v>
      </c>
      <c r="E21" s="40" t="s">
        <v>3519</v>
      </c>
    </row>
    <row r="22" spans="1:5" ht="318.75">
      <c r="A22" t="s">
        <v>55</v>
      </c>
      <c r="E22" s="39" t="s">
        <v>2296</v>
      </c>
    </row>
    <row r="23" spans="1:16" ht="12.75">
      <c r="A23" t="s">
        <v>48</v>
      </c>
      <c s="34" t="s">
        <v>63</v>
      </c>
      <c s="34" t="s">
        <v>192</v>
      </c>
      <c s="35" t="s">
        <v>5</v>
      </c>
      <c s="6" t="s">
        <v>1398</v>
      </c>
      <c s="36" t="s">
        <v>182</v>
      </c>
      <c s="37">
        <v>13.5</v>
      </c>
      <c s="36">
        <v>0</v>
      </c>
      <c s="36">
        <f>ROUND(G23*H23,6)</f>
      </c>
      <c r="L23" s="38">
        <v>0</v>
      </c>
      <c s="32">
        <f>ROUND(ROUND(L23,2)*ROUND(G23,3),2)</f>
      </c>
      <c s="36" t="s">
        <v>52</v>
      </c>
      <c>
        <f>(M23*21)/100</f>
      </c>
      <c t="s">
        <v>27</v>
      </c>
    </row>
    <row r="24" spans="1:5" ht="12.75">
      <c r="A24" s="35" t="s">
        <v>53</v>
      </c>
      <c r="E24" s="39" t="s">
        <v>5</v>
      </c>
    </row>
    <row r="25" spans="1:5" ht="25.5">
      <c r="A25" s="35" t="s">
        <v>54</v>
      </c>
      <c r="E25" s="40" t="s">
        <v>3519</v>
      </c>
    </row>
    <row r="26" spans="1:5" ht="229.5">
      <c r="A26" t="s">
        <v>55</v>
      </c>
      <c r="E26" s="39" t="s">
        <v>2298</v>
      </c>
    </row>
    <row r="27" spans="1:13" ht="12.75">
      <c r="A27" t="s">
        <v>46</v>
      </c>
      <c r="C27" s="31" t="s">
        <v>27</v>
      </c>
      <c r="E27" s="33" t="s">
        <v>1273</v>
      </c>
      <c r="J27" s="32">
        <f>0</f>
      </c>
      <c s="32">
        <f>0</f>
      </c>
      <c s="32">
        <f>0+L28</f>
      </c>
      <c s="32">
        <f>0+M28</f>
      </c>
    </row>
    <row r="28" spans="1:16" ht="12.75">
      <c r="A28" t="s">
        <v>48</v>
      </c>
      <c s="34" t="s">
        <v>67</v>
      </c>
      <c s="34" t="s">
        <v>1743</v>
      </c>
      <c s="35" t="s">
        <v>5</v>
      </c>
      <c s="6" t="s">
        <v>1744</v>
      </c>
      <c s="36" t="s">
        <v>182</v>
      </c>
      <c s="37">
        <v>0.75</v>
      </c>
      <c s="36">
        <v>0</v>
      </c>
      <c s="36">
        <f>ROUND(G28*H28,6)</f>
      </c>
      <c r="L28" s="38">
        <v>0</v>
      </c>
      <c s="32">
        <f>ROUND(ROUND(L28,2)*ROUND(G28,3),2)</f>
      </c>
      <c s="36" t="s">
        <v>52</v>
      </c>
      <c>
        <f>(M28*21)/100</f>
      </c>
      <c t="s">
        <v>27</v>
      </c>
    </row>
    <row r="29" spans="1:5" ht="12.75">
      <c r="A29" s="35" t="s">
        <v>53</v>
      </c>
      <c r="E29" s="39" t="s">
        <v>5</v>
      </c>
    </row>
    <row r="30" spans="1:5" ht="25.5">
      <c r="A30" s="35" t="s">
        <v>54</v>
      </c>
      <c r="E30" s="40" t="s">
        <v>3520</v>
      </c>
    </row>
    <row r="31" spans="1:5" ht="12.75">
      <c r="A31" t="s">
        <v>55</v>
      </c>
      <c r="E31" s="39" t="s">
        <v>5</v>
      </c>
    </row>
    <row r="32" spans="1:13" ht="12.75">
      <c r="A32" t="s">
        <v>46</v>
      </c>
      <c r="C32" s="31" t="s">
        <v>123</v>
      </c>
      <c r="E32" s="33" t="s">
        <v>124</v>
      </c>
      <c r="J32" s="32">
        <f>0</f>
      </c>
      <c s="32">
        <f>0</f>
      </c>
      <c s="32">
        <f>0+L33+L37+L41+L45+L49+L53+L57+L61+L65+L69+L73+L77+L81+L85+L89+L93</f>
      </c>
      <c s="32">
        <f>0+M33+M37+M41+M45+M49+M53+M57+M61+M65+M69+M73+M77+M81+M85+M89+M93</f>
      </c>
    </row>
    <row r="33" spans="1:16" ht="12.75">
      <c r="A33" t="s">
        <v>48</v>
      </c>
      <c s="34" t="s">
        <v>72</v>
      </c>
      <c s="34" t="s">
        <v>1277</v>
      </c>
      <c s="35" t="s">
        <v>5</v>
      </c>
      <c s="6" t="s">
        <v>1278</v>
      </c>
      <c s="36" t="s">
        <v>51</v>
      </c>
      <c s="37">
        <v>77</v>
      </c>
      <c s="36">
        <v>0</v>
      </c>
      <c s="36">
        <f>ROUND(G33*H33,6)</f>
      </c>
      <c r="L33" s="38">
        <v>0</v>
      </c>
      <c s="32">
        <f>ROUND(ROUND(L33,2)*ROUND(G33,3),2)</f>
      </c>
      <c s="36" t="s">
        <v>52</v>
      </c>
      <c>
        <f>(M33*21)/100</f>
      </c>
      <c t="s">
        <v>27</v>
      </c>
    </row>
    <row r="34" spans="1:5" ht="12.75">
      <c r="A34" s="35" t="s">
        <v>53</v>
      </c>
      <c r="E34" s="39" t="s">
        <v>5</v>
      </c>
    </row>
    <row r="35" spans="1:5" ht="25.5">
      <c r="A35" s="35" t="s">
        <v>54</v>
      </c>
      <c r="E35" s="40" t="s">
        <v>3521</v>
      </c>
    </row>
    <row r="36" spans="1:5" ht="76.5">
      <c r="A36" t="s">
        <v>55</v>
      </c>
      <c r="E36" s="39" t="s">
        <v>2233</v>
      </c>
    </row>
    <row r="37" spans="1:16" ht="12.75">
      <c r="A37" t="s">
        <v>48</v>
      </c>
      <c s="34" t="s">
        <v>123</v>
      </c>
      <c s="34" t="s">
        <v>1280</v>
      </c>
      <c s="35" t="s">
        <v>5</v>
      </c>
      <c s="6" t="s">
        <v>1281</v>
      </c>
      <c s="36" t="s">
        <v>51</v>
      </c>
      <c s="37">
        <v>77</v>
      </c>
      <c s="36">
        <v>0</v>
      </c>
      <c s="36">
        <f>ROUND(G37*H37,6)</f>
      </c>
      <c r="L37" s="38">
        <v>0</v>
      </c>
      <c s="32">
        <f>ROUND(ROUND(L37,2)*ROUND(G37,3),2)</f>
      </c>
      <c s="36" t="s">
        <v>52</v>
      </c>
      <c>
        <f>(M37*21)/100</f>
      </c>
      <c t="s">
        <v>27</v>
      </c>
    </row>
    <row r="38" spans="1:5" ht="12.75">
      <c r="A38" s="35" t="s">
        <v>53</v>
      </c>
      <c r="E38" s="39" t="s">
        <v>5</v>
      </c>
    </row>
    <row r="39" spans="1:5" ht="25.5">
      <c r="A39" s="35" t="s">
        <v>54</v>
      </c>
      <c r="E39" s="40" t="s">
        <v>3521</v>
      </c>
    </row>
    <row r="40" spans="1:5" ht="89.25">
      <c r="A40" t="s">
        <v>55</v>
      </c>
      <c r="E40" s="39" t="s">
        <v>3522</v>
      </c>
    </row>
    <row r="41" spans="1:16" ht="12.75">
      <c r="A41" t="s">
        <v>48</v>
      </c>
      <c s="34" t="s">
        <v>163</v>
      </c>
      <c s="34" t="s">
        <v>3523</v>
      </c>
      <c s="35" t="s">
        <v>5</v>
      </c>
      <c s="6" t="s">
        <v>3524</v>
      </c>
      <c s="36" t="s">
        <v>62</v>
      </c>
      <c s="37">
        <v>2</v>
      </c>
      <c s="36">
        <v>0</v>
      </c>
      <c s="36">
        <f>ROUND(G41*H41,6)</f>
      </c>
      <c r="L41" s="38">
        <v>0</v>
      </c>
      <c s="32">
        <f>ROUND(ROUND(L41,2)*ROUND(G41,3),2)</f>
      </c>
      <c s="36" t="s">
        <v>52</v>
      </c>
      <c>
        <f>(M41*21)/100</f>
      </c>
      <c t="s">
        <v>27</v>
      </c>
    </row>
    <row r="42" spans="1:5" ht="12.75">
      <c r="A42" s="35" t="s">
        <v>53</v>
      </c>
      <c r="E42" s="39" t="s">
        <v>5</v>
      </c>
    </row>
    <row r="43" spans="1:5" ht="25.5">
      <c r="A43" s="35" t="s">
        <v>54</v>
      </c>
      <c r="E43" s="40" t="s">
        <v>70</v>
      </c>
    </row>
    <row r="44" spans="1:5" ht="76.5">
      <c r="A44" t="s">
        <v>55</v>
      </c>
      <c r="E44" s="39" t="s">
        <v>2379</v>
      </c>
    </row>
    <row r="45" spans="1:16" ht="12.75">
      <c r="A45" t="s">
        <v>48</v>
      </c>
      <c s="34" t="s">
        <v>76</v>
      </c>
      <c s="34" t="s">
        <v>284</v>
      </c>
      <c s="35" t="s">
        <v>5</v>
      </c>
      <c s="6" t="s">
        <v>2318</v>
      </c>
      <c s="36" t="s">
        <v>51</v>
      </c>
      <c s="37">
        <v>40</v>
      </c>
      <c s="36">
        <v>0</v>
      </c>
      <c s="36">
        <f>ROUND(G45*H45,6)</f>
      </c>
      <c r="L45" s="38">
        <v>0</v>
      </c>
      <c s="32">
        <f>ROUND(ROUND(L45,2)*ROUND(G45,3),2)</f>
      </c>
      <c s="36" t="s">
        <v>52</v>
      </c>
      <c>
        <f>(M45*21)/100</f>
      </c>
      <c t="s">
        <v>27</v>
      </c>
    </row>
    <row r="46" spans="1:5" ht="12.75">
      <c r="A46" s="35" t="s">
        <v>53</v>
      </c>
      <c r="E46" s="39" t="s">
        <v>5</v>
      </c>
    </row>
    <row r="47" spans="1:5" ht="25.5">
      <c r="A47" s="35" t="s">
        <v>54</v>
      </c>
      <c r="E47" s="40" t="s">
        <v>3525</v>
      </c>
    </row>
    <row r="48" spans="1:5" ht="127.5">
      <c r="A48" t="s">
        <v>55</v>
      </c>
      <c r="E48" s="39" t="s">
        <v>2319</v>
      </c>
    </row>
    <row r="49" spans="1:16" ht="12.75">
      <c r="A49" t="s">
        <v>48</v>
      </c>
      <c s="34" t="s">
        <v>82</v>
      </c>
      <c s="34" t="s">
        <v>292</v>
      </c>
      <c s="35" t="s">
        <v>5</v>
      </c>
      <c s="6" t="s">
        <v>293</v>
      </c>
      <c s="36" t="s">
        <v>62</v>
      </c>
      <c s="37">
        <v>2</v>
      </c>
      <c s="36">
        <v>0</v>
      </c>
      <c s="36">
        <f>ROUND(G49*H49,6)</f>
      </c>
      <c r="L49" s="38">
        <v>0</v>
      </c>
      <c s="32">
        <f>ROUND(ROUND(L49,2)*ROUND(G49,3),2)</f>
      </c>
      <c s="36" t="s">
        <v>52</v>
      </c>
      <c>
        <f>(M49*21)/100</f>
      </c>
      <c t="s">
        <v>27</v>
      </c>
    </row>
    <row r="50" spans="1:5" ht="12.75">
      <c r="A50" s="35" t="s">
        <v>53</v>
      </c>
      <c r="E50" s="39" t="s">
        <v>5</v>
      </c>
    </row>
    <row r="51" spans="1:5" ht="25.5">
      <c r="A51" s="35" t="s">
        <v>54</v>
      </c>
      <c r="E51" s="40" t="s">
        <v>70</v>
      </c>
    </row>
    <row r="52" spans="1:5" ht="102">
      <c r="A52" t="s">
        <v>55</v>
      </c>
      <c r="E52" s="39" t="s">
        <v>3526</v>
      </c>
    </row>
    <row r="53" spans="1:16" ht="12.75">
      <c r="A53" t="s">
        <v>48</v>
      </c>
      <c s="34" t="s">
        <v>86</v>
      </c>
      <c s="34" t="s">
        <v>301</v>
      </c>
      <c s="35" t="s">
        <v>5</v>
      </c>
      <c s="6" t="s">
        <v>302</v>
      </c>
      <c s="36" t="s">
        <v>51</v>
      </c>
      <c s="37">
        <v>85</v>
      </c>
      <c s="36">
        <v>0</v>
      </c>
      <c s="36">
        <f>ROUND(G53*H53,6)</f>
      </c>
      <c r="L53" s="38">
        <v>0</v>
      </c>
      <c s="32">
        <f>ROUND(ROUND(L53,2)*ROUND(G53,3),2)</f>
      </c>
      <c s="36" t="s">
        <v>52</v>
      </c>
      <c>
        <f>(M53*21)/100</f>
      </c>
      <c t="s">
        <v>27</v>
      </c>
    </row>
    <row r="54" spans="1:5" ht="12.75">
      <c r="A54" s="35" t="s">
        <v>53</v>
      </c>
      <c r="E54" s="39" t="s">
        <v>5</v>
      </c>
    </row>
    <row r="55" spans="1:5" ht="25.5">
      <c r="A55" s="35" t="s">
        <v>54</v>
      </c>
      <c r="E55" s="40" t="s">
        <v>3527</v>
      </c>
    </row>
    <row r="56" spans="1:5" ht="89.25">
      <c r="A56" t="s">
        <v>55</v>
      </c>
      <c r="E56" s="39" t="s">
        <v>823</v>
      </c>
    </row>
    <row r="57" spans="1:16" ht="12.75">
      <c r="A57" t="s">
        <v>48</v>
      </c>
      <c s="34" t="s">
        <v>90</v>
      </c>
      <c s="34" t="s">
        <v>3528</v>
      </c>
      <c s="35" t="s">
        <v>5</v>
      </c>
      <c s="6" t="s">
        <v>3529</v>
      </c>
      <c s="36" t="s">
        <v>51</v>
      </c>
      <c s="37">
        <v>77</v>
      </c>
      <c s="36">
        <v>0</v>
      </c>
      <c s="36">
        <f>ROUND(G57*H57,6)</f>
      </c>
      <c r="L57" s="38">
        <v>0</v>
      </c>
      <c s="32">
        <f>ROUND(ROUND(L57,2)*ROUND(G57,3),2)</f>
      </c>
      <c s="36" t="s">
        <v>52</v>
      </c>
      <c>
        <f>(M57*21)/100</f>
      </c>
      <c t="s">
        <v>27</v>
      </c>
    </row>
    <row r="58" spans="1:5" ht="12.75">
      <c r="A58" s="35" t="s">
        <v>53</v>
      </c>
      <c r="E58" s="39" t="s">
        <v>5</v>
      </c>
    </row>
    <row r="59" spans="1:5" ht="25.5">
      <c r="A59" s="35" t="s">
        <v>54</v>
      </c>
      <c r="E59" s="40" t="s">
        <v>3521</v>
      </c>
    </row>
    <row r="60" spans="1:5" ht="76.5">
      <c r="A60" t="s">
        <v>55</v>
      </c>
      <c r="E60" s="39" t="s">
        <v>3530</v>
      </c>
    </row>
    <row r="61" spans="1:16" ht="12.75">
      <c r="A61" t="s">
        <v>48</v>
      </c>
      <c s="34" t="s">
        <v>94</v>
      </c>
      <c s="34" t="s">
        <v>3531</v>
      </c>
      <c s="35" t="s">
        <v>5</v>
      </c>
      <c s="6" t="s">
        <v>3532</v>
      </c>
      <c s="36" t="s">
        <v>51</v>
      </c>
      <c s="37">
        <v>82</v>
      </c>
      <c s="36">
        <v>0</v>
      </c>
      <c s="36">
        <f>ROUND(G61*H61,6)</f>
      </c>
      <c r="L61" s="38">
        <v>0</v>
      </c>
      <c s="32">
        <f>ROUND(ROUND(L61,2)*ROUND(G61,3),2)</f>
      </c>
      <c s="36" t="s">
        <v>52</v>
      </c>
      <c>
        <f>(M61*21)/100</f>
      </c>
      <c t="s">
        <v>27</v>
      </c>
    </row>
    <row r="62" spans="1:5" ht="12.75">
      <c r="A62" s="35" t="s">
        <v>53</v>
      </c>
      <c r="E62" s="39" t="s">
        <v>5</v>
      </c>
    </row>
    <row r="63" spans="1:5" ht="25.5">
      <c r="A63" s="35" t="s">
        <v>54</v>
      </c>
      <c r="E63" s="40" t="s">
        <v>3533</v>
      </c>
    </row>
    <row r="64" spans="1:5" ht="114.75">
      <c r="A64" t="s">
        <v>55</v>
      </c>
      <c r="E64" s="39" t="s">
        <v>3534</v>
      </c>
    </row>
    <row r="65" spans="1:16" ht="12.75">
      <c r="A65" t="s">
        <v>48</v>
      </c>
      <c s="34" t="s">
        <v>98</v>
      </c>
      <c s="34" t="s">
        <v>3535</v>
      </c>
      <c s="35" t="s">
        <v>5</v>
      </c>
      <c s="6" t="s">
        <v>3536</v>
      </c>
      <c s="36" t="s">
        <v>62</v>
      </c>
      <c s="37">
        <v>2</v>
      </c>
      <c s="36">
        <v>0</v>
      </c>
      <c s="36">
        <f>ROUND(G65*H65,6)</f>
      </c>
      <c r="L65" s="38">
        <v>0</v>
      </c>
      <c s="32">
        <f>ROUND(ROUND(L65,2)*ROUND(G65,3),2)</f>
      </c>
      <c s="36" t="s">
        <v>52</v>
      </c>
      <c>
        <f>(M65*21)/100</f>
      </c>
      <c t="s">
        <v>27</v>
      </c>
    </row>
    <row r="66" spans="1:5" ht="12.75">
      <c r="A66" s="35" t="s">
        <v>53</v>
      </c>
      <c r="E66" s="39" t="s">
        <v>5</v>
      </c>
    </row>
    <row r="67" spans="1:5" ht="25.5">
      <c r="A67" s="35" t="s">
        <v>54</v>
      </c>
      <c r="E67" s="40" t="s">
        <v>70</v>
      </c>
    </row>
    <row r="68" spans="1:5" ht="114.75">
      <c r="A68" t="s">
        <v>55</v>
      </c>
      <c r="E68" s="39" t="s">
        <v>3537</v>
      </c>
    </row>
    <row r="69" spans="1:16" ht="25.5">
      <c r="A69" t="s">
        <v>48</v>
      </c>
      <c s="34" t="s">
        <v>102</v>
      </c>
      <c s="34" t="s">
        <v>3538</v>
      </c>
      <c s="35" t="s">
        <v>5</v>
      </c>
      <c s="6" t="s">
        <v>3539</v>
      </c>
      <c s="36" t="s">
        <v>62</v>
      </c>
      <c s="37">
        <v>1</v>
      </c>
      <c s="36">
        <v>0</v>
      </c>
      <c s="36">
        <f>ROUND(G69*H69,6)</f>
      </c>
      <c r="L69" s="38">
        <v>0</v>
      </c>
      <c s="32">
        <f>ROUND(ROUND(L69,2)*ROUND(G69,3),2)</f>
      </c>
      <c s="36" t="s">
        <v>52</v>
      </c>
      <c>
        <f>(M69*21)/100</f>
      </c>
      <c t="s">
        <v>27</v>
      </c>
    </row>
    <row r="70" spans="1:5" ht="12.75">
      <c r="A70" s="35" t="s">
        <v>53</v>
      </c>
      <c r="E70" s="39" t="s">
        <v>5</v>
      </c>
    </row>
    <row r="71" spans="1:5" ht="25.5">
      <c r="A71" s="35" t="s">
        <v>54</v>
      </c>
      <c r="E71" s="40" t="s">
        <v>136</v>
      </c>
    </row>
    <row r="72" spans="1:5" ht="114.75">
      <c r="A72" t="s">
        <v>55</v>
      </c>
      <c r="E72" s="39" t="s">
        <v>3537</v>
      </c>
    </row>
    <row r="73" spans="1:16" ht="12.75">
      <c r="A73" t="s">
        <v>48</v>
      </c>
      <c s="34" t="s">
        <v>107</v>
      </c>
      <c s="34" t="s">
        <v>3540</v>
      </c>
      <c s="35" t="s">
        <v>5</v>
      </c>
      <c s="6" t="s">
        <v>3541</v>
      </c>
      <c s="36" t="s">
        <v>62</v>
      </c>
      <c s="37">
        <v>1</v>
      </c>
      <c s="36">
        <v>0</v>
      </c>
      <c s="36">
        <f>ROUND(G73*H73,6)</f>
      </c>
      <c r="L73" s="38">
        <v>0</v>
      </c>
      <c s="32">
        <f>ROUND(ROUND(L73,2)*ROUND(G73,3),2)</f>
      </c>
      <c s="36" t="s">
        <v>52</v>
      </c>
      <c>
        <f>(M73*21)/100</f>
      </c>
      <c t="s">
        <v>27</v>
      </c>
    </row>
    <row r="74" spans="1:5" ht="12.75">
      <c r="A74" s="35" t="s">
        <v>53</v>
      </c>
      <c r="E74" s="39" t="s">
        <v>5</v>
      </c>
    </row>
    <row r="75" spans="1:5" ht="25.5">
      <c r="A75" s="35" t="s">
        <v>54</v>
      </c>
      <c r="E75" s="40" t="s">
        <v>136</v>
      </c>
    </row>
    <row r="76" spans="1:5" ht="89.25">
      <c r="A76" t="s">
        <v>55</v>
      </c>
      <c r="E76" s="39" t="s">
        <v>3542</v>
      </c>
    </row>
    <row r="77" spans="1:16" ht="12.75">
      <c r="A77" t="s">
        <v>48</v>
      </c>
      <c s="34" t="s">
        <v>111</v>
      </c>
      <c s="34" t="s">
        <v>3543</v>
      </c>
      <c s="35" t="s">
        <v>5</v>
      </c>
      <c s="6" t="s">
        <v>3544</v>
      </c>
      <c s="36" t="s">
        <v>62</v>
      </c>
      <c s="37">
        <v>3</v>
      </c>
      <c s="36">
        <v>0</v>
      </c>
      <c s="36">
        <f>ROUND(G77*H77,6)</f>
      </c>
      <c r="L77" s="38">
        <v>0</v>
      </c>
      <c s="32">
        <f>ROUND(ROUND(L77,2)*ROUND(G77,3),2)</f>
      </c>
      <c s="36" t="s">
        <v>52</v>
      </c>
      <c>
        <f>(M77*21)/100</f>
      </c>
      <c t="s">
        <v>27</v>
      </c>
    </row>
    <row r="78" spans="1:5" ht="12.75">
      <c r="A78" s="35" t="s">
        <v>53</v>
      </c>
      <c r="E78" s="39" t="s">
        <v>5</v>
      </c>
    </row>
    <row r="79" spans="1:5" ht="25.5">
      <c r="A79" s="35" t="s">
        <v>54</v>
      </c>
      <c r="E79" s="40" t="s">
        <v>912</v>
      </c>
    </row>
    <row r="80" spans="1:5" ht="114.75">
      <c r="A80" t="s">
        <v>55</v>
      </c>
      <c r="E80" s="39" t="s">
        <v>3545</v>
      </c>
    </row>
    <row r="81" spans="1:16" ht="12.75">
      <c r="A81" t="s">
        <v>48</v>
      </c>
      <c s="34" t="s">
        <v>115</v>
      </c>
      <c s="34" t="s">
        <v>3546</v>
      </c>
      <c s="35" t="s">
        <v>5</v>
      </c>
      <c s="6" t="s">
        <v>3547</v>
      </c>
      <c s="36" t="s">
        <v>62</v>
      </c>
      <c s="37">
        <v>3</v>
      </c>
      <c s="36">
        <v>0</v>
      </c>
      <c s="36">
        <f>ROUND(G81*H81,6)</f>
      </c>
      <c r="L81" s="38">
        <v>0</v>
      </c>
      <c s="32">
        <f>ROUND(ROUND(L81,2)*ROUND(G81,3),2)</f>
      </c>
      <c s="36" t="s">
        <v>52</v>
      </c>
      <c>
        <f>(M81*21)/100</f>
      </c>
      <c t="s">
        <v>27</v>
      </c>
    </row>
    <row r="82" spans="1:5" ht="12.75">
      <c r="A82" s="35" t="s">
        <v>53</v>
      </c>
      <c r="E82" s="39" t="s">
        <v>5</v>
      </c>
    </row>
    <row r="83" spans="1:5" ht="25.5">
      <c r="A83" s="35" t="s">
        <v>54</v>
      </c>
      <c r="E83" s="40" t="s">
        <v>912</v>
      </c>
    </row>
    <row r="84" spans="1:5" ht="114.75">
      <c r="A84" t="s">
        <v>55</v>
      </c>
      <c r="E84" s="39" t="s">
        <v>3545</v>
      </c>
    </row>
    <row r="85" spans="1:16" ht="12.75">
      <c r="A85" t="s">
        <v>48</v>
      </c>
      <c s="34" t="s">
        <v>119</v>
      </c>
      <c s="34" t="s">
        <v>3548</v>
      </c>
      <c s="35" t="s">
        <v>5</v>
      </c>
      <c s="6" t="s">
        <v>3549</v>
      </c>
      <c s="36" t="s">
        <v>62</v>
      </c>
      <c s="37">
        <v>3</v>
      </c>
      <c s="36">
        <v>0</v>
      </c>
      <c s="36">
        <f>ROUND(G85*H85,6)</f>
      </c>
      <c r="L85" s="38">
        <v>0</v>
      </c>
      <c s="32">
        <f>ROUND(ROUND(L85,2)*ROUND(G85,3),2)</f>
      </c>
      <c s="36" t="s">
        <v>52</v>
      </c>
      <c>
        <f>(M85*21)/100</f>
      </c>
      <c t="s">
        <v>27</v>
      </c>
    </row>
    <row r="86" spans="1:5" ht="12.75">
      <c r="A86" s="35" t="s">
        <v>53</v>
      </c>
      <c r="E86" s="39" t="s">
        <v>5</v>
      </c>
    </row>
    <row r="87" spans="1:5" ht="25.5">
      <c r="A87" s="35" t="s">
        <v>54</v>
      </c>
      <c r="E87" s="40" t="s">
        <v>912</v>
      </c>
    </row>
    <row r="88" spans="1:5" ht="114.75">
      <c r="A88" t="s">
        <v>55</v>
      </c>
      <c r="E88" s="39" t="s">
        <v>3545</v>
      </c>
    </row>
    <row r="89" spans="1:16" ht="25.5">
      <c r="A89" t="s">
        <v>48</v>
      </c>
      <c s="34" t="s">
        <v>125</v>
      </c>
      <c s="34" t="s">
        <v>2352</v>
      </c>
      <c s="35" t="s">
        <v>5</v>
      </c>
      <c s="6" t="s">
        <v>2353</v>
      </c>
      <c s="36" t="s">
        <v>62</v>
      </c>
      <c s="37">
        <v>1</v>
      </c>
      <c s="36">
        <v>0</v>
      </c>
      <c s="36">
        <f>ROUND(G89*H89,6)</f>
      </c>
      <c r="L89" s="38">
        <v>0</v>
      </c>
      <c s="32">
        <f>ROUND(ROUND(L89,2)*ROUND(G89,3),2)</f>
      </c>
      <c s="36" t="s">
        <v>52</v>
      </c>
      <c>
        <f>(M89*21)/100</f>
      </c>
      <c t="s">
        <v>27</v>
      </c>
    </row>
    <row r="90" spans="1:5" ht="12.75">
      <c r="A90" s="35" t="s">
        <v>53</v>
      </c>
      <c r="E90" s="39" t="s">
        <v>5</v>
      </c>
    </row>
    <row r="91" spans="1:5" ht="25.5">
      <c r="A91" s="35" t="s">
        <v>54</v>
      </c>
      <c r="E91" s="40" t="s">
        <v>136</v>
      </c>
    </row>
    <row r="92" spans="1:5" ht="114.75">
      <c r="A92" t="s">
        <v>55</v>
      </c>
      <c r="E92" s="39" t="s">
        <v>2354</v>
      </c>
    </row>
    <row r="93" spans="1:16" ht="38.25">
      <c r="A93" t="s">
        <v>48</v>
      </c>
      <c s="34" t="s">
        <v>129</v>
      </c>
      <c s="34" t="s">
        <v>2446</v>
      </c>
      <c s="35" t="s">
        <v>5</v>
      </c>
      <c s="6" t="s">
        <v>2447</v>
      </c>
      <c s="36" t="s">
        <v>62</v>
      </c>
      <c s="37">
        <v>1</v>
      </c>
      <c s="36">
        <v>0</v>
      </c>
      <c s="36">
        <f>ROUND(G93*H93,6)</f>
      </c>
      <c r="L93" s="38">
        <v>0</v>
      </c>
      <c s="32">
        <f>ROUND(ROUND(L93,2)*ROUND(G93,3),2)</f>
      </c>
      <c s="36" t="s">
        <v>52</v>
      </c>
      <c>
        <f>(M93*21)/100</f>
      </c>
      <c t="s">
        <v>27</v>
      </c>
    </row>
    <row r="94" spans="1:5" ht="12.75">
      <c r="A94" s="35" t="s">
        <v>53</v>
      </c>
      <c r="E94" s="39" t="s">
        <v>5</v>
      </c>
    </row>
    <row r="95" spans="1:5" ht="25.5">
      <c r="A95" s="35" t="s">
        <v>54</v>
      </c>
      <c r="E95" s="40" t="s">
        <v>136</v>
      </c>
    </row>
    <row r="96" spans="1:5" ht="114.75">
      <c r="A96" t="s">
        <v>55</v>
      </c>
      <c r="E96" s="39" t="s">
        <v>2354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3550</v>
      </c>
      <c s="41">
        <f>Rekapitulace!C63</f>
      </c>
      <c s="20" t="s">
        <v>0</v>
      </c>
      <c t="s">
        <v>23</v>
      </c>
      <c t="s">
        <v>27</v>
      </c>
    </row>
    <row r="4" spans="1:16" ht="32" customHeight="1">
      <c r="A4" s="24" t="s">
        <v>20</v>
      </c>
      <c s="25" t="s">
        <v>28</v>
      </c>
      <c s="27" t="s">
        <v>3550</v>
      </c>
      <c r="E4" s="26" t="s">
        <v>3551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COUNTIFS(L8:L125,"=0",A8:A125,"P")+COUNTIFS(L8:L125,"",A8:A125,"P")+SUM(Q8:Q125)</f>
      </c>
    </row>
    <row r="8" spans="1:13" ht="12.75">
      <c r="A8" t="s">
        <v>44</v>
      </c>
      <c r="C8" s="28" t="s">
        <v>3554</v>
      </c>
      <c r="E8" s="30" t="s">
        <v>3553</v>
      </c>
      <c r="J8" s="29">
        <f>0+J9+J42+J47+J92</f>
      </c>
      <c s="29">
        <f>0+K9+K42+K47+K92</f>
      </c>
      <c s="29">
        <f>0+L9+L42+L47+L92</f>
      </c>
      <c s="29">
        <f>0+M9+M42+M47+M92</f>
      </c>
    </row>
    <row r="9" spans="1:13" ht="12.75">
      <c r="A9" t="s">
        <v>46</v>
      </c>
      <c r="C9" s="31" t="s">
        <v>4</v>
      </c>
      <c r="E9" s="33" t="s">
        <v>1269</v>
      </c>
      <c r="J9" s="32">
        <f>0</f>
      </c>
      <c s="32">
        <f>0</f>
      </c>
      <c s="32">
        <f>0+L10+L14+L18+L22+L26+L30+L34+L38</f>
      </c>
      <c s="32">
        <f>0+M10+M14+M18+M22+M26+M30+M34+M38</f>
      </c>
    </row>
    <row r="10" spans="1:16" ht="12.75">
      <c r="A10" t="s">
        <v>48</v>
      </c>
      <c s="34" t="s">
        <v>4</v>
      </c>
      <c s="34" t="s">
        <v>3555</v>
      </c>
      <c s="35" t="s">
        <v>5</v>
      </c>
      <c s="6" t="s">
        <v>3556</v>
      </c>
      <c s="36" t="s">
        <v>182</v>
      </c>
      <c s="37">
        <v>1.8</v>
      </c>
      <c s="36">
        <v>0</v>
      </c>
      <c s="36">
        <f>ROUND(G10*H10,6)</f>
      </c>
      <c r="L10" s="38">
        <v>0</v>
      </c>
      <c s="32">
        <f>ROUND(ROUND(L10,2)*ROUND(G10,3),2)</f>
      </c>
      <c s="36" t="s">
        <v>52</v>
      </c>
      <c>
        <f>(M10*21)/100</f>
      </c>
      <c t="s">
        <v>27</v>
      </c>
    </row>
    <row r="11" spans="1:5" ht="12.75">
      <c r="A11" s="35" t="s">
        <v>53</v>
      </c>
      <c r="E11" s="39" t="s">
        <v>5</v>
      </c>
    </row>
    <row r="12" spans="1:5" ht="25.5">
      <c r="A12" s="35" t="s">
        <v>54</v>
      </c>
      <c r="E12" s="40" t="s">
        <v>3557</v>
      </c>
    </row>
    <row r="13" spans="1:5" ht="12.75">
      <c r="A13" t="s">
        <v>55</v>
      </c>
      <c r="E13" s="39" t="s">
        <v>2929</v>
      </c>
    </row>
    <row r="14" spans="1:16" ht="12.75">
      <c r="A14" t="s">
        <v>48</v>
      </c>
      <c s="34" t="s">
        <v>27</v>
      </c>
      <c s="34" t="s">
        <v>2917</v>
      </c>
      <c s="35" t="s">
        <v>5</v>
      </c>
      <c s="6" t="s">
        <v>2918</v>
      </c>
      <c s="36" t="s">
        <v>182</v>
      </c>
      <c s="37">
        <v>34.45</v>
      </c>
      <c s="36">
        <v>0</v>
      </c>
      <c s="36">
        <f>ROUND(G14*H14,6)</f>
      </c>
      <c r="L14" s="38">
        <v>0</v>
      </c>
      <c s="32">
        <f>ROUND(ROUND(L14,2)*ROUND(G14,3),2)</f>
      </c>
      <c s="36" t="s">
        <v>52</v>
      </c>
      <c>
        <f>(M14*21)/100</f>
      </c>
      <c t="s">
        <v>27</v>
      </c>
    </row>
    <row r="15" spans="1:5" ht="12.75">
      <c r="A15" s="35" t="s">
        <v>53</v>
      </c>
      <c r="E15" s="39" t="s">
        <v>5</v>
      </c>
    </row>
    <row r="16" spans="1:5" ht="25.5">
      <c r="A16" s="35" t="s">
        <v>54</v>
      </c>
      <c r="E16" s="40" t="s">
        <v>3558</v>
      </c>
    </row>
    <row r="17" spans="1:5" ht="12.75">
      <c r="A17" t="s">
        <v>55</v>
      </c>
      <c r="E17" s="39" t="s">
        <v>2929</v>
      </c>
    </row>
    <row r="18" spans="1:16" ht="12.75">
      <c r="A18" t="s">
        <v>48</v>
      </c>
      <c s="34" t="s">
        <v>26</v>
      </c>
      <c s="34" t="s">
        <v>1395</v>
      </c>
      <c s="35" t="s">
        <v>5</v>
      </c>
      <c s="6" t="s">
        <v>1396</v>
      </c>
      <c s="36" t="s">
        <v>182</v>
      </c>
      <c s="37">
        <v>750.46</v>
      </c>
      <c s="36">
        <v>0</v>
      </c>
      <c s="36">
        <f>ROUND(G18*H18,6)</f>
      </c>
      <c r="L18" s="38">
        <v>0</v>
      </c>
      <c s="32">
        <f>ROUND(ROUND(L18,2)*ROUND(G18,3),2)</f>
      </c>
      <c s="36" t="s">
        <v>52</v>
      </c>
      <c>
        <f>(M18*21)/100</f>
      </c>
      <c t="s">
        <v>27</v>
      </c>
    </row>
    <row r="19" spans="1:5" ht="12.75">
      <c r="A19" s="35" t="s">
        <v>53</v>
      </c>
      <c r="E19" s="39" t="s">
        <v>5</v>
      </c>
    </row>
    <row r="20" spans="1:5" ht="76.5">
      <c r="A20" s="35" t="s">
        <v>54</v>
      </c>
      <c r="E20" s="40" t="s">
        <v>3559</v>
      </c>
    </row>
    <row r="21" spans="1:5" ht="12.75">
      <c r="A21" t="s">
        <v>55</v>
      </c>
      <c r="E21" s="39" t="s">
        <v>2929</v>
      </c>
    </row>
    <row r="22" spans="1:16" ht="12.75">
      <c r="A22" t="s">
        <v>48</v>
      </c>
      <c s="34" t="s">
        <v>63</v>
      </c>
      <c s="34" t="s">
        <v>3560</v>
      </c>
      <c s="35" t="s">
        <v>5</v>
      </c>
      <c s="6" t="s">
        <v>3561</v>
      </c>
      <c s="36" t="s">
        <v>182</v>
      </c>
      <c s="37">
        <v>98.19</v>
      </c>
      <c s="36">
        <v>0</v>
      </c>
      <c s="36">
        <f>ROUND(G22*H22,6)</f>
      </c>
      <c r="L22" s="38">
        <v>0</v>
      </c>
      <c s="32">
        <f>ROUND(ROUND(L22,2)*ROUND(G22,3),2)</f>
      </c>
      <c s="36" t="s">
        <v>52</v>
      </c>
      <c>
        <f>(M22*21)/100</f>
      </c>
      <c t="s">
        <v>27</v>
      </c>
    </row>
    <row r="23" spans="1:5" ht="12.75">
      <c r="A23" s="35" t="s">
        <v>53</v>
      </c>
      <c r="E23" s="39" t="s">
        <v>5</v>
      </c>
    </row>
    <row r="24" spans="1:5" ht="25.5">
      <c r="A24" s="35" t="s">
        <v>54</v>
      </c>
      <c r="E24" s="40" t="s">
        <v>3562</v>
      </c>
    </row>
    <row r="25" spans="1:5" ht="12.75">
      <c r="A25" t="s">
        <v>55</v>
      </c>
      <c r="E25" s="39" t="s">
        <v>2929</v>
      </c>
    </row>
    <row r="26" spans="1:16" ht="12.75">
      <c r="A26" t="s">
        <v>48</v>
      </c>
      <c s="34" t="s">
        <v>67</v>
      </c>
      <c s="34" t="s">
        <v>192</v>
      </c>
      <c s="35" t="s">
        <v>5</v>
      </c>
      <c s="6" t="s">
        <v>1398</v>
      </c>
      <c s="36" t="s">
        <v>182</v>
      </c>
      <c s="37">
        <v>643.27</v>
      </c>
      <c s="36">
        <v>0</v>
      </c>
      <c s="36">
        <f>ROUND(G26*H26,6)</f>
      </c>
      <c r="L26" s="38">
        <v>0</v>
      </c>
      <c s="32">
        <f>ROUND(ROUND(L26,2)*ROUND(G26,3),2)</f>
      </c>
      <c s="36" t="s">
        <v>52</v>
      </c>
      <c>
        <f>(M26*21)/100</f>
      </c>
      <c t="s">
        <v>27</v>
      </c>
    </row>
    <row r="27" spans="1:5" ht="12.75">
      <c r="A27" s="35" t="s">
        <v>53</v>
      </c>
      <c r="E27" s="39" t="s">
        <v>5</v>
      </c>
    </row>
    <row r="28" spans="1:5" ht="89.25">
      <c r="A28" s="35" t="s">
        <v>54</v>
      </c>
      <c r="E28" s="40" t="s">
        <v>3563</v>
      </c>
    </row>
    <row r="29" spans="1:5" ht="12.75">
      <c r="A29" t="s">
        <v>55</v>
      </c>
      <c r="E29" s="39" t="s">
        <v>3564</v>
      </c>
    </row>
    <row r="30" spans="1:16" ht="12.75">
      <c r="A30" t="s">
        <v>48</v>
      </c>
      <c s="34" t="s">
        <v>72</v>
      </c>
      <c s="34" t="s">
        <v>2966</v>
      </c>
      <c s="35" t="s">
        <v>5</v>
      </c>
      <c s="6" t="s">
        <v>2967</v>
      </c>
      <c s="36" t="s">
        <v>182</v>
      </c>
      <c s="37">
        <v>166.73</v>
      </c>
      <c s="36">
        <v>0</v>
      </c>
      <c s="36">
        <f>ROUND(G30*H30,6)</f>
      </c>
      <c r="L30" s="38">
        <v>0</v>
      </c>
      <c s="32">
        <f>ROUND(ROUND(L30,2)*ROUND(G30,3),2)</f>
      </c>
      <c s="36" t="s">
        <v>52</v>
      </c>
      <c>
        <f>(M30*21)/100</f>
      </c>
      <c t="s">
        <v>27</v>
      </c>
    </row>
    <row r="31" spans="1:5" ht="12.75">
      <c r="A31" s="35" t="s">
        <v>53</v>
      </c>
      <c r="E31" s="39" t="s">
        <v>5</v>
      </c>
    </row>
    <row r="32" spans="1:5" ht="63.75">
      <c r="A32" s="35" t="s">
        <v>54</v>
      </c>
      <c r="E32" s="40" t="s">
        <v>3565</v>
      </c>
    </row>
    <row r="33" spans="1:5" ht="12.75">
      <c r="A33" t="s">
        <v>55</v>
      </c>
      <c r="E33" s="39" t="s">
        <v>3566</v>
      </c>
    </row>
    <row r="34" spans="1:16" ht="25.5">
      <c r="A34" t="s">
        <v>48</v>
      </c>
      <c s="34" t="s">
        <v>123</v>
      </c>
      <c s="34" t="s">
        <v>2400</v>
      </c>
      <c s="35" t="s">
        <v>2401</v>
      </c>
      <c s="6" t="s">
        <v>3567</v>
      </c>
      <c s="36" t="s">
        <v>443</v>
      </c>
      <c s="37">
        <v>883.1</v>
      </c>
      <c s="36">
        <v>0</v>
      </c>
      <c s="36">
        <f>ROUND(G34*H34,6)</f>
      </c>
      <c r="L34" s="38">
        <v>0</v>
      </c>
      <c s="32">
        <f>ROUND(ROUND(L34,2)*ROUND(G34,3),2)</f>
      </c>
      <c s="36" t="s">
        <v>52</v>
      </c>
      <c>
        <f>(M34*21)/100</f>
      </c>
      <c t="s">
        <v>27</v>
      </c>
    </row>
    <row r="35" spans="1:5" ht="38.25">
      <c r="A35" s="35" t="s">
        <v>53</v>
      </c>
      <c r="E35" s="39" t="s">
        <v>3568</v>
      </c>
    </row>
    <row r="36" spans="1:5" ht="25.5">
      <c r="A36" s="35" t="s">
        <v>54</v>
      </c>
      <c r="E36" s="40" t="s">
        <v>3569</v>
      </c>
    </row>
    <row r="37" spans="1:5" ht="12.75">
      <c r="A37" t="s">
        <v>55</v>
      </c>
      <c r="E37" s="39" t="s">
        <v>2929</v>
      </c>
    </row>
    <row r="38" spans="1:16" ht="25.5">
      <c r="A38" t="s">
        <v>48</v>
      </c>
      <c s="34" t="s">
        <v>163</v>
      </c>
      <c s="34" t="s">
        <v>3570</v>
      </c>
      <c s="35" t="s">
        <v>3571</v>
      </c>
      <c s="6" t="s">
        <v>3572</v>
      </c>
      <c s="36" t="s">
        <v>443</v>
      </c>
      <c s="37">
        <v>1.8</v>
      </c>
      <c s="36">
        <v>0</v>
      </c>
      <c s="36">
        <f>ROUND(G38*H38,6)</f>
      </c>
      <c r="L38" s="38">
        <v>0</v>
      </c>
      <c s="32">
        <f>ROUND(ROUND(L38,2)*ROUND(G38,3),2)</f>
      </c>
      <c s="36" t="s">
        <v>52</v>
      </c>
      <c>
        <f>(M38*21)/100</f>
      </c>
      <c t="s">
        <v>27</v>
      </c>
    </row>
    <row r="39" spans="1:5" ht="38.25">
      <c r="A39" s="35" t="s">
        <v>53</v>
      </c>
      <c r="E39" s="39" t="s">
        <v>3573</v>
      </c>
    </row>
    <row r="40" spans="1:5" ht="25.5">
      <c r="A40" s="35" t="s">
        <v>54</v>
      </c>
      <c r="E40" s="40" t="s">
        <v>3574</v>
      </c>
    </row>
    <row r="41" spans="1:5" ht="12.75">
      <c r="A41" t="s">
        <v>55</v>
      </c>
      <c r="E41" s="39" t="s">
        <v>2929</v>
      </c>
    </row>
    <row r="42" spans="1:13" ht="12.75">
      <c r="A42" t="s">
        <v>46</v>
      </c>
      <c r="C42" s="31" t="s">
        <v>27</v>
      </c>
      <c r="E42" s="33" t="s">
        <v>2421</v>
      </c>
      <c r="J42" s="32">
        <f>0</f>
      </c>
      <c s="32">
        <f>0</f>
      </c>
      <c s="32">
        <f>0+L43</f>
      </c>
      <c s="32">
        <f>0+M43</f>
      </c>
    </row>
    <row r="43" spans="1:16" ht="12.75">
      <c r="A43" t="s">
        <v>48</v>
      </c>
      <c s="34" t="s">
        <v>76</v>
      </c>
      <c s="34" t="s">
        <v>3575</v>
      </c>
      <c s="35" t="s">
        <v>5</v>
      </c>
      <c s="6" t="s">
        <v>3576</v>
      </c>
      <c s="36" t="s">
        <v>182</v>
      </c>
      <c s="37">
        <v>39.24</v>
      </c>
      <c s="36">
        <v>0</v>
      </c>
      <c s="36">
        <f>ROUND(G43*H43,6)</f>
      </c>
      <c r="L43" s="38">
        <v>0</v>
      </c>
      <c s="32">
        <f>ROUND(ROUND(L43,2)*ROUND(G43,3),2)</f>
      </c>
      <c s="36" t="s">
        <v>52</v>
      </c>
      <c>
        <f>(M43*21)/100</f>
      </c>
      <c t="s">
        <v>27</v>
      </c>
    </row>
    <row r="44" spans="1:5" ht="12.75">
      <c r="A44" s="35" t="s">
        <v>53</v>
      </c>
      <c r="E44" s="39" t="s">
        <v>5</v>
      </c>
    </row>
    <row r="45" spans="1:5" ht="51">
      <c r="A45" s="35" t="s">
        <v>54</v>
      </c>
      <c r="E45" s="40" t="s">
        <v>3577</v>
      </c>
    </row>
    <row r="46" spans="1:5" ht="12.75">
      <c r="A46" t="s">
        <v>55</v>
      </c>
      <c r="E46" s="39" t="s">
        <v>3578</v>
      </c>
    </row>
    <row r="47" spans="1:13" ht="12.75">
      <c r="A47" t="s">
        <v>46</v>
      </c>
      <c r="C47" s="31" t="s">
        <v>26</v>
      </c>
      <c r="E47" s="33" t="s">
        <v>1624</v>
      </c>
      <c r="J47" s="32">
        <f>0</f>
      </c>
      <c s="32">
        <f>0</f>
      </c>
      <c s="32">
        <f>0+L48+L52+L56+L60+L64+L68+L72+L76+L80+L84+L88</f>
      </c>
      <c s="32">
        <f>0+M48+M52+M56+M60+M64+M68+M72+M76+M80+M84+M88</f>
      </c>
    </row>
    <row r="48" spans="1:16" ht="12.75">
      <c r="A48" t="s">
        <v>48</v>
      </c>
      <c s="34" t="s">
        <v>82</v>
      </c>
      <c s="34" t="s">
        <v>3579</v>
      </c>
      <c s="35" t="s">
        <v>5</v>
      </c>
      <c s="6" t="s">
        <v>3580</v>
      </c>
      <c s="36" t="s">
        <v>51</v>
      </c>
      <c s="37">
        <v>30.45</v>
      </c>
      <c s="36">
        <v>0</v>
      </c>
      <c s="36">
        <f>ROUND(G48*H48,6)</f>
      </c>
      <c r="L48" s="38">
        <v>0</v>
      </c>
      <c s="32">
        <f>ROUND(ROUND(L48,2)*ROUND(G48,3),2)</f>
      </c>
      <c s="36" t="s">
        <v>52</v>
      </c>
      <c>
        <f>(M48*21)/100</f>
      </c>
      <c t="s">
        <v>27</v>
      </c>
    </row>
    <row r="49" spans="1:5" ht="12.75">
      <c r="A49" s="35" t="s">
        <v>53</v>
      </c>
      <c r="E49" s="39" t="s">
        <v>5</v>
      </c>
    </row>
    <row r="50" spans="1:5" ht="25.5">
      <c r="A50" s="35" t="s">
        <v>54</v>
      </c>
      <c r="E50" s="40" t="s">
        <v>3581</v>
      </c>
    </row>
    <row r="51" spans="1:5" ht="12.75">
      <c r="A51" t="s">
        <v>55</v>
      </c>
      <c r="E51" s="39" t="s">
        <v>3582</v>
      </c>
    </row>
    <row r="52" spans="1:16" ht="12.75">
      <c r="A52" t="s">
        <v>48</v>
      </c>
      <c s="34" t="s">
        <v>86</v>
      </c>
      <c s="34" t="s">
        <v>3228</v>
      </c>
      <c s="35" t="s">
        <v>5</v>
      </c>
      <c s="6" t="s">
        <v>3229</v>
      </c>
      <c s="36" t="s">
        <v>51</v>
      </c>
      <c s="37">
        <v>76.13</v>
      </c>
      <c s="36">
        <v>0</v>
      </c>
      <c s="36">
        <f>ROUND(G52*H52,6)</f>
      </c>
      <c r="L52" s="38">
        <v>0</v>
      </c>
      <c s="32">
        <f>ROUND(ROUND(L52,2)*ROUND(G52,3),2)</f>
      </c>
      <c s="36" t="s">
        <v>52</v>
      </c>
      <c>
        <f>(M52*21)/100</f>
      </c>
      <c t="s">
        <v>27</v>
      </c>
    </row>
    <row r="53" spans="1:5" ht="12.75">
      <c r="A53" s="35" t="s">
        <v>53</v>
      </c>
      <c r="E53" s="39" t="s">
        <v>5</v>
      </c>
    </row>
    <row r="54" spans="1:5" ht="25.5">
      <c r="A54" s="35" t="s">
        <v>54</v>
      </c>
      <c r="E54" s="40" t="s">
        <v>3583</v>
      </c>
    </row>
    <row r="55" spans="1:5" ht="12.75">
      <c r="A55" t="s">
        <v>55</v>
      </c>
      <c r="E55" s="39" t="s">
        <v>3584</v>
      </c>
    </row>
    <row r="56" spans="1:16" ht="12.75">
      <c r="A56" t="s">
        <v>48</v>
      </c>
      <c s="34" t="s">
        <v>90</v>
      </c>
      <c s="34" t="s">
        <v>3585</v>
      </c>
      <c s="35" t="s">
        <v>5</v>
      </c>
      <c s="6" t="s">
        <v>3586</v>
      </c>
      <c s="36" t="s">
        <v>51</v>
      </c>
      <c s="37">
        <v>194.17</v>
      </c>
      <c s="36">
        <v>0</v>
      </c>
      <c s="36">
        <f>ROUND(G56*H56,6)</f>
      </c>
      <c r="L56" s="38">
        <v>0</v>
      </c>
      <c s="32">
        <f>ROUND(ROUND(L56,2)*ROUND(G56,3),2)</f>
      </c>
      <c s="36" t="s">
        <v>52</v>
      </c>
      <c>
        <f>(M56*21)/100</f>
      </c>
      <c t="s">
        <v>27</v>
      </c>
    </row>
    <row r="57" spans="1:5" ht="12.75">
      <c r="A57" s="35" t="s">
        <v>53</v>
      </c>
      <c r="E57" s="39" t="s">
        <v>5</v>
      </c>
    </row>
    <row r="58" spans="1:5" ht="25.5">
      <c r="A58" s="35" t="s">
        <v>54</v>
      </c>
      <c r="E58" s="40" t="s">
        <v>3587</v>
      </c>
    </row>
    <row r="59" spans="1:5" ht="12.75">
      <c r="A59" t="s">
        <v>55</v>
      </c>
      <c r="E59" s="39" t="s">
        <v>3588</v>
      </c>
    </row>
    <row r="60" spans="1:16" ht="12.75">
      <c r="A60" t="s">
        <v>48</v>
      </c>
      <c s="34" t="s">
        <v>94</v>
      </c>
      <c s="34" t="s">
        <v>3589</v>
      </c>
      <c s="35" t="s">
        <v>5</v>
      </c>
      <c s="6" t="s">
        <v>3590</v>
      </c>
      <c s="36" t="s">
        <v>51</v>
      </c>
      <c s="37">
        <v>15</v>
      </c>
      <c s="36">
        <v>0</v>
      </c>
      <c s="36">
        <f>ROUND(G60*H60,6)</f>
      </c>
      <c r="L60" s="38">
        <v>0</v>
      </c>
      <c s="32">
        <f>ROUND(ROUND(L60,2)*ROUND(G60,3),2)</f>
      </c>
      <c s="36" t="s">
        <v>52</v>
      </c>
      <c>
        <f>(M60*21)/100</f>
      </c>
      <c t="s">
        <v>27</v>
      </c>
    </row>
    <row r="61" spans="1:5" ht="12.75">
      <c r="A61" s="35" t="s">
        <v>53</v>
      </c>
      <c r="E61" s="39" t="s">
        <v>5</v>
      </c>
    </row>
    <row r="62" spans="1:5" ht="25.5">
      <c r="A62" s="35" t="s">
        <v>54</v>
      </c>
      <c r="E62" s="40" t="s">
        <v>3591</v>
      </c>
    </row>
    <row r="63" spans="1:5" ht="25.5">
      <c r="A63" t="s">
        <v>55</v>
      </c>
      <c r="E63" s="39" t="s">
        <v>3592</v>
      </c>
    </row>
    <row r="64" spans="1:16" ht="12.75">
      <c r="A64" t="s">
        <v>48</v>
      </c>
      <c s="34" t="s">
        <v>98</v>
      </c>
      <c s="34" t="s">
        <v>3593</v>
      </c>
      <c s="35" t="s">
        <v>5</v>
      </c>
      <c s="6" t="s">
        <v>3594</v>
      </c>
      <c s="36" t="s">
        <v>62</v>
      </c>
      <c s="37">
        <v>8</v>
      </c>
      <c s="36">
        <v>0</v>
      </c>
      <c s="36">
        <f>ROUND(G64*H64,6)</f>
      </c>
      <c r="L64" s="38">
        <v>0</v>
      </c>
      <c s="32">
        <f>ROUND(ROUND(L64,2)*ROUND(G64,3),2)</f>
      </c>
      <c s="36" t="s">
        <v>52</v>
      </c>
      <c>
        <f>(M64*21)/100</f>
      </c>
      <c t="s">
        <v>27</v>
      </c>
    </row>
    <row r="65" spans="1:5" ht="12.75">
      <c r="A65" s="35" t="s">
        <v>53</v>
      </c>
      <c r="E65" s="39" t="s">
        <v>5</v>
      </c>
    </row>
    <row r="66" spans="1:5" ht="25.5">
      <c r="A66" s="35" t="s">
        <v>54</v>
      </c>
      <c r="E66" s="40" t="s">
        <v>3595</v>
      </c>
    </row>
    <row r="67" spans="1:5" ht="38.25">
      <c r="A67" t="s">
        <v>55</v>
      </c>
      <c r="E67" s="39" t="s">
        <v>3596</v>
      </c>
    </row>
    <row r="68" spans="1:16" ht="12.75">
      <c r="A68" t="s">
        <v>48</v>
      </c>
      <c s="34" t="s">
        <v>102</v>
      </c>
      <c s="34" t="s">
        <v>3597</v>
      </c>
      <c s="35" t="s">
        <v>5</v>
      </c>
      <c s="6" t="s">
        <v>3598</v>
      </c>
      <c s="36" t="s">
        <v>62</v>
      </c>
      <c s="37">
        <v>4</v>
      </c>
      <c s="36">
        <v>0</v>
      </c>
      <c s="36">
        <f>ROUND(G68*H68,6)</f>
      </c>
      <c r="L68" s="38">
        <v>0</v>
      </c>
      <c s="32">
        <f>ROUND(ROUND(L68,2)*ROUND(G68,3),2)</f>
      </c>
      <c s="36" t="s">
        <v>52</v>
      </c>
      <c>
        <f>(M68*21)/100</f>
      </c>
      <c t="s">
        <v>27</v>
      </c>
    </row>
    <row r="69" spans="1:5" ht="12.75">
      <c r="A69" s="35" t="s">
        <v>53</v>
      </c>
      <c r="E69" s="39" t="s">
        <v>5</v>
      </c>
    </row>
    <row r="70" spans="1:5" ht="38.25">
      <c r="A70" s="35" t="s">
        <v>54</v>
      </c>
      <c r="E70" s="40" t="s">
        <v>3599</v>
      </c>
    </row>
    <row r="71" spans="1:5" ht="12.75">
      <c r="A71" t="s">
        <v>55</v>
      </c>
      <c r="E71" s="39" t="s">
        <v>2929</v>
      </c>
    </row>
    <row r="72" spans="1:16" ht="12.75">
      <c r="A72" t="s">
        <v>48</v>
      </c>
      <c s="34" t="s">
        <v>107</v>
      </c>
      <c s="34" t="s">
        <v>2788</v>
      </c>
      <c s="35" t="s">
        <v>5</v>
      </c>
      <c s="6" t="s">
        <v>2789</v>
      </c>
      <c s="36" t="s">
        <v>62</v>
      </c>
      <c s="37">
        <v>1</v>
      </c>
      <c s="36">
        <v>0</v>
      </c>
      <c s="36">
        <f>ROUND(G72*H72,6)</f>
      </c>
      <c r="L72" s="38">
        <v>0</v>
      </c>
      <c s="32">
        <f>ROUND(ROUND(L72,2)*ROUND(G72,3),2)</f>
      </c>
      <c s="36" t="s">
        <v>52</v>
      </c>
      <c>
        <f>(M72*21)/100</f>
      </c>
      <c t="s">
        <v>27</v>
      </c>
    </row>
    <row r="73" spans="1:5" ht="12.75">
      <c r="A73" s="35" t="s">
        <v>53</v>
      </c>
      <c r="E73" s="39" t="s">
        <v>5</v>
      </c>
    </row>
    <row r="74" spans="1:5" ht="25.5">
      <c r="A74" s="35" t="s">
        <v>54</v>
      </c>
      <c r="E74" s="40" t="s">
        <v>3600</v>
      </c>
    </row>
    <row r="75" spans="1:5" ht="25.5">
      <c r="A75" t="s">
        <v>55</v>
      </c>
      <c r="E75" s="39" t="s">
        <v>3601</v>
      </c>
    </row>
    <row r="76" spans="1:16" ht="12.75">
      <c r="A76" t="s">
        <v>48</v>
      </c>
      <c s="34" t="s">
        <v>111</v>
      </c>
      <c s="34" t="s">
        <v>3602</v>
      </c>
      <c s="35" t="s">
        <v>5</v>
      </c>
      <c s="6" t="s">
        <v>3603</v>
      </c>
      <c s="36" t="s">
        <v>51</v>
      </c>
      <c s="37">
        <v>30.45</v>
      </c>
      <c s="36">
        <v>0</v>
      </c>
      <c s="36">
        <f>ROUND(G76*H76,6)</f>
      </c>
      <c r="L76" s="38">
        <v>0</v>
      </c>
      <c s="32">
        <f>ROUND(ROUND(L76,2)*ROUND(G76,3),2)</f>
      </c>
      <c s="36" t="s">
        <v>52</v>
      </c>
      <c>
        <f>(M76*21)/100</f>
      </c>
      <c t="s">
        <v>27</v>
      </c>
    </row>
    <row r="77" spans="1:5" ht="12.75">
      <c r="A77" s="35" t="s">
        <v>53</v>
      </c>
      <c r="E77" s="39" t="s">
        <v>5</v>
      </c>
    </row>
    <row r="78" spans="1:5" ht="25.5">
      <c r="A78" s="35" t="s">
        <v>54</v>
      </c>
      <c r="E78" s="40" t="s">
        <v>3604</v>
      </c>
    </row>
    <row r="79" spans="1:5" ht="12.75">
      <c r="A79" t="s">
        <v>55</v>
      </c>
      <c r="E79" s="39" t="s">
        <v>2929</v>
      </c>
    </row>
    <row r="80" spans="1:16" ht="12.75">
      <c r="A80" t="s">
        <v>48</v>
      </c>
      <c s="34" t="s">
        <v>115</v>
      </c>
      <c s="34" t="s">
        <v>3605</v>
      </c>
      <c s="35" t="s">
        <v>5</v>
      </c>
      <c s="6" t="s">
        <v>3606</v>
      </c>
      <c s="36" t="s">
        <v>51</v>
      </c>
      <c s="37">
        <v>76.13</v>
      </c>
      <c s="36">
        <v>0</v>
      </c>
      <c s="36">
        <f>ROUND(G80*H80,6)</f>
      </c>
      <c r="L80" s="38">
        <v>0</v>
      </c>
      <c s="32">
        <f>ROUND(ROUND(L80,2)*ROUND(G80,3),2)</f>
      </c>
      <c s="36" t="s">
        <v>52</v>
      </c>
      <c>
        <f>(M80*21)/100</f>
      </c>
      <c t="s">
        <v>27</v>
      </c>
    </row>
    <row r="81" spans="1:5" ht="12.75">
      <c r="A81" s="35" t="s">
        <v>53</v>
      </c>
      <c r="E81" s="39" t="s">
        <v>5</v>
      </c>
    </row>
    <row r="82" spans="1:5" ht="25.5">
      <c r="A82" s="35" t="s">
        <v>54</v>
      </c>
      <c r="E82" s="40" t="s">
        <v>3607</v>
      </c>
    </row>
    <row r="83" spans="1:5" ht="12.75">
      <c r="A83" t="s">
        <v>55</v>
      </c>
      <c r="E83" s="39" t="s">
        <v>2929</v>
      </c>
    </row>
    <row r="84" spans="1:16" ht="12.75">
      <c r="A84" t="s">
        <v>48</v>
      </c>
      <c s="34" t="s">
        <v>119</v>
      </c>
      <c s="34" t="s">
        <v>3608</v>
      </c>
      <c s="35" t="s">
        <v>5</v>
      </c>
      <c s="6" t="s">
        <v>3609</v>
      </c>
      <c s="36" t="s">
        <v>51</v>
      </c>
      <c s="37">
        <v>194.17</v>
      </c>
      <c s="36">
        <v>0</v>
      </c>
      <c s="36">
        <f>ROUND(G84*H84,6)</f>
      </c>
      <c r="L84" s="38">
        <v>0</v>
      </c>
      <c s="32">
        <f>ROUND(ROUND(L84,2)*ROUND(G84,3),2)</f>
      </c>
      <c s="36" t="s">
        <v>52</v>
      </c>
      <c>
        <f>(M84*21)/100</f>
      </c>
      <c t="s">
        <v>27</v>
      </c>
    </row>
    <row r="85" spans="1:5" ht="12.75">
      <c r="A85" s="35" t="s">
        <v>53</v>
      </c>
      <c r="E85" s="39" t="s">
        <v>5</v>
      </c>
    </row>
    <row r="86" spans="1:5" ht="25.5">
      <c r="A86" s="35" t="s">
        <v>54</v>
      </c>
      <c r="E86" s="40" t="s">
        <v>3610</v>
      </c>
    </row>
    <row r="87" spans="1:5" ht="12.75">
      <c r="A87" t="s">
        <v>55</v>
      </c>
      <c r="E87" s="39" t="s">
        <v>2929</v>
      </c>
    </row>
    <row r="88" spans="1:16" ht="12.75">
      <c r="A88" t="s">
        <v>48</v>
      </c>
      <c s="34" t="s">
        <v>125</v>
      </c>
      <c s="34" t="s">
        <v>3611</v>
      </c>
      <c s="35" t="s">
        <v>5</v>
      </c>
      <c s="6" t="s">
        <v>3612</v>
      </c>
      <c s="36" t="s">
        <v>51</v>
      </c>
      <c s="37">
        <v>270.3</v>
      </c>
      <c s="36">
        <v>0</v>
      </c>
      <c s="36">
        <f>ROUND(G88*H88,6)</f>
      </c>
      <c r="L88" s="38">
        <v>0</v>
      </c>
      <c s="32">
        <f>ROUND(ROUND(L88,2)*ROUND(G88,3),2)</f>
      </c>
      <c s="36" t="s">
        <v>52</v>
      </c>
      <c>
        <f>(M88*21)/100</f>
      </c>
      <c t="s">
        <v>27</v>
      </c>
    </row>
    <row r="89" spans="1:5" ht="12.75">
      <c r="A89" s="35" t="s">
        <v>53</v>
      </c>
      <c r="E89" s="39" t="s">
        <v>5</v>
      </c>
    </row>
    <row r="90" spans="1:5" ht="25.5">
      <c r="A90" s="35" t="s">
        <v>54</v>
      </c>
      <c r="E90" s="40" t="s">
        <v>3613</v>
      </c>
    </row>
    <row r="91" spans="1:5" ht="12.75">
      <c r="A91" t="s">
        <v>55</v>
      </c>
      <c r="E91" s="39" t="s">
        <v>3614</v>
      </c>
    </row>
    <row r="92" spans="1:13" ht="12.75">
      <c r="A92" t="s">
        <v>46</v>
      </c>
      <c r="C92" s="31" t="s">
        <v>63</v>
      </c>
      <c r="E92" s="33" t="s">
        <v>2578</v>
      </c>
      <c r="J92" s="32">
        <f>0</f>
      </c>
      <c s="32">
        <f>0</f>
      </c>
      <c s="32">
        <f>0+L93+L97+L101+L105+L109+L113+L117+L121+L125</f>
      </c>
      <c s="32">
        <f>0+M93+M97+M101+M105+M109+M113+M117+M121+M125</f>
      </c>
    </row>
    <row r="93" spans="1:16" ht="12.75">
      <c r="A93" t="s">
        <v>48</v>
      </c>
      <c s="34" t="s">
        <v>129</v>
      </c>
      <c s="34" t="s">
        <v>3615</v>
      </c>
      <c s="35" t="s">
        <v>5</v>
      </c>
      <c s="6" t="s">
        <v>3616</v>
      </c>
      <c s="36" t="s">
        <v>62</v>
      </c>
      <c s="37">
        <v>13</v>
      </c>
      <c s="36">
        <v>0</v>
      </c>
      <c s="36">
        <f>ROUND(G93*H93,6)</f>
      </c>
      <c r="L93" s="38">
        <v>0</v>
      </c>
      <c s="32">
        <f>ROUND(ROUND(L93,2)*ROUND(G93,3),2)</f>
      </c>
      <c s="36" t="s">
        <v>52</v>
      </c>
      <c>
        <f>(M93*21)/100</f>
      </c>
      <c t="s">
        <v>27</v>
      </c>
    </row>
    <row r="94" spans="1:5" ht="12.75">
      <c r="A94" s="35" t="s">
        <v>53</v>
      </c>
      <c r="E94" s="39" t="s">
        <v>5</v>
      </c>
    </row>
    <row r="95" spans="1:5" ht="25.5">
      <c r="A95" s="35" t="s">
        <v>54</v>
      </c>
      <c r="E95" s="40" t="s">
        <v>3617</v>
      </c>
    </row>
    <row r="96" spans="1:5" ht="12.75">
      <c r="A96" t="s">
        <v>55</v>
      </c>
      <c r="E96" s="39" t="s">
        <v>3618</v>
      </c>
    </row>
    <row r="97" spans="1:16" ht="12.75">
      <c r="A97" t="s">
        <v>48</v>
      </c>
      <c s="34" t="s">
        <v>133</v>
      </c>
      <c s="34" t="s">
        <v>3619</v>
      </c>
      <c s="35" t="s">
        <v>5</v>
      </c>
      <c s="6" t="s">
        <v>3620</v>
      </c>
      <c s="36" t="s">
        <v>51</v>
      </c>
      <c s="37">
        <v>19</v>
      </c>
      <c s="36">
        <v>0</v>
      </c>
      <c s="36">
        <f>ROUND(G97*H97,6)</f>
      </c>
      <c r="L97" s="38">
        <v>0</v>
      </c>
      <c s="32">
        <f>ROUND(ROUND(L97,2)*ROUND(G97,3),2)</f>
      </c>
      <c s="36" t="s">
        <v>52</v>
      </c>
      <c>
        <f>(M97*21)/100</f>
      </c>
      <c t="s">
        <v>27</v>
      </c>
    </row>
    <row r="98" spans="1:5" ht="12.75">
      <c r="A98" s="35" t="s">
        <v>53</v>
      </c>
      <c r="E98" s="39" t="s">
        <v>5</v>
      </c>
    </row>
    <row r="99" spans="1:5" ht="25.5">
      <c r="A99" s="35" t="s">
        <v>54</v>
      </c>
      <c r="E99" s="40" t="s">
        <v>3621</v>
      </c>
    </row>
    <row r="100" spans="1:5" ht="12.75">
      <c r="A100" t="s">
        <v>55</v>
      </c>
      <c r="E100" s="39" t="s">
        <v>3622</v>
      </c>
    </row>
    <row r="101" spans="1:16" ht="12.75">
      <c r="A101" t="s">
        <v>48</v>
      </c>
      <c s="34" t="s">
        <v>138</v>
      </c>
      <c s="34" t="s">
        <v>3623</v>
      </c>
      <c s="35" t="s">
        <v>5</v>
      </c>
      <c s="6" t="s">
        <v>3624</v>
      </c>
      <c s="36" t="s">
        <v>182</v>
      </c>
      <c s="37">
        <v>1.33</v>
      </c>
      <c s="36">
        <v>0</v>
      </c>
      <c s="36">
        <f>ROUND(G101*H101,6)</f>
      </c>
      <c r="L101" s="38">
        <v>0</v>
      </c>
      <c s="32">
        <f>ROUND(ROUND(L101,2)*ROUND(G101,3),2)</f>
      </c>
      <c s="36" t="s">
        <v>52</v>
      </c>
      <c>
        <f>(M101*21)/100</f>
      </c>
      <c t="s">
        <v>27</v>
      </c>
    </row>
    <row r="102" spans="1:5" ht="12.75">
      <c r="A102" s="35" t="s">
        <v>53</v>
      </c>
      <c r="E102" s="39" t="s">
        <v>5</v>
      </c>
    </row>
    <row r="103" spans="1:5" ht="25.5">
      <c r="A103" s="35" t="s">
        <v>54</v>
      </c>
      <c r="E103" s="40" t="s">
        <v>3625</v>
      </c>
    </row>
    <row r="104" spans="1:5" ht="12.75">
      <c r="A104" t="s">
        <v>55</v>
      </c>
      <c r="E104" s="39" t="s">
        <v>2929</v>
      </c>
    </row>
    <row r="105" spans="1:16" ht="12.75">
      <c r="A105" t="s">
        <v>48</v>
      </c>
      <c s="34" t="s">
        <v>249</v>
      </c>
      <c s="34" t="s">
        <v>3626</v>
      </c>
      <c s="35" t="s">
        <v>5</v>
      </c>
      <c s="6" t="s">
        <v>3627</v>
      </c>
      <c s="36" t="s">
        <v>62</v>
      </c>
      <c s="37">
        <v>2</v>
      </c>
      <c s="36">
        <v>0</v>
      </c>
      <c s="36">
        <f>ROUND(G105*H105,6)</f>
      </c>
      <c r="L105" s="38">
        <v>0</v>
      </c>
      <c s="32">
        <f>ROUND(ROUND(L105,2)*ROUND(G105,3),2)</f>
      </c>
      <c s="36" t="s">
        <v>52</v>
      </c>
      <c>
        <f>(M105*21)/100</f>
      </c>
      <c t="s">
        <v>27</v>
      </c>
    </row>
    <row r="106" spans="1:5" ht="12.75">
      <c r="A106" s="35" t="s">
        <v>53</v>
      </c>
      <c r="E106" s="39" t="s">
        <v>5</v>
      </c>
    </row>
    <row r="107" spans="1:5" ht="25.5">
      <c r="A107" s="35" t="s">
        <v>54</v>
      </c>
      <c r="E107" s="40" t="s">
        <v>3628</v>
      </c>
    </row>
    <row r="108" spans="1:5" ht="12.75">
      <c r="A108" t="s">
        <v>55</v>
      </c>
      <c r="E108" s="39" t="s">
        <v>2929</v>
      </c>
    </row>
    <row r="109" spans="1:16" ht="12.75">
      <c r="A109" t="s">
        <v>48</v>
      </c>
      <c s="34" t="s">
        <v>253</v>
      </c>
      <c s="34" t="s">
        <v>3629</v>
      </c>
      <c s="35" t="s">
        <v>5</v>
      </c>
      <c s="6" t="s">
        <v>3630</v>
      </c>
      <c s="36" t="s">
        <v>62</v>
      </c>
      <c s="37">
        <v>3</v>
      </c>
      <c s="36">
        <v>0</v>
      </c>
      <c s="36">
        <f>ROUND(G109*H109,6)</f>
      </c>
      <c r="L109" s="38">
        <v>0</v>
      </c>
      <c s="32">
        <f>ROUND(ROUND(L109,2)*ROUND(G109,3),2)</f>
      </c>
      <c s="36" t="s">
        <v>52</v>
      </c>
      <c>
        <f>(M109*21)/100</f>
      </c>
      <c t="s">
        <v>27</v>
      </c>
    </row>
    <row r="110" spans="1:5" ht="12.75">
      <c r="A110" s="35" t="s">
        <v>53</v>
      </c>
      <c r="E110" s="39" t="s">
        <v>5</v>
      </c>
    </row>
    <row r="111" spans="1:5" ht="25.5">
      <c r="A111" s="35" t="s">
        <v>54</v>
      </c>
      <c r="E111" s="40" t="s">
        <v>3631</v>
      </c>
    </row>
    <row r="112" spans="1:5" ht="12.75">
      <c r="A112" t="s">
        <v>55</v>
      </c>
      <c r="E112" s="39" t="s">
        <v>2929</v>
      </c>
    </row>
    <row r="113" spans="1:16" ht="12.75">
      <c r="A113" t="s">
        <v>48</v>
      </c>
      <c s="34" t="s">
        <v>995</v>
      </c>
      <c s="34" t="s">
        <v>3632</v>
      </c>
      <c s="35" t="s">
        <v>5</v>
      </c>
      <c s="6" t="s">
        <v>3633</v>
      </c>
      <c s="36" t="s">
        <v>182</v>
      </c>
      <c s="37">
        <v>0.06</v>
      </c>
      <c s="36">
        <v>0</v>
      </c>
      <c s="36">
        <f>ROUND(G113*H113,6)</f>
      </c>
      <c r="L113" s="38">
        <v>0</v>
      </c>
      <c s="32">
        <f>ROUND(ROUND(L113,2)*ROUND(G113,3),2)</f>
      </c>
      <c s="36" t="s">
        <v>52</v>
      </c>
      <c>
        <f>(M113*21)/100</f>
      </c>
      <c t="s">
        <v>27</v>
      </c>
    </row>
    <row r="114" spans="1:5" ht="12.75">
      <c r="A114" s="35" t="s">
        <v>53</v>
      </c>
      <c r="E114" s="39" t="s">
        <v>5</v>
      </c>
    </row>
    <row r="115" spans="1:5" ht="25.5">
      <c r="A115" s="35" t="s">
        <v>54</v>
      </c>
      <c r="E115" s="40" t="s">
        <v>3634</v>
      </c>
    </row>
    <row r="116" spans="1:5" ht="12.75">
      <c r="A116" t="s">
        <v>55</v>
      </c>
      <c r="E116" s="39" t="s">
        <v>2929</v>
      </c>
    </row>
    <row r="117" spans="1:16" ht="12.75">
      <c r="A117" t="s">
        <v>48</v>
      </c>
      <c s="34" t="s">
        <v>256</v>
      </c>
      <c s="34" t="s">
        <v>3635</v>
      </c>
      <c s="35" t="s">
        <v>5</v>
      </c>
      <c s="6" t="s">
        <v>3636</v>
      </c>
      <c s="36" t="s">
        <v>51</v>
      </c>
      <c s="37">
        <v>147</v>
      </c>
      <c s="36">
        <v>0</v>
      </c>
      <c s="36">
        <f>ROUND(G117*H117,6)</f>
      </c>
      <c r="L117" s="38">
        <v>0</v>
      </c>
      <c s="32">
        <f>ROUND(ROUND(L117,2)*ROUND(G117,3),2)</f>
      </c>
      <c s="36" t="s">
        <v>52</v>
      </c>
      <c>
        <f>(M117*21)/100</f>
      </c>
      <c t="s">
        <v>27</v>
      </c>
    </row>
    <row r="118" spans="1:5" ht="12.75">
      <c r="A118" s="35" t="s">
        <v>53</v>
      </c>
      <c r="E118" s="39" t="s">
        <v>5</v>
      </c>
    </row>
    <row r="119" spans="1:5" ht="25.5">
      <c r="A119" s="35" t="s">
        <v>54</v>
      </c>
      <c r="E119" s="40" t="s">
        <v>3637</v>
      </c>
    </row>
    <row r="120" spans="1:5" ht="12.75">
      <c r="A120" t="s">
        <v>55</v>
      </c>
      <c r="E120" s="39" t="s">
        <v>2929</v>
      </c>
    </row>
    <row r="121" spans="1:16" ht="12.75">
      <c r="A121" t="s">
        <v>48</v>
      </c>
      <c s="34" t="s">
        <v>260</v>
      </c>
      <c s="34" t="s">
        <v>3638</v>
      </c>
      <c s="35" t="s">
        <v>5</v>
      </c>
      <c s="6" t="s">
        <v>3639</v>
      </c>
      <c s="36" t="s">
        <v>1347</v>
      </c>
      <c s="37">
        <v>1</v>
      </c>
      <c s="36">
        <v>0</v>
      </c>
      <c s="36">
        <f>ROUND(G121*H121,6)</f>
      </c>
      <c r="L121" s="38">
        <v>0</v>
      </c>
      <c s="32">
        <f>ROUND(ROUND(L121,2)*ROUND(G121,3),2)</f>
      </c>
      <c s="36" t="s">
        <v>434</v>
      </c>
      <c>
        <f>(M121*21)/100</f>
      </c>
      <c t="s">
        <v>27</v>
      </c>
    </row>
    <row r="122" spans="1:5" ht="12.75">
      <c r="A122" s="35" t="s">
        <v>53</v>
      </c>
      <c r="E122" s="39" t="s">
        <v>5</v>
      </c>
    </row>
    <row r="123" spans="1:5" ht="25.5">
      <c r="A123" s="35" t="s">
        <v>54</v>
      </c>
      <c r="E123" s="40" t="s">
        <v>3640</v>
      </c>
    </row>
    <row r="124" spans="1:5" ht="51">
      <c r="A124" t="s">
        <v>55</v>
      </c>
      <c r="E124" s="39" t="s">
        <v>3641</v>
      </c>
    </row>
    <row r="125" spans="1:16" ht="12.75">
      <c r="A125" t="s">
        <v>48</v>
      </c>
      <c s="34" t="s">
        <v>264</v>
      </c>
      <c s="34" t="s">
        <v>3642</v>
      </c>
      <c s="35" t="s">
        <v>5</v>
      </c>
      <c s="6" t="s">
        <v>3643</v>
      </c>
      <c s="36" t="s">
        <v>1347</v>
      </c>
      <c s="37">
        <v>2</v>
      </c>
      <c s="36">
        <v>0</v>
      </c>
      <c s="36">
        <f>ROUND(G125*H125,6)</f>
      </c>
      <c r="L125" s="38">
        <v>0</v>
      </c>
      <c s="32">
        <f>ROUND(ROUND(L125,2)*ROUND(G125,3),2)</f>
      </c>
      <c s="36" t="s">
        <v>434</v>
      </c>
      <c>
        <f>(M125*21)/100</f>
      </c>
      <c t="s">
        <v>27</v>
      </c>
    </row>
    <row r="126" spans="1:5" ht="12.75">
      <c r="A126" s="35" t="s">
        <v>53</v>
      </c>
      <c r="E126" s="39" t="s">
        <v>5</v>
      </c>
    </row>
    <row r="127" spans="1:5" ht="25.5">
      <c r="A127" s="35" t="s">
        <v>54</v>
      </c>
      <c r="E127" s="40" t="s">
        <v>3644</v>
      </c>
    </row>
    <row r="128" spans="1:5" ht="51">
      <c r="A128" t="s">
        <v>55</v>
      </c>
      <c r="E128" s="39" t="s">
        <v>3645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4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3550</v>
      </c>
      <c s="41">
        <f>Rekapitulace!C63</f>
      </c>
      <c s="20" t="s">
        <v>0</v>
      </c>
      <c t="s">
        <v>23</v>
      </c>
      <c t="s">
        <v>27</v>
      </c>
    </row>
    <row r="4" spans="1:16" ht="32" customHeight="1">
      <c r="A4" s="24" t="s">
        <v>20</v>
      </c>
      <c s="25" t="s">
        <v>28</v>
      </c>
      <c s="27" t="s">
        <v>3550</v>
      </c>
      <c r="E4" s="26" t="s">
        <v>3551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COUNTIFS(L8:L419,"=0",A8:A419,"P")+COUNTIFS(L8:L419,"",A8:A419,"P")+SUM(Q8:Q419)</f>
      </c>
    </row>
    <row r="8" spans="1:13" ht="12.75">
      <c r="A8" t="s">
        <v>44</v>
      </c>
      <c r="C8" s="28" t="s">
        <v>3648</v>
      </c>
      <c r="E8" s="30" t="s">
        <v>3647</v>
      </c>
      <c r="J8" s="29">
        <f>0+J9+J118+J127+J140+J317+J330+J347+J352+J357+J374+J379+J396+J413+J418</f>
      </c>
      <c s="29">
        <f>0+K9+K118+K127+K140+K317+K330+K347+K352+K357+K374+K379+K396+K413+K418</f>
      </c>
      <c s="29">
        <f>0+L9+L118+L127+L140+L317+L330+L347+L352+L357+L374+L379+L396+L413+L418</f>
      </c>
      <c s="29">
        <f>0+M9+M118+M127+M140+M317+M330+M347+M352+M357+M374+M379+M396+M413+M418</f>
      </c>
    </row>
    <row r="9" spans="1:13" ht="12.75">
      <c r="A9" t="s">
        <v>46</v>
      </c>
      <c r="C9" s="31" t="s">
        <v>4</v>
      </c>
      <c r="E9" s="33" t="s">
        <v>1269</v>
      </c>
      <c r="J9" s="32">
        <f>0</f>
      </c>
      <c s="32">
        <f>0</f>
      </c>
      <c s="32">
        <f>0+L10+L14+L18+L22+L26+L30+L34+L38+L42+L46+L50+L54+L58+L62+L66+L70+L74+L78+L82+L86+L90+L94+L98+L102+L106+L110+L114</f>
      </c>
      <c s="32">
        <f>0+M10+M14+M18+M22+M26+M30+M34+M38+M42+M46+M50+M54+M58+M62+M66+M70+M74+M78+M82+M86+M90+M94+M98+M102+M106+M110+M114</f>
      </c>
    </row>
    <row r="10" spans="1:16" ht="25.5">
      <c r="A10" t="s">
        <v>48</v>
      </c>
      <c s="34" t="s">
        <v>4</v>
      </c>
      <c s="34" t="s">
        <v>3649</v>
      </c>
      <c s="35" t="s">
        <v>5</v>
      </c>
      <c s="6" t="s">
        <v>3650</v>
      </c>
      <c s="36" t="s">
        <v>197</v>
      </c>
      <c s="37">
        <v>100</v>
      </c>
      <c s="36">
        <v>0</v>
      </c>
      <c s="36">
        <f>ROUND(G10*H10,6)</f>
      </c>
      <c r="L10" s="38">
        <v>0</v>
      </c>
      <c s="32">
        <f>ROUND(ROUND(L10,2)*ROUND(G10,3),2)</f>
      </c>
      <c s="36" t="s">
        <v>3651</v>
      </c>
      <c>
        <f>(M10*21)/100</f>
      </c>
      <c t="s">
        <v>27</v>
      </c>
    </row>
    <row r="11" spans="1:5" ht="12.75">
      <c r="A11" s="35" t="s">
        <v>53</v>
      </c>
      <c r="E11" s="39" t="s">
        <v>5</v>
      </c>
    </row>
    <row r="12" spans="1:5" ht="12.75">
      <c r="A12" s="35" t="s">
        <v>54</v>
      </c>
      <c r="E12" s="40" t="s">
        <v>3652</v>
      </c>
    </row>
    <row r="13" spans="1:5" ht="12.75">
      <c r="A13" t="s">
        <v>55</v>
      </c>
      <c r="E13" s="39" t="s">
        <v>5</v>
      </c>
    </row>
    <row r="14" spans="1:16" ht="12.75">
      <c r="A14" t="s">
        <v>48</v>
      </c>
      <c s="34" t="s">
        <v>27</v>
      </c>
      <c s="34" t="s">
        <v>3653</v>
      </c>
      <c s="35" t="s">
        <v>5</v>
      </c>
      <c s="6" t="s">
        <v>3654</v>
      </c>
      <c s="36" t="s">
        <v>197</v>
      </c>
      <c s="37">
        <v>100</v>
      </c>
      <c s="36">
        <v>0</v>
      </c>
      <c s="36">
        <f>ROUND(G14*H14,6)</f>
      </c>
      <c r="L14" s="38">
        <v>0</v>
      </c>
      <c s="32">
        <f>ROUND(ROUND(L14,2)*ROUND(G14,3),2)</f>
      </c>
      <c s="36" t="s">
        <v>3651</v>
      </c>
      <c>
        <f>(M14*21)/100</f>
      </c>
      <c t="s">
        <v>27</v>
      </c>
    </row>
    <row r="15" spans="1:5" ht="12.75">
      <c r="A15" s="35" t="s">
        <v>53</v>
      </c>
      <c r="E15" s="39" t="s">
        <v>5</v>
      </c>
    </row>
    <row r="16" spans="1:5" ht="12.75">
      <c r="A16" s="35" t="s">
        <v>54</v>
      </c>
      <c r="E16" s="40" t="s">
        <v>3652</v>
      </c>
    </row>
    <row r="17" spans="1:5" ht="12.75">
      <c r="A17" t="s">
        <v>55</v>
      </c>
      <c r="E17" s="39" t="s">
        <v>5</v>
      </c>
    </row>
    <row r="18" spans="1:16" ht="12.75">
      <c r="A18" t="s">
        <v>48</v>
      </c>
      <c s="34" t="s">
        <v>26</v>
      </c>
      <c s="34" t="s">
        <v>3655</v>
      </c>
      <c s="35" t="s">
        <v>5</v>
      </c>
      <c s="6" t="s">
        <v>3656</v>
      </c>
      <c s="36" t="s">
        <v>197</v>
      </c>
      <c s="37">
        <v>100</v>
      </c>
      <c s="36">
        <v>4E-05</v>
      </c>
      <c s="36">
        <f>ROUND(G18*H18,6)</f>
      </c>
      <c r="L18" s="38">
        <v>0</v>
      </c>
      <c s="32">
        <f>ROUND(ROUND(L18,2)*ROUND(G18,3),2)</f>
      </c>
      <c s="36" t="s">
        <v>3651</v>
      </c>
      <c>
        <f>(M18*21)/100</f>
      </c>
      <c t="s">
        <v>27</v>
      </c>
    </row>
    <row r="19" spans="1:5" ht="12.75">
      <c r="A19" s="35" t="s">
        <v>53</v>
      </c>
      <c r="E19" s="39" t="s">
        <v>5</v>
      </c>
    </row>
    <row r="20" spans="1:5" ht="12.75">
      <c r="A20" s="35" t="s">
        <v>54</v>
      </c>
      <c r="E20" s="40" t="s">
        <v>3652</v>
      </c>
    </row>
    <row r="21" spans="1:5" ht="12.75">
      <c r="A21" t="s">
        <v>55</v>
      </c>
      <c r="E21" s="39" t="s">
        <v>5</v>
      </c>
    </row>
    <row r="22" spans="1:16" ht="12.75">
      <c r="A22" t="s">
        <v>48</v>
      </c>
      <c s="34" t="s">
        <v>63</v>
      </c>
      <c s="34" t="s">
        <v>3657</v>
      </c>
      <c s="35" t="s">
        <v>5</v>
      </c>
      <c s="6" t="s">
        <v>3658</v>
      </c>
      <c s="36" t="s">
        <v>51</v>
      </c>
      <c s="37">
        <v>8</v>
      </c>
      <c s="36">
        <v>0.0369</v>
      </c>
      <c s="36">
        <f>ROUND(G22*H22,6)</f>
      </c>
      <c r="L22" s="38">
        <v>0</v>
      </c>
      <c s="32">
        <f>ROUND(ROUND(L22,2)*ROUND(G22,3),2)</f>
      </c>
      <c s="36" t="s">
        <v>3651</v>
      </c>
      <c>
        <f>(M22*21)/100</f>
      </c>
      <c t="s">
        <v>27</v>
      </c>
    </row>
    <row r="23" spans="1:5" ht="12.75">
      <c r="A23" s="35" t="s">
        <v>53</v>
      </c>
      <c r="E23" s="39" t="s">
        <v>5</v>
      </c>
    </row>
    <row r="24" spans="1:5" ht="12.75">
      <c r="A24" s="35" t="s">
        <v>54</v>
      </c>
      <c r="E24" s="40" t="s">
        <v>3659</v>
      </c>
    </row>
    <row r="25" spans="1:5" ht="12.75">
      <c r="A25" t="s">
        <v>55</v>
      </c>
      <c r="E25" s="39" t="s">
        <v>5</v>
      </c>
    </row>
    <row r="26" spans="1:16" ht="25.5">
      <c r="A26" t="s">
        <v>48</v>
      </c>
      <c s="34" t="s">
        <v>67</v>
      </c>
      <c s="34" t="s">
        <v>3660</v>
      </c>
      <c s="35" t="s">
        <v>5</v>
      </c>
      <c s="6" t="s">
        <v>3661</v>
      </c>
      <c s="36" t="s">
        <v>51</v>
      </c>
      <c s="37">
        <v>254</v>
      </c>
      <c s="36">
        <v>0.00015</v>
      </c>
      <c s="36">
        <f>ROUND(G26*H26,6)</f>
      </c>
      <c r="L26" s="38">
        <v>0</v>
      </c>
      <c s="32">
        <f>ROUND(ROUND(L26,2)*ROUND(G26,3),2)</f>
      </c>
      <c s="36" t="s">
        <v>3651</v>
      </c>
      <c>
        <f>(M26*21)/100</f>
      </c>
      <c t="s">
        <v>27</v>
      </c>
    </row>
    <row r="27" spans="1:5" ht="12.75">
      <c r="A27" s="35" t="s">
        <v>53</v>
      </c>
      <c r="E27" s="39" t="s">
        <v>5</v>
      </c>
    </row>
    <row r="28" spans="1:5" ht="12.75">
      <c r="A28" s="35" t="s">
        <v>54</v>
      </c>
      <c r="E28" s="40" t="s">
        <v>3662</v>
      </c>
    </row>
    <row r="29" spans="1:5" ht="12.75">
      <c r="A29" t="s">
        <v>55</v>
      </c>
      <c r="E29" s="39" t="s">
        <v>5</v>
      </c>
    </row>
    <row r="30" spans="1:16" ht="25.5">
      <c r="A30" t="s">
        <v>48</v>
      </c>
      <c s="34" t="s">
        <v>72</v>
      </c>
      <c s="34" t="s">
        <v>3663</v>
      </c>
      <c s="35" t="s">
        <v>5</v>
      </c>
      <c s="6" t="s">
        <v>3664</v>
      </c>
      <c s="36" t="s">
        <v>51</v>
      </c>
      <c s="37">
        <v>254</v>
      </c>
      <c s="36">
        <v>0</v>
      </c>
      <c s="36">
        <f>ROUND(G30*H30,6)</f>
      </c>
      <c r="L30" s="38">
        <v>0</v>
      </c>
      <c s="32">
        <f>ROUND(ROUND(L30,2)*ROUND(G30,3),2)</f>
      </c>
      <c s="36" t="s">
        <v>3651</v>
      </c>
      <c>
        <f>(M30*21)/100</f>
      </c>
      <c t="s">
        <v>27</v>
      </c>
    </row>
    <row r="31" spans="1:5" ht="12.75">
      <c r="A31" s="35" t="s">
        <v>53</v>
      </c>
      <c r="E31" s="39" t="s">
        <v>5</v>
      </c>
    </row>
    <row r="32" spans="1:5" ht="12.75">
      <c r="A32" s="35" t="s">
        <v>54</v>
      </c>
      <c r="E32" s="40" t="s">
        <v>3665</v>
      </c>
    </row>
    <row r="33" spans="1:5" ht="12.75">
      <c r="A33" t="s">
        <v>55</v>
      </c>
      <c r="E33" s="39" t="s">
        <v>5</v>
      </c>
    </row>
    <row r="34" spans="1:16" ht="12.75">
      <c r="A34" t="s">
        <v>48</v>
      </c>
      <c s="34" t="s">
        <v>123</v>
      </c>
      <c s="34" t="s">
        <v>3666</v>
      </c>
      <c s="35" t="s">
        <v>5</v>
      </c>
      <c s="6" t="s">
        <v>3667</v>
      </c>
      <c s="36" t="s">
        <v>51</v>
      </c>
      <c s="37">
        <v>9.5</v>
      </c>
      <c s="36">
        <v>0.00047</v>
      </c>
      <c s="36">
        <f>ROUND(G34*H34,6)</f>
      </c>
      <c r="L34" s="38">
        <v>0</v>
      </c>
      <c s="32">
        <f>ROUND(ROUND(L34,2)*ROUND(G34,3),2)</f>
      </c>
      <c s="36" t="s">
        <v>3651</v>
      </c>
      <c>
        <f>(M34*21)/100</f>
      </c>
      <c t="s">
        <v>27</v>
      </c>
    </row>
    <row r="35" spans="1:5" ht="12.75">
      <c r="A35" s="35" t="s">
        <v>53</v>
      </c>
      <c r="E35" s="39" t="s">
        <v>5</v>
      </c>
    </row>
    <row r="36" spans="1:5" ht="12.75">
      <c r="A36" s="35" t="s">
        <v>54</v>
      </c>
      <c r="E36" s="40" t="s">
        <v>3668</v>
      </c>
    </row>
    <row r="37" spans="1:5" ht="12.75">
      <c r="A37" t="s">
        <v>55</v>
      </c>
      <c r="E37" s="39" t="s">
        <v>5</v>
      </c>
    </row>
    <row r="38" spans="1:16" ht="12.75">
      <c r="A38" t="s">
        <v>48</v>
      </c>
      <c s="34" t="s">
        <v>163</v>
      </c>
      <c s="34" t="s">
        <v>3669</v>
      </c>
      <c s="35" t="s">
        <v>5</v>
      </c>
      <c s="6" t="s">
        <v>3670</v>
      </c>
      <c s="36" t="s">
        <v>51</v>
      </c>
      <c s="37">
        <v>9.5</v>
      </c>
      <c s="36">
        <v>0</v>
      </c>
      <c s="36">
        <f>ROUND(G38*H38,6)</f>
      </c>
      <c r="L38" s="38">
        <v>0</v>
      </c>
      <c s="32">
        <f>ROUND(ROUND(L38,2)*ROUND(G38,3),2)</f>
      </c>
      <c s="36" t="s">
        <v>3651</v>
      </c>
      <c>
        <f>(M38*21)/100</f>
      </c>
      <c t="s">
        <v>27</v>
      </c>
    </row>
    <row r="39" spans="1:5" ht="12.75">
      <c r="A39" s="35" t="s">
        <v>53</v>
      </c>
      <c r="E39" s="39" t="s">
        <v>5</v>
      </c>
    </row>
    <row r="40" spans="1:5" ht="12.75">
      <c r="A40" s="35" t="s">
        <v>54</v>
      </c>
      <c r="E40" s="40" t="s">
        <v>3668</v>
      </c>
    </row>
    <row r="41" spans="1:5" ht="12.75">
      <c r="A41" t="s">
        <v>55</v>
      </c>
      <c r="E41" s="39" t="s">
        <v>5</v>
      </c>
    </row>
    <row r="42" spans="1:16" ht="12.75">
      <c r="A42" t="s">
        <v>48</v>
      </c>
      <c s="34" t="s">
        <v>76</v>
      </c>
      <c s="34" t="s">
        <v>3671</v>
      </c>
      <c s="35" t="s">
        <v>5</v>
      </c>
      <c s="6" t="s">
        <v>3672</v>
      </c>
      <c s="36" t="s">
        <v>182</v>
      </c>
      <c s="37">
        <v>9.6</v>
      </c>
      <c s="36">
        <v>0</v>
      </c>
      <c s="36">
        <f>ROUND(G42*H42,6)</f>
      </c>
      <c r="L42" s="38">
        <v>0</v>
      </c>
      <c s="32">
        <f>ROUND(ROUND(L42,2)*ROUND(G42,3),2)</f>
      </c>
      <c s="36" t="s">
        <v>3651</v>
      </c>
      <c>
        <f>(M42*21)/100</f>
      </c>
      <c t="s">
        <v>27</v>
      </c>
    </row>
    <row r="43" spans="1:5" ht="12.75">
      <c r="A43" s="35" t="s">
        <v>53</v>
      </c>
      <c r="E43" s="39" t="s">
        <v>5</v>
      </c>
    </row>
    <row r="44" spans="1:5" ht="12.75">
      <c r="A44" s="35" t="s">
        <v>54</v>
      </c>
      <c r="E44" s="40" t="s">
        <v>3673</v>
      </c>
    </row>
    <row r="45" spans="1:5" ht="12.75">
      <c r="A45" t="s">
        <v>55</v>
      </c>
      <c r="E45" s="39" t="s">
        <v>5</v>
      </c>
    </row>
    <row r="46" spans="1:16" ht="25.5">
      <c r="A46" t="s">
        <v>48</v>
      </c>
      <c s="34" t="s">
        <v>82</v>
      </c>
      <c s="34" t="s">
        <v>3674</v>
      </c>
      <c s="35" t="s">
        <v>5</v>
      </c>
      <c s="6" t="s">
        <v>3675</v>
      </c>
      <c s="36" t="s">
        <v>182</v>
      </c>
      <c s="37">
        <v>19.1</v>
      </c>
      <c s="36">
        <v>0</v>
      </c>
      <c s="36">
        <f>ROUND(G46*H46,6)</f>
      </c>
      <c r="L46" s="38">
        <v>0</v>
      </c>
      <c s="32">
        <f>ROUND(ROUND(L46,2)*ROUND(G46,3),2)</f>
      </c>
      <c s="36" t="s">
        <v>3651</v>
      </c>
      <c>
        <f>(M46*21)/100</f>
      </c>
      <c t="s">
        <v>27</v>
      </c>
    </row>
    <row r="47" spans="1:5" ht="12.75">
      <c r="A47" s="35" t="s">
        <v>53</v>
      </c>
      <c r="E47" s="39" t="s">
        <v>5</v>
      </c>
    </row>
    <row r="48" spans="1:5" ht="25.5">
      <c r="A48" s="35" t="s">
        <v>54</v>
      </c>
      <c r="E48" s="40" t="s">
        <v>3676</v>
      </c>
    </row>
    <row r="49" spans="1:5" ht="12.75">
      <c r="A49" t="s">
        <v>55</v>
      </c>
      <c r="E49" s="39" t="s">
        <v>5</v>
      </c>
    </row>
    <row r="50" spans="1:16" ht="25.5">
      <c r="A50" t="s">
        <v>48</v>
      </c>
      <c s="34" t="s">
        <v>86</v>
      </c>
      <c s="34" t="s">
        <v>3677</v>
      </c>
      <c s="35" t="s">
        <v>5</v>
      </c>
      <c s="6" t="s">
        <v>3678</v>
      </c>
      <c s="36" t="s">
        <v>182</v>
      </c>
      <c s="37">
        <v>76.4</v>
      </c>
      <c s="36">
        <v>0</v>
      </c>
      <c s="36">
        <f>ROUND(G50*H50,6)</f>
      </c>
      <c r="L50" s="38">
        <v>0</v>
      </c>
      <c s="32">
        <f>ROUND(ROUND(L50,2)*ROUND(G50,3),2)</f>
      </c>
      <c s="36" t="s">
        <v>3651</v>
      </c>
      <c>
        <f>(M50*21)/100</f>
      </c>
      <c t="s">
        <v>27</v>
      </c>
    </row>
    <row r="51" spans="1:5" ht="12.75">
      <c r="A51" s="35" t="s">
        <v>53</v>
      </c>
      <c r="E51" s="39" t="s">
        <v>5</v>
      </c>
    </row>
    <row r="52" spans="1:5" ht="12.75">
      <c r="A52" s="35" t="s">
        <v>54</v>
      </c>
      <c r="E52" s="40" t="s">
        <v>3679</v>
      </c>
    </row>
    <row r="53" spans="1:5" ht="12.75">
      <c r="A53" t="s">
        <v>55</v>
      </c>
      <c r="E53" s="39" t="s">
        <v>5</v>
      </c>
    </row>
    <row r="54" spans="1:16" ht="25.5">
      <c r="A54" t="s">
        <v>48</v>
      </c>
      <c s="34" t="s">
        <v>90</v>
      </c>
      <c s="34" t="s">
        <v>3680</v>
      </c>
      <c s="35" t="s">
        <v>5</v>
      </c>
      <c s="6" t="s">
        <v>3681</v>
      </c>
      <c s="36" t="s">
        <v>182</v>
      </c>
      <c s="37">
        <v>13.44</v>
      </c>
      <c s="36">
        <v>0</v>
      </c>
      <c s="36">
        <f>ROUND(G54*H54,6)</f>
      </c>
      <c r="L54" s="38">
        <v>0</v>
      </c>
      <c s="32">
        <f>ROUND(ROUND(L54,2)*ROUND(G54,3),2)</f>
      </c>
      <c s="36" t="s">
        <v>3651</v>
      </c>
      <c>
        <f>(M54*21)/100</f>
      </c>
      <c t="s">
        <v>27</v>
      </c>
    </row>
    <row r="55" spans="1:5" ht="12.75">
      <c r="A55" s="35" t="s">
        <v>53</v>
      </c>
      <c r="E55" s="39" t="s">
        <v>5</v>
      </c>
    </row>
    <row r="56" spans="1:5" ht="12.75">
      <c r="A56" s="35" t="s">
        <v>54</v>
      </c>
      <c r="E56" s="40" t="s">
        <v>3682</v>
      </c>
    </row>
    <row r="57" spans="1:5" ht="12.75">
      <c r="A57" t="s">
        <v>55</v>
      </c>
      <c r="E57" s="39" t="s">
        <v>5</v>
      </c>
    </row>
    <row r="58" spans="1:16" ht="25.5">
      <c r="A58" t="s">
        <v>48</v>
      </c>
      <c s="34" t="s">
        <v>94</v>
      </c>
      <c s="34" t="s">
        <v>3683</v>
      </c>
      <c s="35" t="s">
        <v>5</v>
      </c>
      <c s="6" t="s">
        <v>3684</v>
      </c>
      <c s="36" t="s">
        <v>182</v>
      </c>
      <c s="37">
        <v>53.76</v>
      </c>
      <c s="36">
        <v>0</v>
      </c>
      <c s="36">
        <f>ROUND(G58*H58,6)</f>
      </c>
      <c r="L58" s="38">
        <v>0</v>
      </c>
      <c s="32">
        <f>ROUND(ROUND(L58,2)*ROUND(G58,3),2)</f>
      </c>
      <c s="36" t="s">
        <v>3651</v>
      </c>
      <c>
        <f>(M58*21)/100</f>
      </c>
      <c t="s">
        <v>27</v>
      </c>
    </row>
    <row r="59" spans="1:5" ht="12.75">
      <c r="A59" s="35" t="s">
        <v>53</v>
      </c>
      <c r="E59" s="39" t="s">
        <v>5</v>
      </c>
    </row>
    <row r="60" spans="1:5" ht="12.75">
      <c r="A60" s="35" t="s">
        <v>54</v>
      </c>
      <c r="E60" s="40" t="s">
        <v>3685</v>
      </c>
    </row>
    <row r="61" spans="1:5" ht="12.75">
      <c r="A61" t="s">
        <v>55</v>
      </c>
      <c r="E61" s="39" t="s">
        <v>5</v>
      </c>
    </row>
    <row r="62" spans="1:16" ht="25.5">
      <c r="A62" t="s">
        <v>48</v>
      </c>
      <c s="34" t="s">
        <v>98</v>
      </c>
      <c s="34" t="s">
        <v>3686</v>
      </c>
      <c s="35" t="s">
        <v>5</v>
      </c>
      <c s="6" t="s">
        <v>3687</v>
      </c>
      <c s="36" t="s">
        <v>51</v>
      </c>
      <c s="37">
        <v>27</v>
      </c>
      <c s="36">
        <v>0.0044</v>
      </c>
      <c s="36">
        <f>ROUND(G62*H62,6)</f>
      </c>
      <c r="L62" s="38">
        <v>0</v>
      </c>
      <c s="32">
        <f>ROUND(ROUND(L62,2)*ROUND(G62,3),2)</f>
      </c>
      <c s="36" t="s">
        <v>3651</v>
      </c>
      <c>
        <f>(M62*21)/100</f>
      </c>
      <c t="s">
        <v>27</v>
      </c>
    </row>
    <row r="63" spans="1:5" ht="12.75">
      <c r="A63" s="35" t="s">
        <v>53</v>
      </c>
      <c r="E63" s="39" t="s">
        <v>5</v>
      </c>
    </row>
    <row r="64" spans="1:5" ht="12.75">
      <c r="A64" s="35" t="s">
        <v>54</v>
      </c>
      <c r="E64" s="40" t="s">
        <v>3688</v>
      </c>
    </row>
    <row r="65" spans="1:5" ht="12.75">
      <c r="A65" t="s">
        <v>55</v>
      </c>
      <c r="E65" s="39" t="s">
        <v>5</v>
      </c>
    </row>
    <row r="66" spans="1:16" ht="12.75">
      <c r="A66" t="s">
        <v>48</v>
      </c>
      <c s="34" t="s">
        <v>102</v>
      </c>
      <c s="34" t="s">
        <v>3689</v>
      </c>
      <c s="35" t="s">
        <v>5</v>
      </c>
      <c s="6" t="s">
        <v>3690</v>
      </c>
      <c s="36" t="s">
        <v>197</v>
      </c>
      <c s="37">
        <v>117.28</v>
      </c>
      <c s="36">
        <v>0.00084</v>
      </c>
      <c s="36">
        <f>ROUND(G66*H66,6)</f>
      </c>
      <c r="L66" s="38">
        <v>0</v>
      </c>
      <c s="32">
        <f>ROUND(ROUND(L66,2)*ROUND(G66,3),2)</f>
      </c>
      <c s="36" t="s">
        <v>3651</v>
      </c>
      <c>
        <f>(M66*21)/100</f>
      </c>
      <c t="s">
        <v>27</v>
      </c>
    </row>
    <row r="67" spans="1:5" ht="12.75">
      <c r="A67" s="35" t="s">
        <v>53</v>
      </c>
      <c r="E67" s="39" t="s">
        <v>5</v>
      </c>
    </row>
    <row r="68" spans="1:5" ht="12.75">
      <c r="A68" s="35" t="s">
        <v>54</v>
      </c>
      <c r="E68" s="40" t="s">
        <v>3691</v>
      </c>
    </row>
    <row r="69" spans="1:5" ht="12.75">
      <c r="A69" t="s">
        <v>55</v>
      </c>
      <c r="E69" s="39" t="s">
        <v>5</v>
      </c>
    </row>
    <row r="70" spans="1:16" ht="12.75">
      <c r="A70" t="s">
        <v>48</v>
      </c>
      <c s="34" t="s">
        <v>107</v>
      </c>
      <c s="34" t="s">
        <v>3692</v>
      </c>
      <c s="35" t="s">
        <v>5</v>
      </c>
      <c s="6" t="s">
        <v>3693</v>
      </c>
      <c s="36" t="s">
        <v>197</v>
      </c>
      <c s="37">
        <v>29.32</v>
      </c>
      <c s="36">
        <v>0.00085</v>
      </c>
      <c s="36">
        <f>ROUND(G70*H70,6)</f>
      </c>
      <c r="L70" s="38">
        <v>0</v>
      </c>
      <c s="32">
        <f>ROUND(ROUND(L70,2)*ROUND(G70,3),2)</f>
      </c>
      <c s="36" t="s">
        <v>3651</v>
      </c>
      <c>
        <f>(M70*21)/100</f>
      </c>
      <c t="s">
        <v>27</v>
      </c>
    </row>
    <row r="71" spans="1:5" ht="12.75">
      <c r="A71" s="35" t="s">
        <v>53</v>
      </c>
      <c r="E71" s="39" t="s">
        <v>5</v>
      </c>
    </row>
    <row r="72" spans="1:5" ht="12.75">
      <c r="A72" s="35" t="s">
        <v>54</v>
      </c>
      <c r="E72" s="40" t="s">
        <v>3694</v>
      </c>
    </row>
    <row r="73" spans="1:5" ht="12.75">
      <c r="A73" t="s">
        <v>55</v>
      </c>
      <c r="E73" s="39" t="s">
        <v>5</v>
      </c>
    </row>
    <row r="74" spans="1:16" ht="12.75">
      <c r="A74" t="s">
        <v>48</v>
      </c>
      <c s="34" t="s">
        <v>111</v>
      </c>
      <c s="34" t="s">
        <v>3695</v>
      </c>
      <c s="35" t="s">
        <v>5</v>
      </c>
      <c s="6" t="s">
        <v>3696</v>
      </c>
      <c s="36" t="s">
        <v>197</v>
      </c>
      <c s="37">
        <v>117.28</v>
      </c>
      <c s="36">
        <v>0</v>
      </c>
      <c s="36">
        <f>ROUND(G74*H74,6)</f>
      </c>
      <c r="L74" s="38">
        <v>0</v>
      </c>
      <c s="32">
        <f>ROUND(ROUND(L74,2)*ROUND(G74,3),2)</f>
      </c>
      <c s="36" t="s">
        <v>3651</v>
      </c>
      <c>
        <f>(M74*21)/100</f>
      </c>
      <c t="s">
        <v>27</v>
      </c>
    </row>
    <row r="75" spans="1:5" ht="12.75">
      <c r="A75" s="35" t="s">
        <v>53</v>
      </c>
      <c r="E75" s="39" t="s">
        <v>5</v>
      </c>
    </row>
    <row r="76" spans="1:5" ht="12.75">
      <c r="A76" s="35" t="s">
        <v>54</v>
      </c>
      <c r="E76" s="40" t="s">
        <v>3691</v>
      </c>
    </row>
    <row r="77" spans="1:5" ht="12.75">
      <c r="A77" t="s">
        <v>55</v>
      </c>
      <c r="E77" s="39" t="s">
        <v>5</v>
      </c>
    </row>
    <row r="78" spans="1:16" ht="12.75">
      <c r="A78" t="s">
        <v>48</v>
      </c>
      <c s="34" t="s">
        <v>115</v>
      </c>
      <c s="34" t="s">
        <v>3697</v>
      </c>
      <c s="35" t="s">
        <v>5</v>
      </c>
      <c s="6" t="s">
        <v>3698</v>
      </c>
      <c s="36" t="s">
        <v>197</v>
      </c>
      <c s="37">
        <v>29.32</v>
      </c>
      <c s="36">
        <v>0</v>
      </c>
      <c s="36">
        <f>ROUND(G78*H78,6)</f>
      </c>
      <c r="L78" s="38">
        <v>0</v>
      </c>
      <c s="32">
        <f>ROUND(ROUND(L78,2)*ROUND(G78,3),2)</f>
      </c>
      <c s="36" t="s">
        <v>3651</v>
      </c>
      <c>
        <f>(M78*21)/100</f>
      </c>
      <c t="s">
        <v>27</v>
      </c>
    </row>
    <row r="79" spans="1:5" ht="12.75">
      <c r="A79" s="35" t="s">
        <v>53</v>
      </c>
      <c r="E79" s="39" t="s">
        <v>5</v>
      </c>
    </row>
    <row r="80" spans="1:5" ht="12.75">
      <c r="A80" s="35" t="s">
        <v>54</v>
      </c>
      <c r="E80" s="40" t="s">
        <v>3694</v>
      </c>
    </row>
    <row r="81" spans="1:5" ht="12.75">
      <c r="A81" t="s">
        <v>55</v>
      </c>
      <c r="E81" s="39" t="s">
        <v>5</v>
      </c>
    </row>
    <row r="82" spans="1:16" ht="25.5">
      <c r="A82" t="s">
        <v>48</v>
      </c>
      <c s="34" t="s">
        <v>119</v>
      </c>
      <c s="34" t="s">
        <v>3699</v>
      </c>
      <c s="35" t="s">
        <v>5</v>
      </c>
      <c s="6" t="s">
        <v>3700</v>
      </c>
      <c s="36" t="s">
        <v>182</v>
      </c>
      <c s="37">
        <v>162.7</v>
      </c>
      <c s="36">
        <v>0</v>
      </c>
      <c s="36">
        <f>ROUND(G82*H82,6)</f>
      </c>
      <c r="L82" s="38">
        <v>0</v>
      </c>
      <c s="32">
        <f>ROUND(ROUND(L82,2)*ROUND(G82,3),2)</f>
      </c>
      <c s="36" t="s">
        <v>3651</v>
      </c>
      <c>
        <f>(M82*21)/100</f>
      </c>
      <c t="s">
        <v>27</v>
      </c>
    </row>
    <row r="83" spans="1:5" ht="12.75">
      <c r="A83" s="35" t="s">
        <v>53</v>
      </c>
      <c r="E83" s="39" t="s">
        <v>5</v>
      </c>
    </row>
    <row r="84" spans="1:5" ht="12.75">
      <c r="A84" s="35" t="s">
        <v>54</v>
      </c>
      <c r="E84" s="40" t="s">
        <v>3701</v>
      </c>
    </row>
    <row r="85" spans="1:5" ht="12.75">
      <c r="A85" t="s">
        <v>55</v>
      </c>
      <c r="E85" s="39" t="s">
        <v>5</v>
      </c>
    </row>
    <row r="86" spans="1:16" ht="25.5">
      <c r="A86" t="s">
        <v>48</v>
      </c>
      <c s="34" t="s">
        <v>125</v>
      </c>
      <c s="34" t="s">
        <v>3702</v>
      </c>
      <c s="35" t="s">
        <v>5</v>
      </c>
      <c s="6" t="s">
        <v>3703</v>
      </c>
      <c s="36" t="s">
        <v>182</v>
      </c>
      <c s="37">
        <v>162.7</v>
      </c>
      <c s="36">
        <v>0</v>
      </c>
      <c s="36">
        <f>ROUND(G86*H86,6)</f>
      </c>
      <c r="L86" s="38">
        <v>0</v>
      </c>
      <c s="32">
        <f>ROUND(ROUND(L86,2)*ROUND(G86,3),2)</f>
      </c>
      <c s="36" t="s">
        <v>3651</v>
      </c>
      <c>
        <f>(M86*21)/100</f>
      </c>
      <c t="s">
        <v>27</v>
      </c>
    </row>
    <row r="87" spans="1:5" ht="12.75">
      <c r="A87" s="35" t="s">
        <v>53</v>
      </c>
      <c r="E87" s="39" t="s">
        <v>5</v>
      </c>
    </row>
    <row r="88" spans="1:5" ht="12.75">
      <c r="A88" s="35" t="s">
        <v>54</v>
      </c>
      <c r="E88" s="40" t="s">
        <v>3701</v>
      </c>
    </row>
    <row r="89" spans="1:5" ht="12.75">
      <c r="A89" t="s">
        <v>55</v>
      </c>
      <c r="E89" s="39" t="s">
        <v>5</v>
      </c>
    </row>
    <row r="90" spans="1:16" ht="12.75">
      <c r="A90" t="s">
        <v>48</v>
      </c>
      <c s="34" t="s">
        <v>129</v>
      </c>
      <c s="34" t="s">
        <v>3704</v>
      </c>
      <c s="35" t="s">
        <v>5</v>
      </c>
      <c s="6" t="s">
        <v>3705</v>
      </c>
      <c s="36" t="s">
        <v>182</v>
      </c>
      <c s="37">
        <v>101.45</v>
      </c>
      <c s="36">
        <v>0</v>
      </c>
      <c s="36">
        <f>ROUND(G90*H90,6)</f>
      </c>
      <c r="L90" s="38">
        <v>0</v>
      </c>
      <c s="32">
        <f>ROUND(ROUND(L90,2)*ROUND(G90,3),2)</f>
      </c>
      <c s="36" t="s">
        <v>3651</v>
      </c>
      <c>
        <f>(M90*21)/100</f>
      </c>
      <c t="s">
        <v>27</v>
      </c>
    </row>
    <row r="91" spans="1:5" ht="12.75">
      <c r="A91" s="35" t="s">
        <v>53</v>
      </c>
      <c r="E91" s="39" t="s">
        <v>5</v>
      </c>
    </row>
    <row r="92" spans="1:5" ht="12.75">
      <c r="A92" s="35" t="s">
        <v>54</v>
      </c>
      <c r="E92" s="40" t="s">
        <v>3706</v>
      </c>
    </row>
    <row r="93" spans="1:5" ht="12.75">
      <c r="A93" t="s">
        <v>55</v>
      </c>
      <c r="E93" s="39" t="s">
        <v>5</v>
      </c>
    </row>
    <row r="94" spans="1:16" ht="12.75">
      <c r="A94" t="s">
        <v>48</v>
      </c>
      <c s="34" t="s">
        <v>133</v>
      </c>
      <c s="34" t="s">
        <v>3707</v>
      </c>
      <c s="35" t="s">
        <v>5</v>
      </c>
      <c s="6" t="s">
        <v>3708</v>
      </c>
      <c s="36" t="s">
        <v>182</v>
      </c>
      <c s="37">
        <v>30.625</v>
      </c>
      <c s="36">
        <v>0</v>
      </c>
      <c s="36">
        <f>ROUND(G94*H94,6)</f>
      </c>
      <c r="L94" s="38">
        <v>0</v>
      </c>
      <c s="32">
        <f>ROUND(ROUND(L94,2)*ROUND(G94,3),2)</f>
      </c>
      <c s="36" t="s">
        <v>3651</v>
      </c>
      <c>
        <f>(M94*21)/100</f>
      </c>
      <c t="s">
        <v>27</v>
      </c>
    </row>
    <row r="95" spans="1:5" ht="12.75">
      <c r="A95" s="35" t="s">
        <v>53</v>
      </c>
      <c r="E95" s="39" t="s">
        <v>5</v>
      </c>
    </row>
    <row r="96" spans="1:5" ht="12.75">
      <c r="A96" s="35" t="s">
        <v>54</v>
      </c>
      <c r="E96" s="40" t="s">
        <v>3709</v>
      </c>
    </row>
    <row r="97" spans="1:5" ht="12.75">
      <c r="A97" t="s">
        <v>55</v>
      </c>
      <c r="E97" s="39" t="s">
        <v>5</v>
      </c>
    </row>
    <row r="98" spans="1:16" ht="12.75">
      <c r="A98" t="s">
        <v>48</v>
      </c>
      <c s="34" t="s">
        <v>138</v>
      </c>
      <c s="34" t="s">
        <v>3710</v>
      </c>
      <c s="35" t="s">
        <v>5</v>
      </c>
      <c s="6" t="s">
        <v>3711</v>
      </c>
      <c s="36" t="s">
        <v>182</v>
      </c>
      <c s="37">
        <v>30.625</v>
      </c>
      <c s="36">
        <v>0</v>
      </c>
      <c s="36">
        <f>ROUND(G98*H98,6)</f>
      </c>
      <c r="L98" s="38">
        <v>0</v>
      </c>
      <c s="32">
        <f>ROUND(ROUND(L98,2)*ROUND(G98,3),2)</f>
      </c>
      <c s="36" t="s">
        <v>3651</v>
      </c>
      <c>
        <f>(M98*21)/100</f>
      </c>
      <c t="s">
        <v>27</v>
      </c>
    </row>
    <row r="99" spans="1:5" ht="12.75">
      <c r="A99" s="35" t="s">
        <v>53</v>
      </c>
      <c r="E99" s="39" t="s">
        <v>5</v>
      </c>
    </row>
    <row r="100" spans="1:5" ht="12.75">
      <c r="A100" s="35" t="s">
        <v>54</v>
      </c>
      <c r="E100" s="40" t="s">
        <v>3709</v>
      </c>
    </row>
    <row r="101" spans="1:5" ht="12.75">
      <c r="A101" t="s">
        <v>55</v>
      </c>
      <c r="E101" s="39" t="s">
        <v>5</v>
      </c>
    </row>
    <row r="102" spans="1:16" ht="12.75">
      <c r="A102" t="s">
        <v>48</v>
      </c>
      <c s="34" t="s">
        <v>249</v>
      </c>
      <c s="34" t="s">
        <v>3712</v>
      </c>
      <c s="35" t="s">
        <v>5</v>
      </c>
      <c s="6" t="s">
        <v>3713</v>
      </c>
      <c s="36" t="s">
        <v>443</v>
      </c>
      <c s="37">
        <v>105.166</v>
      </c>
      <c s="36">
        <v>0</v>
      </c>
      <c s="36">
        <f>ROUND(G102*H102,6)</f>
      </c>
      <c r="L102" s="38">
        <v>0</v>
      </c>
      <c s="32">
        <f>ROUND(ROUND(L102,2)*ROUND(G102,3),2)</f>
      </c>
      <c s="36" t="s">
        <v>3651</v>
      </c>
      <c>
        <f>(M102*21)/100</f>
      </c>
      <c t="s">
        <v>27</v>
      </c>
    </row>
    <row r="103" spans="1:5" ht="12.75">
      <c r="A103" s="35" t="s">
        <v>53</v>
      </c>
      <c r="E103" s="39" t="s">
        <v>5</v>
      </c>
    </row>
    <row r="104" spans="1:5" ht="12.75">
      <c r="A104" s="35" t="s">
        <v>54</v>
      </c>
      <c r="E104" s="40" t="s">
        <v>3714</v>
      </c>
    </row>
    <row r="105" spans="1:5" ht="12.75">
      <c r="A105" t="s">
        <v>55</v>
      </c>
      <c r="E105" s="39" t="s">
        <v>5</v>
      </c>
    </row>
    <row r="106" spans="1:16" ht="12.75">
      <c r="A106" t="s">
        <v>48</v>
      </c>
      <c s="34" t="s">
        <v>253</v>
      </c>
      <c s="34" t="s">
        <v>3715</v>
      </c>
      <c s="35" t="s">
        <v>5</v>
      </c>
      <c s="6" t="s">
        <v>3716</v>
      </c>
      <c s="36" t="s">
        <v>443</v>
      </c>
      <c s="37">
        <v>91.305</v>
      </c>
      <c s="36">
        <v>0</v>
      </c>
      <c s="36">
        <f>ROUND(G106*H106,6)</f>
      </c>
      <c r="L106" s="38">
        <v>0</v>
      </c>
      <c s="32">
        <f>ROUND(ROUND(L106,2)*ROUND(G106,3),2)</f>
      </c>
      <c s="36" t="s">
        <v>3651</v>
      </c>
      <c>
        <f>(M106*21)/100</f>
      </c>
      <c t="s">
        <v>27</v>
      </c>
    </row>
    <row r="107" spans="1:5" ht="12.75">
      <c r="A107" s="35" t="s">
        <v>53</v>
      </c>
      <c r="E107" s="39" t="s">
        <v>5</v>
      </c>
    </row>
    <row r="108" spans="1:5" ht="12.75">
      <c r="A108" s="35" t="s">
        <v>54</v>
      </c>
      <c r="E108" s="40" t="s">
        <v>3717</v>
      </c>
    </row>
    <row r="109" spans="1:5" ht="12.75">
      <c r="A109" t="s">
        <v>55</v>
      </c>
      <c r="E109" s="39" t="s">
        <v>5</v>
      </c>
    </row>
    <row r="110" spans="1:16" ht="12.75">
      <c r="A110" t="s">
        <v>48</v>
      </c>
      <c s="34" t="s">
        <v>995</v>
      </c>
      <c s="34" t="s">
        <v>3718</v>
      </c>
      <c s="35" t="s">
        <v>5</v>
      </c>
      <c s="6" t="s">
        <v>3719</v>
      </c>
      <c s="36" t="s">
        <v>443</v>
      </c>
      <c s="37">
        <v>91.305</v>
      </c>
      <c s="36">
        <v>0</v>
      </c>
      <c s="36">
        <f>ROUND(G110*H110,6)</f>
      </c>
      <c r="L110" s="38">
        <v>0</v>
      </c>
      <c s="32">
        <f>ROUND(ROUND(L110,2)*ROUND(G110,3),2)</f>
      </c>
      <c s="36" t="s">
        <v>3651</v>
      </c>
      <c>
        <f>(M110*21)/100</f>
      </c>
      <c t="s">
        <v>27</v>
      </c>
    </row>
    <row r="111" spans="1:5" ht="12.75">
      <c r="A111" s="35" t="s">
        <v>53</v>
      </c>
      <c r="E111" s="39" t="s">
        <v>5</v>
      </c>
    </row>
    <row r="112" spans="1:5" ht="12.75">
      <c r="A112" s="35" t="s">
        <v>54</v>
      </c>
      <c r="E112" s="40" t="s">
        <v>3717</v>
      </c>
    </row>
    <row r="113" spans="1:5" ht="12.75">
      <c r="A113" t="s">
        <v>55</v>
      </c>
      <c r="E113" s="39" t="s">
        <v>5</v>
      </c>
    </row>
    <row r="114" spans="1:16" ht="12.75">
      <c r="A114" t="s">
        <v>48</v>
      </c>
      <c s="34" t="s">
        <v>256</v>
      </c>
      <c s="34" t="s">
        <v>3720</v>
      </c>
      <c s="35" t="s">
        <v>3721</v>
      </c>
      <c s="6" t="s">
        <v>3722</v>
      </c>
      <c s="36" t="s">
        <v>443</v>
      </c>
      <c s="37">
        <v>276.59</v>
      </c>
      <c s="36">
        <v>0</v>
      </c>
      <c s="36">
        <f>ROUND(G114*H114,6)</f>
      </c>
      <c r="L114" s="38">
        <v>0</v>
      </c>
      <c s="32">
        <f>ROUND(ROUND(L114,2)*ROUND(G114,3),2)</f>
      </c>
      <c s="36" t="s">
        <v>3651</v>
      </c>
      <c>
        <f>(M114*21)/100</f>
      </c>
      <c t="s">
        <v>27</v>
      </c>
    </row>
    <row r="115" spans="1:5" ht="12.75">
      <c r="A115" s="35" t="s">
        <v>53</v>
      </c>
      <c r="E115" s="39" t="s">
        <v>445</v>
      </c>
    </row>
    <row r="116" spans="1:5" ht="25.5">
      <c r="A116" s="35" t="s">
        <v>54</v>
      </c>
      <c r="E116" s="40" t="s">
        <v>3723</v>
      </c>
    </row>
    <row r="117" spans="1:5" ht="12.75">
      <c r="A117" t="s">
        <v>55</v>
      </c>
      <c r="E117" s="39" t="s">
        <v>5</v>
      </c>
    </row>
    <row r="118" spans="1:13" ht="12.75">
      <c r="A118" t="s">
        <v>46</v>
      </c>
      <c r="C118" s="31" t="s">
        <v>27</v>
      </c>
      <c r="E118" s="33" t="s">
        <v>3724</v>
      </c>
      <c r="J118" s="32">
        <f>0</f>
      </c>
      <c s="32">
        <f>0</f>
      </c>
      <c s="32">
        <f>0+L119+L123</f>
      </c>
      <c s="32">
        <f>0+M119+M123</f>
      </c>
    </row>
    <row r="119" spans="1:16" ht="12.75">
      <c r="A119" t="s">
        <v>48</v>
      </c>
      <c s="34" t="s">
        <v>260</v>
      </c>
      <c s="34" t="s">
        <v>3725</v>
      </c>
      <c s="35" t="s">
        <v>5</v>
      </c>
      <c s="6" t="s">
        <v>3726</v>
      </c>
      <c s="36" t="s">
        <v>197</v>
      </c>
      <c s="37">
        <v>30</v>
      </c>
      <c s="36">
        <v>0.108</v>
      </c>
      <c s="36">
        <f>ROUND(G119*H119,6)</f>
      </c>
      <c r="L119" s="38">
        <v>0</v>
      </c>
      <c s="32">
        <f>ROUND(ROUND(L119,2)*ROUND(G119,3),2)</f>
      </c>
      <c s="36" t="s">
        <v>3651</v>
      </c>
      <c>
        <f>(M119*21)/100</f>
      </c>
      <c t="s">
        <v>27</v>
      </c>
    </row>
    <row r="120" spans="1:5" ht="12.75">
      <c r="A120" s="35" t="s">
        <v>53</v>
      </c>
      <c r="E120" s="39" t="s">
        <v>5</v>
      </c>
    </row>
    <row r="121" spans="1:5" ht="12.75">
      <c r="A121" s="35" t="s">
        <v>54</v>
      </c>
      <c r="E121" s="40" t="s">
        <v>3727</v>
      </c>
    </row>
    <row r="122" spans="1:5" ht="12.75">
      <c r="A122" t="s">
        <v>55</v>
      </c>
      <c r="E122" s="39" t="s">
        <v>5</v>
      </c>
    </row>
    <row r="123" spans="1:16" ht="12.75">
      <c r="A123" t="s">
        <v>48</v>
      </c>
      <c s="34" t="s">
        <v>264</v>
      </c>
      <c s="34" t="s">
        <v>3728</v>
      </c>
      <c s="35" t="s">
        <v>5</v>
      </c>
      <c s="6" t="s">
        <v>3729</v>
      </c>
      <c s="36" t="s">
        <v>62</v>
      </c>
      <c s="37">
        <v>10</v>
      </c>
      <c s="36">
        <v>1.31</v>
      </c>
      <c s="36">
        <f>ROUND(G123*H123,6)</f>
      </c>
      <c r="L123" s="38">
        <v>0</v>
      </c>
      <c s="32">
        <f>ROUND(ROUND(L123,2)*ROUND(G123,3),2)</f>
      </c>
      <c s="36" t="s">
        <v>3651</v>
      </c>
      <c>
        <f>(M123*21)/100</f>
      </c>
      <c t="s">
        <v>27</v>
      </c>
    </row>
    <row r="124" spans="1:5" ht="12.75">
      <c r="A124" s="35" t="s">
        <v>53</v>
      </c>
      <c r="E124" s="39" t="s">
        <v>5</v>
      </c>
    </row>
    <row r="125" spans="1:5" ht="12.75">
      <c r="A125" s="35" t="s">
        <v>54</v>
      </c>
      <c r="E125" s="40" t="s">
        <v>3730</v>
      </c>
    </row>
    <row r="126" spans="1:5" ht="12.75">
      <c r="A126" t="s">
        <v>55</v>
      </c>
      <c r="E126" s="39" t="s">
        <v>5</v>
      </c>
    </row>
    <row r="127" spans="1:13" ht="12.75">
      <c r="A127" t="s">
        <v>46</v>
      </c>
      <c r="C127" s="31" t="s">
        <v>3731</v>
      </c>
      <c r="E127" s="33" t="s">
        <v>3732</v>
      </c>
      <c r="J127" s="32">
        <f>0</f>
      </c>
      <c s="32">
        <f>0</f>
      </c>
      <c s="32">
        <f>0+L128+L132+L136</f>
      </c>
      <c s="32">
        <f>0+M128+M132+M136</f>
      </c>
    </row>
    <row r="128" spans="1:16" ht="12.75">
      <c r="A128" t="s">
        <v>48</v>
      </c>
      <c s="34" t="s">
        <v>283</v>
      </c>
      <c s="34" t="s">
        <v>3733</v>
      </c>
      <c s="35" t="s">
        <v>5</v>
      </c>
      <c s="6" t="s">
        <v>3734</v>
      </c>
      <c s="36" t="s">
        <v>298</v>
      </c>
      <c s="37">
        <v>2</v>
      </c>
      <c s="36">
        <v>0</v>
      </c>
      <c s="36">
        <f>ROUND(G128*H128,6)</f>
      </c>
      <c r="L128" s="38">
        <v>0</v>
      </c>
      <c s="32">
        <f>ROUND(ROUND(L128,2)*ROUND(G128,3),2)</f>
      </c>
      <c s="36" t="s">
        <v>434</v>
      </c>
      <c>
        <f>(M128*21)/100</f>
      </c>
      <c t="s">
        <v>27</v>
      </c>
    </row>
    <row r="129" spans="1:5" ht="12.75">
      <c r="A129" s="35" t="s">
        <v>53</v>
      </c>
      <c r="E129" s="39" t="s">
        <v>5</v>
      </c>
    </row>
    <row r="130" spans="1:5" ht="12.75">
      <c r="A130" s="35" t="s">
        <v>54</v>
      </c>
      <c r="E130" s="40" t="s">
        <v>3735</v>
      </c>
    </row>
    <row r="131" spans="1:5" ht="12.75">
      <c r="A131" t="s">
        <v>55</v>
      </c>
      <c r="E131" s="39" t="s">
        <v>5</v>
      </c>
    </row>
    <row r="132" spans="1:16" ht="25.5">
      <c r="A132" t="s">
        <v>48</v>
      </c>
      <c s="34" t="s">
        <v>287</v>
      </c>
      <c s="34" t="s">
        <v>3736</v>
      </c>
      <c s="35" t="s">
        <v>5</v>
      </c>
      <c s="6" t="s">
        <v>3737</v>
      </c>
      <c s="36" t="s">
        <v>51</v>
      </c>
      <c s="37">
        <v>89</v>
      </c>
      <c s="36">
        <v>0</v>
      </c>
      <c s="36">
        <f>ROUND(G132*H132,6)</f>
      </c>
      <c r="L132" s="38">
        <v>0</v>
      </c>
      <c s="32">
        <f>ROUND(ROUND(L132,2)*ROUND(G132,3),2)</f>
      </c>
      <c s="36" t="s">
        <v>3651</v>
      </c>
      <c>
        <f>(M132*21)/100</f>
      </c>
      <c t="s">
        <v>27</v>
      </c>
    </row>
    <row r="133" spans="1:5" ht="12.75">
      <c r="A133" s="35" t="s">
        <v>53</v>
      </c>
      <c r="E133" s="39" t="s">
        <v>5</v>
      </c>
    </row>
    <row r="134" spans="1:5" ht="12.75">
      <c r="A134" s="35" t="s">
        <v>54</v>
      </c>
      <c r="E134" s="40" t="s">
        <v>3738</v>
      </c>
    </row>
    <row r="135" spans="1:5" ht="12.75">
      <c r="A135" t="s">
        <v>55</v>
      </c>
      <c r="E135" s="39" t="s">
        <v>5</v>
      </c>
    </row>
    <row r="136" spans="1:16" ht="12.75">
      <c r="A136" t="s">
        <v>48</v>
      </c>
      <c s="34" t="s">
        <v>291</v>
      </c>
      <c s="34" t="s">
        <v>3739</v>
      </c>
      <c s="35" t="s">
        <v>5</v>
      </c>
      <c s="6" t="s">
        <v>3740</v>
      </c>
      <c s="36" t="s">
        <v>51</v>
      </c>
      <c s="37">
        <v>93.45</v>
      </c>
      <c s="36">
        <v>4E-05</v>
      </c>
      <c s="36">
        <f>ROUND(G136*H136,6)</f>
      </c>
      <c r="L136" s="38">
        <v>0</v>
      </c>
      <c s="32">
        <f>ROUND(ROUND(L136,2)*ROUND(G136,3),2)</f>
      </c>
      <c s="36" t="s">
        <v>3651</v>
      </c>
      <c>
        <f>(M136*21)/100</f>
      </c>
      <c t="s">
        <v>27</v>
      </c>
    </row>
    <row r="137" spans="1:5" ht="12.75">
      <c r="A137" s="35" t="s">
        <v>53</v>
      </c>
      <c r="E137" s="39" t="s">
        <v>5</v>
      </c>
    </row>
    <row r="138" spans="1:5" ht="12.75">
      <c r="A138" s="35" t="s">
        <v>54</v>
      </c>
      <c r="E138" s="40" t="s">
        <v>3741</v>
      </c>
    </row>
    <row r="139" spans="1:5" ht="12.75">
      <c r="A139" t="s">
        <v>55</v>
      </c>
      <c r="E139" s="39" t="s">
        <v>5</v>
      </c>
    </row>
    <row r="140" spans="1:13" ht="12.75">
      <c r="A140" t="s">
        <v>46</v>
      </c>
      <c r="C140" s="31" t="s">
        <v>3742</v>
      </c>
      <c r="E140" s="33" t="s">
        <v>3743</v>
      </c>
      <c r="J140" s="32">
        <f>0</f>
      </c>
      <c s="32">
        <f>0</f>
      </c>
      <c s="32">
        <f>0+L141+L145+L149+L153+L157+L161+L165+L169+L173+L177+L181+L185+L189+L193+L197+L201+L205+L209+L213+L217+L221+L225+L229+L233+L237+L241+L245+L249+L253+L257+L261+L265+L269+L273+L277+L281+L285+L289+L293+L297+L301+L305+L309+L313</f>
      </c>
      <c s="32">
        <f>0+M141+M145+M149+M153+M157+M161+M165+M169+M173+M177+M181+M185+M189+M193+M197+M201+M205+M209+M213+M217+M221+M225+M229+M233+M237+M241+M245+M249+M253+M257+M261+M265+M269+M273+M277+M281+M285+M289+M293+M297+M301+M305+M309+M313</f>
      </c>
    </row>
    <row r="141" spans="1:16" ht="12.75">
      <c r="A141" t="s">
        <v>48</v>
      </c>
      <c s="34" t="s">
        <v>295</v>
      </c>
      <c s="34" t="s">
        <v>3744</v>
      </c>
      <c s="35" t="s">
        <v>5</v>
      </c>
      <c s="6" t="s">
        <v>3745</v>
      </c>
      <c s="36" t="s">
        <v>3746</v>
      </c>
      <c s="37">
        <v>1</v>
      </c>
      <c s="36">
        <v>0</v>
      </c>
      <c s="36">
        <f>ROUND(G141*H141,6)</f>
      </c>
      <c r="L141" s="38">
        <v>0</v>
      </c>
      <c s="32">
        <f>ROUND(ROUND(L141,2)*ROUND(G141,3),2)</f>
      </c>
      <c s="36" t="s">
        <v>3651</v>
      </c>
      <c>
        <f>(M141*21)/100</f>
      </c>
      <c t="s">
        <v>27</v>
      </c>
    </row>
    <row r="142" spans="1:5" ht="12.75">
      <c r="A142" s="35" t="s">
        <v>53</v>
      </c>
      <c r="E142" s="39" t="s">
        <v>5</v>
      </c>
    </row>
    <row r="143" spans="1:5" ht="12.75">
      <c r="A143" s="35" t="s">
        <v>54</v>
      </c>
      <c r="E143" s="40" t="s">
        <v>3747</v>
      </c>
    </row>
    <row r="144" spans="1:5" ht="12.75">
      <c r="A144" t="s">
        <v>55</v>
      </c>
      <c r="E144" s="39" t="s">
        <v>5</v>
      </c>
    </row>
    <row r="145" spans="1:16" ht="25.5">
      <c r="A145" t="s">
        <v>48</v>
      </c>
      <c s="34" t="s">
        <v>526</v>
      </c>
      <c s="34" t="s">
        <v>3748</v>
      </c>
      <c s="35" t="s">
        <v>5</v>
      </c>
      <c s="6" t="s">
        <v>3749</v>
      </c>
      <c s="36" t="s">
        <v>62</v>
      </c>
      <c s="37">
        <v>4</v>
      </c>
      <c s="36">
        <v>0</v>
      </c>
      <c s="36">
        <f>ROUND(G145*H145,6)</f>
      </c>
      <c r="L145" s="38">
        <v>0</v>
      </c>
      <c s="32">
        <f>ROUND(ROUND(L145,2)*ROUND(G145,3),2)</f>
      </c>
      <c s="36" t="s">
        <v>3651</v>
      </c>
      <c>
        <f>(M145*21)/100</f>
      </c>
      <c t="s">
        <v>27</v>
      </c>
    </row>
    <row r="146" spans="1:5" ht="12.75">
      <c r="A146" s="35" t="s">
        <v>53</v>
      </c>
      <c r="E146" s="39" t="s">
        <v>5</v>
      </c>
    </row>
    <row r="147" spans="1:5" ht="12.75">
      <c r="A147" s="35" t="s">
        <v>54</v>
      </c>
      <c r="E147" s="40" t="s">
        <v>3750</v>
      </c>
    </row>
    <row r="148" spans="1:5" ht="12.75">
      <c r="A148" t="s">
        <v>55</v>
      </c>
      <c r="E148" s="39" t="s">
        <v>5</v>
      </c>
    </row>
    <row r="149" spans="1:16" ht="12.75">
      <c r="A149" t="s">
        <v>48</v>
      </c>
      <c s="34" t="s">
        <v>300</v>
      </c>
      <c s="34" t="s">
        <v>3751</v>
      </c>
      <c s="35" t="s">
        <v>5</v>
      </c>
      <c s="6" t="s">
        <v>3752</v>
      </c>
      <c s="36" t="s">
        <v>51</v>
      </c>
      <c s="37">
        <v>8</v>
      </c>
      <c s="36">
        <v>0</v>
      </c>
      <c s="36">
        <f>ROUND(G149*H149,6)</f>
      </c>
      <c r="L149" s="38">
        <v>0</v>
      </c>
      <c s="32">
        <f>ROUND(ROUND(L149,2)*ROUND(G149,3),2)</f>
      </c>
      <c s="36" t="s">
        <v>3651</v>
      </c>
      <c>
        <f>(M149*21)/100</f>
      </c>
      <c t="s">
        <v>27</v>
      </c>
    </row>
    <row r="150" spans="1:5" ht="12.75">
      <c r="A150" s="35" t="s">
        <v>53</v>
      </c>
      <c r="E150" s="39" t="s">
        <v>5</v>
      </c>
    </row>
    <row r="151" spans="1:5" ht="12.75">
      <c r="A151" s="35" t="s">
        <v>54</v>
      </c>
      <c r="E151" s="40" t="s">
        <v>3659</v>
      </c>
    </row>
    <row r="152" spans="1:5" ht="12.75">
      <c r="A152" t="s">
        <v>55</v>
      </c>
      <c r="E152" s="39" t="s">
        <v>5</v>
      </c>
    </row>
    <row r="153" spans="1:16" ht="12.75">
      <c r="A153" t="s">
        <v>48</v>
      </c>
      <c s="34" t="s">
        <v>533</v>
      </c>
      <c s="34" t="s">
        <v>3753</v>
      </c>
      <c s="35" t="s">
        <v>5</v>
      </c>
      <c s="6" t="s">
        <v>3754</v>
      </c>
      <c s="36" t="s">
        <v>51</v>
      </c>
      <c s="37">
        <v>27</v>
      </c>
      <c s="36">
        <v>0</v>
      </c>
      <c s="36">
        <f>ROUND(G153*H153,6)</f>
      </c>
      <c r="L153" s="38">
        <v>0</v>
      </c>
      <c s="32">
        <f>ROUND(ROUND(L153,2)*ROUND(G153,3),2)</f>
      </c>
      <c s="36" t="s">
        <v>3651</v>
      </c>
      <c>
        <f>(M153*21)/100</f>
      </c>
      <c t="s">
        <v>27</v>
      </c>
    </row>
    <row r="154" spans="1:5" ht="12.75">
      <c r="A154" s="35" t="s">
        <v>53</v>
      </c>
      <c r="E154" s="39" t="s">
        <v>5</v>
      </c>
    </row>
    <row r="155" spans="1:5" ht="12.75">
      <c r="A155" s="35" t="s">
        <v>54</v>
      </c>
      <c r="E155" s="40" t="s">
        <v>3688</v>
      </c>
    </row>
    <row r="156" spans="1:5" ht="12.75">
      <c r="A156" t="s">
        <v>55</v>
      </c>
      <c r="E156" s="39" t="s">
        <v>5</v>
      </c>
    </row>
    <row r="157" spans="1:16" ht="12.75">
      <c r="A157" t="s">
        <v>48</v>
      </c>
      <c s="34" t="s">
        <v>305</v>
      </c>
      <c s="34" t="s">
        <v>3755</v>
      </c>
      <c s="35" t="s">
        <v>5</v>
      </c>
      <c s="6" t="s">
        <v>3756</v>
      </c>
      <c s="36" t="s">
        <v>51</v>
      </c>
      <c s="37">
        <v>35</v>
      </c>
      <c s="36">
        <v>0</v>
      </c>
      <c s="36">
        <f>ROUND(G157*H157,6)</f>
      </c>
      <c r="L157" s="38">
        <v>0</v>
      </c>
      <c s="32">
        <f>ROUND(ROUND(L157,2)*ROUND(G157,3),2)</f>
      </c>
      <c s="36" t="s">
        <v>3651</v>
      </c>
      <c>
        <f>(M157*21)/100</f>
      </c>
      <c t="s">
        <v>27</v>
      </c>
    </row>
    <row r="158" spans="1:5" ht="12.75">
      <c r="A158" s="35" t="s">
        <v>53</v>
      </c>
      <c r="E158" s="39" t="s">
        <v>5</v>
      </c>
    </row>
    <row r="159" spans="1:5" ht="12.75">
      <c r="A159" s="35" t="s">
        <v>54</v>
      </c>
      <c r="E159" s="40" t="s">
        <v>3757</v>
      </c>
    </row>
    <row r="160" spans="1:5" ht="12.75">
      <c r="A160" t="s">
        <v>55</v>
      </c>
      <c r="E160" s="39" t="s">
        <v>5</v>
      </c>
    </row>
    <row r="161" spans="1:16" ht="25.5">
      <c r="A161" t="s">
        <v>48</v>
      </c>
      <c s="34" t="s">
        <v>311</v>
      </c>
      <c s="34" t="s">
        <v>3758</v>
      </c>
      <c s="35" t="s">
        <v>5</v>
      </c>
      <c s="6" t="s">
        <v>3759</v>
      </c>
      <c s="36" t="s">
        <v>62</v>
      </c>
      <c s="37">
        <v>30</v>
      </c>
      <c s="36">
        <v>1E-05</v>
      </c>
      <c s="36">
        <f>ROUND(G161*H161,6)</f>
      </c>
      <c r="L161" s="38">
        <v>0</v>
      </c>
      <c s="32">
        <f>ROUND(ROUND(L161,2)*ROUND(G161,3),2)</f>
      </c>
      <c s="36" t="s">
        <v>3651</v>
      </c>
      <c>
        <f>(M161*21)/100</f>
      </c>
      <c t="s">
        <v>27</v>
      </c>
    </row>
    <row r="162" spans="1:5" ht="12.75">
      <c r="A162" s="35" t="s">
        <v>53</v>
      </c>
      <c r="E162" s="39" t="s">
        <v>5</v>
      </c>
    </row>
    <row r="163" spans="1:5" ht="12.75">
      <c r="A163" s="35" t="s">
        <v>54</v>
      </c>
      <c r="E163" s="40" t="s">
        <v>3760</v>
      </c>
    </row>
    <row r="164" spans="1:5" ht="12.75">
      <c r="A164" t="s">
        <v>55</v>
      </c>
      <c r="E164" s="39" t="s">
        <v>5</v>
      </c>
    </row>
    <row r="165" spans="1:16" ht="12.75">
      <c r="A165" t="s">
        <v>48</v>
      </c>
      <c s="34" t="s">
        <v>312</v>
      </c>
      <c s="34" t="s">
        <v>3761</v>
      </c>
      <c s="35" t="s">
        <v>5</v>
      </c>
      <c s="6" t="s">
        <v>3762</v>
      </c>
      <c s="36" t="s">
        <v>62</v>
      </c>
      <c s="37">
        <v>4</v>
      </c>
      <c s="36">
        <v>0</v>
      </c>
      <c s="36">
        <f>ROUND(G165*H165,6)</f>
      </c>
      <c r="L165" s="38">
        <v>0</v>
      </c>
      <c s="32">
        <f>ROUND(ROUND(L165,2)*ROUND(G165,3),2)</f>
      </c>
      <c s="36" t="s">
        <v>3651</v>
      </c>
      <c>
        <f>(M165*21)/100</f>
      </c>
      <c t="s">
        <v>27</v>
      </c>
    </row>
    <row r="166" spans="1:5" ht="12.75">
      <c r="A166" s="35" t="s">
        <v>53</v>
      </c>
      <c r="E166" s="39" t="s">
        <v>5</v>
      </c>
    </row>
    <row r="167" spans="1:5" ht="12.75">
      <c r="A167" s="35" t="s">
        <v>54</v>
      </c>
      <c r="E167" s="40" t="s">
        <v>3750</v>
      </c>
    </row>
    <row r="168" spans="1:5" ht="12.75">
      <c r="A168" t="s">
        <v>55</v>
      </c>
      <c r="E168" s="39" t="s">
        <v>5</v>
      </c>
    </row>
    <row r="169" spans="1:16" ht="25.5">
      <c r="A169" t="s">
        <v>48</v>
      </c>
      <c s="34" t="s">
        <v>314</v>
      </c>
      <c s="34" t="s">
        <v>3763</v>
      </c>
      <c s="35" t="s">
        <v>5</v>
      </c>
      <c s="6" t="s">
        <v>3764</v>
      </c>
      <c s="36" t="s">
        <v>51</v>
      </c>
      <c s="37">
        <v>6</v>
      </c>
      <c s="36">
        <v>0</v>
      </c>
      <c s="36">
        <f>ROUND(G169*H169,6)</f>
      </c>
      <c r="L169" s="38">
        <v>0</v>
      </c>
      <c s="32">
        <f>ROUND(ROUND(L169,2)*ROUND(G169,3),2)</f>
      </c>
      <c s="36" t="s">
        <v>3651</v>
      </c>
      <c>
        <f>(M169*21)/100</f>
      </c>
      <c t="s">
        <v>27</v>
      </c>
    </row>
    <row r="170" spans="1:5" ht="12.75">
      <c r="A170" s="35" t="s">
        <v>53</v>
      </c>
      <c r="E170" s="39" t="s">
        <v>5</v>
      </c>
    </row>
    <row r="171" spans="1:5" ht="12.75">
      <c r="A171" s="35" t="s">
        <v>54</v>
      </c>
      <c r="E171" s="40" t="s">
        <v>3765</v>
      </c>
    </row>
    <row r="172" spans="1:5" ht="12.75">
      <c r="A172" t="s">
        <v>55</v>
      </c>
      <c r="E172" s="39" t="s">
        <v>5</v>
      </c>
    </row>
    <row r="173" spans="1:16" ht="25.5">
      <c r="A173" t="s">
        <v>48</v>
      </c>
      <c s="34" t="s">
        <v>319</v>
      </c>
      <c s="34" t="s">
        <v>3766</v>
      </c>
      <c s="35" t="s">
        <v>5</v>
      </c>
      <c s="6" t="s">
        <v>3767</v>
      </c>
      <c s="36" t="s">
        <v>51</v>
      </c>
      <c s="37">
        <v>139</v>
      </c>
      <c s="36">
        <v>0</v>
      </c>
      <c s="36">
        <f>ROUND(G173*H173,6)</f>
      </c>
      <c r="L173" s="38">
        <v>0</v>
      </c>
      <c s="32">
        <f>ROUND(ROUND(L173,2)*ROUND(G173,3),2)</f>
      </c>
      <c s="36" t="s">
        <v>3651</v>
      </c>
      <c>
        <f>(M173*21)/100</f>
      </c>
      <c t="s">
        <v>27</v>
      </c>
    </row>
    <row r="174" spans="1:5" ht="12.75">
      <c r="A174" s="35" t="s">
        <v>53</v>
      </c>
      <c r="E174" s="39" t="s">
        <v>5</v>
      </c>
    </row>
    <row r="175" spans="1:5" ht="25.5">
      <c r="A175" s="35" t="s">
        <v>54</v>
      </c>
      <c r="E175" s="40" t="s">
        <v>3768</v>
      </c>
    </row>
    <row r="176" spans="1:5" ht="12.75">
      <c r="A176" t="s">
        <v>55</v>
      </c>
      <c r="E176" s="39" t="s">
        <v>5</v>
      </c>
    </row>
    <row r="177" spans="1:16" ht="25.5">
      <c r="A177" t="s">
        <v>48</v>
      </c>
      <c s="34" t="s">
        <v>323</v>
      </c>
      <c s="34" t="s">
        <v>3769</v>
      </c>
      <c s="35" t="s">
        <v>5</v>
      </c>
      <c s="6" t="s">
        <v>3770</v>
      </c>
      <c s="36" t="s">
        <v>62</v>
      </c>
      <c s="37">
        <v>4</v>
      </c>
      <c s="36">
        <v>0</v>
      </c>
      <c s="36">
        <f>ROUND(G177*H177,6)</f>
      </c>
      <c r="L177" s="38">
        <v>0</v>
      </c>
      <c s="32">
        <f>ROUND(ROUND(L177,2)*ROUND(G177,3),2)</f>
      </c>
      <c s="36" t="s">
        <v>3651</v>
      </c>
      <c>
        <f>(M177*21)/100</f>
      </c>
      <c t="s">
        <v>27</v>
      </c>
    </row>
    <row r="178" spans="1:5" ht="12.75">
      <c r="A178" s="35" t="s">
        <v>53</v>
      </c>
      <c r="E178" s="39" t="s">
        <v>5</v>
      </c>
    </row>
    <row r="179" spans="1:5" ht="12.75">
      <c r="A179" s="35" t="s">
        <v>54</v>
      </c>
      <c r="E179" s="40" t="s">
        <v>3750</v>
      </c>
    </row>
    <row r="180" spans="1:5" ht="12.75">
      <c r="A180" t="s">
        <v>55</v>
      </c>
      <c r="E180" s="39" t="s">
        <v>5</v>
      </c>
    </row>
    <row r="181" spans="1:16" ht="25.5">
      <c r="A181" t="s">
        <v>48</v>
      </c>
      <c s="34" t="s">
        <v>327</v>
      </c>
      <c s="34" t="s">
        <v>3771</v>
      </c>
      <c s="35" t="s">
        <v>5</v>
      </c>
      <c s="6" t="s">
        <v>3772</v>
      </c>
      <c s="36" t="s">
        <v>62</v>
      </c>
      <c s="37">
        <v>21</v>
      </c>
      <c s="36">
        <v>0</v>
      </c>
      <c s="36">
        <f>ROUND(G181*H181,6)</f>
      </c>
      <c r="L181" s="38">
        <v>0</v>
      </c>
      <c s="32">
        <f>ROUND(ROUND(L181,2)*ROUND(G181,3),2)</f>
      </c>
      <c s="36" t="s">
        <v>3651</v>
      </c>
      <c>
        <f>(M181*21)/100</f>
      </c>
      <c t="s">
        <v>27</v>
      </c>
    </row>
    <row r="182" spans="1:5" ht="12.75">
      <c r="A182" s="35" t="s">
        <v>53</v>
      </c>
      <c r="E182" s="39" t="s">
        <v>5</v>
      </c>
    </row>
    <row r="183" spans="1:5" ht="12.75">
      <c r="A183" s="35" t="s">
        <v>54</v>
      </c>
      <c r="E183" s="40" t="s">
        <v>3773</v>
      </c>
    </row>
    <row r="184" spans="1:5" ht="12.75">
      <c r="A184" t="s">
        <v>55</v>
      </c>
      <c r="E184" s="39" t="s">
        <v>5</v>
      </c>
    </row>
    <row r="185" spans="1:16" ht="12.75">
      <c r="A185" t="s">
        <v>48</v>
      </c>
      <c s="34" t="s">
        <v>330</v>
      </c>
      <c s="34" t="s">
        <v>3774</v>
      </c>
      <c s="35" t="s">
        <v>5</v>
      </c>
      <c s="6" t="s">
        <v>3775</v>
      </c>
      <c s="36" t="s">
        <v>62</v>
      </c>
      <c s="37">
        <v>3</v>
      </c>
      <c s="36">
        <v>0</v>
      </c>
      <c s="36">
        <f>ROUND(G185*H185,6)</f>
      </c>
      <c r="L185" s="38">
        <v>0</v>
      </c>
      <c s="32">
        <f>ROUND(ROUND(L185,2)*ROUND(G185,3),2)</f>
      </c>
      <c s="36" t="s">
        <v>3651</v>
      </c>
      <c>
        <f>(M185*21)/100</f>
      </c>
      <c t="s">
        <v>27</v>
      </c>
    </row>
    <row r="186" spans="1:5" ht="12.75">
      <c r="A186" s="35" t="s">
        <v>53</v>
      </c>
      <c r="E186" s="39" t="s">
        <v>5</v>
      </c>
    </row>
    <row r="187" spans="1:5" ht="12.75">
      <c r="A187" s="35" t="s">
        <v>54</v>
      </c>
      <c r="E187" s="40" t="s">
        <v>3776</v>
      </c>
    </row>
    <row r="188" spans="1:5" ht="12.75">
      <c r="A188" t="s">
        <v>55</v>
      </c>
      <c r="E188" s="39" t="s">
        <v>5</v>
      </c>
    </row>
    <row r="189" spans="1:16" ht="12.75">
      <c r="A189" t="s">
        <v>48</v>
      </c>
      <c s="34" t="s">
        <v>334</v>
      </c>
      <c s="34" t="s">
        <v>3777</v>
      </c>
      <c s="35" t="s">
        <v>5</v>
      </c>
      <c s="6" t="s">
        <v>3778</v>
      </c>
      <c s="36" t="s">
        <v>62</v>
      </c>
      <c s="37">
        <v>2</v>
      </c>
      <c s="36">
        <v>0</v>
      </c>
      <c s="36">
        <f>ROUND(G189*H189,6)</f>
      </c>
      <c r="L189" s="38">
        <v>0</v>
      </c>
      <c s="32">
        <f>ROUND(ROUND(L189,2)*ROUND(G189,3),2)</f>
      </c>
      <c s="36" t="s">
        <v>434</v>
      </c>
      <c>
        <f>(M189*21)/100</f>
      </c>
      <c t="s">
        <v>27</v>
      </c>
    </row>
    <row r="190" spans="1:5" ht="12.75">
      <c r="A190" s="35" t="s">
        <v>53</v>
      </c>
      <c r="E190" s="39" t="s">
        <v>5</v>
      </c>
    </row>
    <row r="191" spans="1:5" ht="12.75">
      <c r="A191" s="35" t="s">
        <v>54</v>
      </c>
      <c r="E191" s="40" t="s">
        <v>3735</v>
      </c>
    </row>
    <row r="192" spans="1:5" ht="12.75">
      <c r="A192" t="s">
        <v>55</v>
      </c>
      <c r="E192" s="39" t="s">
        <v>5</v>
      </c>
    </row>
    <row r="193" spans="1:16" ht="25.5">
      <c r="A193" t="s">
        <v>48</v>
      </c>
      <c s="34" t="s">
        <v>558</v>
      </c>
      <c s="34" t="s">
        <v>3779</v>
      </c>
      <c s="35" t="s">
        <v>5</v>
      </c>
      <c s="6" t="s">
        <v>3780</v>
      </c>
      <c s="36" t="s">
        <v>62</v>
      </c>
      <c s="37">
        <v>2</v>
      </c>
      <c s="36">
        <v>0</v>
      </c>
      <c s="36">
        <f>ROUND(G193*H193,6)</f>
      </c>
      <c r="L193" s="38">
        <v>0</v>
      </c>
      <c s="32">
        <f>ROUND(ROUND(L193,2)*ROUND(G193,3),2)</f>
      </c>
      <c s="36" t="s">
        <v>434</v>
      </c>
      <c>
        <f>(M193*21)/100</f>
      </c>
      <c t="s">
        <v>27</v>
      </c>
    </row>
    <row r="194" spans="1:5" ht="12.75">
      <c r="A194" s="35" t="s">
        <v>53</v>
      </c>
      <c r="E194" s="39" t="s">
        <v>5</v>
      </c>
    </row>
    <row r="195" spans="1:5" ht="12.75">
      <c r="A195" s="35" t="s">
        <v>54</v>
      </c>
      <c r="E195" s="40" t="s">
        <v>3735</v>
      </c>
    </row>
    <row r="196" spans="1:5" ht="12.75">
      <c r="A196" t="s">
        <v>55</v>
      </c>
      <c r="E196" s="39" t="s">
        <v>5</v>
      </c>
    </row>
    <row r="197" spans="1:16" ht="12.75">
      <c r="A197" t="s">
        <v>48</v>
      </c>
      <c s="34" t="s">
        <v>562</v>
      </c>
      <c s="34" t="s">
        <v>3781</v>
      </c>
      <c s="35" t="s">
        <v>5</v>
      </c>
      <c s="6" t="s">
        <v>3782</v>
      </c>
      <c s="36" t="s">
        <v>51</v>
      </c>
      <c s="37">
        <v>89</v>
      </c>
      <c s="36">
        <v>0</v>
      </c>
      <c s="36">
        <f>ROUND(G197*H197,6)</f>
      </c>
      <c r="L197" s="38">
        <v>0</v>
      </c>
      <c s="32">
        <f>ROUND(ROUND(L197,2)*ROUND(G197,3),2)</f>
      </c>
      <c s="36" t="s">
        <v>3651</v>
      </c>
      <c>
        <f>(M197*21)/100</f>
      </c>
      <c t="s">
        <v>27</v>
      </c>
    </row>
    <row r="198" spans="1:5" ht="12.75">
      <c r="A198" s="35" t="s">
        <v>53</v>
      </c>
      <c r="E198" s="39" t="s">
        <v>5</v>
      </c>
    </row>
    <row r="199" spans="1:5" ht="12.75">
      <c r="A199" s="35" t="s">
        <v>54</v>
      </c>
      <c r="E199" s="40" t="s">
        <v>3738</v>
      </c>
    </row>
    <row r="200" spans="1:5" ht="12.75">
      <c r="A200" t="s">
        <v>55</v>
      </c>
      <c r="E200" s="39" t="s">
        <v>5</v>
      </c>
    </row>
    <row r="201" spans="1:16" ht="12.75">
      <c r="A201" t="s">
        <v>48</v>
      </c>
      <c s="34" t="s">
        <v>338</v>
      </c>
      <c s="34" t="s">
        <v>3783</v>
      </c>
      <c s="35" t="s">
        <v>5</v>
      </c>
      <c s="6" t="s">
        <v>3784</v>
      </c>
      <c s="36" t="s">
        <v>51</v>
      </c>
      <c s="37">
        <v>89</v>
      </c>
      <c s="36">
        <v>0</v>
      </c>
      <c s="36">
        <f>ROUND(G201*H201,6)</f>
      </c>
      <c r="L201" s="38">
        <v>0</v>
      </c>
      <c s="32">
        <f>ROUND(ROUND(L201,2)*ROUND(G201,3),2)</f>
      </c>
      <c s="36" t="s">
        <v>3651</v>
      </c>
      <c>
        <f>(M201*21)/100</f>
      </c>
      <c t="s">
        <v>27</v>
      </c>
    </row>
    <row r="202" spans="1:5" ht="12.75">
      <c r="A202" s="35" t="s">
        <v>53</v>
      </c>
      <c r="E202" s="39" t="s">
        <v>5</v>
      </c>
    </row>
    <row r="203" spans="1:5" ht="12.75">
      <c r="A203" s="35" t="s">
        <v>54</v>
      </c>
      <c r="E203" s="40" t="s">
        <v>3785</v>
      </c>
    </row>
    <row r="204" spans="1:5" ht="12.75">
      <c r="A204" t="s">
        <v>55</v>
      </c>
      <c r="E204" s="39" t="s">
        <v>5</v>
      </c>
    </row>
    <row r="205" spans="1:16" ht="12.75">
      <c r="A205" t="s">
        <v>48</v>
      </c>
      <c s="34" t="s">
        <v>342</v>
      </c>
      <c s="34" t="s">
        <v>3786</v>
      </c>
      <c s="35" t="s">
        <v>5</v>
      </c>
      <c s="6" t="s">
        <v>3787</v>
      </c>
      <c s="36" t="s">
        <v>298</v>
      </c>
      <c s="37">
        <v>1</v>
      </c>
      <c s="36">
        <v>0</v>
      </c>
      <c s="36">
        <f>ROUND(G205*H205,6)</f>
      </c>
      <c r="L205" s="38">
        <v>0</v>
      </c>
      <c s="32">
        <f>ROUND(ROUND(L205,2)*ROUND(G205,3),2)</f>
      </c>
      <c s="36" t="s">
        <v>434</v>
      </c>
      <c>
        <f>(M205*21)/100</f>
      </c>
      <c t="s">
        <v>27</v>
      </c>
    </row>
    <row r="206" spans="1:5" ht="12.75">
      <c r="A206" s="35" t="s">
        <v>53</v>
      </c>
      <c r="E206" s="39" t="s">
        <v>5</v>
      </c>
    </row>
    <row r="207" spans="1:5" ht="12.75">
      <c r="A207" s="35" t="s">
        <v>54</v>
      </c>
      <c r="E207" s="40" t="s">
        <v>3747</v>
      </c>
    </row>
    <row r="208" spans="1:5" ht="12.75">
      <c r="A208" t="s">
        <v>55</v>
      </c>
      <c r="E208" s="39" t="s">
        <v>5</v>
      </c>
    </row>
    <row r="209" spans="1:16" ht="12.75">
      <c r="A209" t="s">
        <v>48</v>
      </c>
      <c s="34" t="s">
        <v>573</v>
      </c>
      <c s="34" t="s">
        <v>3788</v>
      </c>
      <c s="35" t="s">
        <v>5</v>
      </c>
      <c s="6" t="s">
        <v>3789</v>
      </c>
      <c s="36" t="s">
        <v>298</v>
      </c>
      <c s="37">
        <v>1</v>
      </c>
      <c s="36">
        <v>0</v>
      </c>
      <c s="36">
        <f>ROUND(G209*H209,6)</f>
      </c>
      <c r="L209" s="38">
        <v>0</v>
      </c>
      <c s="32">
        <f>ROUND(ROUND(L209,2)*ROUND(G209,3),2)</f>
      </c>
      <c s="36" t="s">
        <v>434</v>
      </c>
      <c>
        <f>(M209*21)/100</f>
      </c>
      <c t="s">
        <v>27</v>
      </c>
    </row>
    <row r="210" spans="1:5" ht="12.75">
      <c r="A210" s="35" t="s">
        <v>53</v>
      </c>
      <c r="E210" s="39" t="s">
        <v>5</v>
      </c>
    </row>
    <row r="211" spans="1:5" ht="12.75">
      <c r="A211" s="35" t="s">
        <v>54</v>
      </c>
      <c r="E211" s="40" t="s">
        <v>3747</v>
      </c>
    </row>
    <row r="212" spans="1:5" ht="12.75">
      <c r="A212" t="s">
        <v>55</v>
      </c>
      <c r="E212" s="39" t="s">
        <v>5</v>
      </c>
    </row>
    <row r="213" spans="1:16" ht="25.5">
      <c r="A213" t="s">
        <v>48</v>
      </c>
      <c s="34" t="s">
        <v>577</v>
      </c>
      <c s="34" t="s">
        <v>3790</v>
      </c>
      <c s="35" t="s">
        <v>5</v>
      </c>
      <c s="6" t="s">
        <v>3791</v>
      </c>
      <c s="36" t="s">
        <v>298</v>
      </c>
      <c s="37">
        <v>1</v>
      </c>
      <c s="36">
        <v>0</v>
      </c>
      <c s="36">
        <f>ROUND(G213*H213,6)</f>
      </c>
      <c r="L213" s="38">
        <v>0</v>
      </c>
      <c s="32">
        <f>ROUND(ROUND(L213,2)*ROUND(G213,3),2)</f>
      </c>
      <c s="36" t="s">
        <v>434</v>
      </c>
      <c>
        <f>(M213*21)/100</f>
      </c>
      <c t="s">
        <v>27</v>
      </c>
    </row>
    <row r="214" spans="1:5" ht="12.75">
      <c r="A214" s="35" t="s">
        <v>53</v>
      </c>
      <c r="E214" s="39" t="s">
        <v>5</v>
      </c>
    </row>
    <row r="215" spans="1:5" ht="12.75">
      <c r="A215" s="35" t="s">
        <v>54</v>
      </c>
      <c r="E215" s="40" t="s">
        <v>3747</v>
      </c>
    </row>
    <row r="216" spans="1:5" ht="12.75">
      <c r="A216" t="s">
        <v>55</v>
      </c>
      <c r="E216" s="39" t="s">
        <v>5</v>
      </c>
    </row>
    <row r="217" spans="1:16" ht="25.5">
      <c r="A217" t="s">
        <v>48</v>
      </c>
      <c s="34" t="s">
        <v>346</v>
      </c>
      <c s="34" t="s">
        <v>3792</v>
      </c>
      <c s="35" t="s">
        <v>5</v>
      </c>
      <c s="6" t="s">
        <v>3793</v>
      </c>
      <c s="36" t="s">
        <v>497</v>
      </c>
      <c s="37">
        <v>2</v>
      </c>
      <c s="36">
        <v>0</v>
      </c>
      <c s="36">
        <f>ROUND(G217*H217,6)</f>
      </c>
      <c r="L217" s="38">
        <v>0</v>
      </c>
      <c s="32">
        <f>ROUND(ROUND(L217,2)*ROUND(G217,3),2)</f>
      </c>
      <c s="36" t="s">
        <v>434</v>
      </c>
      <c>
        <f>(M217*21)/100</f>
      </c>
      <c t="s">
        <v>27</v>
      </c>
    </row>
    <row r="218" spans="1:5" ht="12.75">
      <c r="A218" s="35" t="s">
        <v>53</v>
      </c>
      <c r="E218" s="39" t="s">
        <v>5</v>
      </c>
    </row>
    <row r="219" spans="1:5" ht="12.75">
      <c r="A219" s="35" t="s">
        <v>54</v>
      </c>
      <c r="E219" s="40" t="s">
        <v>3735</v>
      </c>
    </row>
    <row r="220" spans="1:5" ht="12.75">
      <c r="A220" t="s">
        <v>55</v>
      </c>
      <c r="E220" s="39" t="s">
        <v>5</v>
      </c>
    </row>
    <row r="221" spans="1:16" ht="25.5">
      <c r="A221" t="s">
        <v>48</v>
      </c>
      <c s="34" t="s">
        <v>350</v>
      </c>
      <c s="34" t="s">
        <v>3794</v>
      </c>
      <c s="35" t="s">
        <v>5</v>
      </c>
      <c s="6" t="s">
        <v>3795</v>
      </c>
      <c s="36" t="s">
        <v>51</v>
      </c>
      <c s="37">
        <v>60</v>
      </c>
      <c s="36">
        <v>0</v>
      </c>
      <c s="36">
        <f>ROUND(G221*H221,6)</f>
      </c>
      <c r="L221" s="38">
        <v>0</v>
      </c>
      <c s="32">
        <f>ROUND(ROUND(L221,2)*ROUND(G221,3),2)</f>
      </c>
      <c s="36" t="s">
        <v>434</v>
      </c>
      <c>
        <f>(M221*21)/100</f>
      </c>
      <c t="s">
        <v>27</v>
      </c>
    </row>
    <row r="222" spans="1:5" ht="12.75">
      <c r="A222" s="35" t="s">
        <v>53</v>
      </c>
      <c r="E222" s="39" t="s">
        <v>5</v>
      </c>
    </row>
    <row r="223" spans="1:5" ht="12.75">
      <c r="A223" s="35" t="s">
        <v>54</v>
      </c>
      <c r="E223" s="40" t="s">
        <v>3796</v>
      </c>
    </row>
    <row r="224" spans="1:5" ht="12.75">
      <c r="A224" t="s">
        <v>55</v>
      </c>
      <c r="E224" s="39" t="s">
        <v>5</v>
      </c>
    </row>
    <row r="225" spans="1:16" ht="25.5">
      <c r="A225" t="s">
        <v>48</v>
      </c>
      <c s="34" t="s">
        <v>581</v>
      </c>
      <c s="34" t="s">
        <v>3797</v>
      </c>
      <c s="35" t="s">
        <v>5</v>
      </c>
      <c s="6" t="s">
        <v>3798</v>
      </c>
      <c s="36" t="s">
        <v>51</v>
      </c>
      <c s="37">
        <v>40</v>
      </c>
      <c s="36">
        <v>0</v>
      </c>
      <c s="36">
        <f>ROUND(G225*H225,6)</f>
      </c>
      <c r="L225" s="38">
        <v>0</v>
      </c>
      <c s="32">
        <f>ROUND(ROUND(L225,2)*ROUND(G225,3),2)</f>
      </c>
      <c s="36" t="s">
        <v>434</v>
      </c>
      <c>
        <f>(M225*21)/100</f>
      </c>
      <c t="s">
        <v>27</v>
      </c>
    </row>
    <row r="226" spans="1:5" ht="12.75">
      <c r="A226" s="35" t="s">
        <v>53</v>
      </c>
      <c r="E226" s="39" t="s">
        <v>5</v>
      </c>
    </row>
    <row r="227" spans="1:5" ht="12.75">
      <c r="A227" s="35" t="s">
        <v>54</v>
      </c>
      <c r="E227" s="40" t="s">
        <v>3799</v>
      </c>
    </row>
    <row r="228" spans="1:5" ht="12.75">
      <c r="A228" t="s">
        <v>55</v>
      </c>
      <c r="E228" s="39" t="s">
        <v>5</v>
      </c>
    </row>
    <row r="229" spans="1:16" ht="12.75">
      <c r="A229" t="s">
        <v>48</v>
      </c>
      <c s="34" t="s">
        <v>585</v>
      </c>
      <c s="34" t="s">
        <v>3800</v>
      </c>
      <c s="35" t="s">
        <v>5</v>
      </c>
      <c s="6" t="s">
        <v>3801</v>
      </c>
      <c s="36" t="s">
        <v>51</v>
      </c>
      <c s="37">
        <v>35</v>
      </c>
      <c s="36">
        <v>0.0021</v>
      </c>
      <c s="36">
        <f>ROUND(G229*H229,6)</f>
      </c>
      <c r="L229" s="38">
        <v>0</v>
      </c>
      <c s="32">
        <f>ROUND(ROUND(L229,2)*ROUND(G229,3),2)</f>
      </c>
      <c s="36" t="s">
        <v>3651</v>
      </c>
      <c>
        <f>(M229*21)/100</f>
      </c>
      <c t="s">
        <v>27</v>
      </c>
    </row>
    <row r="230" spans="1:5" ht="12.75">
      <c r="A230" s="35" t="s">
        <v>53</v>
      </c>
      <c r="E230" s="39" t="s">
        <v>5</v>
      </c>
    </row>
    <row r="231" spans="1:5" ht="12.75">
      <c r="A231" s="35" t="s">
        <v>54</v>
      </c>
      <c r="E231" s="40" t="s">
        <v>3802</v>
      </c>
    </row>
    <row r="232" spans="1:5" ht="12.75">
      <c r="A232" t="s">
        <v>55</v>
      </c>
      <c r="E232" s="39" t="s">
        <v>5</v>
      </c>
    </row>
    <row r="233" spans="1:16" ht="12.75">
      <c r="A233" t="s">
        <v>48</v>
      </c>
      <c s="34" t="s">
        <v>355</v>
      </c>
      <c s="34" t="s">
        <v>3800</v>
      </c>
      <c s="35" t="s">
        <v>4</v>
      </c>
      <c s="6" t="s">
        <v>3801</v>
      </c>
      <c s="36" t="s">
        <v>51</v>
      </c>
      <c s="37">
        <v>89</v>
      </c>
      <c s="36">
        <v>0.0021</v>
      </c>
      <c s="36">
        <f>ROUND(G233*H233,6)</f>
      </c>
      <c r="L233" s="38">
        <v>0</v>
      </c>
      <c s="32">
        <f>ROUND(ROUND(L233,2)*ROUND(G233,3),2)</f>
      </c>
      <c s="36" t="s">
        <v>3651</v>
      </c>
      <c>
        <f>(M233*21)/100</f>
      </c>
      <c t="s">
        <v>27</v>
      </c>
    </row>
    <row r="234" spans="1:5" ht="12.75">
      <c r="A234" s="35" t="s">
        <v>53</v>
      </c>
      <c r="E234" s="39" t="s">
        <v>5</v>
      </c>
    </row>
    <row r="235" spans="1:5" ht="12.75">
      <c r="A235" s="35" t="s">
        <v>54</v>
      </c>
      <c r="E235" s="40" t="s">
        <v>3738</v>
      </c>
    </row>
    <row r="236" spans="1:5" ht="12.75">
      <c r="A236" t="s">
        <v>55</v>
      </c>
      <c r="E236" s="39" t="s">
        <v>5</v>
      </c>
    </row>
    <row r="237" spans="1:16" ht="12.75">
      <c r="A237" t="s">
        <v>48</v>
      </c>
      <c s="34" t="s">
        <v>359</v>
      </c>
      <c s="34" t="s">
        <v>3803</v>
      </c>
      <c s="35" t="s">
        <v>5</v>
      </c>
      <c s="6" t="s">
        <v>3804</v>
      </c>
      <c s="36" t="s">
        <v>51</v>
      </c>
      <c s="37">
        <v>6</v>
      </c>
      <c s="36">
        <v>0.00105</v>
      </c>
      <c s="36">
        <f>ROUND(G237*H237,6)</f>
      </c>
      <c r="L237" s="38">
        <v>0</v>
      </c>
      <c s="32">
        <f>ROUND(ROUND(L237,2)*ROUND(G237,3),2)</f>
      </c>
      <c s="36" t="s">
        <v>3651</v>
      </c>
      <c>
        <f>(M237*21)/100</f>
      </c>
      <c t="s">
        <v>27</v>
      </c>
    </row>
    <row r="238" spans="1:5" ht="12.75">
      <c r="A238" s="35" t="s">
        <v>53</v>
      </c>
      <c r="E238" s="39" t="s">
        <v>5</v>
      </c>
    </row>
    <row r="239" spans="1:5" ht="12.75">
      <c r="A239" s="35" t="s">
        <v>54</v>
      </c>
      <c r="E239" s="40" t="s">
        <v>3805</v>
      </c>
    </row>
    <row r="240" spans="1:5" ht="12.75">
      <c r="A240" t="s">
        <v>55</v>
      </c>
      <c r="E240" s="39" t="s">
        <v>5</v>
      </c>
    </row>
    <row r="241" spans="1:16" ht="12.75">
      <c r="A241" t="s">
        <v>48</v>
      </c>
      <c s="34" t="s">
        <v>363</v>
      </c>
      <c s="34" t="s">
        <v>3806</v>
      </c>
      <c s="35" t="s">
        <v>5</v>
      </c>
      <c s="6" t="s">
        <v>3807</v>
      </c>
      <c s="36" t="s">
        <v>497</v>
      </c>
      <c s="37">
        <v>3</v>
      </c>
      <c s="36">
        <v>0</v>
      </c>
      <c s="36">
        <f>ROUND(G241*H241,6)</f>
      </c>
      <c r="L241" s="38">
        <v>0</v>
      </c>
      <c s="32">
        <f>ROUND(ROUND(L241,2)*ROUND(G241,3),2)</f>
      </c>
      <c s="36" t="s">
        <v>434</v>
      </c>
      <c>
        <f>(M241*21)/100</f>
      </c>
      <c t="s">
        <v>27</v>
      </c>
    </row>
    <row r="242" spans="1:5" ht="12.75">
      <c r="A242" s="35" t="s">
        <v>53</v>
      </c>
      <c r="E242" s="39" t="s">
        <v>5</v>
      </c>
    </row>
    <row r="243" spans="1:5" ht="12.75">
      <c r="A243" s="35" t="s">
        <v>54</v>
      </c>
      <c r="E243" s="40" t="s">
        <v>3776</v>
      </c>
    </row>
    <row r="244" spans="1:5" ht="12.75">
      <c r="A244" t="s">
        <v>55</v>
      </c>
      <c r="E244" s="39" t="s">
        <v>5</v>
      </c>
    </row>
    <row r="245" spans="1:16" ht="12.75">
      <c r="A245" t="s">
        <v>48</v>
      </c>
      <c s="34" t="s">
        <v>368</v>
      </c>
      <c s="34" t="s">
        <v>3808</v>
      </c>
      <c s="35" t="s">
        <v>5</v>
      </c>
      <c s="6" t="s">
        <v>3809</v>
      </c>
      <c s="36" t="s">
        <v>62</v>
      </c>
      <c s="37">
        <v>2</v>
      </c>
      <c s="36">
        <v>0.0004</v>
      </c>
      <c s="36">
        <f>ROUND(G245*H245,6)</f>
      </c>
      <c r="L245" s="38">
        <v>0</v>
      </c>
      <c s="32">
        <f>ROUND(ROUND(L245,2)*ROUND(G245,3),2)</f>
      </c>
      <c s="36" t="s">
        <v>3651</v>
      </c>
      <c>
        <f>(M245*21)/100</f>
      </c>
      <c t="s">
        <v>27</v>
      </c>
    </row>
    <row r="246" spans="1:5" ht="12.75">
      <c r="A246" s="35" t="s">
        <v>53</v>
      </c>
      <c r="E246" s="39" t="s">
        <v>5</v>
      </c>
    </row>
    <row r="247" spans="1:5" ht="12.75">
      <c r="A247" s="35" t="s">
        <v>54</v>
      </c>
      <c r="E247" s="40" t="s">
        <v>3735</v>
      </c>
    </row>
    <row r="248" spans="1:5" ht="12.75">
      <c r="A248" t="s">
        <v>55</v>
      </c>
      <c r="E248" s="39" t="s">
        <v>5</v>
      </c>
    </row>
    <row r="249" spans="1:16" ht="12.75">
      <c r="A249" t="s">
        <v>48</v>
      </c>
      <c s="34" t="s">
        <v>372</v>
      </c>
      <c s="34" t="s">
        <v>3810</v>
      </c>
      <c s="35" t="s">
        <v>5</v>
      </c>
      <c s="6" t="s">
        <v>3811</v>
      </c>
      <c s="36" t="s">
        <v>62</v>
      </c>
      <c s="37">
        <v>2</v>
      </c>
      <c s="36">
        <v>0.00076</v>
      </c>
      <c s="36">
        <f>ROUND(G249*H249,6)</f>
      </c>
      <c r="L249" s="38">
        <v>0</v>
      </c>
      <c s="32">
        <f>ROUND(ROUND(L249,2)*ROUND(G249,3),2)</f>
      </c>
      <c s="36" t="s">
        <v>3651</v>
      </c>
      <c>
        <f>(M249*21)/100</f>
      </c>
      <c t="s">
        <v>27</v>
      </c>
    </row>
    <row r="250" spans="1:5" ht="12.75">
      <c r="A250" s="35" t="s">
        <v>53</v>
      </c>
      <c r="E250" s="39" t="s">
        <v>5</v>
      </c>
    </row>
    <row r="251" spans="1:5" ht="12.75">
      <c r="A251" s="35" t="s">
        <v>54</v>
      </c>
      <c r="E251" s="40" t="s">
        <v>3735</v>
      </c>
    </row>
    <row r="252" spans="1:5" ht="12.75">
      <c r="A252" t="s">
        <v>55</v>
      </c>
      <c r="E252" s="39" t="s">
        <v>5</v>
      </c>
    </row>
    <row r="253" spans="1:16" ht="12.75">
      <c r="A253" t="s">
        <v>48</v>
      </c>
      <c s="34" t="s">
        <v>376</v>
      </c>
      <c s="34" t="s">
        <v>3812</v>
      </c>
      <c s="35" t="s">
        <v>5</v>
      </c>
      <c s="6" t="s">
        <v>3813</v>
      </c>
      <c s="36" t="s">
        <v>62</v>
      </c>
      <c s="37">
        <v>90</v>
      </c>
      <c s="36">
        <v>6E-05</v>
      </c>
      <c s="36">
        <f>ROUND(G253*H253,6)</f>
      </c>
      <c r="L253" s="38">
        <v>0</v>
      </c>
      <c s="32">
        <f>ROUND(ROUND(L253,2)*ROUND(G253,3),2)</f>
      </c>
      <c s="36" t="s">
        <v>3651</v>
      </c>
      <c>
        <f>(M253*21)/100</f>
      </c>
      <c t="s">
        <v>27</v>
      </c>
    </row>
    <row r="254" spans="1:5" ht="12.75">
      <c r="A254" s="35" t="s">
        <v>53</v>
      </c>
      <c r="E254" s="39" t="s">
        <v>5</v>
      </c>
    </row>
    <row r="255" spans="1:5" ht="12.75">
      <c r="A255" s="35" t="s">
        <v>54</v>
      </c>
      <c r="E255" s="40" t="s">
        <v>3814</v>
      </c>
    </row>
    <row r="256" spans="1:5" ht="12.75">
      <c r="A256" t="s">
        <v>55</v>
      </c>
      <c r="E256" s="39" t="s">
        <v>5</v>
      </c>
    </row>
    <row r="257" spans="1:16" ht="12.75">
      <c r="A257" t="s">
        <v>48</v>
      </c>
      <c s="34" t="s">
        <v>380</v>
      </c>
      <c s="34" t="s">
        <v>3815</v>
      </c>
      <c s="35" t="s">
        <v>5</v>
      </c>
      <c s="6" t="s">
        <v>3816</v>
      </c>
      <c s="36" t="s">
        <v>51</v>
      </c>
      <c s="37">
        <v>50</v>
      </c>
      <c s="36">
        <v>0.0027</v>
      </c>
      <c s="36">
        <f>ROUND(G257*H257,6)</f>
      </c>
      <c r="L257" s="38">
        <v>0</v>
      </c>
      <c s="32">
        <f>ROUND(ROUND(L257,2)*ROUND(G257,3),2)</f>
      </c>
      <c s="36" t="s">
        <v>434</v>
      </c>
      <c>
        <f>(M257*21)/100</f>
      </c>
      <c t="s">
        <v>27</v>
      </c>
    </row>
    <row r="258" spans="1:5" ht="12.75">
      <c r="A258" s="35" t="s">
        <v>53</v>
      </c>
      <c r="E258" s="39" t="s">
        <v>5</v>
      </c>
    </row>
    <row r="259" spans="1:5" ht="12.75">
      <c r="A259" s="35" t="s">
        <v>54</v>
      </c>
      <c r="E259" s="40" t="s">
        <v>3817</v>
      </c>
    </row>
    <row r="260" spans="1:5" ht="12.75">
      <c r="A260" t="s">
        <v>55</v>
      </c>
      <c r="E260" s="39" t="s">
        <v>5</v>
      </c>
    </row>
    <row r="261" spans="1:16" ht="12.75">
      <c r="A261" t="s">
        <v>48</v>
      </c>
      <c s="34" t="s">
        <v>384</v>
      </c>
      <c s="34" t="s">
        <v>3818</v>
      </c>
      <c s="35" t="s">
        <v>5</v>
      </c>
      <c s="6" t="s">
        <v>3819</v>
      </c>
      <c s="36" t="s">
        <v>51</v>
      </c>
      <c s="37">
        <v>8</v>
      </c>
      <c s="36">
        <v>0.00555</v>
      </c>
      <c s="36">
        <f>ROUND(G261*H261,6)</f>
      </c>
      <c r="L261" s="38">
        <v>0</v>
      </c>
      <c s="32">
        <f>ROUND(ROUND(L261,2)*ROUND(G261,3),2)</f>
      </c>
      <c s="36" t="s">
        <v>434</v>
      </c>
      <c>
        <f>(M261*21)/100</f>
      </c>
      <c t="s">
        <v>27</v>
      </c>
    </row>
    <row r="262" spans="1:5" ht="12.75">
      <c r="A262" s="35" t="s">
        <v>53</v>
      </c>
      <c r="E262" s="39" t="s">
        <v>5</v>
      </c>
    </row>
    <row r="263" spans="1:5" ht="12.75">
      <c r="A263" s="35" t="s">
        <v>54</v>
      </c>
      <c r="E263" s="40" t="s">
        <v>3659</v>
      </c>
    </row>
    <row r="264" spans="1:5" ht="12.75">
      <c r="A264" t="s">
        <v>55</v>
      </c>
      <c r="E264" s="39" t="s">
        <v>5</v>
      </c>
    </row>
    <row r="265" spans="1:16" ht="12.75">
      <c r="A265" t="s">
        <v>48</v>
      </c>
      <c s="34" t="s">
        <v>389</v>
      </c>
      <c s="34" t="s">
        <v>3820</v>
      </c>
      <c s="35" t="s">
        <v>5</v>
      </c>
      <c s="6" t="s">
        <v>3821</v>
      </c>
      <c s="36" t="s">
        <v>51</v>
      </c>
      <c s="37">
        <v>27</v>
      </c>
      <c s="36">
        <v>0.0112</v>
      </c>
      <c s="36">
        <f>ROUND(G265*H265,6)</f>
      </c>
      <c r="L265" s="38">
        <v>0</v>
      </c>
      <c s="32">
        <f>ROUND(ROUND(L265,2)*ROUND(G265,3),2)</f>
      </c>
      <c s="36" t="s">
        <v>434</v>
      </c>
      <c>
        <f>(M265*21)/100</f>
      </c>
      <c t="s">
        <v>27</v>
      </c>
    </row>
    <row r="266" spans="1:5" ht="12.75">
      <c r="A266" s="35" t="s">
        <v>53</v>
      </c>
      <c r="E266" s="39" t="s">
        <v>5</v>
      </c>
    </row>
    <row r="267" spans="1:5" ht="12.75">
      <c r="A267" s="35" t="s">
        <v>54</v>
      </c>
      <c r="E267" s="40" t="s">
        <v>3688</v>
      </c>
    </row>
    <row r="268" spans="1:5" ht="12.75">
      <c r="A268" t="s">
        <v>55</v>
      </c>
      <c r="E268" s="39" t="s">
        <v>5</v>
      </c>
    </row>
    <row r="269" spans="1:16" ht="12.75">
      <c r="A269" t="s">
        <v>48</v>
      </c>
      <c s="34" t="s">
        <v>393</v>
      </c>
      <c s="34" t="s">
        <v>3822</v>
      </c>
      <c s="35" t="s">
        <v>5</v>
      </c>
      <c s="6" t="s">
        <v>3823</v>
      </c>
      <c s="36" t="s">
        <v>62</v>
      </c>
      <c s="37">
        <v>4</v>
      </c>
      <c s="36">
        <v>6E-05</v>
      </c>
      <c s="36">
        <f>ROUND(G269*H269,6)</f>
      </c>
      <c r="L269" s="38">
        <v>0</v>
      </c>
      <c s="32">
        <f>ROUND(ROUND(L269,2)*ROUND(G269,3),2)</f>
      </c>
      <c s="36" t="s">
        <v>434</v>
      </c>
      <c>
        <f>(M269*21)/100</f>
      </c>
      <c t="s">
        <v>27</v>
      </c>
    </row>
    <row r="270" spans="1:5" ht="12.75">
      <c r="A270" s="35" t="s">
        <v>53</v>
      </c>
      <c r="E270" s="39" t="s">
        <v>5</v>
      </c>
    </row>
    <row r="271" spans="1:5" ht="12.75">
      <c r="A271" s="35" t="s">
        <v>54</v>
      </c>
      <c r="E271" s="40" t="s">
        <v>3750</v>
      </c>
    </row>
    <row r="272" spans="1:5" ht="12.75">
      <c r="A272" t="s">
        <v>55</v>
      </c>
      <c r="E272" s="39" t="s">
        <v>5</v>
      </c>
    </row>
    <row r="273" spans="1:16" ht="12.75">
      <c r="A273" t="s">
        <v>48</v>
      </c>
      <c s="34" t="s">
        <v>397</v>
      </c>
      <c s="34" t="s">
        <v>3824</v>
      </c>
      <c s="35" t="s">
        <v>5</v>
      </c>
      <c s="6" t="s">
        <v>3825</v>
      </c>
      <c s="36" t="s">
        <v>62</v>
      </c>
      <c s="37">
        <v>4</v>
      </c>
      <c s="36">
        <v>0.00021</v>
      </c>
      <c s="36">
        <f>ROUND(G273*H273,6)</f>
      </c>
      <c r="L273" s="38">
        <v>0</v>
      </c>
      <c s="32">
        <f>ROUND(ROUND(L273,2)*ROUND(G273,3),2)</f>
      </c>
      <c s="36" t="s">
        <v>434</v>
      </c>
      <c>
        <f>(M273*21)/100</f>
      </c>
      <c t="s">
        <v>27</v>
      </c>
    </row>
    <row r="274" spans="1:5" ht="12.75">
      <c r="A274" s="35" t="s">
        <v>53</v>
      </c>
      <c r="E274" s="39" t="s">
        <v>5</v>
      </c>
    </row>
    <row r="275" spans="1:5" ht="12.75">
      <c r="A275" s="35" t="s">
        <v>54</v>
      </c>
      <c r="E275" s="40" t="s">
        <v>3750</v>
      </c>
    </row>
    <row r="276" spans="1:5" ht="12.75">
      <c r="A276" t="s">
        <v>55</v>
      </c>
      <c r="E276" s="39" t="s">
        <v>5</v>
      </c>
    </row>
    <row r="277" spans="1:16" ht="12.75">
      <c r="A277" t="s">
        <v>48</v>
      </c>
      <c s="34" t="s">
        <v>608</v>
      </c>
      <c s="34" t="s">
        <v>3826</v>
      </c>
      <c s="35" t="s">
        <v>5</v>
      </c>
      <c s="6" t="s">
        <v>3827</v>
      </c>
      <c s="36" t="s">
        <v>62</v>
      </c>
      <c s="37">
        <v>2</v>
      </c>
      <c s="36">
        <v>0.00085</v>
      </c>
      <c s="36">
        <f>ROUND(G277*H277,6)</f>
      </c>
      <c r="L277" s="38">
        <v>0</v>
      </c>
      <c s="32">
        <f>ROUND(ROUND(L277,2)*ROUND(G277,3),2)</f>
      </c>
      <c s="36" t="s">
        <v>434</v>
      </c>
      <c>
        <f>(M277*21)/100</f>
      </c>
      <c t="s">
        <v>27</v>
      </c>
    </row>
    <row r="278" spans="1:5" ht="12.75">
      <c r="A278" s="35" t="s">
        <v>53</v>
      </c>
      <c r="E278" s="39" t="s">
        <v>5</v>
      </c>
    </row>
    <row r="279" spans="1:5" ht="12.75">
      <c r="A279" s="35" t="s">
        <v>54</v>
      </c>
      <c r="E279" s="40" t="s">
        <v>3735</v>
      </c>
    </row>
    <row r="280" spans="1:5" ht="12.75">
      <c r="A280" t="s">
        <v>55</v>
      </c>
      <c r="E280" s="39" t="s">
        <v>5</v>
      </c>
    </row>
    <row r="281" spans="1:16" ht="12.75">
      <c r="A281" t="s">
        <v>48</v>
      </c>
      <c s="34" t="s">
        <v>612</v>
      </c>
      <c s="34" t="s">
        <v>3828</v>
      </c>
      <c s="35" t="s">
        <v>5</v>
      </c>
      <c s="6" t="s">
        <v>3829</v>
      </c>
      <c s="36" t="s">
        <v>62</v>
      </c>
      <c s="37">
        <v>2</v>
      </c>
      <c s="36">
        <v>0.00132</v>
      </c>
      <c s="36">
        <f>ROUND(G281*H281,6)</f>
      </c>
      <c r="L281" s="38">
        <v>0</v>
      </c>
      <c s="32">
        <f>ROUND(ROUND(L281,2)*ROUND(G281,3),2)</f>
      </c>
      <c s="36" t="s">
        <v>434</v>
      </c>
      <c>
        <f>(M281*21)/100</f>
      </c>
      <c t="s">
        <v>27</v>
      </c>
    </row>
    <row r="282" spans="1:5" ht="12.75">
      <c r="A282" s="35" t="s">
        <v>53</v>
      </c>
      <c r="E282" s="39" t="s">
        <v>5</v>
      </c>
    </row>
    <row r="283" spans="1:5" ht="12.75">
      <c r="A283" s="35" t="s">
        <v>54</v>
      </c>
      <c r="E283" s="40" t="s">
        <v>3735</v>
      </c>
    </row>
    <row r="284" spans="1:5" ht="12.75">
      <c r="A284" t="s">
        <v>55</v>
      </c>
      <c r="E284" s="39" t="s">
        <v>5</v>
      </c>
    </row>
    <row r="285" spans="1:16" ht="12.75">
      <c r="A285" t="s">
        <v>48</v>
      </c>
      <c s="34" t="s">
        <v>401</v>
      </c>
      <c s="34" t="s">
        <v>3830</v>
      </c>
      <c s="35" t="s">
        <v>5</v>
      </c>
      <c s="6" t="s">
        <v>3831</v>
      </c>
      <c s="36" t="s">
        <v>62</v>
      </c>
      <c s="37">
        <v>3</v>
      </c>
      <c s="36">
        <v>0.00156</v>
      </c>
      <c s="36">
        <f>ROUND(G285*H285,6)</f>
      </c>
      <c r="L285" s="38">
        <v>0</v>
      </c>
      <c s="32">
        <f>ROUND(ROUND(L285,2)*ROUND(G285,3),2)</f>
      </c>
      <c s="36" t="s">
        <v>434</v>
      </c>
      <c>
        <f>(M285*21)/100</f>
      </c>
      <c t="s">
        <v>27</v>
      </c>
    </row>
    <row r="286" spans="1:5" ht="12.75">
      <c r="A286" s="35" t="s">
        <v>53</v>
      </c>
      <c r="E286" s="39" t="s">
        <v>5</v>
      </c>
    </row>
    <row r="287" spans="1:5" ht="12.75">
      <c r="A287" s="35" t="s">
        <v>54</v>
      </c>
      <c r="E287" s="40" t="s">
        <v>3776</v>
      </c>
    </row>
    <row r="288" spans="1:5" ht="12.75">
      <c r="A288" t="s">
        <v>55</v>
      </c>
      <c r="E288" s="39" t="s">
        <v>5</v>
      </c>
    </row>
    <row r="289" spans="1:16" ht="12.75">
      <c r="A289" t="s">
        <v>48</v>
      </c>
      <c s="34" t="s">
        <v>405</v>
      </c>
      <c s="34" t="s">
        <v>3832</v>
      </c>
      <c s="35" t="s">
        <v>5</v>
      </c>
      <c s="6" t="s">
        <v>3833</v>
      </c>
      <c s="36" t="s">
        <v>62</v>
      </c>
      <c s="37">
        <v>4</v>
      </c>
      <c s="36">
        <v>0.00258</v>
      </c>
      <c s="36">
        <f>ROUND(G289*H289,6)</f>
      </c>
      <c r="L289" s="38">
        <v>0</v>
      </c>
      <c s="32">
        <f>ROUND(ROUND(L289,2)*ROUND(G289,3),2)</f>
      </c>
      <c s="36" t="s">
        <v>434</v>
      </c>
      <c>
        <f>(M289*21)/100</f>
      </c>
      <c t="s">
        <v>27</v>
      </c>
    </row>
    <row r="290" spans="1:5" ht="12.75">
      <c r="A290" s="35" t="s">
        <v>53</v>
      </c>
      <c r="E290" s="39" t="s">
        <v>5</v>
      </c>
    </row>
    <row r="291" spans="1:5" ht="12.75">
      <c r="A291" s="35" t="s">
        <v>54</v>
      </c>
      <c r="E291" s="40" t="s">
        <v>3750</v>
      </c>
    </row>
    <row r="292" spans="1:5" ht="12.75">
      <c r="A292" t="s">
        <v>55</v>
      </c>
      <c r="E292" s="39" t="s">
        <v>5</v>
      </c>
    </row>
    <row r="293" spans="1:16" ht="25.5">
      <c r="A293" t="s">
        <v>48</v>
      </c>
      <c s="34" t="s">
        <v>409</v>
      </c>
      <c s="34" t="s">
        <v>3834</v>
      </c>
      <c s="35" t="s">
        <v>5</v>
      </c>
      <c s="6" t="s">
        <v>3835</v>
      </c>
      <c s="36" t="s">
        <v>62</v>
      </c>
      <c s="37">
        <v>4</v>
      </c>
      <c s="36">
        <v>0.00078</v>
      </c>
      <c s="36">
        <f>ROUND(G293*H293,6)</f>
      </c>
      <c r="L293" s="38">
        <v>0</v>
      </c>
      <c s="32">
        <f>ROUND(ROUND(L293,2)*ROUND(G293,3),2)</f>
      </c>
      <c s="36" t="s">
        <v>434</v>
      </c>
      <c>
        <f>(M293*21)/100</f>
      </c>
      <c t="s">
        <v>27</v>
      </c>
    </row>
    <row r="294" spans="1:5" ht="12.75">
      <c r="A294" s="35" t="s">
        <v>53</v>
      </c>
      <c r="E294" s="39" t="s">
        <v>5</v>
      </c>
    </row>
    <row r="295" spans="1:5" ht="12.75">
      <c r="A295" s="35" t="s">
        <v>54</v>
      </c>
      <c r="E295" s="40" t="s">
        <v>3750</v>
      </c>
    </row>
    <row r="296" spans="1:5" ht="12.75">
      <c r="A296" t="s">
        <v>55</v>
      </c>
      <c r="E296" s="39" t="s">
        <v>5</v>
      </c>
    </row>
    <row r="297" spans="1:16" ht="25.5">
      <c r="A297" t="s">
        <v>48</v>
      </c>
      <c s="34" t="s">
        <v>410</v>
      </c>
      <c s="34" t="s">
        <v>3836</v>
      </c>
      <c s="35" t="s">
        <v>5</v>
      </c>
      <c s="6" t="s">
        <v>3837</v>
      </c>
      <c s="36" t="s">
        <v>62</v>
      </c>
      <c s="37">
        <v>4</v>
      </c>
      <c s="36">
        <v>0.00063</v>
      </c>
      <c s="36">
        <f>ROUND(G297*H297,6)</f>
      </c>
      <c r="L297" s="38">
        <v>0</v>
      </c>
      <c s="32">
        <f>ROUND(ROUND(L297,2)*ROUND(G297,3),2)</f>
      </c>
      <c s="36" t="s">
        <v>434</v>
      </c>
      <c>
        <f>(M297*21)/100</f>
      </c>
      <c t="s">
        <v>27</v>
      </c>
    </row>
    <row r="298" spans="1:5" ht="12.75">
      <c r="A298" s="35" t="s">
        <v>53</v>
      </c>
      <c r="E298" s="39" t="s">
        <v>5</v>
      </c>
    </row>
    <row r="299" spans="1:5" ht="12.75">
      <c r="A299" s="35" t="s">
        <v>54</v>
      </c>
      <c r="E299" s="40" t="s">
        <v>3750</v>
      </c>
    </row>
    <row r="300" spans="1:5" ht="12.75">
      <c r="A300" t="s">
        <v>55</v>
      </c>
      <c r="E300" s="39" t="s">
        <v>5</v>
      </c>
    </row>
    <row r="301" spans="1:16" ht="12.75">
      <c r="A301" t="s">
        <v>48</v>
      </c>
      <c s="34" t="s">
        <v>411</v>
      </c>
      <c s="34" t="s">
        <v>3838</v>
      </c>
      <c s="35" t="s">
        <v>5</v>
      </c>
      <c s="6" t="s">
        <v>3839</v>
      </c>
      <c s="36" t="s">
        <v>62</v>
      </c>
      <c s="37">
        <v>10</v>
      </c>
      <c s="36">
        <v>0.00071</v>
      </c>
      <c s="36">
        <f>ROUND(G301*H301,6)</f>
      </c>
      <c r="L301" s="38">
        <v>0</v>
      </c>
      <c s="32">
        <f>ROUND(ROUND(L301,2)*ROUND(G301,3),2)</f>
      </c>
      <c s="36" t="s">
        <v>434</v>
      </c>
      <c>
        <f>(M301*21)/100</f>
      </c>
      <c t="s">
        <v>27</v>
      </c>
    </row>
    <row r="302" spans="1:5" ht="12.75">
      <c r="A302" s="35" t="s">
        <v>53</v>
      </c>
      <c r="E302" s="39" t="s">
        <v>5</v>
      </c>
    </row>
    <row r="303" spans="1:5" ht="12.75">
      <c r="A303" s="35" t="s">
        <v>54</v>
      </c>
      <c r="E303" s="40" t="s">
        <v>3730</v>
      </c>
    </row>
    <row r="304" spans="1:5" ht="12.75">
      <c r="A304" t="s">
        <v>55</v>
      </c>
      <c r="E304" s="39" t="s">
        <v>5</v>
      </c>
    </row>
    <row r="305" spans="1:16" ht="12.75">
      <c r="A305" t="s">
        <v>48</v>
      </c>
      <c s="34" t="s">
        <v>412</v>
      </c>
      <c s="34" t="s">
        <v>3840</v>
      </c>
      <c s="35" t="s">
        <v>5</v>
      </c>
      <c s="6" t="s">
        <v>3841</v>
      </c>
      <c s="36" t="s">
        <v>62</v>
      </c>
      <c s="37">
        <v>8</v>
      </c>
      <c s="36">
        <v>0.00125</v>
      </c>
      <c s="36">
        <f>ROUND(G305*H305,6)</f>
      </c>
      <c r="L305" s="38">
        <v>0</v>
      </c>
      <c s="32">
        <f>ROUND(ROUND(L305,2)*ROUND(G305,3),2)</f>
      </c>
      <c s="36" t="s">
        <v>434</v>
      </c>
      <c>
        <f>(M305*21)/100</f>
      </c>
      <c t="s">
        <v>27</v>
      </c>
    </row>
    <row r="306" spans="1:5" ht="12.75">
      <c r="A306" s="35" t="s">
        <v>53</v>
      </c>
      <c r="E306" s="39" t="s">
        <v>5</v>
      </c>
    </row>
    <row r="307" spans="1:5" ht="12.75">
      <c r="A307" s="35" t="s">
        <v>54</v>
      </c>
      <c r="E307" s="40" t="s">
        <v>3659</v>
      </c>
    </row>
    <row r="308" spans="1:5" ht="12.75">
      <c r="A308" t="s">
        <v>55</v>
      </c>
      <c r="E308" s="39" t="s">
        <v>5</v>
      </c>
    </row>
    <row r="309" spans="1:16" ht="12.75">
      <c r="A309" t="s">
        <v>48</v>
      </c>
      <c s="34" t="s">
        <v>413</v>
      </c>
      <c s="34" t="s">
        <v>3842</v>
      </c>
      <c s="35" t="s">
        <v>5</v>
      </c>
      <c s="6" t="s">
        <v>3843</v>
      </c>
      <c s="36" t="s">
        <v>62</v>
      </c>
      <c s="37">
        <v>2</v>
      </c>
      <c s="36">
        <v>0.00126</v>
      </c>
      <c s="36">
        <f>ROUND(G309*H309,6)</f>
      </c>
      <c r="L309" s="38">
        <v>0</v>
      </c>
      <c s="32">
        <f>ROUND(ROUND(L309,2)*ROUND(G309,3),2)</f>
      </c>
      <c s="36" t="s">
        <v>434</v>
      </c>
      <c>
        <f>(M309*21)/100</f>
      </c>
      <c t="s">
        <v>27</v>
      </c>
    </row>
    <row r="310" spans="1:5" ht="12.75">
      <c r="A310" s="35" t="s">
        <v>53</v>
      </c>
      <c r="E310" s="39" t="s">
        <v>5</v>
      </c>
    </row>
    <row r="311" spans="1:5" ht="12.75">
      <c r="A311" s="35" t="s">
        <v>54</v>
      </c>
      <c r="E311" s="40" t="s">
        <v>3735</v>
      </c>
    </row>
    <row r="312" spans="1:5" ht="12.75">
      <c r="A312" t="s">
        <v>55</v>
      </c>
      <c r="E312" s="39" t="s">
        <v>5</v>
      </c>
    </row>
    <row r="313" spans="1:16" ht="12.75">
      <c r="A313" t="s">
        <v>48</v>
      </c>
      <c s="34" t="s">
        <v>417</v>
      </c>
      <c s="34" t="s">
        <v>3844</v>
      </c>
      <c s="35" t="s">
        <v>5</v>
      </c>
      <c s="6" t="s">
        <v>3845</v>
      </c>
      <c s="36" t="s">
        <v>62</v>
      </c>
      <c s="37">
        <v>4</v>
      </c>
      <c s="36">
        <v>0.00073</v>
      </c>
      <c s="36">
        <f>ROUND(G313*H313,6)</f>
      </c>
      <c r="L313" s="38">
        <v>0</v>
      </c>
      <c s="32">
        <f>ROUND(ROUND(L313,2)*ROUND(G313,3),2)</f>
      </c>
      <c s="36" t="s">
        <v>434</v>
      </c>
      <c>
        <f>(M313*21)/100</f>
      </c>
      <c t="s">
        <v>27</v>
      </c>
    </row>
    <row r="314" spans="1:5" ht="12.75">
      <c r="A314" s="35" t="s">
        <v>53</v>
      </c>
      <c r="E314" s="39" t="s">
        <v>5</v>
      </c>
    </row>
    <row r="315" spans="1:5" ht="12.75">
      <c r="A315" s="35" t="s">
        <v>54</v>
      </c>
      <c r="E315" s="40" t="s">
        <v>3750</v>
      </c>
    </row>
    <row r="316" spans="1:5" ht="12.75">
      <c r="A316" t="s">
        <v>55</v>
      </c>
      <c r="E316" s="39" t="s">
        <v>5</v>
      </c>
    </row>
    <row r="317" spans="1:13" ht="12.75">
      <c r="A317" t="s">
        <v>46</v>
      </c>
      <c r="C317" s="31" t="s">
        <v>3846</v>
      </c>
      <c r="E317" s="33" t="s">
        <v>3847</v>
      </c>
      <c r="J317" s="32">
        <f>0</f>
      </c>
      <c s="32">
        <f>0</f>
      </c>
      <c s="32">
        <f>0+L318+L322+L326</f>
      </c>
      <c s="32">
        <f>0+M318+M322+M326</f>
      </c>
    </row>
    <row r="318" spans="1:16" ht="25.5">
      <c r="A318" t="s">
        <v>48</v>
      </c>
      <c s="34" t="s">
        <v>418</v>
      </c>
      <c s="34" t="s">
        <v>3848</v>
      </c>
      <c s="35" t="s">
        <v>5</v>
      </c>
      <c s="6" t="s">
        <v>3849</v>
      </c>
      <c s="36" t="s">
        <v>51</v>
      </c>
      <c s="37">
        <v>8</v>
      </c>
      <c s="36">
        <v>0</v>
      </c>
      <c s="36">
        <f>ROUND(G318*H318,6)</f>
      </c>
      <c r="L318" s="38">
        <v>0</v>
      </c>
      <c s="32">
        <f>ROUND(ROUND(L318,2)*ROUND(G318,3),2)</f>
      </c>
      <c s="36" t="s">
        <v>3651</v>
      </c>
      <c>
        <f>(M318*21)/100</f>
      </c>
      <c t="s">
        <v>27</v>
      </c>
    </row>
    <row r="319" spans="1:5" ht="12.75">
      <c r="A319" s="35" t="s">
        <v>53</v>
      </c>
      <c r="E319" s="39" t="s">
        <v>5</v>
      </c>
    </row>
    <row r="320" spans="1:5" ht="12.75">
      <c r="A320" s="35" t="s">
        <v>54</v>
      </c>
      <c r="E320" s="40" t="s">
        <v>3659</v>
      </c>
    </row>
    <row r="321" spans="1:5" ht="12.75">
      <c r="A321" t="s">
        <v>55</v>
      </c>
      <c r="E321" s="39" t="s">
        <v>5</v>
      </c>
    </row>
    <row r="322" spans="1:16" ht="12.75">
      <c r="A322" t="s">
        <v>48</v>
      </c>
      <c s="34" t="s">
        <v>627</v>
      </c>
      <c s="34" t="s">
        <v>3850</v>
      </c>
      <c s="35" t="s">
        <v>5</v>
      </c>
      <c s="6" t="s">
        <v>3851</v>
      </c>
      <c s="36" t="s">
        <v>51</v>
      </c>
      <c s="37">
        <v>16</v>
      </c>
      <c s="36">
        <v>0.038</v>
      </c>
      <c s="36">
        <f>ROUND(G322*H322,6)</f>
      </c>
      <c r="L322" s="38">
        <v>0</v>
      </c>
      <c s="32">
        <f>ROUND(ROUND(L322,2)*ROUND(G322,3),2)</f>
      </c>
      <c s="36" t="s">
        <v>3651</v>
      </c>
      <c>
        <f>(M322*21)/100</f>
      </c>
      <c t="s">
        <v>27</v>
      </c>
    </row>
    <row r="323" spans="1:5" ht="12.75">
      <c r="A323" s="35" t="s">
        <v>53</v>
      </c>
      <c r="E323" s="39" t="s">
        <v>5</v>
      </c>
    </row>
    <row r="324" spans="1:5" ht="12.75">
      <c r="A324" s="35" t="s">
        <v>54</v>
      </c>
      <c r="E324" s="40" t="s">
        <v>3852</v>
      </c>
    </row>
    <row r="325" spans="1:5" ht="12.75">
      <c r="A325" t="s">
        <v>55</v>
      </c>
      <c r="E325" s="39" t="s">
        <v>5</v>
      </c>
    </row>
    <row r="326" spans="1:16" ht="12.75">
      <c r="A326" t="s">
        <v>48</v>
      </c>
      <c s="34" t="s">
        <v>628</v>
      </c>
      <c s="34" t="s">
        <v>3853</v>
      </c>
      <c s="35" t="s">
        <v>5</v>
      </c>
      <c s="6" t="s">
        <v>3854</v>
      </c>
      <c s="36" t="s">
        <v>51</v>
      </c>
      <c s="37">
        <v>8</v>
      </c>
      <c s="36">
        <v>0.097</v>
      </c>
      <c s="36">
        <f>ROUND(G326*H326,6)</f>
      </c>
      <c r="L326" s="38">
        <v>0</v>
      </c>
      <c s="32">
        <f>ROUND(ROUND(L326,2)*ROUND(G326,3),2)</f>
      </c>
      <c s="36" t="s">
        <v>3651</v>
      </c>
      <c>
        <f>(M326*21)/100</f>
      </c>
      <c t="s">
        <v>27</v>
      </c>
    </row>
    <row r="327" spans="1:5" ht="12.75">
      <c r="A327" s="35" t="s">
        <v>53</v>
      </c>
      <c r="E327" s="39" t="s">
        <v>5</v>
      </c>
    </row>
    <row r="328" spans="1:5" ht="12.75">
      <c r="A328" s="35" t="s">
        <v>54</v>
      </c>
      <c r="E328" s="40" t="s">
        <v>3659</v>
      </c>
    </row>
    <row r="329" spans="1:5" ht="12.75">
      <c r="A329" t="s">
        <v>55</v>
      </c>
      <c r="E329" s="39" t="s">
        <v>5</v>
      </c>
    </row>
    <row r="330" spans="1:13" ht="12.75">
      <c r="A330" t="s">
        <v>46</v>
      </c>
      <c r="C330" s="31" t="s">
        <v>67</v>
      </c>
      <c r="E330" s="33" t="s">
        <v>3855</v>
      </c>
      <c r="J330" s="32">
        <f>0</f>
      </c>
      <c s="32">
        <f>0</f>
      </c>
      <c s="32">
        <f>0+L331+L335+L339+L343</f>
      </c>
      <c s="32">
        <f>0+M331+M335+M339+M343</f>
      </c>
    </row>
    <row r="331" spans="1:16" ht="12.75">
      <c r="A331" t="s">
        <v>48</v>
      </c>
      <c s="34" t="s">
        <v>632</v>
      </c>
      <c s="34" t="s">
        <v>3856</v>
      </c>
      <c s="35" t="s">
        <v>5</v>
      </c>
      <c s="6" t="s">
        <v>3857</v>
      </c>
      <c s="36" t="s">
        <v>197</v>
      </c>
      <c s="37">
        <v>100</v>
      </c>
      <c s="36">
        <v>0.69</v>
      </c>
      <c s="36">
        <f>ROUND(G331*H331,6)</f>
      </c>
      <c r="L331" s="38">
        <v>0</v>
      </c>
      <c s="32">
        <f>ROUND(ROUND(L331,2)*ROUND(G331,3),2)</f>
      </c>
      <c s="36" t="s">
        <v>3651</v>
      </c>
      <c>
        <f>(M331*21)/100</f>
      </c>
      <c t="s">
        <v>27</v>
      </c>
    </row>
    <row r="332" spans="1:5" ht="12.75">
      <c r="A332" s="35" t="s">
        <v>53</v>
      </c>
      <c r="E332" s="39" t="s">
        <v>5</v>
      </c>
    </row>
    <row r="333" spans="1:5" ht="12.75">
      <c r="A333" s="35" t="s">
        <v>54</v>
      </c>
      <c r="E333" s="40" t="s">
        <v>3652</v>
      </c>
    </row>
    <row r="334" spans="1:5" ht="12.75">
      <c r="A334" t="s">
        <v>55</v>
      </c>
      <c r="E334" s="39" t="s">
        <v>5</v>
      </c>
    </row>
    <row r="335" spans="1:16" ht="25.5">
      <c r="A335" t="s">
        <v>48</v>
      </c>
      <c s="34" t="s">
        <v>636</v>
      </c>
      <c s="34" t="s">
        <v>3858</v>
      </c>
      <c s="35" t="s">
        <v>5</v>
      </c>
      <c s="6" t="s">
        <v>3859</v>
      </c>
      <c s="36" t="s">
        <v>197</v>
      </c>
      <c s="37">
        <v>100</v>
      </c>
      <c s="36">
        <v>0.26376</v>
      </c>
      <c s="36">
        <f>ROUND(G335*H335,6)</f>
      </c>
      <c r="L335" s="38">
        <v>0</v>
      </c>
      <c s="32">
        <f>ROUND(ROUND(L335,2)*ROUND(G335,3),2)</f>
      </c>
      <c s="36" t="s">
        <v>3651</v>
      </c>
      <c>
        <f>(M335*21)/100</f>
      </c>
      <c t="s">
        <v>27</v>
      </c>
    </row>
    <row r="336" spans="1:5" ht="12.75">
      <c r="A336" s="35" t="s">
        <v>53</v>
      </c>
      <c r="E336" s="39" t="s">
        <v>5</v>
      </c>
    </row>
    <row r="337" spans="1:5" ht="12.75">
      <c r="A337" s="35" t="s">
        <v>54</v>
      </c>
      <c r="E337" s="40" t="s">
        <v>3652</v>
      </c>
    </row>
    <row r="338" spans="1:5" ht="12.75">
      <c r="A338" t="s">
        <v>55</v>
      </c>
      <c r="E338" s="39" t="s">
        <v>5</v>
      </c>
    </row>
    <row r="339" spans="1:16" ht="12.75">
      <c r="A339" t="s">
        <v>48</v>
      </c>
      <c s="34" t="s">
        <v>640</v>
      </c>
      <c s="34" t="s">
        <v>3860</v>
      </c>
      <c s="35" t="s">
        <v>5</v>
      </c>
      <c s="6" t="s">
        <v>3861</v>
      </c>
      <c s="36" t="s">
        <v>197</v>
      </c>
      <c s="37">
        <v>100</v>
      </c>
      <c s="36">
        <v>0.00051</v>
      </c>
      <c s="36">
        <f>ROUND(G339*H339,6)</f>
      </c>
      <c r="L339" s="38">
        <v>0</v>
      </c>
      <c s="32">
        <f>ROUND(ROUND(L339,2)*ROUND(G339,3),2)</f>
      </c>
      <c s="36" t="s">
        <v>3651</v>
      </c>
      <c>
        <f>(M339*21)/100</f>
      </c>
      <c t="s">
        <v>27</v>
      </c>
    </row>
    <row r="340" spans="1:5" ht="12.75">
      <c r="A340" s="35" t="s">
        <v>53</v>
      </c>
      <c r="E340" s="39" t="s">
        <v>5</v>
      </c>
    </row>
    <row r="341" spans="1:5" ht="12.75">
      <c r="A341" s="35" t="s">
        <v>54</v>
      </c>
      <c r="E341" s="40" t="s">
        <v>3652</v>
      </c>
    </row>
    <row r="342" spans="1:5" ht="12.75">
      <c r="A342" t="s">
        <v>55</v>
      </c>
      <c r="E342" s="39" t="s">
        <v>5</v>
      </c>
    </row>
    <row r="343" spans="1:16" ht="25.5">
      <c r="A343" t="s">
        <v>48</v>
      </c>
      <c s="34" t="s">
        <v>644</v>
      </c>
      <c s="34" t="s">
        <v>3862</v>
      </c>
      <c s="35" t="s">
        <v>5</v>
      </c>
      <c s="6" t="s">
        <v>3863</v>
      </c>
      <c s="36" t="s">
        <v>197</v>
      </c>
      <c s="37">
        <v>100</v>
      </c>
      <c s="36">
        <v>0.12966</v>
      </c>
      <c s="36">
        <f>ROUND(G343*H343,6)</f>
      </c>
      <c r="L343" s="38">
        <v>0</v>
      </c>
      <c s="32">
        <f>ROUND(ROUND(L343,2)*ROUND(G343,3),2)</f>
      </c>
      <c s="36" t="s">
        <v>3651</v>
      </c>
      <c>
        <f>(M343*21)/100</f>
      </c>
      <c t="s">
        <v>27</v>
      </c>
    </row>
    <row r="344" spans="1:5" ht="12.75">
      <c r="A344" s="35" t="s">
        <v>53</v>
      </c>
      <c r="E344" s="39" t="s">
        <v>5</v>
      </c>
    </row>
    <row r="345" spans="1:5" ht="12.75">
      <c r="A345" s="35" t="s">
        <v>54</v>
      </c>
      <c r="E345" s="40" t="s">
        <v>3652</v>
      </c>
    </row>
    <row r="346" spans="1:5" ht="12.75">
      <c r="A346" t="s">
        <v>55</v>
      </c>
      <c r="E346" s="39" t="s">
        <v>5</v>
      </c>
    </row>
    <row r="347" spans="1:13" ht="12.75">
      <c r="A347" t="s">
        <v>46</v>
      </c>
      <c r="C347" s="31" t="s">
        <v>163</v>
      </c>
      <c r="E347" s="33" t="s">
        <v>3864</v>
      </c>
      <c r="J347" s="32">
        <f>0</f>
      </c>
      <c s="32">
        <f>0</f>
      </c>
      <c s="32">
        <f>0+L348</f>
      </c>
      <c s="32">
        <f>0+M348</f>
      </c>
    </row>
    <row r="348" spans="1:16" ht="12.75">
      <c r="A348" t="s">
        <v>48</v>
      </c>
      <c s="34" t="s">
        <v>648</v>
      </c>
      <c s="34" t="s">
        <v>3865</v>
      </c>
      <c s="35" t="s">
        <v>5</v>
      </c>
      <c s="6" t="s">
        <v>3866</v>
      </c>
      <c s="36" t="s">
        <v>51</v>
      </c>
      <c s="37">
        <v>89</v>
      </c>
      <c s="36">
        <v>0.00013</v>
      </c>
      <c s="36">
        <f>ROUND(G348*H348,6)</f>
      </c>
      <c r="L348" s="38">
        <v>0</v>
      </c>
      <c s="32">
        <f>ROUND(ROUND(L348,2)*ROUND(G348,3),2)</f>
      </c>
      <c s="36" t="s">
        <v>3651</v>
      </c>
      <c>
        <f>(M348*21)/100</f>
      </c>
      <c t="s">
        <v>27</v>
      </c>
    </row>
    <row r="349" spans="1:5" ht="12.75">
      <c r="A349" s="35" t="s">
        <v>53</v>
      </c>
      <c r="E349" s="39" t="s">
        <v>5</v>
      </c>
    </row>
    <row r="350" spans="1:5" ht="12.75">
      <c r="A350" s="35" t="s">
        <v>54</v>
      </c>
      <c r="E350" s="40" t="s">
        <v>3738</v>
      </c>
    </row>
    <row r="351" spans="1:5" ht="12.75">
      <c r="A351" t="s">
        <v>55</v>
      </c>
      <c r="E351" s="39" t="s">
        <v>5</v>
      </c>
    </row>
    <row r="352" spans="1:13" ht="12.75">
      <c r="A352" t="s">
        <v>46</v>
      </c>
      <c r="C352" s="31" t="s">
        <v>76</v>
      </c>
      <c r="E352" s="33" t="s">
        <v>3867</v>
      </c>
      <c r="J352" s="32">
        <f>0</f>
      </c>
      <c s="32">
        <f>0</f>
      </c>
      <c s="32">
        <f>0+L353</f>
      </c>
      <c s="32">
        <f>0+M353</f>
      </c>
    </row>
    <row r="353" spans="1:16" ht="12.75">
      <c r="A353" t="s">
        <v>48</v>
      </c>
      <c s="34" t="s">
        <v>652</v>
      </c>
      <c s="34" t="s">
        <v>3868</v>
      </c>
      <c s="35" t="s">
        <v>5</v>
      </c>
      <c s="6" t="s">
        <v>3869</v>
      </c>
      <c s="36" t="s">
        <v>51</v>
      </c>
      <c s="37">
        <v>148</v>
      </c>
      <c s="36">
        <v>0</v>
      </c>
      <c s="36">
        <f>ROUND(G353*H353,6)</f>
      </c>
      <c r="L353" s="38">
        <v>0</v>
      </c>
      <c s="32">
        <f>ROUND(ROUND(L353,2)*ROUND(G353,3),2)</f>
      </c>
      <c s="36" t="s">
        <v>3651</v>
      </c>
      <c>
        <f>(M353*21)/100</f>
      </c>
      <c t="s">
        <v>27</v>
      </c>
    </row>
    <row r="354" spans="1:5" ht="12.75">
      <c r="A354" s="35" t="s">
        <v>53</v>
      </c>
      <c r="E354" s="39" t="s">
        <v>5</v>
      </c>
    </row>
    <row r="355" spans="1:5" ht="12.75">
      <c r="A355" s="35" t="s">
        <v>54</v>
      </c>
      <c r="E355" s="40" t="s">
        <v>3870</v>
      </c>
    </row>
    <row r="356" spans="1:5" ht="12.75">
      <c r="A356" t="s">
        <v>55</v>
      </c>
      <c r="E356" s="39" t="s">
        <v>5</v>
      </c>
    </row>
    <row r="357" spans="1:13" ht="12.75">
      <c r="A357" t="s">
        <v>46</v>
      </c>
      <c r="C357" s="31" t="s">
        <v>3871</v>
      </c>
      <c r="E357" s="33" t="s">
        <v>3872</v>
      </c>
      <c r="J357" s="32">
        <f>0</f>
      </c>
      <c s="32">
        <f>0</f>
      </c>
      <c s="32">
        <f>0+L358+L362+L366+L370</f>
      </c>
      <c s="32">
        <f>0+M358+M362+M366+M370</f>
      </c>
    </row>
    <row r="358" spans="1:16" ht="12.75">
      <c r="A358" t="s">
        <v>48</v>
      </c>
      <c s="34" t="s">
        <v>439</v>
      </c>
      <c s="34" t="s">
        <v>3873</v>
      </c>
      <c s="35" t="s">
        <v>5</v>
      </c>
      <c s="6" t="s">
        <v>3874</v>
      </c>
      <c s="36" t="s">
        <v>443</v>
      </c>
      <c s="37">
        <v>77.5</v>
      </c>
      <c s="36">
        <v>0</v>
      </c>
      <c s="36">
        <f>ROUND(G358*H358,6)</f>
      </c>
      <c r="L358" s="38">
        <v>0</v>
      </c>
      <c s="32">
        <f>ROUND(ROUND(L358,2)*ROUND(G358,3),2)</f>
      </c>
      <c s="36" t="s">
        <v>3651</v>
      </c>
      <c>
        <f>(M358*21)/100</f>
      </c>
      <c t="s">
        <v>27</v>
      </c>
    </row>
    <row r="359" spans="1:5" ht="12.75">
      <c r="A359" s="35" t="s">
        <v>53</v>
      </c>
      <c r="E359" s="39" t="s">
        <v>5</v>
      </c>
    </row>
    <row r="360" spans="1:5" ht="12.75">
      <c r="A360" s="35" t="s">
        <v>54</v>
      </c>
      <c r="E360" s="40" t="s">
        <v>3875</v>
      </c>
    </row>
    <row r="361" spans="1:5" ht="12.75">
      <c r="A361" t="s">
        <v>55</v>
      </c>
      <c r="E361" s="39" t="s">
        <v>5</v>
      </c>
    </row>
    <row r="362" spans="1:16" ht="12.75">
      <c r="A362" t="s">
        <v>48</v>
      </c>
      <c s="34" t="s">
        <v>446</v>
      </c>
      <c s="34" t="s">
        <v>3876</v>
      </c>
      <c s="35" t="s">
        <v>5</v>
      </c>
      <c s="6" t="s">
        <v>3877</v>
      </c>
      <c s="36" t="s">
        <v>443</v>
      </c>
      <c s="37">
        <v>697.5</v>
      </c>
      <c s="36">
        <v>0</v>
      </c>
      <c s="36">
        <f>ROUND(G362*H362,6)</f>
      </c>
      <c r="L362" s="38">
        <v>0</v>
      </c>
      <c s="32">
        <f>ROUND(ROUND(L362,2)*ROUND(G362,3),2)</f>
      </c>
      <c s="36" t="s">
        <v>3651</v>
      </c>
      <c>
        <f>(M362*21)/100</f>
      </c>
      <c t="s">
        <v>27</v>
      </c>
    </row>
    <row r="363" spans="1:5" ht="12.75">
      <c r="A363" s="35" t="s">
        <v>53</v>
      </c>
      <c r="E363" s="39" t="s">
        <v>5</v>
      </c>
    </row>
    <row r="364" spans="1:5" ht="12.75">
      <c r="A364" s="35" t="s">
        <v>54</v>
      </c>
      <c r="E364" s="40" t="s">
        <v>3878</v>
      </c>
    </row>
    <row r="365" spans="1:5" ht="12.75">
      <c r="A365" t="s">
        <v>55</v>
      </c>
      <c r="E365" s="39" t="s">
        <v>5</v>
      </c>
    </row>
    <row r="366" spans="1:16" ht="12.75">
      <c r="A366" t="s">
        <v>48</v>
      </c>
      <c s="34" t="s">
        <v>450</v>
      </c>
      <c s="34" t="s">
        <v>3879</v>
      </c>
      <c s="35" t="s">
        <v>3721</v>
      </c>
      <c s="6" t="s">
        <v>3722</v>
      </c>
      <c s="36" t="s">
        <v>443</v>
      </c>
      <c s="37">
        <v>44</v>
      </c>
      <c s="36">
        <v>0</v>
      </c>
      <c s="36">
        <f>ROUND(G366*H366,6)</f>
      </c>
      <c r="L366" s="38">
        <v>0</v>
      </c>
      <c s="32">
        <f>ROUND(ROUND(L366,2)*ROUND(G366,3),2)</f>
      </c>
      <c s="36" t="s">
        <v>3651</v>
      </c>
      <c>
        <f>(M366*21)/100</f>
      </c>
      <c t="s">
        <v>27</v>
      </c>
    </row>
    <row r="367" spans="1:5" ht="12.75">
      <c r="A367" s="35" t="s">
        <v>53</v>
      </c>
      <c r="E367" s="39" t="s">
        <v>445</v>
      </c>
    </row>
    <row r="368" spans="1:5" ht="12.75">
      <c r="A368" s="35" t="s">
        <v>54</v>
      </c>
      <c r="E368" s="40" t="s">
        <v>3880</v>
      </c>
    </row>
    <row r="369" spans="1:5" ht="12.75">
      <c r="A369" t="s">
        <v>55</v>
      </c>
      <c r="E369" s="39" t="s">
        <v>5</v>
      </c>
    </row>
    <row r="370" spans="1:16" ht="25.5">
      <c r="A370" t="s">
        <v>48</v>
      </c>
      <c s="34" t="s">
        <v>463</v>
      </c>
      <c s="34" t="s">
        <v>3881</v>
      </c>
      <c s="35" t="s">
        <v>3571</v>
      </c>
      <c s="6" t="s">
        <v>3882</v>
      </c>
      <c s="36" t="s">
        <v>443</v>
      </c>
      <c s="37">
        <v>33.5</v>
      </c>
      <c s="36">
        <v>0</v>
      </c>
      <c s="36">
        <f>ROUND(G370*H370,6)</f>
      </c>
      <c r="L370" s="38">
        <v>0</v>
      </c>
      <c s="32">
        <f>ROUND(ROUND(L370,2)*ROUND(G370,3),2)</f>
      </c>
      <c s="36" t="s">
        <v>3651</v>
      </c>
      <c>
        <f>(M370*21)/100</f>
      </c>
      <c t="s">
        <v>27</v>
      </c>
    </row>
    <row r="371" spans="1:5" ht="12.75">
      <c r="A371" s="35" t="s">
        <v>53</v>
      </c>
      <c r="E371" s="39" t="s">
        <v>445</v>
      </c>
    </row>
    <row r="372" spans="1:5" ht="12.75">
      <c r="A372" s="35" t="s">
        <v>54</v>
      </c>
      <c r="E372" s="40" t="s">
        <v>3883</v>
      </c>
    </row>
    <row r="373" spans="1:5" ht="12.75">
      <c r="A373" t="s">
        <v>55</v>
      </c>
      <c r="E373" s="39" t="s">
        <v>5</v>
      </c>
    </row>
    <row r="374" spans="1:13" ht="12.75">
      <c r="A374" t="s">
        <v>46</v>
      </c>
      <c r="C374" s="31" t="s">
        <v>3884</v>
      </c>
      <c r="E374" s="33" t="s">
        <v>3885</v>
      </c>
      <c r="J374" s="32">
        <f>0</f>
      </c>
      <c s="32">
        <f>0</f>
      </c>
      <c s="32">
        <f>0+L375</f>
      </c>
      <c s="32">
        <f>0+M375</f>
      </c>
    </row>
    <row r="375" spans="1:16" ht="25.5">
      <c r="A375" t="s">
        <v>48</v>
      </c>
      <c s="34" t="s">
        <v>419</v>
      </c>
      <c s="34" t="s">
        <v>3886</v>
      </c>
      <c s="35" t="s">
        <v>5</v>
      </c>
      <c s="6" t="s">
        <v>3887</v>
      </c>
      <c s="36" t="s">
        <v>443</v>
      </c>
      <c s="37">
        <v>127.521</v>
      </c>
      <c s="36">
        <v>0</v>
      </c>
      <c s="36">
        <f>ROUND(G375*H375,6)</f>
      </c>
      <c r="L375" s="38">
        <v>0</v>
      </c>
      <c s="32">
        <f>ROUND(ROUND(L375,2)*ROUND(G375,3),2)</f>
      </c>
      <c s="36" t="s">
        <v>3651</v>
      </c>
      <c>
        <f>(M375*21)/100</f>
      </c>
      <c t="s">
        <v>27</v>
      </c>
    </row>
    <row r="376" spans="1:5" ht="12.75">
      <c r="A376" s="35" t="s">
        <v>53</v>
      </c>
      <c r="E376" s="39" t="s">
        <v>5</v>
      </c>
    </row>
    <row r="377" spans="1:5" ht="12.75">
      <c r="A377" s="35" t="s">
        <v>54</v>
      </c>
      <c r="E377" s="40" t="s">
        <v>3888</v>
      </c>
    </row>
    <row r="378" spans="1:5" ht="12.75">
      <c r="A378" t="s">
        <v>55</v>
      </c>
      <c r="E378" s="39" t="s">
        <v>5</v>
      </c>
    </row>
    <row r="379" spans="1:13" ht="12.75">
      <c r="A379" t="s">
        <v>46</v>
      </c>
      <c r="C379" s="31" t="s">
        <v>3889</v>
      </c>
      <c r="E379" s="33" t="s">
        <v>3890</v>
      </c>
      <c r="J379" s="32">
        <f>0</f>
      </c>
      <c s="32">
        <f>0</f>
      </c>
      <c s="32">
        <f>0+L380+L384+L388+L392</f>
      </c>
      <c s="32">
        <f>0+M380+M384+M388+M392</f>
      </c>
    </row>
    <row r="380" spans="1:16" ht="12.75">
      <c r="A380" t="s">
        <v>48</v>
      </c>
      <c s="34" t="s">
        <v>423</v>
      </c>
      <c s="34" t="s">
        <v>3891</v>
      </c>
      <c s="35" t="s">
        <v>5</v>
      </c>
      <c s="6" t="s">
        <v>3892</v>
      </c>
      <c s="36" t="s">
        <v>298</v>
      </c>
      <c s="37">
        <v>1</v>
      </c>
      <c s="36">
        <v>0</v>
      </c>
      <c s="36">
        <f>ROUND(G380*H380,6)</f>
      </c>
      <c r="L380" s="38">
        <v>0</v>
      </c>
      <c s="32">
        <f>ROUND(ROUND(L380,2)*ROUND(G380,3),2)</f>
      </c>
      <c s="36" t="s">
        <v>434</v>
      </c>
      <c>
        <f>(M380*21)/100</f>
      </c>
      <c t="s">
        <v>27</v>
      </c>
    </row>
    <row r="381" spans="1:5" ht="12.75">
      <c r="A381" s="35" t="s">
        <v>53</v>
      </c>
      <c r="E381" s="39" t="s">
        <v>5</v>
      </c>
    </row>
    <row r="382" spans="1:5" ht="12.75">
      <c r="A382" s="35" t="s">
        <v>54</v>
      </c>
      <c r="E382" s="40" t="s">
        <v>3747</v>
      </c>
    </row>
    <row r="383" spans="1:5" ht="12.75">
      <c r="A383" t="s">
        <v>55</v>
      </c>
      <c r="E383" s="39" t="s">
        <v>5</v>
      </c>
    </row>
    <row r="384" spans="1:16" ht="12.75">
      <c r="A384" t="s">
        <v>48</v>
      </c>
      <c s="34" t="s">
        <v>427</v>
      </c>
      <c s="34" t="s">
        <v>3893</v>
      </c>
      <c s="35" t="s">
        <v>5</v>
      </c>
      <c s="6" t="s">
        <v>3894</v>
      </c>
      <c s="36" t="s">
        <v>298</v>
      </c>
      <c s="37">
        <v>1</v>
      </c>
      <c s="36">
        <v>0</v>
      </c>
      <c s="36">
        <f>ROUND(G384*H384,6)</f>
      </c>
      <c r="L384" s="38">
        <v>0</v>
      </c>
      <c s="32">
        <f>ROUND(ROUND(L384,2)*ROUND(G384,3),2)</f>
      </c>
      <c s="36" t="s">
        <v>434</v>
      </c>
      <c>
        <f>(M384*21)/100</f>
      </c>
      <c t="s">
        <v>27</v>
      </c>
    </row>
    <row r="385" spans="1:5" ht="12.75">
      <c r="A385" s="35" t="s">
        <v>53</v>
      </c>
      <c r="E385" s="39" t="s">
        <v>5</v>
      </c>
    </row>
    <row r="386" spans="1:5" ht="12.75">
      <c r="A386" s="35" t="s">
        <v>54</v>
      </c>
      <c r="E386" s="40" t="s">
        <v>3747</v>
      </c>
    </row>
    <row r="387" spans="1:5" ht="12.75">
      <c r="A387" t="s">
        <v>55</v>
      </c>
      <c r="E387" s="39" t="s">
        <v>5</v>
      </c>
    </row>
    <row r="388" spans="1:16" ht="12.75">
      <c r="A388" t="s">
        <v>48</v>
      </c>
      <c s="34" t="s">
        <v>431</v>
      </c>
      <c s="34" t="s">
        <v>3895</v>
      </c>
      <c s="35" t="s">
        <v>5</v>
      </c>
      <c s="6" t="s">
        <v>3896</v>
      </c>
      <c s="36" t="s">
        <v>3897</v>
      </c>
      <c s="37">
        <v>3</v>
      </c>
      <c s="36">
        <v>0</v>
      </c>
      <c s="36">
        <f>ROUND(G388*H388,6)</f>
      </c>
      <c r="L388" s="38">
        <v>0</v>
      </c>
      <c s="32">
        <f>ROUND(ROUND(L388,2)*ROUND(G388,3),2)</f>
      </c>
      <c s="36" t="s">
        <v>434</v>
      </c>
      <c>
        <f>(M388*21)/100</f>
      </c>
      <c t="s">
        <v>27</v>
      </c>
    </row>
    <row r="389" spans="1:5" ht="12.75">
      <c r="A389" s="35" t="s">
        <v>53</v>
      </c>
      <c r="E389" s="39" t="s">
        <v>5</v>
      </c>
    </row>
    <row r="390" spans="1:5" ht="12.75">
      <c r="A390" s="35" t="s">
        <v>54</v>
      </c>
      <c r="E390" s="40" t="s">
        <v>3776</v>
      </c>
    </row>
    <row r="391" spans="1:5" ht="12.75">
      <c r="A391" t="s">
        <v>55</v>
      </c>
      <c r="E391" s="39" t="s">
        <v>5</v>
      </c>
    </row>
    <row r="392" spans="1:16" ht="12.75">
      <c r="A392" t="s">
        <v>48</v>
      </c>
      <c s="34" t="s">
        <v>435</v>
      </c>
      <c s="34" t="s">
        <v>3898</v>
      </c>
      <c s="35" t="s">
        <v>5</v>
      </c>
      <c s="6" t="s">
        <v>3899</v>
      </c>
      <c s="36" t="s">
        <v>3897</v>
      </c>
      <c s="37">
        <v>2</v>
      </c>
      <c s="36">
        <v>0</v>
      </c>
      <c s="36">
        <f>ROUND(G392*H392,6)</f>
      </c>
      <c r="L392" s="38">
        <v>0</v>
      </c>
      <c s="32">
        <f>ROUND(ROUND(L392,2)*ROUND(G392,3),2)</f>
      </c>
      <c s="36" t="s">
        <v>434</v>
      </c>
      <c>
        <f>(M392*21)/100</f>
      </c>
      <c t="s">
        <v>27</v>
      </c>
    </row>
    <row r="393" spans="1:5" ht="12.75">
      <c r="A393" s="35" t="s">
        <v>53</v>
      </c>
      <c r="E393" s="39" t="s">
        <v>5</v>
      </c>
    </row>
    <row r="394" spans="1:5" ht="12.75">
      <c r="A394" s="35" t="s">
        <v>54</v>
      </c>
      <c r="E394" s="40" t="s">
        <v>3735</v>
      </c>
    </row>
    <row r="395" spans="1:5" ht="12.75">
      <c r="A395" t="s">
        <v>55</v>
      </c>
      <c r="E395" s="39" t="s">
        <v>5</v>
      </c>
    </row>
    <row r="396" spans="1:13" ht="12.75">
      <c r="A396" t="s">
        <v>46</v>
      </c>
      <c r="C396" s="31" t="s">
        <v>3900</v>
      </c>
      <c r="E396" s="33" t="s">
        <v>3901</v>
      </c>
      <c r="J396" s="32">
        <f>0</f>
      </c>
      <c s="32">
        <f>0</f>
      </c>
      <c s="32">
        <f>0+L397+L401+L405+L409</f>
      </c>
      <c s="32">
        <f>0+M397+M401+M405+M409</f>
      </c>
    </row>
    <row r="397" spans="1:16" ht="12.75">
      <c r="A397" t="s">
        <v>48</v>
      </c>
      <c s="34" t="s">
        <v>268</v>
      </c>
      <c s="34" t="s">
        <v>3902</v>
      </c>
      <c s="35" t="s">
        <v>5</v>
      </c>
      <c s="6" t="s">
        <v>3903</v>
      </c>
      <c s="36" t="s">
        <v>51</v>
      </c>
      <c s="37">
        <v>124</v>
      </c>
      <c s="36">
        <v>0</v>
      </c>
      <c s="36">
        <f>ROUND(G397*H397,6)</f>
      </c>
      <c r="L397" s="38">
        <v>0</v>
      </c>
      <c s="32">
        <f>ROUND(ROUND(L397,2)*ROUND(G397,3),2)</f>
      </c>
      <c s="36" t="s">
        <v>3651</v>
      </c>
      <c>
        <f>(M397*21)/100</f>
      </c>
      <c t="s">
        <v>27</v>
      </c>
    </row>
    <row r="398" spans="1:5" ht="12.75">
      <c r="A398" s="35" t="s">
        <v>53</v>
      </c>
      <c r="E398" s="39" t="s">
        <v>5</v>
      </c>
    </row>
    <row r="399" spans="1:5" ht="25.5">
      <c r="A399" s="35" t="s">
        <v>54</v>
      </c>
      <c r="E399" s="40" t="s">
        <v>3904</v>
      </c>
    </row>
    <row r="400" spans="1:5" ht="12.75">
      <c r="A400" t="s">
        <v>55</v>
      </c>
      <c r="E400" s="39" t="s">
        <v>5</v>
      </c>
    </row>
    <row r="401" spans="1:16" ht="12.75">
      <c r="A401" t="s">
        <v>48</v>
      </c>
      <c s="34" t="s">
        <v>273</v>
      </c>
      <c s="34" t="s">
        <v>3905</v>
      </c>
      <c s="35" t="s">
        <v>5</v>
      </c>
      <c s="6" t="s">
        <v>3906</v>
      </c>
      <c s="36" t="s">
        <v>298</v>
      </c>
      <c s="37">
        <v>1</v>
      </c>
      <c s="36">
        <v>0</v>
      </c>
      <c s="36">
        <f>ROUND(G401*H401,6)</f>
      </c>
      <c r="L401" s="38">
        <v>0</v>
      </c>
      <c s="32">
        <f>ROUND(ROUND(L401,2)*ROUND(G401,3),2)</f>
      </c>
      <c s="36" t="s">
        <v>3651</v>
      </c>
      <c>
        <f>(M401*21)/100</f>
      </c>
      <c t="s">
        <v>27</v>
      </c>
    </row>
    <row r="402" spans="1:5" ht="12.75">
      <c r="A402" s="35" t="s">
        <v>53</v>
      </c>
      <c r="E402" s="39" t="s">
        <v>5</v>
      </c>
    </row>
    <row r="403" spans="1:5" ht="12.75">
      <c r="A403" s="35" t="s">
        <v>54</v>
      </c>
      <c r="E403" s="40" t="s">
        <v>3907</v>
      </c>
    </row>
    <row r="404" spans="1:5" ht="12.75">
      <c r="A404" t="s">
        <v>55</v>
      </c>
      <c r="E404" s="39" t="s">
        <v>5</v>
      </c>
    </row>
    <row r="405" spans="1:16" ht="12.75">
      <c r="A405" t="s">
        <v>48</v>
      </c>
      <c s="34" t="s">
        <v>277</v>
      </c>
      <c s="34" t="s">
        <v>3908</v>
      </c>
      <c s="35" t="s">
        <v>5</v>
      </c>
      <c s="6" t="s">
        <v>3909</v>
      </c>
      <c s="36" t="s">
        <v>298</v>
      </c>
      <c s="37">
        <v>1</v>
      </c>
      <c s="36">
        <v>0</v>
      </c>
      <c s="36">
        <f>ROUND(G405*H405,6)</f>
      </c>
      <c r="L405" s="38">
        <v>0</v>
      </c>
      <c s="32">
        <f>ROUND(ROUND(L405,2)*ROUND(G405,3),2)</f>
      </c>
      <c s="36" t="s">
        <v>3651</v>
      </c>
      <c>
        <f>(M405*21)/100</f>
      </c>
      <c t="s">
        <v>27</v>
      </c>
    </row>
    <row r="406" spans="1:5" ht="12.75">
      <c r="A406" s="35" t="s">
        <v>53</v>
      </c>
      <c r="E406" s="39" t="s">
        <v>5</v>
      </c>
    </row>
    <row r="407" spans="1:5" ht="12.75">
      <c r="A407" s="35" t="s">
        <v>54</v>
      </c>
      <c r="E407" s="40" t="s">
        <v>3747</v>
      </c>
    </row>
    <row r="408" spans="1:5" ht="12.75">
      <c r="A408" t="s">
        <v>55</v>
      </c>
      <c r="E408" s="39" t="s">
        <v>5</v>
      </c>
    </row>
    <row r="409" spans="1:16" ht="12.75">
      <c r="A409" t="s">
        <v>48</v>
      </c>
      <c s="34" t="s">
        <v>454</v>
      </c>
      <c s="34" t="s">
        <v>3910</v>
      </c>
      <c s="35" t="s">
        <v>5</v>
      </c>
      <c s="6" t="s">
        <v>3911</v>
      </c>
      <c s="36" t="s">
        <v>298</v>
      </c>
      <c s="37">
        <v>1</v>
      </c>
      <c s="36">
        <v>0</v>
      </c>
      <c s="36">
        <f>ROUND(G409*H409,6)</f>
      </c>
      <c r="L409" s="38">
        <v>0</v>
      </c>
      <c s="32">
        <f>ROUND(ROUND(L409,2)*ROUND(G409,3),2)</f>
      </c>
      <c s="36" t="s">
        <v>3651</v>
      </c>
      <c>
        <f>(M409*21)/100</f>
      </c>
      <c t="s">
        <v>27</v>
      </c>
    </row>
    <row r="410" spans="1:5" ht="12.75">
      <c r="A410" s="35" t="s">
        <v>53</v>
      </c>
      <c r="E410" s="39" t="s">
        <v>5</v>
      </c>
    </row>
    <row r="411" spans="1:5" ht="25.5">
      <c r="A411" s="35" t="s">
        <v>54</v>
      </c>
      <c r="E411" s="40" t="s">
        <v>3912</v>
      </c>
    </row>
    <row r="412" spans="1:5" ht="12.75">
      <c r="A412" t="s">
        <v>55</v>
      </c>
      <c r="E412" s="39" t="s">
        <v>5</v>
      </c>
    </row>
    <row r="413" spans="1:13" ht="12.75">
      <c r="A413" t="s">
        <v>46</v>
      </c>
      <c r="C413" s="31" t="s">
        <v>3913</v>
      </c>
      <c r="E413" s="33" t="s">
        <v>3914</v>
      </c>
      <c r="J413" s="32">
        <f>0</f>
      </c>
      <c s="32">
        <f>0</f>
      </c>
      <c s="32">
        <f>0+L414</f>
      </c>
      <c s="32">
        <f>0+M414</f>
      </c>
    </row>
    <row r="414" spans="1:16" ht="12.75">
      <c r="A414" t="s">
        <v>48</v>
      </c>
      <c s="34" t="s">
        <v>458</v>
      </c>
      <c s="34" t="s">
        <v>3915</v>
      </c>
      <c s="35" t="s">
        <v>5</v>
      </c>
      <c s="6" t="s">
        <v>3914</v>
      </c>
      <c s="36" t="s">
        <v>3916</v>
      </c>
      <c s="37">
        <v>1</v>
      </c>
      <c s="36">
        <v>0</v>
      </c>
      <c s="36">
        <f>ROUND(G414*H414,6)</f>
      </c>
      <c r="L414" s="38">
        <v>0</v>
      </c>
      <c s="32">
        <f>ROUND(ROUND(L414,2)*ROUND(G414,3),2)</f>
      </c>
      <c s="36" t="s">
        <v>3651</v>
      </c>
      <c>
        <f>(M414*21)/100</f>
      </c>
      <c t="s">
        <v>27</v>
      </c>
    </row>
    <row r="415" spans="1:5" ht="12.75">
      <c r="A415" s="35" t="s">
        <v>53</v>
      </c>
      <c r="E415" s="39" t="s">
        <v>5</v>
      </c>
    </row>
    <row r="416" spans="1:5" ht="12.75">
      <c r="A416" s="35" t="s">
        <v>54</v>
      </c>
      <c r="E416" s="40" t="s">
        <v>3747</v>
      </c>
    </row>
    <row r="417" spans="1:5" ht="12.75">
      <c r="A417" t="s">
        <v>55</v>
      </c>
      <c r="E417" s="39" t="s">
        <v>5</v>
      </c>
    </row>
    <row r="418" spans="1:13" ht="12.75">
      <c r="A418" t="s">
        <v>46</v>
      </c>
      <c r="C418" s="31" t="s">
        <v>3917</v>
      </c>
      <c r="E418" s="33" t="s">
        <v>3918</v>
      </c>
      <c r="J418" s="32">
        <f>0</f>
      </c>
      <c s="32">
        <f>0</f>
      </c>
      <c s="32">
        <f>0+L419</f>
      </c>
      <c s="32">
        <f>0+M419</f>
      </c>
    </row>
    <row r="419" spans="1:16" ht="12.75">
      <c r="A419" t="s">
        <v>48</v>
      </c>
      <c s="34" t="s">
        <v>698</v>
      </c>
      <c s="34" t="s">
        <v>3919</v>
      </c>
      <c s="35" t="s">
        <v>5</v>
      </c>
      <c s="6" t="s">
        <v>3920</v>
      </c>
      <c s="36" t="s">
        <v>298</v>
      </c>
      <c s="37">
        <v>1</v>
      </c>
      <c s="36">
        <v>0</v>
      </c>
      <c s="36">
        <f>ROUND(G419*H419,6)</f>
      </c>
      <c r="L419" s="38">
        <v>0</v>
      </c>
      <c s="32">
        <f>ROUND(ROUND(L419,2)*ROUND(G419,3),2)</f>
      </c>
      <c s="36" t="s">
        <v>3651</v>
      </c>
      <c>
        <f>(M419*21)/100</f>
      </c>
      <c t="s">
        <v>27</v>
      </c>
    </row>
    <row r="420" spans="1:5" ht="12.75">
      <c r="A420" s="35" t="s">
        <v>53</v>
      </c>
      <c r="E420" s="39" t="s">
        <v>5</v>
      </c>
    </row>
    <row r="421" spans="1:5" ht="12.75">
      <c r="A421" s="35" t="s">
        <v>54</v>
      </c>
      <c r="E421" s="40" t="s">
        <v>3747</v>
      </c>
    </row>
    <row r="422" spans="1:5" ht="12.75">
      <c r="A422" t="s">
        <v>55</v>
      </c>
      <c r="E4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3921</v>
      </c>
      <c s="41">
        <f>Rekapitulace!C66</f>
      </c>
      <c s="20" t="s">
        <v>0</v>
      </c>
      <c t="s">
        <v>23</v>
      </c>
      <c t="s">
        <v>27</v>
      </c>
    </row>
    <row r="4" spans="1:16" ht="32" customHeight="1">
      <c r="A4" s="24" t="s">
        <v>20</v>
      </c>
      <c s="25" t="s">
        <v>28</v>
      </c>
      <c s="27" t="s">
        <v>3921</v>
      </c>
      <c r="E4" s="26" t="s">
        <v>3922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COUNTIFS(L8:L40,"=0",A8:A40,"P")+COUNTIFS(L8:L40,"",A8:A40,"P")+SUM(Q8:Q40)</f>
      </c>
    </row>
    <row r="8" spans="1:13" ht="12.75">
      <c r="A8" t="s">
        <v>44</v>
      </c>
      <c r="C8" s="28" t="s">
        <v>3925</v>
      </c>
      <c r="E8" s="30" t="s">
        <v>3924</v>
      </c>
      <c r="J8" s="29">
        <f>0+J9+J18+J31</f>
      </c>
      <c s="29">
        <f>0+K9+K18+K31</f>
      </c>
      <c s="29">
        <f>0+L9+L18+L31</f>
      </c>
      <c s="29">
        <f>0+M9+M18+M31</f>
      </c>
    </row>
    <row r="9" spans="1:13" ht="12.75">
      <c r="A9" t="s">
        <v>46</v>
      </c>
      <c r="C9" s="31" t="s">
        <v>1076</v>
      </c>
      <c r="E9" s="33" t="s">
        <v>1381</v>
      </c>
      <c r="J9" s="32">
        <f>0</f>
      </c>
      <c s="32">
        <f>0</f>
      </c>
      <c s="32">
        <f>0+L10+L14</f>
      </c>
      <c s="32">
        <f>0+M10+M14</f>
      </c>
    </row>
    <row r="10" spans="1:16" ht="25.5">
      <c r="A10" t="s">
        <v>48</v>
      </c>
      <c s="34" t="s">
        <v>4</v>
      </c>
      <c s="34" t="s">
        <v>2400</v>
      </c>
      <c s="35" t="s">
        <v>2401</v>
      </c>
      <c s="6" t="s">
        <v>3926</v>
      </c>
      <c s="36" t="s">
        <v>443</v>
      </c>
      <c s="37">
        <v>4520</v>
      </c>
      <c s="36">
        <v>0</v>
      </c>
      <c s="36">
        <f>ROUND(G10*H10,6)</f>
      </c>
      <c r="L10" s="38">
        <v>0</v>
      </c>
      <c s="32">
        <f>ROUND(ROUND(L10,2)*ROUND(G10,3),2)</f>
      </c>
      <c s="36" t="s">
        <v>52</v>
      </c>
      <c>
        <f>(M10*21)/100</f>
      </c>
      <c t="s">
        <v>27</v>
      </c>
    </row>
    <row r="11" spans="1:5" ht="12.75">
      <c r="A11" s="35" t="s">
        <v>53</v>
      </c>
      <c r="E11" s="39" t="s">
        <v>2455</v>
      </c>
    </row>
    <row r="12" spans="1:5" ht="76.5">
      <c r="A12" s="35" t="s">
        <v>54</v>
      </c>
      <c r="E12" s="40" t="s">
        <v>3927</v>
      </c>
    </row>
    <row r="13" spans="1:5" ht="89.25">
      <c r="A13" t="s">
        <v>55</v>
      </c>
      <c r="E13" s="39" t="s">
        <v>3928</v>
      </c>
    </row>
    <row r="14" spans="1:16" ht="25.5">
      <c r="A14" t="s">
        <v>48</v>
      </c>
      <c s="34" t="s">
        <v>27</v>
      </c>
      <c s="34" t="s">
        <v>3570</v>
      </c>
      <c s="35" t="s">
        <v>3571</v>
      </c>
      <c s="6" t="s">
        <v>3929</v>
      </c>
      <c s="36" t="s">
        <v>443</v>
      </c>
      <c s="37">
        <v>1680</v>
      </c>
      <c s="36">
        <v>0</v>
      </c>
      <c s="36">
        <f>ROUND(G14*H14,6)</f>
      </c>
      <c r="L14" s="38">
        <v>0</v>
      </c>
      <c s="32">
        <f>ROUND(ROUND(L14,2)*ROUND(G14,3),2)</f>
      </c>
      <c s="36" t="s">
        <v>52</v>
      </c>
      <c>
        <f>(M14*21)/100</f>
      </c>
      <c t="s">
        <v>27</v>
      </c>
    </row>
    <row r="15" spans="1:5" ht="12.75">
      <c r="A15" s="35" t="s">
        <v>53</v>
      </c>
      <c r="E15" s="39" t="s">
        <v>2455</v>
      </c>
    </row>
    <row r="16" spans="1:5" ht="51">
      <c r="A16" s="35" t="s">
        <v>54</v>
      </c>
      <c r="E16" s="40" t="s">
        <v>3930</v>
      </c>
    </row>
    <row r="17" spans="1:5" ht="89.25">
      <c r="A17" t="s">
        <v>55</v>
      </c>
      <c r="E17" s="39" t="s">
        <v>3928</v>
      </c>
    </row>
    <row r="18" spans="1:13" ht="12.75">
      <c r="A18" t="s">
        <v>46</v>
      </c>
      <c r="C18" s="31" t="s">
        <v>4</v>
      </c>
      <c r="E18" s="33" t="s">
        <v>1269</v>
      </c>
      <c r="J18" s="32">
        <f>0</f>
      </c>
      <c s="32">
        <f>0</f>
      </c>
      <c s="32">
        <f>0+L19+L23+L27</f>
      </c>
      <c s="32">
        <f>0+M19+M23+M27</f>
      </c>
    </row>
    <row r="19" spans="1:16" ht="12.75">
      <c r="A19" t="s">
        <v>48</v>
      </c>
      <c s="34" t="s">
        <v>26</v>
      </c>
      <c s="34" t="s">
        <v>3555</v>
      </c>
      <c s="35" t="s">
        <v>5</v>
      </c>
      <c s="6" t="s">
        <v>3556</v>
      </c>
      <c s="36" t="s">
        <v>182</v>
      </c>
      <c s="37">
        <v>700</v>
      </c>
      <c s="36">
        <v>0</v>
      </c>
      <c s="36">
        <f>ROUND(G19*H19,6)</f>
      </c>
      <c r="L19" s="38">
        <v>0</v>
      </c>
      <c s="32">
        <f>ROUND(ROUND(L19,2)*ROUND(G19,3),2)</f>
      </c>
      <c s="36" t="s">
        <v>52</v>
      </c>
      <c>
        <f>(M19*21)/100</f>
      </c>
      <c t="s">
        <v>27</v>
      </c>
    </row>
    <row r="20" spans="1:5" ht="12.75">
      <c r="A20" s="35" t="s">
        <v>53</v>
      </c>
      <c r="E20" s="39" t="s">
        <v>3931</v>
      </c>
    </row>
    <row r="21" spans="1:5" ht="51">
      <c r="A21" s="35" t="s">
        <v>54</v>
      </c>
      <c r="E21" s="40" t="s">
        <v>3932</v>
      </c>
    </row>
    <row r="22" spans="1:5" ht="63.75">
      <c r="A22" t="s">
        <v>55</v>
      </c>
      <c r="E22" s="39" t="s">
        <v>2828</v>
      </c>
    </row>
    <row r="23" spans="1:16" ht="12.75">
      <c r="A23" t="s">
        <v>48</v>
      </c>
      <c s="34" t="s">
        <v>63</v>
      </c>
      <c s="34" t="s">
        <v>3933</v>
      </c>
      <c s="35" t="s">
        <v>5</v>
      </c>
      <c s="6" t="s">
        <v>3934</v>
      </c>
      <c s="36" t="s">
        <v>197</v>
      </c>
      <c s="37">
        <v>1500</v>
      </c>
      <c s="36">
        <v>0</v>
      </c>
      <c s="36">
        <f>ROUND(G23*H23,6)</f>
      </c>
      <c r="L23" s="38">
        <v>0</v>
      </c>
      <c s="32">
        <f>ROUND(ROUND(L23,2)*ROUND(G23,3),2)</f>
      </c>
      <c s="36" t="s">
        <v>52</v>
      </c>
      <c>
        <f>(M23*21)/100</f>
      </c>
      <c t="s">
        <v>27</v>
      </c>
    </row>
    <row r="24" spans="1:5" ht="25.5">
      <c r="A24" s="35" t="s">
        <v>53</v>
      </c>
      <c r="E24" s="39" t="s">
        <v>3935</v>
      </c>
    </row>
    <row r="25" spans="1:5" ht="51">
      <c r="A25" s="35" t="s">
        <v>54</v>
      </c>
      <c r="E25" s="40" t="s">
        <v>3936</v>
      </c>
    </row>
    <row r="26" spans="1:5" ht="63.75">
      <c r="A26" t="s">
        <v>55</v>
      </c>
      <c r="E26" s="39" t="s">
        <v>3937</v>
      </c>
    </row>
    <row r="27" spans="1:16" ht="12.75">
      <c r="A27" t="s">
        <v>48</v>
      </c>
      <c s="34" t="s">
        <v>67</v>
      </c>
      <c s="34" t="s">
        <v>3938</v>
      </c>
      <c s="35" t="s">
        <v>5</v>
      </c>
      <c s="6" t="s">
        <v>3939</v>
      </c>
      <c s="36" t="s">
        <v>51</v>
      </c>
      <c s="37">
        <v>2000</v>
      </c>
      <c s="36">
        <v>0</v>
      </c>
      <c s="36">
        <f>ROUND(G27*H27,6)</f>
      </c>
      <c r="L27" s="38">
        <v>0</v>
      </c>
      <c s="32">
        <f>ROUND(ROUND(L27,2)*ROUND(G27,3),2)</f>
      </c>
      <c s="36" t="s">
        <v>52</v>
      </c>
      <c>
        <f>(M27*21)/100</f>
      </c>
      <c t="s">
        <v>27</v>
      </c>
    </row>
    <row r="28" spans="1:5" ht="12.75">
      <c r="A28" s="35" t="s">
        <v>53</v>
      </c>
      <c r="E28" s="39" t="s">
        <v>3940</v>
      </c>
    </row>
    <row r="29" spans="1:5" ht="51">
      <c r="A29" s="35" t="s">
        <v>54</v>
      </c>
      <c r="E29" s="40" t="s">
        <v>3941</v>
      </c>
    </row>
    <row r="30" spans="1:5" ht="63.75">
      <c r="A30" t="s">
        <v>55</v>
      </c>
      <c r="E30" s="39" t="s">
        <v>3937</v>
      </c>
    </row>
    <row r="31" spans="1:13" ht="12.75">
      <c r="A31" t="s">
        <v>46</v>
      </c>
      <c r="C31" s="31" t="s">
        <v>67</v>
      </c>
      <c r="E31" s="33" t="s">
        <v>2480</v>
      </c>
      <c r="J31" s="32">
        <f>0</f>
      </c>
      <c s="32">
        <f>0</f>
      </c>
      <c s="32">
        <f>0+L32+L36+L40</f>
      </c>
      <c s="32">
        <f>0+M32+M36+M40</f>
      </c>
    </row>
    <row r="32" spans="1:16" ht="12.75">
      <c r="A32" t="s">
        <v>48</v>
      </c>
      <c s="34" t="s">
        <v>72</v>
      </c>
      <c s="34" t="s">
        <v>3942</v>
      </c>
      <c s="35" t="s">
        <v>5</v>
      </c>
      <c s="6" t="s">
        <v>3943</v>
      </c>
      <c s="36" t="s">
        <v>197</v>
      </c>
      <c s="37">
        <v>4200</v>
      </c>
      <c s="36">
        <v>0</v>
      </c>
      <c s="36">
        <f>ROUND(G32*H32,6)</f>
      </c>
      <c r="L32" s="38">
        <v>0</v>
      </c>
      <c s="32">
        <f>ROUND(ROUND(L32,2)*ROUND(G32,3),2)</f>
      </c>
      <c s="36" t="s">
        <v>52</v>
      </c>
      <c>
        <f>(M32*21)/100</f>
      </c>
      <c t="s">
        <v>27</v>
      </c>
    </row>
    <row r="33" spans="1:5" ht="12.75">
      <c r="A33" s="35" t="s">
        <v>53</v>
      </c>
      <c r="E33" s="39" t="s">
        <v>3944</v>
      </c>
    </row>
    <row r="34" spans="1:5" ht="51">
      <c r="A34" s="35" t="s">
        <v>54</v>
      </c>
      <c r="E34" s="40" t="s">
        <v>3945</v>
      </c>
    </row>
    <row r="35" spans="1:5" ht="51">
      <c r="A35" t="s">
        <v>55</v>
      </c>
      <c r="E35" s="39" t="s">
        <v>3946</v>
      </c>
    </row>
    <row r="36" spans="1:16" ht="12.75">
      <c r="A36" t="s">
        <v>48</v>
      </c>
      <c s="34" t="s">
        <v>123</v>
      </c>
      <c s="34" t="s">
        <v>3947</v>
      </c>
      <c s="35" t="s">
        <v>5</v>
      </c>
      <c s="6" t="s">
        <v>3948</v>
      </c>
      <c s="36" t="s">
        <v>197</v>
      </c>
      <c s="37">
        <v>2100</v>
      </c>
      <c s="36">
        <v>0</v>
      </c>
      <c s="36">
        <f>ROUND(G36*H36,6)</f>
      </c>
      <c r="L36" s="38">
        <v>0</v>
      </c>
      <c s="32">
        <f>ROUND(ROUND(L36,2)*ROUND(G36,3),2)</f>
      </c>
      <c s="36" t="s">
        <v>52</v>
      </c>
      <c>
        <f>(M36*21)/100</f>
      </c>
      <c t="s">
        <v>27</v>
      </c>
    </row>
    <row r="37" spans="1:5" ht="12.75">
      <c r="A37" s="35" t="s">
        <v>53</v>
      </c>
      <c r="E37" s="39" t="s">
        <v>3949</v>
      </c>
    </row>
    <row r="38" spans="1:5" ht="51">
      <c r="A38" s="35" t="s">
        <v>54</v>
      </c>
      <c r="E38" s="40" t="s">
        <v>3950</v>
      </c>
    </row>
    <row r="39" spans="1:5" ht="140.25">
      <c r="A39" t="s">
        <v>55</v>
      </c>
      <c r="E39" s="39" t="s">
        <v>3951</v>
      </c>
    </row>
    <row r="40" spans="1:16" ht="12.75">
      <c r="A40" t="s">
        <v>48</v>
      </c>
      <c s="34" t="s">
        <v>163</v>
      </c>
      <c s="34" t="s">
        <v>3952</v>
      </c>
      <c s="35" t="s">
        <v>5</v>
      </c>
      <c s="6" t="s">
        <v>3953</v>
      </c>
      <c s="36" t="s">
        <v>197</v>
      </c>
      <c s="37">
        <v>2100</v>
      </c>
      <c s="36">
        <v>0</v>
      </c>
      <c s="36">
        <f>ROUND(G40*H40,6)</f>
      </c>
      <c r="L40" s="38">
        <v>0</v>
      </c>
      <c s="32">
        <f>ROUND(ROUND(L40,2)*ROUND(G40,3),2)</f>
      </c>
      <c s="36" t="s">
        <v>52</v>
      </c>
      <c>
        <f>(M40*21)/100</f>
      </c>
      <c t="s">
        <v>27</v>
      </c>
    </row>
    <row r="41" spans="1:5" ht="12.75">
      <c r="A41" s="35" t="s">
        <v>53</v>
      </c>
      <c r="E41" s="39" t="s">
        <v>3954</v>
      </c>
    </row>
    <row r="42" spans="1:5" ht="51">
      <c r="A42" s="35" t="s">
        <v>54</v>
      </c>
      <c r="E42" s="40" t="s">
        <v>3950</v>
      </c>
    </row>
    <row r="43" spans="1:5" ht="140.25">
      <c r="A43" t="s">
        <v>55</v>
      </c>
      <c r="E43" s="39" t="s">
        <v>3951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3921</v>
      </c>
      <c s="41">
        <f>Rekapitulace!C66</f>
      </c>
      <c s="20" t="s">
        <v>0</v>
      </c>
      <c t="s">
        <v>23</v>
      </c>
      <c t="s">
        <v>27</v>
      </c>
    </row>
    <row r="4" spans="1:16" ht="32" customHeight="1">
      <c r="A4" s="24" t="s">
        <v>20</v>
      </c>
      <c s="25" t="s">
        <v>28</v>
      </c>
      <c s="27" t="s">
        <v>3921</v>
      </c>
      <c r="E4" s="26" t="s">
        <v>3922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COUNTIFS(L8:L85,"=0",A8:A85,"P")+COUNTIFS(L8:L85,"",A8:A85,"P")+SUM(Q8:Q85)</f>
      </c>
    </row>
    <row r="8" spans="1:13" ht="12.75">
      <c r="A8" t="s">
        <v>44</v>
      </c>
      <c r="C8" s="28" t="s">
        <v>3957</v>
      </c>
      <c r="E8" s="30" t="s">
        <v>3956</v>
      </c>
      <c r="J8" s="29">
        <f>0+J9+J22+J67+J84</f>
      </c>
      <c s="29">
        <f>0+K9+K22+K67+K84</f>
      </c>
      <c s="29">
        <f>0+L9+L22+L67+L84</f>
      </c>
      <c s="29">
        <f>0+M9+M22+M67+M84</f>
      </c>
    </row>
    <row r="9" spans="1:13" ht="12.75">
      <c r="A9" t="s">
        <v>46</v>
      </c>
      <c r="C9" s="31" t="s">
        <v>1076</v>
      </c>
      <c r="E9" s="33" t="s">
        <v>1381</v>
      </c>
      <c r="J9" s="32">
        <f>0</f>
      </c>
      <c s="32">
        <f>0</f>
      </c>
      <c s="32">
        <f>0+L10+L14+L18</f>
      </c>
      <c s="32">
        <f>0+M10+M14+M18</f>
      </c>
    </row>
    <row r="10" spans="1:16" ht="25.5">
      <c r="A10" t="s">
        <v>48</v>
      </c>
      <c s="34" t="s">
        <v>4</v>
      </c>
      <c s="34" t="s">
        <v>2400</v>
      </c>
      <c s="35" t="s">
        <v>2401</v>
      </c>
      <c s="6" t="s">
        <v>3958</v>
      </c>
      <c s="36" t="s">
        <v>443</v>
      </c>
      <c s="37">
        <v>25.312</v>
      </c>
      <c s="36">
        <v>0</v>
      </c>
      <c s="36">
        <f>ROUND(G10*H10,6)</f>
      </c>
      <c r="L10" s="38">
        <v>0</v>
      </c>
      <c s="32">
        <f>ROUND(ROUND(L10,2)*ROUND(G10,3),2)</f>
      </c>
      <c s="36" t="s">
        <v>52</v>
      </c>
      <c>
        <f>(M10*21)/100</f>
      </c>
      <c t="s">
        <v>27</v>
      </c>
    </row>
    <row r="11" spans="1:5" ht="12.75">
      <c r="A11" s="35" t="s">
        <v>53</v>
      </c>
      <c r="E11" s="39" t="s">
        <v>2455</v>
      </c>
    </row>
    <row r="12" spans="1:5" ht="63.75">
      <c r="A12" s="35" t="s">
        <v>54</v>
      </c>
      <c r="E12" s="40" t="s">
        <v>3959</v>
      </c>
    </row>
    <row r="13" spans="1:5" ht="89.25">
      <c r="A13" t="s">
        <v>55</v>
      </c>
      <c r="E13" s="39" t="s">
        <v>3960</v>
      </c>
    </row>
    <row r="14" spans="1:16" ht="25.5">
      <c r="A14" t="s">
        <v>48</v>
      </c>
      <c s="34" t="s">
        <v>27</v>
      </c>
      <c s="34" t="s">
        <v>447</v>
      </c>
      <c s="35" t="s">
        <v>448</v>
      </c>
      <c s="6" t="s">
        <v>3961</v>
      </c>
      <c s="36" t="s">
        <v>443</v>
      </c>
      <c s="37">
        <v>26.53</v>
      </c>
      <c s="36">
        <v>0</v>
      </c>
      <c s="36">
        <f>ROUND(G14*H14,6)</f>
      </c>
      <c r="L14" s="38">
        <v>0</v>
      </c>
      <c s="32">
        <f>ROUND(ROUND(L14,2)*ROUND(G14,3),2)</f>
      </c>
      <c s="36" t="s">
        <v>52</v>
      </c>
      <c>
        <f>(M14*21)/100</f>
      </c>
      <c t="s">
        <v>27</v>
      </c>
    </row>
    <row r="15" spans="1:5" ht="12.75">
      <c r="A15" s="35" t="s">
        <v>53</v>
      </c>
      <c r="E15" s="39" t="s">
        <v>2455</v>
      </c>
    </row>
    <row r="16" spans="1:5" ht="89.25">
      <c r="A16" s="35" t="s">
        <v>54</v>
      </c>
      <c r="E16" s="40" t="s">
        <v>3962</v>
      </c>
    </row>
    <row r="17" spans="1:5" ht="89.25">
      <c r="A17" t="s">
        <v>55</v>
      </c>
      <c r="E17" s="39" t="s">
        <v>3960</v>
      </c>
    </row>
    <row r="18" spans="1:16" ht="25.5">
      <c r="A18" t="s">
        <v>48</v>
      </c>
      <c s="34" t="s">
        <v>26</v>
      </c>
      <c s="34" t="s">
        <v>2820</v>
      </c>
      <c s="35" t="s">
        <v>2821</v>
      </c>
      <c s="6" t="s">
        <v>3963</v>
      </c>
      <c s="36" t="s">
        <v>443</v>
      </c>
      <c s="37">
        <v>55.233</v>
      </c>
      <c s="36">
        <v>0</v>
      </c>
      <c s="36">
        <f>ROUND(G18*H18,6)</f>
      </c>
      <c r="L18" s="38">
        <v>0</v>
      </c>
      <c s="32">
        <f>ROUND(ROUND(L18,2)*ROUND(G18,3),2)</f>
      </c>
      <c s="36" t="s">
        <v>52</v>
      </c>
      <c>
        <f>(M18*21)/100</f>
      </c>
      <c t="s">
        <v>27</v>
      </c>
    </row>
    <row r="19" spans="1:5" ht="12.75">
      <c r="A19" s="35" t="s">
        <v>53</v>
      </c>
      <c r="E19" s="39" t="s">
        <v>2455</v>
      </c>
    </row>
    <row r="20" spans="1:5" ht="51">
      <c r="A20" s="35" t="s">
        <v>54</v>
      </c>
      <c r="E20" s="40" t="s">
        <v>3964</v>
      </c>
    </row>
    <row r="21" spans="1:5" ht="114.75">
      <c r="A21" t="s">
        <v>55</v>
      </c>
      <c r="E21" s="39" t="s">
        <v>3965</v>
      </c>
    </row>
    <row r="22" spans="1:13" ht="12.75">
      <c r="A22" t="s">
        <v>46</v>
      </c>
      <c r="C22" s="31" t="s">
        <v>4</v>
      </c>
      <c r="E22" s="33" t="s">
        <v>1269</v>
      </c>
      <c r="J22" s="32">
        <f>0</f>
      </c>
      <c s="32">
        <f>0</f>
      </c>
      <c s="32">
        <f>0+L23+L27+L31+L35+L39+L43+L47+L51+L55+L59+L63</f>
      </c>
      <c s="32">
        <f>0+M23+M27+M31+M35+M39+M43+M47+M51+M55+M59+M63</f>
      </c>
    </row>
    <row r="23" spans="1:16" ht="12.75">
      <c r="A23" t="s">
        <v>48</v>
      </c>
      <c s="34" t="s">
        <v>63</v>
      </c>
      <c s="34" t="s">
        <v>3966</v>
      </c>
      <c s="35" t="s">
        <v>5</v>
      </c>
      <c s="6" t="s">
        <v>3967</v>
      </c>
      <c s="36" t="s">
        <v>182</v>
      </c>
      <c s="37">
        <v>9.69</v>
      </c>
      <c s="36">
        <v>0</v>
      </c>
      <c s="36">
        <f>ROUND(G23*H23,6)</f>
      </c>
      <c r="L23" s="38">
        <v>0</v>
      </c>
      <c s="32">
        <f>ROUND(ROUND(L23,2)*ROUND(G23,3),2)</f>
      </c>
      <c s="36" t="s">
        <v>52</v>
      </c>
      <c>
        <f>(M23*21)/100</f>
      </c>
      <c t="s">
        <v>27</v>
      </c>
    </row>
    <row r="24" spans="1:5" ht="25.5">
      <c r="A24" s="35" t="s">
        <v>53</v>
      </c>
      <c r="E24" s="39" t="s">
        <v>3968</v>
      </c>
    </row>
    <row r="25" spans="1:5" ht="89.25">
      <c r="A25" s="35" t="s">
        <v>54</v>
      </c>
      <c r="E25" s="40" t="s">
        <v>3969</v>
      </c>
    </row>
    <row r="26" spans="1:5" ht="63.75">
      <c r="A26" t="s">
        <v>55</v>
      </c>
      <c r="E26" s="39" t="s">
        <v>2828</v>
      </c>
    </row>
    <row r="27" spans="1:16" ht="25.5">
      <c r="A27" t="s">
        <v>48</v>
      </c>
      <c s="34" t="s">
        <v>67</v>
      </c>
      <c s="34" t="s">
        <v>3970</v>
      </c>
      <c s="35" t="s">
        <v>5</v>
      </c>
      <c s="6" t="s">
        <v>3971</v>
      </c>
      <c s="36" t="s">
        <v>182</v>
      </c>
      <c s="37">
        <v>29.07</v>
      </c>
      <c s="36">
        <v>0</v>
      </c>
      <c s="36">
        <f>ROUND(G27*H27,6)</f>
      </c>
      <c r="L27" s="38">
        <v>0</v>
      </c>
      <c s="32">
        <f>ROUND(ROUND(L27,2)*ROUND(G27,3),2)</f>
      </c>
      <c s="36" t="s">
        <v>52</v>
      </c>
      <c>
        <f>(M27*21)/100</f>
      </c>
      <c t="s">
        <v>27</v>
      </c>
    </row>
    <row r="28" spans="1:5" ht="12.75">
      <c r="A28" s="35" t="s">
        <v>53</v>
      </c>
      <c r="E28" s="39" t="s">
        <v>3972</v>
      </c>
    </row>
    <row r="29" spans="1:5" ht="51">
      <c r="A29" s="35" t="s">
        <v>54</v>
      </c>
      <c r="E29" s="40" t="s">
        <v>3973</v>
      </c>
    </row>
    <row r="30" spans="1:5" ht="63.75">
      <c r="A30" t="s">
        <v>55</v>
      </c>
      <c r="E30" s="39" t="s">
        <v>2828</v>
      </c>
    </row>
    <row r="31" spans="1:16" ht="12.75">
      <c r="A31" t="s">
        <v>48</v>
      </c>
      <c s="34" t="s">
        <v>72</v>
      </c>
      <c s="34" t="s">
        <v>3319</v>
      </c>
      <c s="35" t="s">
        <v>5</v>
      </c>
      <c s="6" t="s">
        <v>3320</v>
      </c>
      <c s="36" t="s">
        <v>51</v>
      </c>
      <c s="37">
        <v>61.5</v>
      </c>
      <c s="36">
        <v>0</v>
      </c>
      <c s="36">
        <f>ROUND(G31*H31,6)</f>
      </c>
      <c r="L31" s="38">
        <v>0</v>
      </c>
      <c s="32">
        <f>ROUND(ROUND(L31,2)*ROUND(G31,3),2)</f>
      </c>
      <c s="36" t="s">
        <v>52</v>
      </c>
      <c>
        <f>(M31*21)/100</f>
      </c>
      <c t="s">
        <v>27</v>
      </c>
    </row>
    <row r="32" spans="1:5" ht="12.75">
      <c r="A32" s="35" t="s">
        <v>53</v>
      </c>
      <c r="E32" s="39" t="s">
        <v>3974</v>
      </c>
    </row>
    <row r="33" spans="1:5" ht="51">
      <c r="A33" s="35" t="s">
        <v>54</v>
      </c>
      <c r="E33" s="40" t="s">
        <v>3975</v>
      </c>
    </row>
    <row r="34" spans="1:5" ht="63.75">
      <c r="A34" t="s">
        <v>55</v>
      </c>
      <c r="E34" s="39" t="s">
        <v>2828</v>
      </c>
    </row>
    <row r="35" spans="1:16" ht="12.75">
      <c r="A35" t="s">
        <v>48</v>
      </c>
      <c s="34" t="s">
        <v>123</v>
      </c>
      <c s="34" t="s">
        <v>3322</v>
      </c>
      <c s="35" t="s">
        <v>5</v>
      </c>
      <c s="6" t="s">
        <v>3323</v>
      </c>
      <c s="36" t="s">
        <v>182</v>
      </c>
      <c s="37">
        <v>21</v>
      </c>
      <c s="36">
        <v>0</v>
      </c>
      <c s="36">
        <f>ROUND(G35*H35,6)</f>
      </c>
      <c r="L35" s="38">
        <v>0</v>
      </c>
      <c s="32">
        <f>ROUND(ROUND(L35,2)*ROUND(G35,3),2)</f>
      </c>
      <c s="36" t="s">
        <v>52</v>
      </c>
      <c>
        <f>(M35*21)/100</f>
      </c>
      <c t="s">
        <v>27</v>
      </c>
    </row>
    <row r="36" spans="1:5" ht="12.75">
      <c r="A36" s="35" t="s">
        <v>53</v>
      </c>
      <c r="E36" s="39" t="s">
        <v>3976</v>
      </c>
    </row>
    <row r="37" spans="1:5" ht="51">
      <c r="A37" s="35" t="s">
        <v>54</v>
      </c>
      <c r="E37" s="40" t="s">
        <v>3977</v>
      </c>
    </row>
    <row r="38" spans="1:5" ht="38.25">
      <c r="A38" t="s">
        <v>55</v>
      </c>
      <c r="E38" s="39" t="s">
        <v>3978</v>
      </c>
    </row>
    <row r="39" spans="1:16" ht="12.75">
      <c r="A39" t="s">
        <v>48</v>
      </c>
      <c s="34" t="s">
        <v>163</v>
      </c>
      <c s="34" t="s">
        <v>3979</v>
      </c>
      <c s="35" t="s">
        <v>5</v>
      </c>
      <c s="6" t="s">
        <v>3980</v>
      </c>
      <c s="36" t="s">
        <v>182</v>
      </c>
      <c s="37">
        <v>14</v>
      </c>
      <c s="36">
        <v>0</v>
      </c>
      <c s="36">
        <f>ROUND(G39*H39,6)</f>
      </c>
      <c r="L39" s="38">
        <v>0</v>
      </c>
      <c s="32">
        <f>ROUND(ROUND(L39,2)*ROUND(G39,3),2)</f>
      </c>
      <c s="36" t="s">
        <v>52</v>
      </c>
      <c>
        <f>(M39*21)/100</f>
      </c>
      <c t="s">
        <v>27</v>
      </c>
    </row>
    <row r="40" spans="1:5" ht="12.75">
      <c r="A40" s="35" t="s">
        <v>53</v>
      </c>
      <c r="E40" s="39" t="s">
        <v>3981</v>
      </c>
    </row>
    <row r="41" spans="1:5" ht="51">
      <c r="A41" s="35" t="s">
        <v>54</v>
      </c>
      <c r="E41" s="40" t="s">
        <v>3982</v>
      </c>
    </row>
    <row r="42" spans="1:5" ht="369.75">
      <c r="A42" t="s">
        <v>55</v>
      </c>
      <c r="E42" s="39" t="s">
        <v>3983</v>
      </c>
    </row>
    <row r="43" spans="1:16" ht="12.75">
      <c r="A43" t="s">
        <v>48</v>
      </c>
      <c s="34" t="s">
        <v>76</v>
      </c>
      <c s="34" t="s">
        <v>3984</v>
      </c>
      <c s="35" t="s">
        <v>5</v>
      </c>
      <c s="6" t="s">
        <v>3985</v>
      </c>
      <c s="36" t="s">
        <v>182</v>
      </c>
      <c s="37">
        <v>3</v>
      </c>
      <c s="36">
        <v>0</v>
      </c>
      <c s="36">
        <f>ROUND(G43*H43,6)</f>
      </c>
      <c r="L43" s="38">
        <v>0</v>
      </c>
      <c s="32">
        <f>ROUND(ROUND(L43,2)*ROUND(G43,3),2)</f>
      </c>
      <c s="36" t="s">
        <v>52</v>
      </c>
      <c>
        <f>(M43*21)/100</f>
      </c>
      <c t="s">
        <v>27</v>
      </c>
    </row>
    <row r="44" spans="1:5" ht="12.75">
      <c r="A44" s="35" t="s">
        <v>53</v>
      </c>
      <c r="E44" s="39" t="s">
        <v>3986</v>
      </c>
    </row>
    <row r="45" spans="1:5" ht="51">
      <c r="A45" s="35" t="s">
        <v>54</v>
      </c>
      <c r="E45" s="40" t="s">
        <v>3987</v>
      </c>
    </row>
    <row r="46" spans="1:5" ht="306">
      <c r="A46" t="s">
        <v>55</v>
      </c>
      <c r="E46" s="39" t="s">
        <v>3988</v>
      </c>
    </row>
    <row r="47" spans="1:16" ht="12.75">
      <c r="A47" t="s">
        <v>48</v>
      </c>
      <c s="34" t="s">
        <v>82</v>
      </c>
      <c s="34" t="s">
        <v>2960</v>
      </c>
      <c s="35" t="s">
        <v>5</v>
      </c>
      <c s="6" t="s">
        <v>2961</v>
      </c>
      <c s="36" t="s">
        <v>182</v>
      </c>
      <c s="37">
        <v>35</v>
      </c>
      <c s="36">
        <v>0</v>
      </c>
      <c s="36">
        <f>ROUND(G47*H47,6)</f>
      </c>
      <c r="L47" s="38">
        <v>0</v>
      </c>
      <c s="32">
        <f>ROUND(ROUND(L47,2)*ROUND(G47,3),2)</f>
      </c>
      <c s="36" t="s">
        <v>52</v>
      </c>
      <c>
        <f>(M47*21)/100</f>
      </c>
      <c t="s">
        <v>27</v>
      </c>
    </row>
    <row r="48" spans="1:5" ht="12.75">
      <c r="A48" s="35" t="s">
        <v>53</v>
      </c>
      <c r="E48" s="39" t="s">
        <v>5</v>
      </c>
    </row>
    <row r="49" spans="1:5" ht="76.5">
      <c r="A49" s="35" t="s">
        <v>54</v>
      </c>
      <c r="E49" s="40" t="s">
        <v>3989</v>
      </c>
    </row>
    <row r="50" spans="1:5" ht="191.25">
      <c r="A50" t="s">
        <v>55</v>
      </c>
      <c r="E50" s="39" t="s">
        <v>3990</v>
      </c>
    </row>
    <row r="51" spans="1:16" ht="12.75">
      <c r="A51" t="s">
        <v>48</v>
      </c>
      <c s="34" t="s">
        <v>86</v>
      </c>
      <c s="34" t="s">
        <v>3991</v>
      </c>
      <c s="35" t="s">
        <v>5</v>
      </c>
      <c s="6" t="s">
        <v>3992</v>
      </c>
      <c s="36" t="s">
        <v>197</v>
      </c>
      <c s="37">
        <v>20</v>
      </c>
      <c s="36">
        <v>0</v>
      </c>
      <c s="36">
        <f>ROUND(G51*H51,6)</f>
      </c>
      <c r="L51" s="38">
        <v>0</v>
      </c>
      <c s="32">
        <f>ROUND(ROUND(L51,2)*ROUND(G51,3),2)</f>
      </c>
      <c s="36" t="s">
        <v>52</v>
      </c>
      <c>
        <f>(M51*21)/100</f>
      </c>
      <c t="s">
        <v>27</v>
      </c>
    </row>
    <row r="52" spans="1:5" ht="12.75">
      <c r="A52" s="35" t="s">
        <v>53</v>
      </c>
      <c r="E52" s="39" t="s">
        <v>5</v>
      </c>
    </row>
    <row r="53" spans="1:5" ht="51">
      <c r="A53" s="35" t="s">
        <v>54</v>
      </c>
      <c r="E53" s="40" t="s">
        <v>3993</v>
      </c>
    </row>
    <row r="54" spans="1:5" ht="38.25">
      <c r="A54" t="s">
        <v>55</v>
      </c>
      <c r="E54" s="39" t="s">
        <v>3994</v>
      </c>
    </row>
    <row r="55" spans="1:16" ht="12.75">
      <c r="A55" t="s">
        <v>48</v>
      </c>
      <c s="34" t="s">
        <v>90</v>
      </c>
      <c s="34" t="s">
        <v>3334</v>
      </c>
      <c s="35" t="s">
        <v>5</v>
      </c>
      <c s="6" t="s">
        <v>3335</v>
      </c>
      <c s="36" t="s">
        <v>197</v>
      </c>
      <c s="37">
        <v>20</v>
      </c>
      <c s="36">
        <v>0</v>
      </c>
      <c s="36">
        <f>ROUND(G55*H55,6)</f>
      </c>
      <c r="L55" s="38">
        <v>0</v>
      </c>
      <c s="32">
        <f>ROUND(ROUND(L55,2)*ROUND(G55,3),2)</f>
      </c>
      <c s="36" t="s">
        <v>52</v>
      </c>
      <c>
        <f>(M55*21)/100</f>
      </c>
      <c t="s">
        <v>27</v>
      </c>
    </row>
    <row r="56" spans="1:5" ht="12.75">
      <c r="A56" s="35" t="s">
        <v>53</v>
      </c>
      <c r="E56" s="39" t="s">
        <v>5</v>
      </c>
    </row>
    <row r="57" spans="1:5" ht="51">
      <c r="A57" s="35" t="s">
        <v>54</v>
      </c>
      <c r="E57" s="40" t="s">
        <v>3993</v>
      </c>
    </row>
    <row r="58" spans="1:5" ht="25.5">
      <c r="A58" t="s">
        <v>55</v>
      </c>
      <c r="E58" s="39" t="s">
        <v>3995</v>
      </c>
    </row>
    <row r="59" spans="1:16" ht="12.75">
      <c r="A59" t="s">
        <v>48</v>
      </c>
      <c s="34" t="s">
        <v>94</v>
      </c>
      <c s="34" t="s">
        <v>2701</v>
      </c>
      <c s="35" t="s">
        <v>5</v>
      </c>
      <c s="6" t="s">
        <v>2702</v>
      </c>
      <c s="36" t="s">
        <v>197</v>
      </c>
      <c s="37">
        <v>80</v>
      </c>
      <c s="36">
        <v>0</v>
      </c>
      <c s="36">
        <f>ROUND(G59*H59,6)</f>
      </c>
      <c r="L59" s="38">
        <v>0</v>
      </c>
      <c s="32">
        <f>ROUND(ROUND(L59,2)*ROUND(G59,3),2)</f>
      </c>
      <c s="36" t="s">
        <v>52</v>
      </c>
      <c>
        <f>(M59*21)/100</f>
      </c>
      <c t="s">
        <v>27</v>
      </c>
    </row>
    <row r="60" spans="1:5" ht="12.75">
      <c r="A60" s="35" t="s">
        <v>53</v>
      </c>
      <c r="E60" s="39" t="s">
        <v>5</v>
      </c>
    </row>
    <row r="61" spans="1:5" ht="51">
      <c r="A61" s="35" t="s">
        <v>54</v>
      </c>
      <c r="E61" s="40" t="s">
        <v>3996</v>
      </c>
    </row>
    <row r="62" spans="1:5" ht="38.25">
      <c r="A62" t="s">
        <v>55</v>
      </c>
      <c r="E62" s="39" t="s">
        <v>3997</v>
      </c>
    </row>
    <row r="63" spans="1:16" ht="12.75">
      <c r="A63" t="s">
        <v>48</v>
      </c>
      <c s="34" t="s">
        <v>98</v>
      </c>
      <c s="34" t="s">
        <v>3998</v>
      </c>
      <c s="35" t="s">
        <v>5</v>
      </c>
      <c s="6" t="s">
        <v>3999</v>
      </c>
      <c s="36" t="s">
        <v>197</v>
      </c>
      <c s="37">
        <v>20</v>
      </c>
      <c s="36">
        <v>0</v>
      </c>
      <c s="36">
        <f>ROUND(G63*H63,6)</f>
      </c>
      <c r="L63" s="38">
        <v>0</v>
      </c>
      <c s="32">
        <f>ROUND(ROUND(L63,2)*ROUND(G63,3),2)</f>
      </c>
      <c s="36" t="s">
        <v>52</v>
      </c>
      <c>
        <f>(M63*21)/100</f>
      </c>
      <c t="s">
        <v>27</v>
      </c>
    </row>
    <row r="64" spans="1:5" ht="12.75">
      <c r="A64" s="35" t="s">
        <v>53</v>
      </c>
      <c r="E64" s="39" t="s">
        <v>5</v>
      </c>
    </row>
    <row r="65" spans="1:5" ht="51">
      <c r="A65" s="35" t="s">
        <v>54</v>
      </c>
      <c r="E65" s="40" t="s">
        <v>3993</v>
      </c>
    </row>
    <row r="66" spans="1:5" ht="25.5">
      <c r="A66" t="s">
        <v>55</v>
      </c>
      <c r="E66" s="39" t="s">
        <v>4000</v>
      </c>
    </row>
    <row r="67" spans="1:13" ht="12.75">
      <c r="A67" t="s">
        <v>46</v>
      </c>
      <c r="C67" s="31" t="s">
        <v>67</v>
      </c>
      <c r="E67" s="33" t="s">
        <v>2480</v>
      </c>
      <c r="J67" s="32">
        <f>0</f>
      </c>
      <c s="32">
        <f>0</f>
      </c>
      <c s="32">
        <f>0+L68+L72+L76+L80</f>
      </c>
      <c s="32">
        <f>0+M68+M72+M76+M80</f>
      </c>
    </row>
    <row r="68" spans="1:16" ht="12.75">
      <c r="A68" t="s">
        <v>48</v>
      </c>
      <c s="34" t="s">
        <v>102</v>
      </c>
      <c s="34" t="s">
        <v>2867</v>
      </c>
      <c s="35" t="s">
        <v>5</v>
      </c>
      <c s="6" t="s">
        <v>2868</v>
      </c>
      <c s="36" t="s">
        <v>182</v>
      </c>
      <c s="37">
        <v>55.09</v>
      </c>
      <c s="36">
        <v>0</v>
      </c>
      <c s="36">
        <f>ROUND(G68*H68,6)</f>
      </c>
      <c r="L68" s="38">
        <v>0</v>
      </c>
      <c s="32">
        <f>ROUND(ROUND(L68,2)*ROUND(G68,3),2)</f>
      </c>
      <c s="36" t="s">
        <v>52</v>
      </c>
      <c>
        <f>(M68*21)/100</f>
      </c>
      <c t="s">
        <v>27</v>
      </c>
    </row>
    <row r="69" spans="1:5" ht="12.75">
      <c r="A69" s="35" t="s">
        <v>53</v>
      </c>
      <c r="E69" s="39" t="s">
        <v>4001</v>
      </c>
    </row>
    <row r="70" spans="1:5" ht="76.5">
      <c r="A70" s="35" t="s">
        <v>54</v>
      </c>
      <c r="E70" s="40" t="s">
        <v>4002</v>
      </c>
    </row>
    <row r="71" spans="1:5" ht="51">
      <c r="A71" t="s">
        <v>55</v>
      </c>
      <c r="E71" s="39" t="s">
        <v>4003</v>
      </c>
    </row>
    <row r="72" spans="1:16" ht="12.75">
      <c r="A72" t="s">
        <v>48</v>
      </c>
      <c s="34" t="s">
        <v>107</v>
      </c>
      <c s="34" t="s">
        <v>2870</v>
      </c>
      <c s="35" t="s">
        <v>5</v>
      </c>
      <c s="6" t="s">
        <v>4004</v>
      </c>
      <c s="36" t="s">
        <v>197</v>
      </c>
      <c s="37">
        <v>22</v>
      </c>
      <c s="36">
        <v>0</v>
      </c>
      <c s="36">
        <f>ROUND(G72*H72,6)</f>
      </c>
      <c r="L72" s="38">
        <v>0</v>
      </c>
      <c s="32">
        <f>ROUND(ROUND(L72,2)*ROUND(G72,3),2)</f>
      </c>
      <c s="36" t="s">
        <v>52</v>
      </c>
      <c>
        <f>(M72*21)/100</f>
      </c>
      <c t="s">
        <v>27</v>
      </c>
    </row>
    <row r="73" spans="1:5" ht="25.5">
      <c r="A73" s="35" t="s">
        <v>53</v>
      </c>
      <c r="E73" s="39" t="s">
        <v>4005</v>
      </c>
    </row>
    <row r="74" spans="1:5" ht="89.25">
      <c r="A74" s="35" t="s">
        <v>54</v>
      </c>
      <c r="E74" s="40" t="s">
        <v>4006</v>
      </c>
    </row>
    <row r="75" spans="1:5" ht="153">
      <c r="A75" t="s">
        <v>55</v>
      </c>
      <c r="E75" s="39" t="s">
        <v>4007</v>
      </c>
    </row>
    <row r="76" spans="1:16" ht="12.75">
      <c r="A76" t="s">
        <v>48</v>
      </c>
      <c s="34" t="s">
        <v>111</v>
      </c>
      <c s="34" t="s">
        <v>4008</v>
      </c>
      <c s="35" t="s">
        <v>5</v>
      </c>
      <c s="6" t="s">
        <v>4009</v>
      </c>
      <c s="36" t="s">
        <v>197</v>
      </c>
      <c s="37">
        <v>318</v>
      </c>
      <c s="36">
        <v>0</v>
      </c>
      <c s="36">
        <f>ROUND(G76*H76,6)</f>
      </c>
      <c r="L76" s="38">
        <v>0</v>
      </c>
      <c s="32">
        <f>ROUND(ROUND(L76,2)*ROUND(G76,3),2)</f>
      </c>
      <c s="36" t="s">
        <v>52</v>
      </c>
      <c>
        <f>(M76*21)/100</f>
      </c>
      <c t="s">
        <v>27</v>
      </c>
    </row>
    <row r="77" spans="1:5" ht="12.75">
      <c r="A77" s="35" t="s">
        <v>53</v>
      </c>
      <c r="E77" s="39" t="s">
        <v>5</v>
      </c>
    </row>
    <row r="78" spans="1:5" ht="51">
      <c r="A78" s="35" t="s">
        <v>54</v>
      </c>
      <c r="E78" s="40" t="s">
        <v>4010</v>
      </c>
    </row>
    <row r="79" spans="1:5" ht="153">
      <c r="A79" t="s">
        <v>55</v>
      </c>
      <c r="E79" s="39" t="s">
        <v>4007</v>
      </c>
    </row>
    <row r="80" spans="1:16" ht="25.5">
      <c r="A80" t="s">
        <v>48</v>
      </c>
      <c s="34" t="s">
        <v>115</v>
      </c>
      <c s="34" t="s">
        <v>4011</v>
      </c>
      <c s="35" t="s">
        <v>5</v>
      </c>
      <c s="6" t="s">
        <v>4012</v>
      </c>
      <c s="36" t="s">
        <v>197</v>
      </c>
      <c s="37">
        <v>13.5</v>
      </c>
      <c s="36">
        <v>0</v>
      </c>
      <c s="36">
        <f>ROUND(G80*H80,6)</f>
      </c>
      <c r="L80" s="38">
        <v>0</v>
      </c>
      <c s="32">
        <f>ROUND(ROUND(L80,2)*ROUND(G80,3),2)</f>
      </c>
      <c s="36" t="s">
        <v>52</v>
      </c>
      <c>
        <f>(M80*21)/100</f>
      </c>
      <c t="s">
        <v>27</v>
      </c>
    </row>
    <row r="81" spans="1:5" ht="12.75">
      <c r="A81" s="35" t="s">
        <v>53</v>
      </c>
      <c r="E81" s="39" t="s">
        <v>5</v>
      </c>
    </row>
    <row r="82" spans="1:5" ht="51">
      <c r="A82" s="35" t="s">
        <v>54</v>
      </c>
      <c r="E82" s="40" t="s">
        <v>4013</v>
      </c>
    </row>
    <row r="83" spans="1:5" ht="153">
      <c r="A83" t="s">
        <v>55</v>
      </c>
      <c r="E83" s="39" t="s">
        <v>4007</v>
      </c>
    </row>
    <row r="84" spans="1:13" ht="12.75">
      <c r="A84" t="s">
        <v>46</v>
      </c>
      <c r="C84" s="31" t="s">
        <v>76</v>
      </c>
      <c r="E84" s="33" t="s">
        <v>2578</v>
      </c>
      <c r="J84" s="32">
        <f>0</f>
      </c>
      <c s="32">
        <f>0</f>
      </c>
      <c s="32">
        <f>0+L85</f>
      </c>
      <c s="32">
        <f>0+M85</f>
      </c>
    </row>
    <row r="85" spans="1:16" ht="12.75">
      <c r="A85" t="s">
        <v>48</v>
      </c>
      <c s="34" t="s">
        <v>119</v>
      </c>
      <c s="34" t="s">
        <v>2876</v>
      </c>
      <c s="35" t="s">
        <v>5</v>
      </c>
      <c s="6" t="s">
        <v>2877</v>
      </c>
      <c s="36" t="s">
        <v>51</v>
      </c>
      <c s="37">
        <v>98</v>
      </c>
      <c s="36">
        <v>0</v>
      </c>
      <c s="36">
        <f>ROUND(G85*H85,6)</f>
      </c>
      <c r="L85" s="38">
        <v>0</v>
      </c>
      <c s="32">
        <f>ROUND(ROUND(L85,2)*ROUND(G85,3),2)</f>
      </c>
      <c s="36" t="s">
        <v>52</v>
      </c>
      <c>
        <f>(M85*21)/100</f>
      </c>
      <c t="s">
        <v>27</v>
      </c>
    </row>
    <row r="86" spans="1:5" ht="12.75">
      <c r="A86" s="35" t="s">
        <v>53</v>
      </c>
      <c r="E86" s="39" t="s">
        <v>4014</v>
      </c>
    </row>
    <row r="87" spans="1:5" ht="51">
      <c r="A87" s="35" t="s">
        <v>54</v>
      </c>
      <c r="E87" s="40" t="s">
        <v>4015</v>
      </c>
    </row>
    <row r="88" spans="1:5" ht="51">
      <c r="A88" t="s">
        <v>55</v>
      </c>
      <c r="E88" s="39" t="s">
        <v>2806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6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COUNTIFS(L8:L665,"=0",A8:A665,"P")+COUNTIFS(L8:L665,"",A8:A665,"P")+SUM(Q8:Q665)</f>
      </c>
    </row>
    <row r="8" spans="1:13" ht="12.75">
      <c r="A8" t="s">
        <v>44</v>
      </c>
      <c r="C8" s="28" t="s">
        <v>468</v>
      </c>
      <c r="E8" s="30" t="s">
        <v>467</v>
      </c>
      <c r="J8" s="29">
        <f>0+J9+J46+J163+J188+J305+J350+J591+J640</f>
      </c>
      <c s="29">
        <f>0+K9+K46+K163+K188+K305+K350+K591+K640</f>
      </c>
      <c s="29">
        <f>0+L9+L46+L163+L188+L305+L350+L591+L640</f>
      </c>
      <c s="29">
        <f>0+M9+M46+M163+M188+M305+M350+M591+M640</f>
      </c>
    </row>
    <row r="9" spans="1:13" ht="12.75">
      <c r="A9" t="s">
        <v>46</v>
      </c>
      <c r="C9" s="31" t="s">
        <v>4</v>
      </c>
      <c r="E9" s="33" t="s">
        <v>179</v>
      </c>
      <c r="J9" s="32">
        <f>0</f>
      </c>
      <c s="32">
        <f>0</f>
      </c>
      <c s="32">
        <f>0+L10+L14+L18+L22+L26+L30+L34+L38+L42</f>
      </c>
      <c s="32">
        <f>0+M10+M14+M18+M22+M26+M30+M34+M38+M42</f>
      </c>
    </row>
    <row r="10" spans="1:16" ht="12.75">
      <c r="A10" t="s">
        <v>48</v>
      </c>
      <c s="34" t="s">
        <v>4</v>
      </c>
      <c s="34" t="s">
        <v>180</v>
      </c>
      <c s="35" t="s">
        <v>5</v>
      </c>
      <c s="6" t="s">
        <v>181</v>
      </c>
      <c s="36" t="s">
        <v>182</v>
      </c>
      <c s="37">
        <v>1370</v>
      </c>
      <c s="36">
        <v>0</v>
      </c>
      <c s="36">
        <f>ROUND(G10*H10,6)</f>
      </c>
      <c r="L10" s="38">
        <v>0</v>
      </c>
      <c s="32">
        <f>ROUND(ROUND(L10,2)*ROUND(G10,3),2)</f>
      </c>
      <c s="36" t="s">
        <v>52</v>
      </c>
      <c>
        <f>(M10*21)/100</f>
      </c>
      <c t="s">
        <v>27</v>
      </c>
    </row>
    <row r="11" spans="1:5" ht="12.75">
      <c r="A11" s="35" t="s">
        <v>53</v>
      </c>
      <c r="E11" s="39" t="s">
        <v>79</v>
      </c>
    </row>
    <row r="12" spans="1:5" ht="25.5">
      <c r="A12" s="35" t="s">
        <v>54</v>
      </c>
      <c r="E12" s="40" t="s">
        <v>469</v>
      </c>
    </row>
    <row r="13" spans="1:5" ht="369.75">
      <c r="A13" t="s">
        <v>55</v>
      </c>
      <c r="E13" s="39" t="s">
        <v>184</v>
      </c>
    </row>
    <row r="14" spans="1:16" ht="12.75">
      <c r="A14" t="s">
        <v>48</v>
      </c>
      <c s="34" t="s">
        <v>27</v>
      </c>
      <c s="34" t="s">
        <v>185</v>
      </c>
      <c s="35" t="s">
        <v>5</v>
      </c>
      <c s="6" t="s">
        <v>186</v>
      </c>
      <c s="36" t="s">
        <v>182</v>
      </c>
      <c s="37">
        <v>304.5</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369.75">
      <c r="A17" t="s">
        <v>55</v>
      </c>
      <c r="E17" s="39" t="s">
        <v>184</v>
      </c>
    </row>
    <row r="18" spans="1:16" ht="12.75">
      <c r="A18" t="s">
        <v>48</v>
      </c>
      <c s="34" t="s">
        <v>26</v>
      </c>
      <c s="34" t="s">
        <v>187</v>
      </c>
      <c s="35" t="s">
        <v>5</v>
      </c>
      <c s="6" t="s">
        <v>188</v>
      </c>
      <c s="36" t="s">
        <v>182</v>
      </c>
      <c s="37">
        <v>140</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369.75">
      <c r="A21" t="s">
        <v>55</v>
      </c>
      <c r="E21" s="39" t="s">
        <v>184</v>
      </c>
    </row>
    <row r="22" spans="1:16" ht="12.75">
      <c r="A22" t="s">
        <v>48</v>
      </c>
      <c s="34" t="s">
        <v>63</v>
      </c>
      <c s="34" t="s">
        <v>189</v>
      </c>
      <c s="35" t="s">
        <v>5</v>
      </c>
      <c s="6" t="s">
        <v>190</v>
      </c>
      <c s="36" t="s">
        <v>51</v>
      </c>
      <c s="37">
        <v>150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38.25">
      <c r="A25" t="s">
        <v>55</v>
      </c>
      <c r="E25" s="39" t="s">
        <v>191</v>
      </c>
    </row>
    <row r="26" spans="1:16" ht="12.75">
      <c r="A26" t="s">
        <v>48</v>
      </c>
      <c s="34" t="s">
        <v>67</v>
      </c>
      <c s="34" t="s">
        <v>192</v>
      </c>
      <c s="35" t="s">
        <v>5</v>
      </c>
      <c s="6" t="s">
        <v>193</v>
      </c>
      <c s="36" t="s">
        <v>182</v>
      </c>
      <c s="37">
        <v>1169.35</v>
      </c>
      <c s="36">
        <v>0</v>
      </c>
      <c s="36">
        <f>ROUND(G26*H26,6)</f>
      </c>
      <c r="L26" s="38">
        <v>0</v>
      </c>
      <c s="32">
        <f>ROUND(ROUND(L26,2)*ROUND(G26,3),2)</f>
      </c>
      <c s="36" t="s">
        <v>52</v>
      </c>
      <c>
        <f>(M26*21)/100</f>
      </c>
      <c t="s">
        <v>27</v>
      </c>
    </row>
    <row r="27" spans="1:5" ht="12.75">
      <c r="A27" s="35" t="s">
        <v>53</v>
      </c>
      <c r="E27" s="39" t="s">
        <v>5</v>
      </c>
    </row>
    <row r="28" spans="1:5" ht="25.5">
      <c r="A28" s="35" t="s">
        <v>54</v>
      </c>
      <c r="E28" s="40" t="s">
        <v>470</v>
      </c>
    </row>
    <row r="29" spans="1:5" ht="242.25">
      <c r="A29" t="s">
        <v>55</v>
      </c>
      <c r="E29" s="39" t="s">
        <v>194</v>
      </c>
    </row>
    <row r="30" spans="1:16" ht="12.75">
      <c r="A30" t="s">
        <v>48</v>
      </c>
      <c s="34" t="s">
        <v>72</v>
      </c>
      <c s="34" t="s">
        <v>195</v>
      </c>
      <c s="35" t="s">
        <v>5</v>
      </c>
      <c s="6" t="s">
        <v>196</v>
      </c>
      <c s="36" t="s">
        <v>197</v>
      </c>
      <c s="37">
        <v>1522.5</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2.75">
      <c r="A33" t="s">
        <v>55</v>
      </c>
      <c r="E33" s="39" t="s">
        <v>198</v>
      </c>
    </row>
    <row r="34" spans="1:16" ht="12.75">
      <c r="A34" t="s">
        <v>48</v>
      </c>
      <c s="34" t="s">
        <v>123</v>
      </c>
      <c s="34" t="s">
        <v>471</v>
      </c>
      <c s="35" t="s">
        <v>5</v>
      </c>
      <c s="6" t="s">
        <v>472</v>
      </c>
      <c s="36" t="s">
        <v>62</v>
      </c>
      <c s="37">
        <v>3</v>
      </c>
      <c s="36">
        <v>0</v>
      </c>
      <c s="36">
        <f>ROUND(G34*H34,6)</f>
      </c>
      <c r="L34" s="38">
        <v>0</v>
      </c>
      <c s="32">
        <f>ROUND(ROUND(L34,2)*ROUND(G34,3),2)</f>
      </c>
      <c s="36" t="s">
        <v>444</v>
      </c>
      <c>
        <f>(M34*21)/100</f>
      </c>
      <c t="s">
        <v>27</v>
      </c>
    </row>
    <row r="35" spans="1:5" ht="12.75">
      <c r="A35" s="35" t="s">
        <v>53</v>
      </c>
      <c r="E35" s="39" t="s">
        <v>5</v>
      </c>
    </row>
    <row r="36" spans="1:5" ht="12.75">
      <c r="A36" s="35" t="s">
        <v>54</v>
      </c>
      <c r="E36" s="40" t="s">
        <v>5</v>
      </c>
    </row>
    <row r="37" spans="1:5" ht="409.5">
      <c r="A37" t="s">
        <v>55</v>
      </c>
      <c r="E37" s="39" t="s">
        <v>473</v>
      </c>
    </row>
    <row r="38" spans="1:16" ht="12.75">
      <c r="A38" t="s">
        <v>48</v>
      </c>
      <c s="34" t="s">
        <v>474</v>
      </c>
      <c s="34" t="s">
        <v>475</v>
      </c>
      <c s="35" t="s">
        <v>5</v>
      </c>
      <c s="6" t="s">
        <v>476</v>
      </c>
      <c s="36" t="s">
        <v>182</v>
      </c>
      <c s="37">
        <v>111</v>
      </c>
      <c s="36">
        <v>0</v>
      </c>
      <c s="36">
        <f>ROUND(G38*H38,6)</f>
      </c>
      <c r="L38" s="38">
        <v>0</v>
      </c>
      <c s="32">
        <f>ROUND(ROUND(L38,2)*ROUND(G38,3),2)</f>
      </c>
      <c s="36" t="s">
        <v>52</v>
      </c>
      <c>
        <f>(M38*21)/100</f>
      </c>
      <c t="s">
        <v>27</v>
      </c>
    </row>
    <row r="39" spans="1:5" ht="12.75">
      <c r="A39" s="35" t="s">
        <v>53</v>
      </c>
      <c r="E39" s="39" t="s">
        <v>5</v>
      </c>
    </row>
    <row r="40" spans="1:5" ht="25.5">
      <c r="A40" s="35" t="s">
        <v>54</v>
      </c>
      <c r="E40" s="40" t="s">
        <v>477</v>
      </c>
    </row>
    <row r="41" spans="1:5" ht="318.75">
      <c r="A41" t="s">
        <v>55</v>
      </c>
      <c r="E41" s="39" t="s">
        <v>478</v>
      </c>
    </row>
    <row r="42" spans="1:16" ht="12.75">
      <c r="A42" t="s">
        <v>48</v>
      </c>
      <c s="34" t="s">
        <v>479</v>
      </c>
      <c s="34" t="s">
        <v>480</v>
      </c>
      <c s="35" t="s">
        <v>5</v>
      </c>
      <c s="6" t="s">
        <v>481</v>
      </c>
      <c s="36" t="s">
        <v>182</v>
      </c>
      <c s="37">
        <v>50.5</v>
      </c>
      <c s="36">
        <v>0</v>
      </c>
      <c s="36">
        <f>ROUND(G42*H42,6)</f>
      </c>
      <c r="L42" s="38">
        <v>0</v>
      </c>
      <c s="32">
        <f>ROUND(ROUND(L42,2)*ROUND(G42,3),2)</f>
      </c>
      <c s="36" t="s">
        <v>52</v>
      </c>
      <c>
        <f>(M42*21)/100</f>
      </c>
      <c t="s">
        <v>27</v>
      </c>
    </row>
    <row r="43" spans="1:5" ht="12.75">
      <c r="A43" s="35" t="s">
        <v>53</v>
      </c>
      <c r="E43" s="39" t="s">
        <v>5</v>
      </c>
    </row>
    <row r="44" spans="1:5" ht="25.5">
      <c r="A44" s="35" t="s">
        <v>54</v>
      </c>
      <c r="E44" s="40" t="s">
        <v>482</v>
      </c>
    </row>
    <row r="45" spans="1:5" ht="318.75">
      <c r="A45" t="s">
        <v>55</v>
      </c>
      <c r="E45" s="39" t="s">
        <v>478</v>
      </c>
    </row>
    <row r="46" spans="1:13" ht="12.75">
      <c r="A46" t="s">
        <v>46</v>
      </c>
      <c r="C46" s="31" t="s">
        <v>27</v>
      </c>
      <c r="E46" s="33" t="s">
        <v>199</v>
      </c>
      <c r="J46" s="32">
        <f>0</f>
      </c>
      <c s="32">
        <f>0</f>
      </c>
      <c s="32">
        <f>0+L47+L51+L55+L59+L63+L67+L71+L75+L79+L83+L87+L91+L95+L99+L103+L107+L111+L115+L119+L123+L127+L131+L135+L139+L143+L147+L151+L155+L159</f>
      </c>
      <c s="32">
        <f>0+M47+M51+M55+M59+M63+M67+M71+M75+M79+M83+M87+M91+M95+M99+M103+M107+M111+M115+M119+M123+M127+M131+M135+M139+M143+M147+M151+M155+M159</f>
      </c>
    </row>
    <row r="47" spans="1:16" ht="25.5">
      <c r="A47" t="s">
        <v>48</v>
      </c>
      <c s="34" t="s">
        <v>163</v>
      </c>
      <c s="34" t="s">
        <v>200</v>
      </c>
      <c s="35" t="s">
        <v>5</v>
      </c>
      <c s="6" t="s">
        <v>201</v>
      </c>
      <c s="36" t="s">
        <v>62</v>
      </c>
      <c s="37">
        <v>4210</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76.5">
      <c r="A50" t="s">
        <v>55</v>
      </c>
      <c r="E50" s="39" t="s">
        <v>202</v>
      </c>
    </row>
    <row r="51" spans="1:16" ht="12.75">
      <c r="A51" t="s">
        <v>48</v>
      </c>
      <c s="34" t="s">
        <v>76</v>
      </c>
      <c s="34" t="s">
        <v>203</v>
      </c>
      <c s="35" t="s">
        <v>5</v>
      </c>
      <c s="6" t="s">
        <v>204</v>
      </c>
      <c s="36" t="s">
        <v>62</v>
      </c>
      <c s="37">
        <v>220</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14.75">
      <c r="A54" t="s">
        <v>55</v>
      </c>
      <c r="E54" s="39" t="s">
        <v>205</v>
      </c>
    </row>
    <row r="55" spans="1:16" ht="12.75">
      <c r="A55" t="s">
        <v>48</v>
      </c>
      <c s="34" t="s">
        <v>82</v>
      </c>
      <c s="34" t="s">
        <v>206</v>
      </c>
      <c s="35" t="s">
        <v>5</v>
      </c>
      <c s="6" t="s">
        <v>207</v>
      </c>
      <c s="36" t="s">
        <v>62</v>
      </c>
      <c s="37">
        <v>120</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102">
      <c r="A58" t="s">
        <v>55</v>
      </c>
      <c r="E58" s="39" t="s">
        <v>208</v>
      </c>
    </row>
    <row r="59" spans="1:16" ht="12.75">
      <c r="A59" t="s">
        <v>48</v>
      </c>
      <c s="34" t="s">
        <v>86</v>
      </c>
      <c s="34" t="s">
        <v>209</v>
      </c>
      <c s="35" t="s">
        <v>5</v>
      </c>
      <c s="6" t="s">
        <v>210</v>
      </c>
      <c s="36" t="s">
        <v>51</v>
      </c>
      <c s="37">
        <v>1300</v>
      </c>
      <c s="36">
        <v>0</v>
      </c>
      <c s="36">
        <f>ROUND(G59*H59,6)</f>
      </c>
      <c r="L59" s="38">
        <v>0</v>
      </c>
      <c s="32">
        <f>ROUND(ROUND(L59,2)*ROUND(G59,3),2)</f>
      </c>
      <c s="36" t="s">
        <v>52</v>
      </c>
      <c>
        <f>(M59*21)/100</f>
      </c>
      <c t="s">
        <v>27</v>
      </c>
    </row>
    <row r="60" spans="1:5" ht="12.75">
      <c r="A60" s="35" t="s">
        <v>53</v>
      </c>
      <c r="E60" s="39" t="s">
        <v>5</v>
      </c>
    </row>
    <row r="61" spans="1:5" ht="12.75">
      <c r="A61" s="35" t="s">
        <v>54</v>
      </c>
      <c r="E61" s="40" t="s">
        <v>5</v>
      </c>
    </row>
    <row r="62" spans="1:5" ht="102">
      <c r="A62" t="s">
        <v>55</v>
      </c>
      <c r="E62" s="39" t="s">
        <v>211</v>
      </c>
    </row>
    <row r="63" spans="1:16" ht="12.75">
      <c r="A63" t="s">
        <v>48</v>
      </c>
      <c s="34" t="s">
        <v>90</v>
      </c>
      <c s="34" t="s">
        <v>212</v>
      </c>
      <c s="35" t="s">
        <v>5</v>
      </c>
      <c s="6" t="s">
        <v>213</v>
      </c>
      <c s="36" t="s">
        <v>51</v>
      </c>
      <c s="37">
        <v>800</v>
      </c>
      <c s="36">
        <v>0</v>
      </c>
      <c s="36">
        <f>ROUND(G63*H63,6)</f>
      </c>
      <c r="L63" s="38">
        <v>0</v>
      </c>
      <c s="32">
        <f>ROUND(ROUND(L63,2)*ROUND(G63,3),2)</f>
      </c>
      <c s="36" t="s">
        <v>52</v>
      </c>
      <c>
        <f>(M63*21)/100</f>
      </c>
      <c t="s">
        <v>27</v>
      </c>
    </row>
    <row r="64" spans="1:5" ht="12.75">
      <c r="A64" s="35" t="s">
        <v>53</v>
      </c>
      <c r="E64" s="39" t="s">
        <v>5</v>
      </c>
    </row>
    <row r="65" spans="1:5" ht="12.75">
      <c r="A65" s="35" t="s">
        <v>54</v>
      </c>
      <c r="E65" s="40" t="s">
        <v>5</v>
      </c>
    </row>
    <row r="66" spans="1:5" ht="102">
      <c r="A66" t="s">
        <v>55</v>
      </c>
      <c r="E66" s="39" t="s">
        <v>211</v>
      </c>
    </row>
    <row r="67" spans="1:16" ht="12.75">
      <c r="A67" t="s">
        <v>48</v>
      </c>
      <c s="34" t="s">
        <v>94</v>
      </c>
      <c s="34" t="s">
        <v>214</v>
      </c>
      <c s="35" t="s">
        <v>5</v>
      </c>
      <c s="6" t="s">
        <v>215</v>
      </c>
      <c s="36" t="s">
        <v>51</v>
      </c>
      <c s="37">
        <v>592</v>
      </c>
      <c s="36">
        <v>0</v>
      </c>
      <c s="36">
        <f>ROUND(G67*H67,6)</f>
      </c>
      <c r="L67" s="38">
        <v>0</v>
      </c>
      <c s="32">
        <f>ROUND(ROUND(L67,2)*ROUND(G67,3),2)</f>
      </c>
      <c s="36" t="s">
        <v>52</v>
      </c>
      <c>
        <f>(M67*21)/100</f>
      </c>
      <c t="s">
        <v>27</v>
      </c>
    </row>
    <row r="68" spans="1:5" ht="12.75">
      <c r="A68" s="35" t="s">
        <v>53</v>
      </c>
      <c r="E68" s="39" t="s">
        <v>5</v>
      </c>
    </row>
    <row r="69" spans="1:5" ht="12.75">
      <c r="A69" s="35" t="s">
        <v>54</v>
      </c>
      <c r="E69" s="40" t="s">
        <v>5</v>
      </c>
    </row>
    <row r="70" spans="1:5" ht="76.5">
      <c r="A70" t="s">
        <v>55</v>
      </c>
      <c r="E70" s="39" t="s">
        <v>216</v>
      </c>
    </row>
    <row r="71" spans="1:16" ht="12.75">
      <c r="A71" t="s">
        <v>48</v>
      </c>
      <c s="34" t="s">
        <v>98</v>
      </c>
      <c s="34" t="s">
        <v>217</v>
      </c>
      <c s="35" t="s">
        <v>5</v>
      </c>
      <c s="6" t="s">
        <v>218</v>
      </c>
      <c s="36" t="s">
        <v>51</v>
      </c>
      <c s="37">
        <v>4350</v>
      </c>
      <c s="36">
        <v>0</v>
      </c>
      <c s="36">
        <f>ROUND(G71*H71,6)</f>
      </c>
      <c r="L71" s="38">
        <v>0</v>
      </c>
      <c s="32">
        <f>ROUND(ROUND(L71,2)*ROUND(G71,3),2)</f>
      </c>
      <c s="36" t="s">
        <v>52</v>
      </c>
      <c>
        <f>(M71*21)/100</f>
      </c>
      <c t="s">
        <v>27</v>
      </c>
    </row>
    <row r="72" spans="1:5" ht="12.75">
      <c r="A72" s="35" t="s">
        <v>53</v>
      </c>
      <c r="E72" s="39" t="s">
        <v>5</v>
      </c>
    </row>
    <row r="73" spans="1:5" ht="12.75">
      <c r="A73" s="35" t="s">
        <v>54</v>
      </c>
      <c r="E73" s="40" t="s">
        <v>5</v>
      </c>
    </row>
    <row r="74" spans="1:5" ht="165.75">
      <c r="A74" t="s">
        <v>55</v>
      </c>
      <c r="E74" s="39" t="s">
        <v>220</v>
      </c>
    </row>
    <row r="75" spans="1:16" ht="25.5">
      <c r="A75" t="s">
        <v>48</v>
      </c>
      <c s="34" t="s">
        <v>102</v>
      </c>
      <c s="34" t="s">
        <v>221</v>
      </c>
      <c s="35" t="s">
        <v>5</v>
      </c>
      <c s="6" t="s">
        <v>222</v>
      </c>
      <c s="36" t="s">
        <v>51</v>
      </c>
      <c s="37">
        <v>2100</v>
      </c>
      <c s="36">
        <v>0</v>
      </c>
      <c s="36">
        <f>ROUND(G75*H75,6)</f>
      </c>
      <c r="L75" s="38">
        <v>0</v>
      </c>
      <c s="32">
        <f>ROUND(ROUND(L75,2)*ROUND(G75,3),2)</f>
      </c>
      <c s="36" t="s">
        <v>52</v>
      </c>
      <c>
        <f>(M75*21)/100</f>
      </c>
      <c t="s">
        <v>27</v>
      </c>
    </row>
    <row r="76" spans="1:5" ht="12.75">
      <c r="A76" s="35" t="s">
        <v>53</v>
      </c>
      <c r="E76" s="39" t="s">
        <v>5</v>
      </c>
    </row>
    <row r="77" spans="1:5" ht="12.75">
      <c r="A77" s="35" t="s">
        <v>54</v>
      </c>
      <c r="E77" s="40" t="s">
        <v>5</v>
      </c>
    </row>
    <row r="78" spans="1:5" ht="127.5">
      <c r="A78" t="s">
        <v>55</v>
      </c>
      <c r="E78" s="39" t="s">
        <v>483</v>
      </c>
    </row>
    <row r="79" spans="1:16" ht="25.5">
      <c r="A79" t="s">
        <v>48</v>
      </c>
      <c s="34" t="s">
        <v>107</v>
      </c>
      <c s="34" t="s">
        <v>224</v>
      </c>
      <c s="35" t="s">
        <v>5</v>
      </c>
      <c s="6" t="s">
        <v>225</v>
      </c>
      <c s="36" t="s">
        <v>62</v>
      </c>
      <c s="37">
        <v>40</v>
      </c>
      <c s="36">
        <v>0</v>
      </c>
      <c s="36">
        <f>ROUND(G79*H79,6)</f>
      </c>
      <c r="L79" s="38">
        <v>0</v>
      </c>
      <c s="32">
        <f>ROUND(ROUND(L79,2)*ROUND(G79,3),2)</f>
      </c>
      <c s="36" t="s">
        <v>52</v>
      </c>
      <c>
        <f>(M79*21)/100</f>
      </c>
      <c t="s">
        <v>27</v>
      </c>
    </row>
    <row r="80" spans="1:5" ht="12.75">
      <c r="A80" s="35" t="s">
        <v>53</v>
      </c>
      <c r="E80" s="39" t="s">
        <v>5</v>
      </c>
    </row>
    <row r="81" spans="1:5" ht="12.75">
      <c r="A81" s="35" t="s">
        <v>54</v>
      </c>
      <c r="E81" s="40" t="s">
        <v>5</v>
      </c>
    </row>
    <row r="82" spans="1:5" ht="63.75">
      <c r="A82" t="s">
        <v>55</v>
      </c>
      <c r="E82" s="39" t="s">
        <v>226</v>
      </c>
    </row>
    <row r="83" spans="1:16" ht="25.5">
      <c r="A83" t="s">
        <v>48</v>
      </c>
      <c s="34" t="s">
        <v>111</v>
      </c>
      <c s="34" t="s">
        <v>227</v>
      </c>
      <c s="35" t="s">
        <v>5</v>
      </c>
      <c s="6" t="s">
        <v>228</v>
      </c>
      <c s="36" t="s">
        <v>62</v>
      </c>
      <c s="37">
        <v>81</v>
      </c>
      <c s="36">
        <v>0</v>
      </c>
      <c s="36">
        <f>ROUND(G83*H83,6)</f>
      </c>
      <c r="L83" s="38">
        <v>0</v>
      </c>
      <c s="32">
        <f>ROUND(ROUND(L83,2)*ROUND(G83,3),2)</f>
      </c>
      <c s="36" t="s">
        <v>52</v>
      </c>
      <c>
        <f>(M83*21)/100</f>
      </c>
      <c t="s">
        <v>27</v>
      </c>
    </row>
    <row r="84" spans="1:5" ht="12.75">
      <c r="A84" s="35" t="s">
        <v>53</v>
      </c>
      <c r="E84" s="39" t="s">
        <v>5</v>
      </c>
    </row>
    <row r="85" spans="1:5" ht="12.75">
      <c r="A85" s="35" t="s">
        <v>54</v>
      </c>
      <c r="E85" s="40" t="s">
        <v>5</v>
      </c>
    </row>
    <row r="86" spans="1:5" ht="63.75">
      <c r="A86" t="s">
        <v>55</v>
      </c>
      <c r="E86" s="39" t="s">
        <v>229</v>
      </c>
    </row>
    <row r="87" spans="1:16" ht="12.75">
      <c r="A87" t="s">
        <v>48</v>
      </c>
      <c s="34" t="s">
        <v>115</v>
      </c>
      <c s="34" t="s">
        <v>230</v>
      </c>
      <c s="35" t="s">
        <v>5</v>
      </c>
      <c s="6" t="s">
        <v>231</v>
      </c>
      <c s="36" t="s">
        <v>62</v>
      </c>
      <c s="37">
        <v>25</v>
      </c>
      <c s="36">
        <v>0</v>
      </c>
      <c s="36">
        <f>ROUND(G87*H87,6)</f>
      </c>
      <c r="L87" s="38">
        <v>0</v>
      </c>
      <c s="32">
        <f>ROUND(ROUND(L87,2)*ROUND(G87,3),2)</f>
      </c>
      <c s="36" t="s">
        <v>52</v>
      </c>
      <c>
        <f>(M87*21)/100</f>
      </c>
      <c t="s">
        <v>27</v>
      </c>
    </row>
    <row r="88" spans="1:5" ht="12.75">
      <c r="A88" s="35" t="s">
        <v>53</v>
      </c>
      <c r="E88" s="39" t="s">
        <v>5</v>
      </c>
    </row>
    <row r="89" spans="1:5" ht="12.75">
      <c r="A89" s="35" t="s">
        <v>54</v>
      </c>
      <c r="E89" s="40" t="s">
        <v>5</v>
      </c>
    </row>
    <row r="90" spans="1:5" ht="102">
      <c r="A90" t="s">
        <v>55</v>
      </c>
      <c r="E90" s="39" t="s">
        <v>232</v>
      </c>
    </row>
    <row r="91" spans="1:16" ht="25.5">
      <c r="A91" t="s">
        <v>48</v>
      </c>
      <c s="34" t="s">
        <v>119</v>
      </c>
      <c s="34" t="s">
        <v>233</v>
      </c>
      <c s="35" t="s">
        <v>5</v>
      </c>
      <c s="6" t="s">
        <v>234</v>
      </c>
      <c s="36" t="s">
        <v>62</v>
      </c>
      <c s="37">
        <v>25</v>
      </c>
      <c s="36">
        <v>0</v>
      </c>
      <c s="36">
        <f>ROUND(G91*H91,6)</f>
      </c>
      <c r="L91" s="38">
        <v>0</v>
      </c>
      <c s="32">
        <f>ROUND(ROUND(L91,2)*ROUND(G91,3),2)</f>
      </c>
      <c s="36" t="s">
        <v>52</v>
      </c>
      <c>
        <f>(M91*21)/100</f>
      </c>
      <c t="s">
        <v>27</v>
      </c>
    </row>
    <row r="92" spans="1:5" ht="12.75">
      <c r="A92" s="35" t="s">
        <v>53</v>
      </c>
      <c r="E92" s="39" t="s">
        <v>5</v>
      </c>
    </row>
    <row r="93" spans="1:5" ht="12.75">
      <c r="A93" s="35" t="s">
        <v>54</v>
      </c>
      <c r="E93" s="40" t="s">
        <v>5</v>
      </c>
    </row>
    <row r="94" spans="1:5" ht="102">
      <c r="A94" t="s">
        <v>55</v>
      </c>
      <c r="E94" s="39" t="s">
        <v>211</v>
      </c>
    </row>
    <row r="95" spans="1:16" ht="12.75">
      <c r="A95" t="s">
        <v>48</v>
      </c>
      <c s="34" t="s">
        <v>125</v>
      </c>
      <c s="34" t="s">
        <v>235</v>
      </c>
      <c s="35" t="s">
        <v>5</v>
      </c>
      <c s="6" t="s">
        <v>236</v>
      </c>
      <c s="36" t="s">
        <v>237</v>
      </c>
      <c s="37">
        <v>41.304</v>
      </c>
      <c s="36">
        <v>0</v>
      </c>
      <c s="36">
        <f>ROUND(G95*H95,6)</f>
      </c>
      <c r="L95" s="38">
        <v>0</v>
      </c>
      <c s="32">
        <f>ROUND(ROUND(L95,2)*ROUND(G95,3),2)</f>
      </c>
      <c s="36" t="s">
        <v>52</v>
      </c>
      <c>
        <f>(M95*21)/100</f>
      </c>
      <c t="s">
        <v>27</v>
      </c>
    </row>
    <row r="96" spans="1:5" ht="12.75">
      <c r="A96" s="35" t="s">
        <v>53</v>
      </c>
      <c r="E96" s="39" t="s">
        <v>5</v>
      </c>
    </row>
    <row r="97" spans="1:5" ht="25.5">
      <c r="A97" s="35" t="s">
        <v>54</v>
      </c>
      <c r="E97" s="40" t="s">
        <v>484</v>
      </c>
    </row>
    <row r="98" spans="1:5" ht="76.5">
      <c r="A98" t="s">
        <v>55</v>
      </c>
      <c r="E98" s="39" t="s">
        <v>239</v>
      </c>
    </row>
    <row r="99" spans="1:16" ht="12.75">
      <c r="A99" t="s">
        <v>48</v>
      </c>
      <c s="34" t="s">
        <v>129</v>
      </c>
      <c s="34" t="s">
        <v>240</v>
      </c>
      <c s="35" t="s">
        <v>5</v>
      </c>
      <c s="6" t="s">
        <v>241</v>
      </c>
      <c s="36" t="s">
        <v>237</v>
      </c>
      <c s="37">
        <v>12.52</v>
      </c>
      <c s="36">
        <v>0</v>
      </c>
      <c s="36">
        <f>ROUND(G99*H99,6)</f>
      </c>
      <c r="L99" s="38">
        <v>0</v>
      </c>
      <c s="32">
        <f>ROUND(ROUND(L99,2)*ROUND(G99,3),2)</f>
      </c>
      <c s="36" t="s">
        <v>52</v>
      </c>
      <c>
        <f>(M99*21)/100</f>
      </c>
      <c t="s">
        <v>27</v>
      </c>
    </row>
    <row r="100" spans="1:5" ht="12.75">
      <c r="A100" s="35" t="s">
        <v>53</v>
      </c>
      <c r="E100" s="39" t="s">
        <v>5</v>
      </c>
    </row>
    <row r="101" spans="1:5" ht="25.5">
      <c r="A101" s="35" t="s">
        <v>54</v>
      </c>
      <c r="E101" s="40" t="s">
        <v>485</v>
      </c>
    </row>
    <row r="102" spans="1:5" ht="76.5">
      <c r="A102" t="s">
        <v>55</v>
      </c>
      <c r="E102" s="39" t="s">
        <v>239</v>
      </c>
    </row>
    <row r="103" spans="1:16" ht="12.75">
      <c r="A103" t="s">
        <v>48</v>
      </c>
      <c s="34" t="s">
        <v>133</v>
      </c>
      <c s="34" t="s">
        <v>243</v>
      </c>
      <c s="35" t="s">
        <v>5</v>
      </c>
      <c s="6" t="s">
        <v>244</v>
      </c>
      <c s="36" t="s">
        <v>237</v>
      </c>
      <c s="37">
        <v>41.304</v>
      </c>
      <c s="36">
        <v>0</v>
      </c>
      <c s="36">
        <f>ROUND(G103*H103,6)</f>
      </c>
      <c r="L103" s="38">
        <v>0</v>
      </c>
      <c s="32">
        <f>ROUND(ROUND(L103,2)*ROUND(G103,3),2)</f>
      </c>
      <c s="36" t="s">
        <v>52</v>
      </c>
      <c>
        <f>(M103*21)/100</f>
      </c>
      <c t="s">
        <v>27</v>
      </c>
    </row>
    <row r="104" spans="1:5" ht="12.75">
      <c r="A104" s="35" t="s">
        <v>53</v>
      </c>
      <c r="E104" s="39" t="s">
        <v>5</v>
      </c>
    </row>
    <row r="105" spans="1:5" ht="25.5">
      <c r="A105" s="35" t="s">
        <v>54</v>
      </c>
      <c r="E105" s="40" t="s">
        <v>484</v>
      </c>
    </row>
    <row r="106" spans="1:5" ht="267.75">
      <c r="A106" t="s">
        <v>55</v>
      </c>
      <c r="E106" s="39" t="s">
        <v>245</v>
      </c>
    </row>
    <row r="107" spans="1:16" ht="12.75">
      <c r="A107" t="s">
        <v>48</v>
      </c>
      <c s="34" t="s">
        <v>138</v>
      </c>
      <c s="34" t="s">
        <v>246</v>
      </c>
      <c s="35" t="s">
        <v>5</v>
      </c>
      <c s="6" t="s">
        <v>247</v>
      </c>
      <c s="36" t="s">
        <v>237</v>
      </c>
      <c s="37">
        <v>12.52</v>
      </c>
      <c s="36">
        <v>0</v>
      </c>
      <c s="36">
        <f>ROUND(G107*H107,6)</f>
      </c>
      <c r="L107" s="38">
        <v>0</v>
      </c>
      <c s="32">
        <f>ROUND(ROUND(L107,2)*ROUND(G107,3),2)</f>
      </c>
      <c s="36" t="s">
        <v>52</v>
      </c>
      <c>
        <f>(M107*21)/100</f>
      </c>
      <c t="s">
        <v>27</v>
      </c>
    </row>
    <row r="108" spans="1:5" ht="12.75">
      <c r="A108" s="35" t="s">
        <v>53</v>
      </c>
      <c r="E108" s="39" t="s">
        <v>5</v>
      </c>
    </row>
    <row r="109" spans="1:5" ht="25.5">
      <c r="A109" s="35" t="s">
        <v>54</v>
      </c>
      <c r="E109" s="40" t="s">
        <v>485</v>
      </c>
    </row>
    <row r="110" spans="1:5" ht="267.75">
      <c r="A110" t="s">
        <v>55</v>
      </c>
      <c r="E110" s="39" t="s">
        <v>245</v>
      </c>
    </row>
    <row r="111" spans="1:16" ht="25.5">
      <c r="A111" t="s">
        <v>48</v>
      </c>
      <c s="34" t="s">
        <v>249</v>
      </c>
      <c s="34" t="s">
        <v>250</v>
      </c>
      <c s="35" t="s">
        <v>5</v>
      </c>
      <c s="6" t="s">
        <v>251</v>
      </c>
      <c s="36" t="s">
        <v>62</v>
      </c>
      <c s="37">
        <v>162</v>
      </c>
      <c s="36">
        <v>0</v>
      </c>
      <c s="36">
        <f>ROUND(G111*H111,6)</f>
      </c>
      <c r="L111" s="38">
        <v>0</v>
      </c>
      <c s="32">
        <f>ROUND(ROUND(L111,2)*ROUND(G111,3),2)</f>
      </c>
      <c s="36" t="s">
        <v>52</v>
      </c>
      <c>
        <f>(M111*21)/100</f>
      </c>
      <c t="s">
        <v>27</v>
      </c>
    </row>
    <row r="112" spans="1:5" ht="12.75">
      <c r="A112" s="35" t="s">
        <v>53</v>
      </c>
      <c r="E112" s="39" t="s">
        <v>5</v>
      </c>
    </row>
    <row r="113" spans="1:5" ht="25.5">
      <c r="A113" s="35" t="s">
        <v>54</v>
      </c>
      <c r="E113" s="40" t="s">
        <v>486</v>
      </c>
    </row>
    <row r="114" spans="1:5" ht="140.25">
      <c r="A114" t="s">
        <v>55</v>
      </c>
      <c r="E114" s="39" t="s">
        <v>252</v>
      </c>
    </row>
    <row r="115" spans="1:16" ht="25.5">
      <c r="A115" t="s">
        <v>48</v>
      </c>
      <c s="34" t="s">
        <v>253</v>
      </c>
      <c s="34" t="s">
        <v>254</v>
      </c>
      <c s="35" t="s">
        <v>5</v>
      </c>
      <c s="6" t="s">
        <v>255</v>
      </c>
      <c s="36" t="s">
        <v>62</v>
      </c>
      <c s="37">
        <v>10</v>
      </c>
      <c s="36">
        <v>0</v>
      </c>
      <c s="36">
        <f>ROUND(G115*H115,6)</f>
      </c>
      <c r="L115" s="38">
        <v>0</v>
      </c>
      <c s="32">
        <f>ROUND(ROUND(L115,2)*ROUND(G115,3),2)</f>
      </c>
      <c s="36" t="s">
        <v>52</v>
      </c>
      <c>
        <f>(M115*21)/100</f>
      </c>
      <c t="s">
        <v>27</v>
      </c>
    </row>
    <row r="116" spans="1:5" ht="12.75">
      <c r="A116" s="35" t="s">
        <v>53</v>
      </c>
      <c r="E116" s="39" t="s">
        <v>5</v>
      </c>
    </row>
    <row r="117" spans="1:5" ht="25.5">
      <c r="A117" s="35" t="s">
        <v>54</v>
      </c>
      <c r="E117" s="40" t="s">
        <v>487</v>
      </c>
    </row>
    <row r="118" spans="1:5" ht="140.25">
      <c r="A118" t="s">
        <v>55</v>
      </c>
      <c r="E118" s="39" t="s">
        <v>252</v>
      </c>
    </row>
    <row r="119" spans="1:16" ht="12.75">
      <c r="A119" t="s">
        <v>48</v>
      </c>
      <c s="34" t="s">
        <v>260</v>
      </c>
      <c s="34" t="s">
        <v>261</v>
      </c>
      <c s="35" t="s">
        <v>5</v>
      </c>
      <c s="6" t="s">
        <v>262</v>
      </c>
      <c s="36" t="s">
        <v>62</v>
      </c>
      <c s="37">
        <v>130</v>
      </c>
      <c s="36">
        <v>0</v>
      </c>
      <c s="36">
        <f>ROUND(G119*H119,6)</f>
      </c>
      <c r="L119" s="38">
        <v>0</v>
      </c>
      <c s="32">
        <f>ROUND(ROUND(L119,2)*ROUND(G119,3),2)</f>
      </c>
      <c s="36" t="s">
        <v>52</v>
      </c>
      <c>
        <f>(M119*21)/100</f>
      </c>
      <c t="s">
        <v>27</v>
      </c>
    </row>
    <row r="120" spans="1:5" ht="12.75">
      <c r="A120" s="35" t="s">
        <v>53</v>
      </c>
      <c r="E120" s="39" t="s">
        <v>5</v>
      </c>
    </row>
    <row r="121" spans="1:5" ht="12.75">
      <c r="A121" s="35" t="s">
        <v>54</v>
      </c>
      <c r="E121" s="40" t="s">
        <v>5</v>
      </c>
    </row>
    <row r="122" spans="1:5" ht="178.5">
      <c r="A122" t="s">
        <v>55</v>
      </c>
      <c r="E122" s="39" t="s">
        <v>263</v>
      </c>
    </row>
    <row r="123" spans="1:16" ht="12.75">
      <c r="A123" t="s">
        <v>48</v>
      </c>
      <c s="34" t="s">
        <v>264</v>
      </c>
      <c s="34" t="s">
        <v>265</v>
      </c>
      <c s="35" t="s">
        <v>5</v>
      </c>
      <c s="6" t="s">
        <v>266</v>
      </c>
      <c s="36" t="s">
        <v>62</v>
      </c>
      <c s="37">
        <v>130</v>
      </c>
      <c s="36">
        <v>0</v>
      </c>
      <c s="36">
        <f>ROUND(G123*H123,6)</f>
      </c>
      <c r="L123" s="38">
        <v>0</v>
      </c>
      <c s="32">
        <f>ROUND(ROUND(L123,2)*ROUND(G123,3),2)</f>
      </c>
      <c s="36" t="s">
        <v>52</v>
      </c>
      <c>
        <f>(M123*21)/100</f>
      </c>
      <c t="s">
        <v>27</v>
      </c>
    </row>
    <row r="124" spans="1:5" ht="12.75">
      <c r="A124" s="35" t="s">
        <v>53</v>
      </c>
      <c r="E124" s="39" t="s">
        <v>5</v>
      </c>
    </row>
    <row r="125" spans="1:5" ht="12.75">
      <c r="A125" s="35" t="s">
        <v>54</v>
      </c>
      <c r="E125" s="40" t="s">
        <v>5</v>
      </c>
    </row>
    <row r="126" spans="1:5" ht="140.25">
      <c r="A126" t="s">
        <v>55</v>
      </c>
      <c r="E126" s="39" t="s">
        <v>267</v>
      </c>
    </row>
    <row r="127" spans="1:16" ht="12.75">
      <c r="A127" t="s">
        <v>48</v>
      </c>
      <c s="34" t="s">
        <v>488</v>
      </c>
      <c s="34" t="s">
        <v>489</v>
      </c>
      <c s="35" t="s">
        <v>5</v>
      </c>
      <c s="6" t="s">
        <v>490</v>
      </c>
      <c s="36" t="s">
        <v>51</v>
      </c>
      <c s="37">
        <v>38</v>
      </c>
      <c s="36">
        <v>0</v>
      </c>
      <c s="36">
        <f>ROUND(G127*H127,6)</f>
      </c>
      <c r="L127" s="38">
        <v>0</v>
      </c>
      <c s="32">
        <f>ROUND(ROUND(L127,2)*ROUND(G127,3),2)</f>
      </c>
      <c s="36" t="s">
        <v>434</v>
      </c>
      <c>
        <f>(M127*21)/100</f>
      </c>
      <c t="s">
        <v>27</v>
      </c>
    </row>
    <row r="128" spans="1:5" ht="12.75">
      <c r="A128" s="35" t="s">
        <v>53</v>
      </c>
      <c r="E128" s="39" t="s">
        <v>491</v>
      </c>
    </row>
    <row r="129" spans="1:5" ht="12.75">
      <c r="A129" s="35" t="s">
        <v>54</v>
      </c>
      <c r="E129" s="40" t="s">
        <v>492</v>
      </c>
    </row>
    <row r="130" spans="1:5" ht="38.25">
      <c r="A130" t="s">
        <v>55</v>
      </c>
      <c r="E130" s="39" t="s">
        <v>493</v>
      </c>
    </row>
    <row r="131" spans="1:16" ht="25.5">
      <c r="A131" t="s">
        <v>48</v>
      </c>
      <c s="34" t="s">
        <v>494</v>
      </c>
      <c s="34" t="s">
        <v>495</v>
      </c>
      <c s="35" t="s">
        <v>5</v>
      </c>
      <c s="6" t="s">
        <v>496</v>
      </c>
      <c s="36" t="s">
        <v>497</v>
      </c>
      <c s="37">
        <v>2</v>
      </c>
      <c s="36">
        <v>0</v>
      </c>
      <c s="36">
        <f>ROUND(G131*H131,6)</f>
      </c>
      <c r="L131" s="38">
        <v>0</v>
      </c>
      <c s="32">
        <f>ROUND(ROUND(L131,2)*ROUND(G131,3),2)</f>
      </c>
      <c s="36" t="s">
        <v>434</v>
      </c>
      <c>
        <f>(M131*21)/100</f>
      </c>
      <c t="s">
        <v>27</v>
      </c>
    </row>
    <row r="132" spans="1:5" ht="12.75">
      <c r="A132" s="35" t="s">
        <v>53</v>
      </c>
      <c r="E132" s="39" t="s">
        <v>491</v>
      </c>
    </row>
    <row r="133" spans="1:5" ht="12.75">
      <c r="A133" s="35" t="s">
        <v>54</v>
      </c>
      <c r="E133" s="40" t="s">
        <v>498</v>
      </c>
    </row>
    <row r="134" spans="1:5" ht="12.75">
      <c r="A134" t="s">
        <v>55</v>
      </c>
      <c r="E134" s="39" t="s">
        <v>5</v>
      </c>
    </row>
    <row r="135" spans="1:16" ht="12.75">
      <c r="A135" t="s">
        <v>48</v>
      </c>
      <c s="34" t="s">
        <v>499</v>
      </c>
      <c s="34" t="s">
        <v>500</v>
      </c>
      <c s="35" t="s">
        <v>5</v>
      </c>
      <c s="6" t="s">
        <v>501</v>
      </c>
      <c s="36" t="s">
        <v>197</v>
      </c>
      <c s="37">
        <v>47</v>
      </c>
      <c s="36">
        <v>0</v>
      </c>
      <c s="36">
        <f>ROUND(G135*H135,6)</f>
      </c>
      <c r="L135" s="38">
        <v>0</v>
      </c>
      <c s="32">
        <f>ROUND(ROUND(L135,2)*ROUND(G135,3),2)</f>
      </c>
      <c s="36" t="s">
        <v>52</v>
      </c>
      <c>
        <f>(M135*21)/100</f>
      </c>
      <c t="s">
        <v>27</v>
      </c>
    </row>
    <row r="136" spans="1:5" ht="12.75">
      <c r="A136" s="35" t="s">
        <v>53</v>
      </c>
      <c r="E136" s="39" t="s">
        <v>5</v>
      </c>
    </row>
    <row r="137" spans="1:5" ht="25.5">
      <c r="A137" s="35" t="s">
        <v>54</v>
      </c>
      <c r="E137" s="40" t="s">
        <v>502</v>
      </c>
    </row>
    <row r="138" spans="1:5" ht="102">
      <c r="A138" t="s">
        <v>55</v>
      </c>
      <c r="E138" s="39" t="s">
        <v>503</v>
      </c>
    </row>
    <row r="139" spans="1:16" ht="12.75">
      <c r="A139" t="s">
        <v>48</v>
      </c>
      <c s="34" t="s">
        <v>504</v>
      </c>
      <c s="34" t="s">
        <v>269</v>
      </c>
      <c s="35" t="s">
        <v>5</v>
      </c>
      <c s="6" t="s">
        <v>270</v>
      </c>
      <c s="36" t="s">
        <v>237</v>
      </c>
      <c s="37">
        <v>40.454</v>
      </c>
      <c s="36">
        <v>0</v>
      </c>
      <c s="36">
        <f>ROUND(G139*H139,6)</f>
      </c>
      <c r="L139" s="38">
        <v>0</v>
      </c>
      <c s="32">
        <f>ROUND(ROUND(L139,2)*ROUND(G139,3),2)</f>
      </c>
      <c s="36" t="s">
        <v>52</v>
      </c>
      <c>
        <f>(M139*21)/100</f>
      </c>
      <c t="s">
        <v>27</v>
      </c>
    </row>
    <row r="140" spans="1:5" ht="12.75">
      <c r="A140" s="35" t="s">
        <v>53</v>
      </c>
      <c r="E140" s="39" t="s">
        <v>5</v>
      </c>
    </row>
    <row r="141" spans="1:5" ht="25.5">
      <c r="A141" s="35" t="s">
        <v>54</v>
      </c>
      <c r="E141" s="40" t="s">
        <v>505</v>
      </c>
    </row>
    <row r="142" spans="1:5" ht="76.5">
      <c r="A142" t="s">
        <v>55</v>
      </c>
      <c r="E142" s="39" t="s">
        <v>272</v>
      </c>
    </row>
    <row r="143" spans="1:16" ht="12.75">
      <c r="A143" t="s">
        <v>48</v>
      </c>
      <c s="34" t="s">
        <v>506</v>
      </c>
      <c s="34" t="s">
        <v>507</v>
      </c>
      <c s="35" t="s">
        <v>5</v>
      </c>
      <c s="6" t="s">
        <v>508</v>
      </c>
      <c s="36" t="s">
        <v>237</v>
      </c>
      <c s="37">
        <v>36.688</v>
      </c>
      <c s="36">
        <v>0</v>
      </c>
      <c s="36">
        <f>ROUND(G143*H143,6)</f>
      </c>
      <c r="L143" s="38">
        <v>0</v>
      </c>
      <c s="32">
        <f>ROUND(ROUND(L143,2)*ROUND(G143,3),2)</f>
      </c>
      <c s="36" t="s">
        <v>52</v>
      </c>
      <c>
        <f>(M143*21)/100</f>
      </c>
      <c t="s">
        <v>27</v>
      </c>
    </row>
    <row r="144" spans="1:5" ht="12.75">
      <c r="A144" s="35" t="s">
        <v>53</v>
      </c>
      <c r="E144" s="39" t="s">
        <v>5</v>
      </c>
    </row>
    <row r="145" spans="1:5" ht="25.5">
      <c r="A145" s="35" t="s">
        <v>54</v>
      </c>
      <c r="E145" s="40" t="s">
        <v>509</v>
      </c>
    </row>
    <row r="146" spans="1:5" ht="76.5">
      <c r="A146" t="s">
        <v>55</v>
      </c>
      <c r="E146" s="39" t="s">
        <v>272</v>
      </c>
    </row>
    <row r="147" spans="1:16" ht="12.75">
      <c r="A147" t="s">
        <v>48</v>
      </c>
      <c s="34" t="s">
        <v>510</v>
      </c>
      <c s="34" t="s">
        <v>274</v>
      </c>
      <c s="35" t="s">
        <v>5</v>
      </c>
      <c s="6" t="s">
        <v>275</v>
      </c>
      <c s="36" t="s">
        <v>237</v>
      </c>
      <c s="37">
        <v>40.454</v>
      </c>
      <c s="36">
        <v>0</v>
      </c>
      <c s="36">
        <f>ROUND(G147*H147,6)</f>
      </c>
      <c r="L147" s="38">
        <v>0</v>
      </c>
      <c s="32">
        <f>ROUND(ROUND(L147,2)*ROUND(G147,3),2)</f>
      </c>
      <c s="36" t="s">
        <v>52</v>
      </c>
      <c>
        <f>(M147*21)/100</f>
      </c>
      <c t="s">
        <v>27</v>
      </c>
    </row>
    <row r="148" spans="1:5" ht="12.75">
      <c r="A148" s="35" t="s">
        <v>53</v>
      </c>
      <c r="E148" s="39" t="s">
        <v>5</v>
      </c>
    </row>
    <row r="149" spans="1:5" ht="25.5">
      <c r="A149" s="35" t="s">
        <v>54</v>
      </c>
      <c r="E149" s="40" t="s">
        <v>505</v>
      </c>
    </row>
    <row r="150" spans="1:5" ht="204">
      <c r="A150" t="s">
        <v>55</v>
      </c>
      <c r="E150" s="39" t="s">
        <v>276</v>
      </c>
    </row>
    <row r="151" spans="1:16" ht="12.75">
      <c r="A151" t="s">
        <v>48</v>
      </c>
      <c s="34" t="s">
        <v>511</v>
      </c>
      <c s="34" t="s">
        <v>512</v>
      </c>
      <c s="35" t="s">
        <v>5</v>
      </c>
      <c s="6" t="s">
        <v>513</v>
      </c>
      <c s="36" t="s">
        <v>237</v>
      </c>
      <c s="37">
        <v>36.688</v>
      </c>
      <c s="36">
        <v>0</v>
      </c>
      <c s="36">
        <f>ROUND(G151*H151,6)</f>
      </c>
      <c r="L151" s="38">
        <v>0</v>
      </c>
      <c s="32">
        <f>ROUND(ROUND(L151,2)*ROUND(G151,3),2)</f>
      </c>
      <c s="36" t="s">
        <v>52</v>
      </c>
      <c>
        <f>(M151*21)/100</f>
      </c>
      <c t="s">
        <v>27</v>
      </c>
    </row>
    <row r="152" spans="1:5" ht="12.75">
      <c r="A152" s="35" t="s">
        <v>53</v>
      </c>
      <c r="E152" s="39" t="s">
        <v>5</v>
      </c>
    </row>
    <row r="153" spans="1:5" ht="25.5">
      <c r="A153" s="35" t="s">
        <v>54</v>
      </c>
      <c r="E153" s="40" t="s">
        <v>509</v>
      </c>
    </row>
    <row r="154" spans="1:5" ht="204">
      <c r="A154" t="s">
        <v>55</v>
      </c>
      <c r="E154" s="39" t="s">
        <v>276</v>
      </c>
    </row>
    <row r="155" spans="1:16" ht="25.5">
      <c r="A155" t="s">
        <v>48</v>
      </c>
      <c s="34" t="s">
        <v>514</v>
      </c>
      <c s="34" t="s">
        <v>278</v>
      </c>
      <c s="35" t="s">
        <v>5</v>
      </c>
      <c s="6" t="s">
        <v>279</v>
      </c>
      <c s="36" t="s">
        <v>62</v>
      </c>
      <c s="37">
        <v>12</v>
      </c>
      <c s="36">
        <v>0</v>
      </c>
      <c s="36">
        <f>ROUND(G155*H155,6)</f>
      </c>
      <c r="L155" s="38">
        <v>0</v>
      </c>
      <c s="32">
        <f>ROUND(ROUND(L155,2)*ROUND(G155,3),2)</f>
      </c>
      <c s="36" t="s">
        <v>52</v>
      </c>
      <c>
        <f>(M155*21)/100</f>
      </c>
      <c t="s">
        <v>27</v>
      </c>
    </row>
    <row r="156" spans="1:5" ht="12.75">
      <c r="A156" s="35" t="s">
        <v>53</v>
      </c>
      <c r="E156" s="39" t="s">
        <v>5</v>
      </c>
    </row>
    <row r="157" spans="1:5" ht="25.5">
      <c r="A157" s="35" t="s">
        <v>54</v>
      </c>
      <c r="E157" s="40" t="s">
        <v>515</v>
      </c>
    </row>
    <row r="158" spans="1:5" ht="140.25">
      <c r="A158" t="s">
        <v>55</v>
      </c>
      <c r="E158" s="39" t="s">
        <v>281</v>
      </c>
    </row>
    <row r="159" spans="1:16" ht="25.5">
      <c r="A159" t="s">
        <v>48</v>
      </c>
      <c s="34" t="s">
        <v>516</v>
      </c>
      <c s="34" t="s">
        <v>517</v>
      </c>
      <c s="35" t="s">
        <v>5</v>
      </c>
      <c s="6" t="s">
        <v>518</v>
      </c>
      <c s="36" t="s">
        <v>62</v>
      </c>
      <c s="37">
        <v>12</v>
      </c>
      <c s="36">
        <v>0</v>
      </c>
      <c s="36">
        <f>ROUND(G159*H159,6)</f>
      </c>
      <c r="L159" s="38">
        <v>0</v>
      </c>
      <c s="32">
        <f>ROUND(ROUND(L159,2)*ROUND(G159,3),2)</f>
      </c>
      <c s="36" t="s">
        <v>52</v>
      </c>
      <c>
        <f>(M159*21)/100</f>
      </c>
      <c t="s">
        <v>27</v>
      </c>
    </row>
    <row r="160" spans="1:5" ht="12.75">
      <c r="A160" s="35" t="s">
        <v>53</v>
      </c>
      <c r="E160" s="39" t="s">
        <v>5</v>
      </c>
    </row>
    <row r="161" spans="1:5" ht="25.5">
      <c r="A161" s="35" t="s">
        <v>54</v>
      </c>
      <c r="E161" s="40" t="s">
        <v>515</v>
      </c>
    </row>
    <row r="162" spans="1:5" ht="140.25">
      <c r="A162" t="s">
        <v>55</v>
      </c>
      <c r="E162" s="39" t="s">
        <v>281</v>
      </c>
    </row>
    <row r="163" spans="1:13" ht="25.5">
      <c r="A163" t="s">
        <v>46</v>
      </c>
      <c r="C163" s="31" t="s">
        <v>26</v>
      </c>
      <c r="E163" s="33" t="s">
        <v>145</v>
      </c>
      <c r="J163" s="32">
        <f>0</f>
      </c>
      <c s="32">
        <f>0</f>
      </c>
      <c s="32">
        <f>0+L164+L168+L172+L176+L180+L184</f>
      </c>
      <c s="32">
        <f>0+M164+M168+M172+M176+M180+M184</f>
      </c>
    </row>
    <row r="164" spans="1:16" ht="25.5">
      <c r="A164" t="s">
        <v>48</v>
      </c>
      <c s="34" t="s">
        <v>283</v>
      </c>
      <c s="34" t="s">
        <v>60</v>
      </c>
      <c s="35" t="s">
        <v>5</v>
      </c>
      <c s="6" t="s">
        <v>61</v>
      </c>
      <c s="36" t="s">
        <v>62</v>
      </c>
      <c s="37">
        <v>1</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53">
      <c r="A167" t="s">
        <v>55</v>
      </c>
      <c r="E167" s="39" t="s">
        <v>66</v>
      </c>
    </row>
    <row r="168" spans="1:16" ht="25.5">
      <c r="A168" t="s">
        <v>48</v>
      </c>
      <c s="34" t="s">
        <v>287</v>
      </c>
      <c s="34" t="s">
        <v>64</v>
      </c>
      <c s="35" t="s">
        <v>5</v>
      </c>
      <c s="6" t="s">
        <v>65</v>
      </c>
      <c s="36" t="s">
        <v>62</v>
      </c>
      <c s="37">
        <v>1</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53">
      <c r="A171" t="s">
        <v>55</v>
      </c>
      <c r="E171" s="39" t="s">
        <v>519</v>
      </c>
    </row>
    <row r="172" spans="1:16" ht="25.5">
      <c r="A172" t="s">
        <v>48</v>
      </c>
      <c s="34" t="s">
        <v>291</v>
      </c>
      <c s="34" t="s">
        <v>520</v>
      </c>
      <c s="35" t="s">
        <v>5</v>
      </c>
      <c s="6" t="s">
        <v>521</v>
      </c>
      <c s="36" t="s">
        <v>62</v>
      </c>
      <c s="37">
        <v>2</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14.75">
      <c r="A175" t="s">
        <v>55</v>
      </c>
      <c r="E175" s="39" t="s">
        <v>522</v>
      </c>
    </row>
    <row r="176" spans="1:16" ht="25.5">
      <c r="A176" t="s">
        <v>48</v>
      </c>
      <c s="34" t="s">
        <v>295</v>
      </c>
      <c s="34" t="s">
        <v>523</v>
      </c>
      <c s="35" t="s">
        <v>5</v>
      </c>
      <c s="6" t="s">
        <v>524</v>
      </c>
      <c s="36" t="s">
        <v>62</v>
      </c>
      <c s="37">
        <v>2</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40.25">
      <c r="A179" t="s">
        <v>55</v>
      </c>
      <c r="E179" s="39" t="s">
        <v>525</v>
      </c>
    </row>
    <row r="180" spans="1:16" ht="12.75">
      <c r="A180" t="s">
        <v>48</v>
      </c>
      <c s="34" t="s">
        <v>526</v>
      </c>
      <c s="34" t="s">
        <v>527</v>
      </c>
      <c s="35" t="s">
        <v>5</v>
      </c>
      <c s="6" t="s">
        <v>528</v>
      </c>
      <c s="36" t="s">
        <v>62</v>
      </c>
      <c s="37">
        <v>3</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40.25">
      <c r="A183" t="s">
        <v>55</v>
      </c>
      <c r="E183" s="39" t="s">
        <v>529</v>
      </c>
    </row>
    <row r="184" spans="1:16" ht="12.75">
      <c r="A184" t="s">
        <v>48</v>
      </c>
      <c s="34" t="s">
        <v>300</v>
      </c>
      <c s="34" t="s">
        <v>530</v>
      </c>
      <c s="35" t="s">
        <v>5</v>
      </c>
      <c s="6" t="s">
        <v>531</v>
      </c>
      <c s="36" t="s">
        <v>62</v>
      </c>
      <c s="37">
        <v>3</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27.5">
      <c r="A187" t="s">
        <v>55</v>
      </c>
      <c r="E187" s="39" t="s">
        <v>532</v>
      </c>
    </row>
    <row r="188" spans="1:13" ht="12.75">
      <c r="A188" t="s">
        <v>46</v>
      </c>
      <c r="C188" s="31" t="s">
        <v>63</v>
      </c>
      <c r="E188" s="33" t="s">
        <v>310</v>
      </c>
      <c r="J188" s="32">
        <f>0</f>
      </c>
      <c s="32">
        <f>0</f>
      </c>
      <c s="32">
        <f>0+L189+L193+L197+L201+L205+L209+L213+L217+L221+L225+L229+L233+L237+L241+L245+L249+L253+L257+L261+L265+L269+L273+L277+L281+L285+L289+L293+L297+L301</f>
      </c>
      <c s="32">
        <f>0+M189+M193+M197+M201+M205+M209+M213+M217+M221+M225+M229+M233+M237+M241+M245+M249+M253+M257+M261+M265+M269+M273+M277+M281+M285+M289+M293+M297+M301</f>
      </c>
    </row>
    <row r="189" spans="1:16" ht="12.75">
      <c r="A189" t="s">
        <v>48</v>
      </c>
      <c s="34" t="s">
        <v>533</v>
      </c>
      <c s="34" t="s">
        <v>49</v>
      </c>
      <c s="35" t="s">
        <v>5</v>
      </c>
      <c s="6" t="s">
        <v>50</v>
      </c>
      <c s="36" t="s">
        <v>51</v>
      </c>
      <c s="37">
        <v>550</v>
      </c>
      <c s="36">
        <v>0</v>
      </c>
      <c s="36">
        <f>ROUND(G189*H189,6)</f>
      </c>
      <c r="L189" s="38">
        <v>0</v>
      </c>
      <c s="32">
        <f>ROUND(ROUND(L189,2)*ROUND(G189,3),2)</f>
      </c>
      <c s="36" t="s">
        <v>52</v>
      </c>
      <c>
        <f>(M189*21)/100</f>
      </c>
      <c t="s">
        <v>27</v>
      </c>
    </row>
    <row r="190" spans="1:5" ht="12.75">
      <c r="A190" s="35" t="s">
        <v>53</v>
      </c>
      <c r="E190" s="39" t="s">
        <v>5</v>
      </c>
    </row>
    <row r="191" spans="1:5" ht="12.75">
      <c r="A191" s="35" t="s">
        <v>54</v>
      </c>
      <c r="E191" s="40" t="s">
        <v>5</v>
      </c>
    </row>
    <row r="192" spans="1:5" ht="127.5">
      <c r="A192" t="s">
        <v>55</v>
      </c>
      <c r="E192" s="39" t="s">
        <v>56</v>
      </c>
    </row>
    <row r="193" spans="1:16" ht="12.75">
      <c r="A193" t="s">
        <v>48</v>
      </c>
      <c s="34" t="s">
        <v>305</v>
      </c>
      <c s="34" t="s">
        <v>57</v>
      </c>
      <c s="35" t="s">
        <v>5</v>
      </c>
      <c s="6" t="s">
        <v>58</v>
      </c>
      <c s="36" t="s">
        <v>51</v>
      </c>
      <c s="37">
        <v>550</v>
      </c>
      <c s="36">
        <v>0</v>
      </c>
      <c s="36">
        <f>ROUND(G193*H193,6)</f>
      </c>
      <c r="L193" s="38">
        <v>0</v>
      </c>
      <c s="32">
        <f>ROUND(ROUND(L193,2)*ROUND(G193,3),2)</f>
      </c>
      <c s="36" t="s">
        <v>52</v>
      </c>
      <c>
        <f>(M193*21)/100</f>
      </c>
      <c t="s">
        <v>27</v>
      </c>
    </row>
    <row r="194" spans="1:5" ht="12.75">
      <c r="A194" s="35" t="s">
        <v>53</v>
      </c>
      <c r="E194" s="39" t="s">
        <v>5</v>
      </c>
    </row>
    <row r="195" spans="1:5" ht="12.75">
      <c r="A195" s="35" t="s">
        <v>54</v>
      </c>
      <c r="E195" s="40" t="s">
        <v>5</v>
      </c>
    </row>
    <row r="196" spans="1:5" ht="140.25">
      <c r="A196" t="s">
        <v>55</v>
      </c>
      <c r="E196" s="39" t="s">
        <v>59</v>
      </c>
    </row>
    <row r="197" spans="1:16" ht="12.75">
      <c r="A197" t="s">
        <v>48</v>
      </c>
      <c s="34" t="s">
        <v>311</v>
      </c>
      <c s="34" t="s">
        <v>534</v>
      </c>
      <c s="35" t="s">
        <v>5</v>
      </c>
      <c s="6" t="s">
        <v>535</v>
      </c>
      <c s="36" t="s">
        <v>51</v>
      </c>
      <c s="37">
        <v>200</v>
      </c>
      <c s="36">
        <v>0</v>
      </c>
      <c s="36">
        <f>ROUND(G197*H197,6)</f>
      </c>
      <c r="L197" s="38">
        <v>0</v>
      </c>
      <c s="32">
        <f>ROUND(ROUND(L197,2)*ROUND(G197,3),2)</f>
      </c>
      <c s="36" t="s">
        <v>52</v>
      </c>
      <c>
        <f>(M197*21)/100</f>
      </c>
      <c t="s">
        <v>27</v>
      </c>
    </row>
    <row r="198" spans="1:5" ht="12.75">
      <c r="A198" s="35" t="s">
        <v>53</v>
      </c>
      <c r="E198" s="39" t="s">
        <v>5</v>
      </c>
    </row>
    <row r="199" spans="1:5" ht="12.75">
      <c r="A199" s="35" t="s">
        <v>54</v>
      </c>
      <c r="E199" s="40" t="s">
        <v>5</v>
      </c>
    </row>
    <row r="200" spans="1:5" ht="140.25">
      <c r="A200" t="s">
        <v>55</v>
      </c>
      <c r="E200" s="39" t="s">
        <v>536</v>
      </c>
    </row>
    <row r="201" spans="1:16" ht="12.75">
      <c r="A201" t="s">
        <v>48</v>
      </c>
      <c s="34" t="s">
        <v>312</v>
      </c>
      <c s="34" t="s">
        <v>537</v>
      </c>
      <c s="35" t="s">
        <v>5</v>
      </c>
      <c s="6" t="s">
        <v>538</v>
      </c>
      <c s="36" t="s">
        <v>62</v>
      </c>
      <c s="37">
        <v>1</v>
      </c>
      <c s="36">
        <v>0</v>
      </c>
      <c s="36">
        <f>ROUND(G201*H201,6)</f>
      </c>
      <c r="L201" s="38">
        <v>0</v>
      </c>
      <c s="32">
        <f>ROUND(ROUND(L201,2)*ROUND(G201,3),2)</f>
      </c>
      <c s="36" t="s">
        <v>52</v>
      </c>
      <c>
        <f>(M201*21)/100</f>
      </c>
      <c t="s">
        <v>27</v>
      </c>
    </row>
    <row r="202" spans="1:5" ht="12.75">
      <c r="A202" s="35" t="s">
        <v>53</v>
      </c>
      <c r="E202" s="39" t="s">
        <v>5</v>
      </c>
    </row>
    <row r="203" spans="1:5" ht="12.75">
      <c r="A203" s="35" t="s">
        <v>54</v>
      </c>
      <c r="E203" s="40" t="s">
        <v>5</v>
      </c>
    </row>
    <row r="204" spans="1:5" ht="165.75">
      <c r="A204" t="s">
        <v>55</v>
      </c>
      <c r="E204" s="39" t="s">
        <v>539</v>
      </c>
    </row>
    <row r="205" spans="1:16" ht="12.75">
      <c r="A205" t="s">
        <v>48</v>
      </c>
      <c s="34" t="s">
        <v>314</v>
      </c>
      <c s="34" t="s">
        <v>540</v>
      </c>
      <c s="35" t="s">
        <v>5</v>
      </c>
      <c s="6" t="s">
        <v>541</v>
      </c>
      <c s="36" t="s">
        <v>62</v>
      </c>
      <c s="37">
        <v>1</v>
      </c>
      <c s="36">
        <v>0</v>
      </c>
      <c s="36">
        <f>ROUND(G205*H205,6)</f>
      </c>
      <c r="L205" s="38">
        <v>0</v>
      </c>
      <c s="32">
        <f>ROUND(ROUND(L205,2)*ROUND(G205,3),2)</f>
      </c>
      <c s="36" t="s">
        <v>52</v>
      </c>
      <c>
        <f>(M205*21)/100</f>
      </c>
      <c t="s">
        <v>27</v>
      </c>
    </row>
    <row r="206" spans="1:5" ht="12.75">
      <c r="A206" s="35" t="s">
        <v>53</v>
      </c>
      <c r="E206" s="39" t="s">
        <v>5</v>
      </c>
    </row>
    <row r="207" spans="1:5" ht="12.75">
      <c r="A207" s="35" t="s">
        <v>54</v>
      </c>
      <c r="E207" s="40" t="s">
        <v>5</v>
      </c>
    </row>
    <row r="208" spans="1:5" ht="165.75">
      <c r="A208" t="s">
        <v>55</v>
      </c>
      <c r="E208" s="39" t="s">
        <v>542</v>
      </c>
    </row>
    <row r="209" spans="1:16" ht="12.75">
      <c r="A209" t="s">
        <v>48</v>
      </c>
      <c s="34" t="s">
        <v>319</v>
      </c>
      <c s="34" t="s">
        <v>543</v>
      </c>
      <c s="35" t="s">
        <v>5</v>
      </c>
      <c s="6" t="s">
        <v>544</v>
      </c>
      <c s="36" t="s">
        <v>62</v>
      </c>
      <c s="37">
        <v>4</v>
      </c>
      <c s="36">
        <v>0</v>
      </c>
      <c s="36">
        <f>ROUND(G209*H209,6)</f>
      </c>
      <c r="L209" s="38">
        <v>0</v>
      </c>
      <c s="32">
        <f>ROUND(ROUND(L209,2)*ROUND(G209,3),2)</f>
      </c>
      <c s="36" t="s">
        <v>52</v>
      </c>
      <c>
        <f>(M209*21)/100</f>
      </c>
      <c t="s">
        <v>27</v>
      </c>
    </row>
    <row r="210" spans="1:5" ht="12.75">
      <c r="A210" s="35" t="s">
        <v>53</v>
      </c>
      <c r="E210" s="39" t="s">
        <v>5</v>
      </c>
    </row>
    <row r="211" spans="1:5" ht="12.75">
      <c r="A211" s="35" t="s">
        <v>54</v>
      </c>
      <c r="E211" s="40" t="s">
        <v>5</v>
      </c>
    </row>
    <row r="212" spans="1:5" ht="140.25">
      <c r="A212" t="s">
        <v>55</v>
      </c>
      <c r="E212" s="39" t="s">
        <v>545</v>
      </c>
    </row>
    <row r="213" spans="1:16" ht="12.75">
      <c r="A213" t="s">
        <v>48</v>
      </c>
      <c s="34" t="s">
        <v>323</v>
      </c>
      <c s="34" t="s">
        <v>546</v>
      </c>
      <c s="35" t="s">
        <v>5</v>
      </c>
      <c s="6" t="s">
        <v>547</v>
      </c>
      <c s="36" t="s">
        <v>62</v>
      </c>
      <c s="37">
        <v>10</v>
      </c>
      <c s="36">
        <v>0</v>
      </c>
      <c s="36">
        <f>ROUND(G213*H213,6)</f>
      </c>
      <c r="L213" s="38">
        <v>0</v>
      </c>
      <c s="32">
        <f>ROUND(ROUND(L213,2)*ROUND(G213,3),2)</f>
      </c>
      <c s="36" t="s">
        <v>52</v>
      </c>
      <c>
        <f>(M213*21)/100</f>
      </c>
      <c t="s">
        <v>27</v>
      </c>
    </row>
    <row r="214" spans="1:5" ht="12.75">
      <c r="A214" s="35" t="s">
        <v>53</v>
      </c>
      <c r="E214" s="39" t="s">
        <v>5</v>
      </c>
    </row>
    <row r="215" spans="1:5" ht="12.75">
      <c r="A215" s="35" t="s">
        <v>54</v>
      </c>
      <c r="E215" s="40" t="s">
        <v>5</v>
      </c>
    </row>
    <row r="216" spans="1:5" ht="140.25">
      <c r="A216" t="s">
        <v>55</v>
      </c>
      <c r="E216" s="39" t="s">
        <v>548</v>
      </c>
    </row>
    <row r="217" spans="1:16" ht="12.75">
      <c r="A217" t="s">
        <v>48</v>
      </c>
      <c s="34" t="s">
        <v>327</v>
      </c>
      <c s="34" t="s">
        <v>549</v>
      </c>
      <c s="35" t="s">
        <v>5</v>
      </c>
      <c s="6" t="s">
        <v>550</v>
      </c>
      <c s="36" t="s">
        <v>62</v>
      </c>
      <c s="37">
        <v>1</v>
      </c>
      <c s="36">
        <v>0</v>
      </c>
      <c s="36">
        <f>ROUND(G217*H217,6)</f>
      </c>
      <c r="L217" s="38">
        <v>0</v>
      </c>
      <c s="32">
        <f>ROUND(ROUND(L217,2)*ROUND(G217,3),2)</f>
      </c>
      <c s="36" t="s">
        <v>52</v>
      </c>
      <c>
        <f>(M217*21)/100</f>
      </c>
      <c t="s">
        <v>27</v>
      </c>
    </row>
    <row r="218" spans="1:5" ht="12.75">
      <c r="A218" s="35" t="s">
        <v>53</v>
      </c>
      <c r="E218" s="39" t="s">
        <v>5</v>
      </c>
    </row>
    <row r="219" spans="1:5" ht="12.75">
      <c r="A219" s="35" t="s">
        <v>54</v>
      </c>
      <c r="E219" s="40" t="s">
        <v>5</v>
      </c>
    </row>
    <row r="220" spans="1:5" ht="127.5">
      <c r="A220" t="s">
        <v>55</v>
      </c>
      <c r="E220" s="39" t="s">
        <v>551</v>
      </c>
    </row>
    <row r="221" spans="1:16" ht="12.75">
      <c r="A221" t="s">
        <v>48</v>
      </c>
      <c s="34" t="s">
        <v>330</v>
      </c>
      <c s="34" t="s">
        <v>552</v>
      </c>
      <c s="35" t="s">
        <v>5</v>
      </c>
      <c s="6" t="s">
        <v>553</v>
      </c>
      <c s="36" t="s">
        <v>62</v>
      </c>
      <c s="37">
        <v>1</v>
      </c>
      <c s="36">
        <v>0</v>
      </c>
      <c s="36">
        <f>ROUND(G221*H221,6)</f>
      </c>
      <c r="L221" s="38">
        <v>0</v>
      </c>
      <c s="32">
        <f>ROUND(ROUND(L221,2)*ROUND(G221,3),2)</f>
      </c>
      <c s="36" t="s">
        <v>52</v>
      </c>
      <c>
        <f>(M221*21)/100</f>
      </c>
      <c t="s">
        <v>27</v>
      </c>
    </row>
    <row r="222" spans="1:5" ht="12.75">
      <c r="A222" s="35" t="s">
        <v>53</v>
      </c>
      <c r="E222" s="39" t="s">
        <v>5</v>
      </c>
    </row>
    <row r="223" spans="1:5" ht="12.75">
      <c r="A223" s="35" t="s">
        <v>54</v>
      </c>
      <c r="E223" s="40" t="s">
        <v>5</v>
      </c>
    </row>
    <row r="224" spans="1:5" ht="102">
      <c r="A224" t="s">
        <v>55</v>
      </c>
      <c r="E224" s="39" t="s">
        <v>554</v>
      </c>
    </row>
    <row r="225" spans="1:16" ht="12.75">
      <c r="A225" t="s">
        <v>48</v>
      </c>
      <c s="34" t="s">
        <v>334</v>
      </c>
      <c s="34" t="s">
        <v>555</v>
      </c>
      <c s="35" t="s">
        <v>5</v>
      </c>
      <c s="6" t="s">
        <v>556</v>
      </c>
      <c s="36" t="s">
        <v>62</v>
      </c>
      <c s="37">
        <v>1</v>
      </c>
      <c s="36">
        <v>0</v>
      </c>
      <c s="36">
        <f>ROUND(G225*H225,6)</f>
      </c>
      <c r="L225" s="38">
        <v>0</v>
      </c>
      <c s="32">
        <f>ROUND(ROUND(L225,2)*ROUND(G225,3),2)</f>
      </c>
      <c s="36" t="s">
        <v>52</v>
      </c>
      <c>
        <f>(M225*21)/100</f>
      </c>
      <c t="s">
        <v>27</v>
      </c>
    </row>
    <row r="226" spans="1:5" ht="12.75">
      <c r="A226" s="35" t="s">
        <v>53</v>
      </c>
      <c r="E226" s="39" t="s">
        <v>5</v>
      </c>
    </row>
    <row r="227" spans="1:5" ht="12.75">
      <c r="A227" s="35" t="s">
        <v>54</v>
      </c>
      <c r="E227" s="40" t="s">
        <v>5</v>
      </c>
    </row>
    <row r="228" spans="1:5" ht="140.25">
      <c r="A228" t="s">
        <v>55</v>
      </c>
      <c r="E228" s="39" t="s">
        <v>557</v>
      </c>
    </row>
    <row r="229" spans="1:16" ht="12.75">
      <c r="A229" t="s">
        <v>48</v>
      </c>
      <c s="34" t="s">
        <v>558</v>
      </c>
      <c s="34" t="s">
        <v>559</v>
      </c>
      <c s="35" t="s">
        <v>5</v>
      </c>
      <c s="6" t="s">
        <v>560</v>
      </c>
      <c s="36" t="s">
        <v>62</v>
      </c>
      <c s="37">
        <v>1</v>
      </c>
      <c s="36">
        <v>0</v>
      </c>
      <c s="36">
        <f>ROUND(G229*H229,6)</f>
      </c>
      <c r="L229" s="38">
        <v>0</v>
      </c>
      <c s="32">
        <f>ROUND(ROUND(L229,2)*ROUND(G229,3),2)</f>
      </c>
      <c s="36" t="s">
        <v>52</v>
      </c>
      <c>
        <f>(M229*21)/100</f>
      </c>
      <c t="s">
        <v>27</v>
      </c>
    </row>
    <row r="230" spans="1:5" ht="12.75">
      <c r="A230" s="35" t="s">
        <v>53</v>
      </c>
      <c r="E230" s="39" t="s">
        <v>5</v>
      </c>
    </row>
    <row r="231" spans="1:5" ht="12.75">
      <c r="A231" s="35" t="s">
        <v>54</v>
      </c>
      <c r="E231" s="40" t="s">
        <v>5</v>
      </c>
    </row>
    <row r="232" spans="1:5" ht="114.75">
      <c r="A232" t="s">
        <v>55</v>
      </c>
      <c r="E232" s="39" t="s">
        <v>561</v>
      </c>
    </row>
    <row r="233" spans="1:16" ht="25.5">
      <c r="A233" t="s">
        <v>48</v>
      </c>
      <c s="34" t="s">
        <v>562</v>
      </c>
      <c s="34" t="s">
        <v>563</v>
      </c>
      <c s="35" t="s">
        <v>5</v>
      </c>
      <c s="6" t="s">
        <v>564</v>
      </c>
      <c s="36" t="s">
        <v>565</v>
      </c>
      <c s="37">
        <v>6</v>
      </c>
      <c s="36">
        <v>0</v>
      </c>
      <c s="36">
        <f>ROUND(G233*H233,6)</f>
      </c>
      <c r="L233" s="38">
        <v>0</v>
      </c>
      <c s="32">
        <f>ROUND(ROUND(L233,2)*ROUND(G233,3),2)</f>
      </c>
      <c s="36" t="s">
        <v>52</v>
      </c>
      <c>
        <f>(M233*21)/100</f>
      </c>
      <c t="s">
        <v>27</v>
      </c>
    </row>
    <row r="234" spans="1:5" ht="12.75">
      <c r="A234" s="35" t="s">
        <v>53</v>
      </c>
      <c r="E234" s="39" t="s">
        <v>5</v>
      </c>
    </row>
    <row r="235" spans="1:5" ht="12.75">
      <c r="A235" s="35" t="s">
        <v>54</v>
      </c>
      <c r="E235" s="40" t="s">
        <v>5</v>
      </c>
    </row>
    <row r="236" spans="1:5" ht="140.25">
      <c r="A236" t="s">
        <v>55</v>
      </c>
      <c r="E236" s="39" t="s">
        <v>566</v>
      </c>
    </row>
    <row r="237" spans="1:16" ht="25.5">
      <c r="A237" t="s">
        <v>48</v>
      </c>
      <c s="34" t="s">
        <v>338</v>
      </c>
      <c s="34" t="s">
        <v>567</v>
      </c>
      <c s="35" t="s">
        <v>5</v>
      </c>
      <c s="6" t="s">
        <v>568</v>
      </c>
      <c s="36" t="s">
        <v>565</v>
      </c>
      <c s="37">
        <v>6</v>
      </c>
      <c s="36">
        <v>0</v>
      </c>
      <c s="36">
        <f>ROUND(G237*H237,6)</f>
      </c>
      <c r="L237" s="38">
        <v>0</v>
      </c>
      <c s="32">
        <f>ROUND(ROUND(L237,2)*ROUND(G237,3),2)</f>
      </c>
      <c s="36" t="s">
        <v>52</v>
      </c>
      <c>
        <f>(M237*21)/100</f>
      </c>
      <c t="s">
        <v>27</v>
      </c>
    </row>
    <row r="238" spans="1:5" ht="12.75">
      <c r="A238" s="35" t="s">
        <v>53</v>
      </c>
      <c r="E238" s="39" t="s">
        <v>5</v>
      </c>
    </row>
    <row r="239" spans="1:5" ht="12.75">
      <c r="A239" s="35" t="s">
        <v>54</v>
      </c>
      <c r="E239" s="40" t="s">
        <v>5</v>
      </c>
    </row>
    <row r="240" spans="1:5" ht="140.25">
      <c r="A240" t="s">
        <v>55</v>
      </c>
      <c r="E240" s="39" t="s">
        <v>569</v>
      </c>
    </row>
    <row r="241" spans="1:16" ht="12.75">
      <c r="A241" t="s">
        <v>48</v>
      </c>
      <c s="34" t="s">
        <v>342</v>
      </c>
      <c s="34" t="s">
        <v>570</v>
      </c>
      <c s="35" t="s">
        <v>5</v>
      </c>
      <c s="6" t="s">
        <v>571</v>
      </c>
      <c s="36" t="s">
        <v>62</v>
      </c>
      <c s="37">
        <v>1</v>
      </c>
      <c s="36">
        <v>0</v>
      </c>
      <c s="36">
        <f>ROUND(G241*H241,6)</f>
      </c>
      <c r="L241" s="38">
        <v>0</v>
      </c>
      <c s="32">
        <f>ROUND(ROUND(L241,2)*ROUND(G241,3),2)</f>
      </c>
      <c s="36" t="s">
        <v>52</v>
      </c>
      <c>
        <f>(M241*21)/100</f>
      </c>
      <c t="s">
        <v>27</v>
      </c>
    </row>
    <row r="242" spans="1:5" ht="12.75">
      <c r="A242" s="35" t="s">
        <v>53</v>
      </c>
      <c r="E242" s="39" t="s">
        <v>5</v>
      </c>
    </row>
    <row r="243" spans="1:5" ht="12.75">
      <c r="A243" s="35" t="s">
        <v>54</v>
      </c>
      <c r="E243" s="40" t="s">
        <v>5</v>
      </c>
    </row>
    <row r="244" spans="1:5" ht="140.25">
      <c r="A244" t="s">
        <v>55</v>
      </c>
      <c r="E244" s="39" t="s">
        <v>572</v>
      </c>
    </row>
    <row r="245" spans="1:16" ht="12.75">
      <c r="A245" t="s">
        <v>48</v>
      </c>
      <c s="34" t="s">
        <v>573</v>
      </c>
      <c s="34" t="s">
        <v>574</v>
      </c>
      <c s="35" t="s">
        <v>5</v>
      </c>
      <c s="6" t="s">
        <v>575</v>
      </c>
      <c s="36" t="s">
        <v>62</v>
      </c>
      <c s="37">
        <v>1</v>
      </c>
      <c s="36">
        <v>0</v>
      </c>
      <c s="36">
        <f>ROUND(G245*H245,6)</f>
      </c>
      <c r="L245" s="38">
        <v>0</v>
      </c>
      <c s="32">
        <f>ROUND(ROUND(L245,2)*ROUND(G245,3),2)</f>
      </c>
      <c s="36" t="s">
        <v>52</v>
      </c>
      <c>
        <f>(M245*21)/100</f>
      </c>
      <c t="s">
        <v>27</v>
      </c>
    </row>
    <row r="246" spans="1:5" ht="12.75">
      <c r="A246" s="35" t="s">
        <v>53</v>
      </c>
      <c r="E246" s="39" t="s">
        <v>5</v>
      </c>
    </row>
    <row r="247" spans="1:5" ht="12.75">
      <c r="A247" s="35" t="s">
        <v>54</v>
      </c>
      <c r="E247" s="40" t="s">
        <v>5</v>
      </c>
    </row>
    <row r="248" spans="1:5" ht="153">
      <c r="A248" t="s">
        <v>55</v>
      </c>
      <c r="E248" s="39" t="s">
        <v>576</v>
      </c>
    </row>
    <row r="249" spans="1:16" ht="12.75">
      <c r="A249" t="s">
        <v>48</v>
      </c>
      <c s="34" t="s">
        <v>577</v>
      </c>
      <c s="34" t="s">
        <v>164</v>
      </c>
      <c s="35" t="s">
        <v>5</v>
      </c>
      <c s="6" t="s">
        <v>165</v>
      </c>
      <c s="36" t="s">
        <v>62</v>
      </c>
      <c s="37">
        <v>5</v>
      </c>
      <c s="36">
        <v>0</v>
      </c>
      <c s="36">
        <f>ROUND(G249*H249,6)</f>
      </c>
      <c r="L249" s="38">
        <v>0</v>
      </c>
      <c s="32">
        <f>ROUND(ROUND(L249,2)*ROUND(G249,3),2)</f>
      </c>
      <c s="36" t="s">
        <v>52</v>
      </c>
      <c>
        <f>(M249*21)/100</f>
      </c>
      <c t="s">
        <v>27</v>
      </c>
    </row>
    <row r="250" spans="1:5" ht="12.75">
      <c r="A250" s="35" t="s">
        <v>53</v>
      </c>
      <c r="E250" s="39" t="s">
        <v>5</v>
      </c>
    </row>
    <row r="251" spans="1:5" ht="12.75">
      <c r="A251" s="35" t="s">
        <v>54</v>
      </c>
      <c r="E251" s="40" t="s">
        <v>5</v>
      </c>
    </row>
    <row r="252" spans="1:5" ht="140.25">
      <c r="A252" t="s">
        <v>55</v>
      </c>
      <c r="E252" s="39" t="s">
        <v>166</v>
      </c>
    </row>
    <row r="253" spans="1:16" ht="12.75">
      <c r="A253" t="s">
        <v>48</v>
      </c>
      <c s="34" t="s">
        <v>346</v>
      </c>
      <c s="34" t="s">
        <v>167</v>
      </c>
      <c s="35" t="s">
        <v>5</v>
      </c>
      <c s="6" t="s">
        <v>168</v>
      </c>
      <c s="36" t="s">
        <v>62</v>
      </c>
      <c s="37">
        <v>5</v>
      </c>
      <c s="36">
        <v>0</v>
      </c>
      <c s="36">
        <f>ROUND(G253*H253,6)</f>
      </c>
      <c r="L253" s="38">
        <v>0</v>
      </c>
      <c s="32">
        <f>ROUND(ROUND(L253,2)*ROUND(G253,3),2)</f>
      </c>
      <c s="36" t="s">
        <v>52</v>
      </c>
      <c>
        <f>(M253*21)/100</f>
      </c>
      <c t="s">
        <v>27</v>
      </c>
    </row>
    <row r="254" spans="1:5" ht="12.75">
      <c r="A254" s="35" t="s">
        <v>53</v>
      </c>
      <c r="E254" s="39" t="s">
        <v>5</v>
      </c>
    </row>
    <row r="255" spans="1:5" ht="12.75">
      <c r="A255" s="35" t="s">
        <v>54</v>
      </c>
      <c r="E255" s="40" t="s">
        <v>5</v>
      </c>
    </row>
    <row r="256" spans="1:5" ht="140.25">
      <c r="A256" t="s">
        <v>55</v>
      </c>
      <c r="E256" s="39" t="s">
        <v>169</v>
      </c>
    </row>
    <row r="257" spans="1:16" ht="12.75">
      <c r="A257" t="s">
        <v>48</v>
      </c>
      <c s="34" t="s">
        <v>350</v>
      </c>
      <c s="34" t="s">
        <v>578</v>
      </c>
      <c s="35" t="s">
        <v>5</v>
      </c>
      <c s="6" t="s">
        <v>579</v>
      </c>
      <c s="36" t="s">
        <v>62</v>
      </c>
      <c s="37">
        <v>1</v>
      </c>
      <c s="36">
        <v>0</v>
      </c>
      <c s="36">
        <f>ROUND(G257*H257,6)</f>
      </c>
      <c r="L257" s="38">
        <v>0</v>
      </c>
      <c s="32">
        <f>ROUND(ROUND(L257,2)*ROUND(G257,3),2)</f>
      </c>
      <c s="36" t="s">
        <v>52</v>
      </c>
      <c>
        <f>(M257*21)/100</f>
      </c>
      <c t="s">
        <v>27</v>
      </c>
    </row>
    <row r="258" spans="1:5" ht="12.75">
      <c r="A258" s="35" t="s">
        <v>53</v>
      </c>
      <c r="E258" s="39" t="s">
        <v>5</v>
      </c>
    </row>
    <row r="259" spans="1:5" ht="12.75">
      <c r="A259" s="35" t="s">
        <v>54</v>
      </c>
      <c r="E259" s="40" t="s">
        <v>5</v>
      </c>
    </row>
    <row r="260" spans="1:5" ht="114.75">
      <c r="A260" t="s">
        <v>55</v>
      </c>
      <c r="E260" s="39" t="s">
        <v>580</v>
      </c>
    </row>
    <row r="261" spans="1:16" ht="12.75">
      <c r="A261" t="s">
        <v>48</v>
      </c>
      <c s="34" t="s">
        <v>581</v>
      </c>
      <c s="34" t="s">
        <v>582</v>
      </c>
      <c s="35" t="s">
        <v>5</v>
      </c>
      <c s="6" t="s">
        <v>583</v>
      </c>
      <c s="36" t="s">
        <v>62</v>
      </c>
      <c s="37">
        <v>1</v>
      </c>
      <c s="36">
        <v>0</v>
      </c>
      <c s="36">
        <f>ROUND(G261*H261,6)</f>
      </c>
      <c r="L261" s="38">
        <v>0</v>
      </c>
      <c s="32">
        <f>ROUND(ROUND(L261,2)*ROUND(G261,3),2)</f>
      </c>
      <c s="36" t="s">
        <v>52</v>
      </c>
      <c>
        <f>(M261*21)/100</f>
      </c>
      <c t="s">
        <v>27</v>
      </c>
    </row>
    <row r="262" spans="1:5" ht="12.75">
      <c r="A262" s="35" t="s">
        <v>53</v>
      </c>
      <c r="E262" s="39" t="s">
        <v>5</v>
      </c>
    </row>
    <row r="263" spans="1:5" ht="12.75">
      <c r="A263" s="35" t="s">
        <v>54</v>
      </c>
      <c r="E263" s="40" t="s">
        <v>5</v>
      </c>
    </row>
    <row r="264" spans="1:5" ht="140.25">
      <c r="A264" t="s">
        <v>55</v>
      </c>
      <c r="E264" s="39" t="s">
        <v>584</v>
      </c>
    </row>
    <row r="265" spans="1:16" ht="12.75">
      <c r="A265" t="s">
        <v>48</v>
      </c>
      <c s="34" t="s">
        <v>585</v>
      </c>
      <c s="34" t="s">
        <v>134</v>
      </c>
      <c s="35" t="s">
        <v>5</v>
      </c>
      <c s="6" t="s">
        <v>135</v>
      </c>
      <c s="36" t="s">
        <v>62</v>
      </c>
      <c s="37">
        <v>1</v>
      </c>
      <c s="36">
        <v>0</v>
      </c>
      <c s="36">
        <f>ROUND(G265*H265,6)</f>
      </c>
      <c r="L265" s="38">
        <v>0</v>
      </c>
      <c s="32">
        <f>ROUND(ROUND(L265,2)*ROUND(G265,3),2)</f>
      </c>
      <c s="36" t="s">
        <v>52</v>
      </c>
      <c>
        <f>(M265*21)/100</f>
      </c>
      <c t="s">
        <v>27</v>
      </c>
    </row>
    <row r="266" spans="1:5" ht="12.75">
      <c r="A266" s="35" t="s">
        <v>53</v>
      </c>
      <c r="E266" s="39" t="s">
        <v>5</v>
      </c>
    </row>
    <row r="267" spans="1:5" ht="12.75">
      <c r="A267" s="35" t="s">
        <v>54</v>
      </c>
      <c r="E267" s="40" t="s">
        <v>5</v>
      </c>
    </row>
    <row r="268" spans="1:5" ht="127.5">
      <c r="A268" t="s">
        <v>55</v>
      </c>
      <c r="E268" s="39" t="s">
        <v>586</v>
      </c>
    </row>
    <row r="269" spans="1:16" ht="12.75">
      <c r="A269" t="s">
        <v>48</v>
      </c>
      <c s="34" t="s">
        <v>355</v>
      </c>
      <c s="34" t="s">
        <v>139</v>
      </c>
      <c s="35" t="s">
        <v>5</v>
      </c>
      <c s="6" t="s">
        <v>140</v>
      </c>
      <c s="36" t="s">
        <v>62</v>
      </c>
      <c s="37">
        <v>1</v>
      </c>
      <c s="36">
        <v>0</v>
      </c>
      <c s="36">
        <f>ROUND(G269*H269,6)</f>
      </c>
      <c r="L269" s="38">
        <v>0</v>
      </c>
      <c s="32">
        <f>ROUND(ROUND(L269,2)*ROUND(G269,3),2)</f>
      </c>
      <c s="36" t="s">
        <v>52</v>
      </c>
      <c>
        <f>(M269*21)/100</f>
      </c>
      <c t="s">
        <v>27</v>
      </c>
    </row>
    <row r="270" spans="1:5" ht="12.75">
      <c r="A270" s="35" t="s">
        <v>53</v>
      </c>
      <c r="E270" s="39" t="s">
        <v>5</v>
      </c>
    </row>
    <row r="271" spans="1:5" ht="12.75">
      <c r="A271" s="35" t="s">
        <v>54</v>
      </c>
      <c r="E271" s="40" t="s">
        <v>5</v>
      </c>
    </row>
    <row r="272" spans="1:5" ht="114.75">
      <c r="A272" t="s">
        <v>55</v>
      </c>
      <c r="E272" s="39" t="s">
        <v>587</v>
      </c>
    </row>
    <row r="273" spans="1:16" ht="25.5">
      <c r="A273" t="s">
        <v>48</v>
      </c>
      <c s="34" t="s">
        <v>359</v>
      </c>
      <c s="34" t="s">
        <v>588</v>
      </c>
      <c s="35" t="s">
        <v>5</v>
      </c>
      <c s="6" t="s">
        <v>589</v>
      </c>
      <c s="36" t="s">
        <v>62</v>
      </c>
      <c s="37">
        <v>1</v>
      </c>
      <c s="36">
        <v>0</v>
      </c>
      <c s="36">
        <f>ROUND(G273*H273,6)</f>
      </c>
      <c r="L273" s="38">
        <v>0</v>
      </c>
      <c s="32">
        <f>ROUND(ROUND(L273,2)*ROUND(G273,3),2)</f>
      </c>
      <c s="36" t="s">
        <v>52</v>
      </c>
      <c>
        <f>(M273*21)/100</f>
      </c>
      <c t="s">
        <v>27</v>
      </c>
    </row>
    <row r="274" spans="1:5" ht="12.75">
      <c r="A274" s="35" t="s">
        <v>53</v>
      </c>
      <c r="E274" s="39" t="s">
        <v>5</v>
      </c>
    </row>
    <row r="275" spans="1:5" ht="12.75">
      <c r="A275" s="35" t="s">
        <v>54</v>
      </c>
      <c r="E275" s="40" t="s">
        <v>5</v>
      </c>
    </row>
    <row r="276" spans="1:5" ht="76.5">
      <c r="A276" t="s">
        <v>55</v>
      </c>
      <c r="E276" s="39" t="s">
        <v>590</v>
      </c>
    </row>
    <row r="277" spans="1:16" ht="25.5">
      <c r="A277" t="s">
        <v>48</v>
      </c>
      <c s="34" t="s">
        <v>363</v>
      </c>
      <c s="34" t="s">
        <v>591</v>
      </c>
      <c s="35" t="s">
        <v>5</v>
      </c>
      <c s="6" t="s">
        <v>592</v>
      </c>
      <c s="36" t="s">
        <v>593</v>
      </c>
      <c s="37">
        <v>6</v>
      </c>
      <c s="36">
        <v>0</v>
      </c>
      <c s="36">
        <f>ROUND(G277*H277,6)</f>
      </c>
      <c r="L277" s="38">
        <v>0</v>
      </c>
      <c s="32">
        <f>ROUND(ROUND(L277,2)*ROUND(G277,3),2)</f>
      </c>
      <c s="36" t="s">
        <v>52</v>
      </c>
      <c>
        <f>(M277*21)/100</f>
      </c>
      <c t="s">
        <v>27</v>
      </c>
    </row>
    <row r="278" spans="1:5" ht="12.75">
      <c r="A278" s="35" t="s">
        <v>53</v>
      </c>
      <c r="E278" s="39" t="s">
        <v>5</v>
      </c>
    </row>
    <row r="279" spans="1:5" ht="12.75">
      <c r="A279" s="35" t="s">
        <v>54</v>
      </c>
      <c r="E279" s="40" t="s">
        <v>5</v>
      </c>
    </row>
    <row r="280" spans="1:5" ht="127.5">
      <c r="A280" t="s">
        <v>55</v>
      </c>
      <c r="E280" s="39" t="s">
        <v>594</v>
      </c>
    </row>
    <row r="281" spans="1:16" ht="12.75">
      <c r="A281" t="s">
        <v>48</v>
      </c>
      <c s="34" t="s">
        <v>368</v>
      </c>
      <c s="34" t="s">
        <v>77</v>
      </c>
      <c s="35" t="s">
        <v>5</v>
      </c>
      <c s="6" t="s">
        <v>78</v>
      </c>
      <c s="36" t="s">
        <v>62</v>
      </c>
      <c s="37">
        <v>2</v>
      </c>
      <c s="36">
        <v>0</v>
      </c>
      <c s="36">
        <f>ROUND(G281*H281,6)</f>
      </c>
      <c r="L281" s="38">
        <v>0</v>
      </c>
      <c s="32">
        <f>ROUND(ROUND(L281,2)*ROUND(G281,3),2)</f>
      </c>
      <c s="36" t="s">
        <v>52</v>
      </c>
      <c>
        <f>(M281*21)/100</f>
      </c>
      <c t="s">
        <v>27</v>
      </c>
    </row>
    <row r="282" spans="1:5" ht="12.75">
      <c r="A282" s="35" t="s">
        <v>53</v>
      </c>
      <c r="E282" s="39" t="s">
        <v>5</v>
      </c>
    </row>
    <row r="283" spans="1:5" ht="12.75">
      <c r="A283" s="35" t="s">
        <v>54</v>
      </c>
      <c r="E283" s="40" t="s">
        <v>5</v>
      </c>
    </row>
    <row r="284" spans="1:5" ht="76.5">
      <c r="A284" t="s">
        <v>55</v>
      </c>
      <c r="E284" s="39" t="s">
        <v>81</v>
      </c>
    </row>
    <row r="285" spans="1:16" ht="12.75">
      <c r="A285" t="s">
        <v>48</v>
      </c>
      <c s="34" t="s">
        <v>372</v>
      </c>
      <c s="34" t="s">
        <v>83</v>
      </c>
      <c s="35" t="s">
        <v>5</v>
      </c>
      <c s="6" t="s">
        <v>84</v>
      </c>
      <c s="36" t="s">
        <v>62</v>
      </c>
      <c s="37">
        <v>2</v>
      </c>
      <c s="36">
        <v>0</v>
      </c>
      <c s="36">
        <f>ROUND(G285*H285,6)</f>
      </c>
      <c r="L285" s="38">
        <v>0</v>
      </c>
      <c s="32">
        <f>ROUND(ROUND(L285,2)*ROUND(G285,3),2)</f>
      </c>
      <c s="36" t="s">
        <v>52</v>
      </c>
      <c>
        <f>(M285*21)/100</f>
      </c>
      <c t="s">
        <v>27</v>
      </c>
    </row>
    <row r="286" spans="1:5" ht="12.75">
      <c r="A286" s="35" t="s">
        <v>53</v>
      </c>
      <c r="E286" s="39" t="s">
        <v>5</v>
      </c>
    </row>
    <row r="287" spans="1:5" ht="12.75">
      <c r="A287" s="35" t="s">
        <v>54</v>
      </c>
      <c r="E287" s="40" t="s">
        <v>5</v>
      </c>
    </row>
    <row r="288" spans="1:5" ht="102">
      <c r="A288" t="s">
        <v>55</v>
      </c>
      <c r="E288" s="39" t="s">
        <v>85</v>
      </c>
    </row>
    <row r="289" spans="1:16" ht="12.75">
      <c r="A289" t="s">
        <v>48</v>
      </c>
      <c s="34" t="s">
        <v>376</v>
      </c>
      <c s="34" t="s">
        <v>95</v>
      </c>
      <c s="35" t="s">
        <v>5</v>
      </c>
      <c s="6" t="s">
        <v>96</v>
      </c>
      <c s="36" t="s">
        <v>62</v>
      </c>
      <c s="37">
        <v>1</v>
      </c>
      <c s="36">
        <v>0</v>
      </c>
      <c s="36">
        <f>ROUND(G289*H289,6)</f>
      </c>
      <c r="L289" s="38">
        <v>0</v>
      </c>
      <c s="32">
        <f>ROUND(ROUND(L289,2)*ROUND(G289,3),2)</f>
      </c>
      <c s="36" t="s">
        <v>52</v>
      </c>
      <c>
        <f>(M289*21)/100</f>
      </c>
      <c t="s">
        <v>27</v>
      </c>
    </row>
    <row r="290" spans="1:5" ht="12.75">
      <c r="A290" s="35" t="s">
        <v>53</v>
      </c>
      <c r="E290" s="39" t="s">
        <v>5</v>
      </c>
    </row>
    <row r="291" spans="1:5" ht="12.75">
      <c r="A291" s="35" t="s">
        <v>54</v>
      </c>
      <c r="E291" s="40" t="s">
        <v>5</v>
      </c>
    </row>
    <row r="292" spans="1:5" ht="76.5">
      <c r="A292" t="s">
        <v>55</v>
      </c>
      <c r="E292" s="39" t="s">
        <v>97</v>
      </c>
    </row>
    <row r="293" spans="1:16" ht="12.75">
      <c r="A293" t="s">
        <v>48</v>
      </c>
      <c s="34" t="s">
        <v>380</v>
      </c>
      <c s="34" t="s">
        <v>99</v>
      </c>
      <c s="35" t="s">
        <v>5</v>
      </c>
      <c s="6" t="s">
        <v>100</v>
      </c>
      <c s="36" t="s">
        <v>62</v>
      </c>
      <c s="37">
        <v>1</v>
      </c>
      <c s="36">
        <v>0</v>
      </c>
      <c s="36">
        <f>ROUND(G293*H293,6)</f>
      </c>
      <c r="L293" s="38">
        <v>0</v>
      </c>
      <c s="32">
        <f>ROUND(ROUND(L293,2)*ROUND(G293,3),2)</f>
      </c>
      <c s="36" t="s">
        <v>52</v>
      </c>
      <c>
        <f>(M293*21)/100</f>
      </c>
      <c t="s">
        <v>27</v>
      </c>
    </row>
    <row r="294" spans="1:5" ht="12.75">
      <c r="A294" s="35" t="s">
        <v>53</v>
      </c>
      <c r="E294" s="39" t="s">
        <v>5</v>
      </c>
    </row>
    <row r="295" spans="1:5" ht="12.75">
      <c r="A295" s="35" t="s">
        <v>54</v>
      </c>
      <c r="E295" s="40" t="s">
        <v>5</v>
      </c>
    </row>
    <row r="296" spans="1:5" ht="89.25">
      <c r="A296" t="s">
        <v>55</v>
      </c>
      <c r="E296" s="39" t="s">
        <v>101</v>
      </c>
    </row>
    <row r="297" spans="1:16" ht="12.75">
      <c r="A297" t="s">
        <v>48</v>
      </c>
      <c s="34" t="s">
        <v>384</v>
      </c>
      <c s="34" t="s">
        <v>595</v>
      </c>
      <c s="35" t="s">
        <v>5</v>
      </c>
      <c s="6" t="s">
        <v>596</v>
      </c>
      <c s="36" t="s">
        <v>62</v>
      </c>
      <c s="37">
        <v>1</v>
      </c>
      <c s="36">
        <v>0</v>
      </c>
      <c s="36">
        <f>ROUND(G297*H297,6)</f>
      </c>
      <c r="L297" s="38">
        <v>0</v>
      </c>
      <c s="32">
        <f>ROUND(ROUND(L297,2)*ROUND(G297,3),2)</f>
      </c>
      <c s="36" t="s">
        <v>52</v>
      </c>
      <c>
        <f>(M297*21)/100</f>
      </c>
      <c t="s">
        <v>27</v>
      </c>
    </row>
    <row r="298" spans="1:5" ht="12.75">
      <c r="A298" s="35" t="s">
        <v>53</v>
      </c>
      <c r="E298" s="39" t="s">
        <v>5</v>
      </c>
    </row>
    <row r="299" spans="1:5" ht="12.75">
      <c r="A299" s="35" t="s">
        <v>54</v>
      </c>
      <c r="E299" s="40" t="s">
        <v>5</v>
      </c>
    </row>
    <row r="300" spans="1:5" ht="140.25">
      <c r="A300" t="s">
        <v>55</v>
      </c>
      <c r="E300" s="39" t="s">
        <v>597</v>
      </c>
    </row>
    <row r="301" spans="1:16" ht="12.75">
      <c r="A301" t="s">
        <v>48</v>
      </c>
      <c s="34" t="s">
        <v>389</v>
      </c>
      <c s="34" t="s">
        <v>598</v>
      </c>
      <c s="35" t="s">
        <v>5</v>
      </c>
      <c s="6" t="s">
        <v>599</v>
      </c>
      <c s="36" t="s">
        <v>62</v>
      </c>
      <c s="37">
        <v>1</v>
      </c>
      <c s="36">
        <v>0</v>
      </c>
      <c s="36">
        <f>ROUND(G301*H301,6)</f>
      </c>
      <c r="L301" s="38">
        <v>0</v>
      </c>
      <c s="32">
        <f>ROUND(ROUND(L301,2)*ROUND(G301,3),2)</f>
      </c>
      <c s="36" t="s">
        <v>52</v>
      </c>
      <c>
        <f>(M301*21)/100</f>
      </c>
      <c t="s">
        <v>27</v>
      </c>
    </row>
    <row r="302" spans="1:5" ht="12.75">
      <c r="A302" s="35" t="s">
        <v>53</v>
      </c>
      <c r="E302" s="39" t="s">
        <v>5</v>
      </c>
    </row>
    <row r="303" spans="1:5" ht="12.75">
      <c r="A303" s="35" t="s">
        <v>54</v>
      </c>
      <c r="E303" s="40" t="s">
        <v>5</v>
      </c>
    </row>
    <row r="304" spans="1:5" ht="165.75">
      <c r="A304" t="s">
        <v>55</v>
      </c>
      <c r="E304" s="39" t="s">
        <v>600</v>
      </c>
    </row>
    <row r="305" spans="1:13" ht="12.75">
      <c r="A305" t="s">
        <v>46</v>
      </c>
      <c r="C305" s="31" t="s">
        <v>67</v>
      </c>
      <c r="E305" s="33" t="s">
        <v>601</v>
      </c>
      <c r="J305" s="32">
        <f>0</f>
      </c>
      <c s="32">
        <f>0</f>
      </c>
      <c s="32">
        <f>0+L306+L310+L314+L318+L322+L326+L330+L334+L338+L342+L346</f>
      </c>
      <c s="32">
        <f>0+M306+M310+M314+M318+M322+M326+M330+M334+M338+M342+M346</f>
      </c>
    </row>
    <row r="306" spans="1:16" ht="12.75">
      <c r="A306" t="s">
        <v>48</v>
      </c>
      <c s="34" t="s">
        <v>393</v>
      </c>
      <c s="34" t="s">
        <v>602</v>
      </c>
      <c s="35" t="s">
        <v>5</v>
      </c>
      <c s="6" t="s">
        <v>603</v>
      </c>
      <c s="36" t="s">
        <v>62</v>
      </c>
      <c s="37">
        <v>1</v>
      </c>
      <c s="36">
        <v>0</v>
      </c>
      <c s="36">
        <f>ROUND(G306*H306,6)</f>
      </c>
      <c r="L306" s="38">
        <v>0</v>
      </c>
      <c s="32">
        <f>ROUND(ROUND(L306,2)*ROUND(G306,3),2)</f>
      </c>
      <c s="36" t="s">
        <v>52</v>
      </c>
      <c>
        <f>(M306*21)/100</f>
      </c>
      <c t="s">
        <v>27</v>
      </c>
    </row>
    <row r="307" spans="1:5" ht="12.75">
      <c r="A307" s="35" t="s">
        <v>53</v>
      </c>
      <c r="E307" s="39" t="s">
        <v>5</v>
      </c>
    </row>
    <row r="308" spans="1:5" ht="12.75">
      <c r="A308" s="35" t="s">
        <v>54</v>
      </c>
      <c r="E308" s="40" t="s">
        <v>5</v>
      </c>
    </row>
    <row r="309" spans="1:5" ht="114.75">
      <c r="A309" t="s">
        <v>55</v>
      </c>
      <c r="E309" s="39" t="s">
        <v>604</v>
      </c>
    </row>
    <row r="310" spans="1:16" ht="12.75">
      <c r="A310" t="s">
        <v>48</v>
      </c>
      <c s="34" t="s">
        <v>397</v>
      </c>
      <c s="34" t="s">
        <v>605</v>
      </c>
      <c s="35" t="s">
        <v>5</v>
      </c>
      <c s="6" t="s">
        <v>606</v>
      </c>
      <c s="36" t="s">
        <v>62</v>
      </c>
      <c s="37">
        <v>1</v>
      </c>
      <c s="36">
        <v>0</v>
      </c>
      <c s="36">
        <f>ROUND(G310*H310,6)</f>
      </c>
      <c r="L310" s="38">
        <v>0</v>
      </c>
      <c s="32">
        <f>ROUND(ROUND(L310,2)*ROUND(G310,3),2)</f>
      </c>
      <c s="36" t="s">
        <v>52</v>
      </c>
      <c>
        <f>(M310*21)/100</f>
      </c>
      <c t="s">
        <v>27</v>
      </c>
    </row>
    <row r="311" spans="1:5" ht="12.75">
      <c r="A311" s="35" t="s">
        <v>53</v>
      </c>
      <c r="E311" s="39" t="s">
        <v>5</v>
      </c>
    </row>
    <row r="312" spans="1:5" ht="12.75">
      <c r="A312" s="35" t="s">
        <v>54</v>
      </c>
      <c r="E312" s="40" t="s">
        <v>5</v>
      </c>
    </row>
    <row r="313" spans="1:5" ht="127.5">
      <c r="A313" t="s">
        <v>55</v>
      </c>
      <c r="E313" s="39" t="s">
        <v>607</v>
      </c>
    </row>
    <row r="314" spans="1:16" ht="12.75">
      <c r="A314" t="s">
        <v>48</v>
      </c>
      <c s="34" t="s">
        <v>608</v>
      </c>
      <c s="34" t="s">
        <v>609</v>
      </c>
      <c s="35" t="s">
        <v>5</v>
      </c>
      <c s="6" t="s">
        <v>610</v>
      </c>
      <c s="36" t="s">
        <v>62</v>
      </c>
      <c s="37">
        <v>1</v>
      </c>
      <c s="36">
        <v>0</v>
      </c>
      <c s="36">
        <f>ROUND(G314*H314,6)</f>
      </c>
      <c r="L314" s="38">
        <v>0</v>
      </c>
      <c s="32">
        <f>ROUND(ROUND(L314,2)*ROUND(G314,3),2)</f>
      </c>
      <c s="36" t="s">
        <v>52</v>
      </c>
      <c>
        <f>(M314*21)/100</f>
      </c>
      <c t="s">
        <v>27</v>
      </c>
    </row>
    <row r="315" spans="1:5" ht="12.75">
      <c r="A315" s="35" t="s">
        <v>53</v>
      </c>
      <c r="E315" s="39" t="s">
        <v>5</v>
      </c>
    </row>
    <row r="316" spans="1:5" ht="12.75">
      <c r="A316" s="35" t="s">
        <v>54</v>
      </c>
      <c r="E316" s="40" t="s">
        <v>5</v>
      </c>
    </row>
    <row r="317" spans="1:5" ht="140.25">
      <c r="A317" t="s">
        <v>55</v>
      </c>
      <c r="E317" s="39" t="s">
        <v>611</v>
      </c>
    </row>
    <row r="318" spans="1:16" ht="12.75">
      <c r="A318" t="s">
        <v>48</v>
      </c>
      <c s="34" t="s">
        <v>612</v>
      </c>
      <c s="34" t="s">
        <v>613</v>
      </c>
      <c s="35" t="s">
        <v>5</v>
      </c>
      <c s="6" t="s">
        <v>614</v>
      </c>
      <c s="36" t="s">
        <v>62</v>
      </c>
      <c s="37">
        <v>1</v>
      </c>
      <c s="36">
        <v>0</v>
      </c>
      <c s="36">
        <f>ROUND(G318*H318,6)</f>
      </c>
      <c r="L318" s="38">
        <v>0</v>
      </c>
      <c s="32">
        <f>ROUND(ROUND(L318,2)*ROUND(G318,3),2)</f>
      </c>
      <c s="36" t="s">
        <v>52</v>
      </c>
      <c>
        <f>(M318*21)/100</f>
      </c>
      <c t="s">
        <v>27</v>
      </c>
    </row>
    <row r="319" spans="1:5" ht="12.75">
      <c r="A319" s="35" t="s">
        <v>53</v>
      </c>
      <c r="E319" s="39" t="s">
        <v>5</v>
      </c>
    </row>
    <row r="320" spans="1:5" ht="12.75">
      <c r="A320" s="35" t="s">
        <v>54</v>
      </c>
      <c r="E320" s="40" t="s">
        <v>5</v>
      </c>
    </row>
    <row r="321" spans="1:5" ht="114.75">
      <c r="A321" t="s">
        <v>55</v>
      </c>
      <c r="E321" s="39" t="s">
        <v>615</v>
      </c>
    </row>
    <row r="322" spans="1:16" ht="12.75">
      <c r="A322" t="s">
        <v>48</v>
      </c>
      <c s="34" t="s">
        <v>401</v>
      </c>
      <c s="34" t="s">
        <v>616</v>
      </c>
      <c s="35" t="s">
        <v>5</v>
      </c>
      <c s="6" t="s">
        <v>617</v>
      </c>
      <c s="36" t="s">
        <v>62</v>
      </c>
      <c s="37">
        <v>1</v>
      </c>
      <c s="36">
        <v>0</v>
      </c>
      <c s="36">
        <f>ROUND(G322*H322,6)</f>
      </c>
      <c r="L322" s="38">
        <v>0</v>
      </c>
      <c s="32">
        <f>ROUND(ROUND(L322,2)*ROUND(G322,3),2)</f>
      </c>
      <c s="36" t="s">
        <v>52</v>
      </c>
      <c>
        <f>(M322*21)/100</f>
      </c>
      <c t="s">
        <v>27</v>
      </c>
    </row>
    <row r="323" spans="1:5" ht="12.75">
      <c r="A323" s="35" t="s">
        <v>53</v>
      </c>
      <c r="E323" s="39" t="s">
        <v>5</v>
      </c>
    </row>
    <row r="324" spans="1:5" ht="12.75">
      <c r="A324" s="35" t="s">
        <v>54</v>
      </c>
      <c r="E324" s="40" t="s">
        <v>5</v>
      </c>
    </row>
    <row r="325" spans="1:5" ht="114.75">
      <c r="A325" t="s">
        <v>55</v>
      </c>
      <c r="E325" s="39" t="s">
        <v>618</v>
      </c>
    </row>
    <row r="326" spans="1:16" ht="12.75">
      <c r="A326" t="s">
        <v>48</v>
      </c>
      <c s="34" t="s">
        <v>405</v>
      </c>
      <c s="34" t="s">
        <v>619</v>
      </c>
      <c s="35" t="s">
        <v>5</v>
      </c>
      <c s="6" t="s">
        <v>620</v>
      </c>
      <c s="36" t="s">
        <v>62</v>
      </c>
      <c s="37">
        <v>1</v>
      </c>
      <c s="36">
        <v>0</v>
      </c>
      <c s="36">
        <f>ROUND(G326*H326,6)</f>
      </c>
      <c r="L326" s="38">
        <v>0</v>
      </c>
      <c s="32">
        <f>ROUND(ROUND(L326,2)*ROUND(G326,3),2)</f>
      </c>
      <c s="36" t="s">
        <v>52</v>
      </c>
      <c>
        <f>(M326*21)/100</f>
      </c>
      <c t="s">
        <v>27</v>
      </c>
    </row>
    <row r="327" spans="1:5" ht="12.75">
      <c r="A327" s="35" t="s">
        <v>53</v>
      </c>
      <c r="E327" s="39" t="s">
        <v>5</v>
      </c>
    </row>
    <row r="328" spans="1:5" ht="12.75">
      <c r="A328" s="35" t="s">
        <v>54</v>
      </c>
      <c r="E328" s="40" t="s">
        <v>5</v>
      </c>
    </row>
    <row r="329" spans="1:5" ht="140.25">
      <c r="A329" t="s">
        <v>55</v>
      </c>
      <c r="E329" s="39" t="s">
        <v>621</v>
      </c>
    </row>
    <row r="330" spans="1:16" ht="12.75">
      <c r="A330" t="s">
        <v>48</v>
      </c>
      <c s="34" t="s">
        <v>409</v>
      </c>
      <c s="34" t="s">
        <v>315</v>
      </c>
      <c s="35" t="s">
        <v>5</v>
      </c>
      <c s="6" t="s">
        <v>316</v>
      </c>
      <c s="36" t="s">
        <v>62</v>
      </c>
      <c s="37">
        <v>2</v>
      </c>
      <c s="36">
        <v>0</v>
      </c>
      <c s="36">
        <f>ROUND(G330*H330,6)</f>
      </c>
      <c r="L330" s="38">
        <v>0</v>
      </c>
      <c s="32">
        <f>ROUND(ROUND(L330,2)*ROUND(G330,3),2)</f>
      </c>
      <c s="36" t="s">
        <v>52</v>
      </c>
      <c>
        <f>(M330*21)/100</f>
      </c>
      <c t="s">
        <v>27</v>
      </c>
    </row>
    <row r="331" spans="1:5" ht="12.75">
      <c r="A331" s="35" t="s">
        <v>53</v>
      </c>
      <c r="E331" s="39" t="s">
        <v>5</v>
      </c>
    </row>
    <row r="332" spans="1:5" ht="12.75">
      <c r="A332" s="35" t="s">
        <v>54</v>
      </c>
      <c r="E332" s="40" t="s">
        <v>5</v>
      </c>
    </row>
    <row r="333" spans="1:5" ht="114.75">
      <c r="A333" t="s">
        <v>55</v>
      </c>
      <c r="E333" s="39" t="s">
        <v>318</v>
      </c>
    </row>
    <row r="334" spans="1:16" ht="12.75">
      <c r="A334" t="s">
        <v>48</v>
      </c>
      <c s="34" t="s">
        <v>410</v>
      </c>
      <c s="34" t="s">
        <v>320</v>
      </c>
      <c s="35" t="s">
        <v>5</v>
      </c>
      <c s="6" t="s">
        <v>321</v>
      </c>
      <c s="36" t="s">
        <v>62</v>
      </c>
      <c s="37">
        <v>2</v>
      </c>
      <c s="36">
        <v>0</v>
      </c>
      <c s="36">
        <f>ROUND(G334*H334,6)</f>
      </c>
      <c r="L334" s="38">
        <v>0</v>
      </c>
      <c s="32">
        <f>ROUND(ROUND(L334,2)*ROUND(G334,3),2)</f>
      </c>
      <c s="36" t="s">
        <v>52</v>
      </c>
      <c>
        <f>(M334*21)/100</f>
      </c>
      <c t="s">
        <v>27</v>
      </c>
    </row>
    <row r="335" spans="1:5" ht="12.75">
      <c r="A335" s="35" t="s">
        <v>53</v>
      </c>
      <c r="E335" s="39" t="s">
        <v>5</v>
      </c>
    </row>
    <row r="336" spans="1:5" ht="12.75">
      <c r="A336" s="35" t="s">
        <v>54</v>
      </c>
      <c r="E336" s="40" t="s">
        <v>5</v>
      </c>
    </row>
    <row r="337" spans="1:5" ht="114.75">
      <c r="A337" t="s">
        <v>55</v>
      </c>
      <c r="E337" s="39" t="s">
        <v>322</v>
      </c>
    </row>
    <row r="338" spans="1:16" ht="12.75">
      <c r="A338" t="s">
        <v>48</v>
      </c>
      <c s="34" t="s">
        <v>411</v>
      </c>
      <c s="34" t="s">
        <v>622</v>
      </c>
      <c s="35" t="s">
        <v>5</v>
      </c>
      <c s="6" t="s">
        <v>623</v>
      </c>
      <c s="36" t="s">
        <v>62</v>
      </c>
      <c s="37">
        <v>1</v>
      </c>
      <c s="36">
        <v>0</v>
      </c>
      <c s="36">
        <f>ROUND(G338*H338,6)</f>
      </c>
      <c r="L338" s="38">
        <v>0</v>
      </c>
      <c s="32">
        <f>ROUND(ROUND(L338,2)*ROUND(G338,3),2)</f>
      </c>
      <c s="36" t="s">
        <v>52</v>
      </c>
      <c>
        <f>(M338*21)/100</f>
      </c>
      <c t="s">
        <v>27</v>
      </c>
    </row>
    <row r="339" spans="1:5" ht="12.75">
      <c r="A339" s="35" t="s">
        <v>53</v>
      </c>
      <c r="E339" s="39" t="s">
        <v>5</v>
      </c>
    </row>
    <row r="340" spans="1:5" ht="12.75">
      <c r="A340" s="35" t="s">
        <v>54</v>
      </c>
      <c r="E340" s="40" t="s">
        <v>5</v>
      </c>
    </row>
    <row r="341" spans="1:5" ht="127.5">
      <c r="A341" t="s">
        <v>55</v>
      </c>
      <c r="E341" s="39" t="s">
        <v>333</v>
      </c>
    </row>
    <row r="342" spans="1:16" ht="12.75">
      <c r="A342" t="s">
        <v>48</v>
      </c>
      <c s="34" t="s">
        <v>412</v>
      </c>
      <c s="34" t="s">
        <v>335</v>
      </c>
      <c s="35" t="s">
        <v>5</v>
      </c>
      <c s="6" t="s">
        <v>336</v>
      </c>
      <c s="36" t="s">
        <v>62</v>
      </c>
      <c s="37">
        <v>1</v>
      </c>
      <c s="36">
        <v>0</v>
      </c>
      <c s="36">
        <f>ROUND(G342*H342,6)</f>
      </c>
      <c r="L342" s="38">
        <v>0</v>
      </c>
      <c s="32">
        <f>ROUND(ROUND(L342,2)*ROUND(G342,3),2)</f>
      </c>
      <c s="36" t="s">
        <v>52</v>
      </c>
      <c>
        <f>(M342*21)/100</f>
      </c>
      <c t="s">
        <v>27</v>
      </c>
    </row>
    <row r="343" spans="1:5" ht="12.75">
      <c r="A343" s="35" t="s">
        <v>53</v>
      </c>
      <c r="E343" s="39" t="s">
        <v>5</v>
      </c>
    </row>
    <row r="344" spans="1:5" ht="12.75">
      <c r="A344" s="35" t="s">
        <v>54</v>
      </c>
      <c r="E344" s="40" t="s">
        <v>5</v>
      </c>
    </row>
    <row r="345" spans="1:5" ht="127.5">
      <c r="A345" t="s">
        <v>55</v>
      </c>
      <c r="E345" s="39" t="s">
        <v>337</v>
      </c>
    </row>
    <row r="346" spans="1:16" ht="12.75">
      <c r="A346" t="s">
        <v>48</v>
      </c>
      <c s="34" t="s">
        <v>413</v>
      </c>
      <c s="34" t="s">
        <v>624</v>
      </c>
      <c s="35" t="s">
        <v>5</v>
      </c>
      <c s="6" t="s">
        <v>625</v>
      </c>
      <c s="36" t="s">
        <v>62</v>
      </c>
      <c s="37">
        <v>1</v>
      </c>
      <c s="36">
        <v>0</v>
      </c>
      <c s="36">
        <f>ROUND(G346*H346,6)</f>
      </c>
      <c r="L346" s="38">
        <v>0</v>
      </c>
      <c s="32">
        <f>ROUND(ROUND(L346,2)*ROUND(G346,3),2)</f>
      </c>
      <c s="36" t="s">
        <v>52</v>
      </c>
      <c>
        <f>(M346*21)/100</f>
      </c>
      <c t="s">
        <v>27</v>
      </c>
    </row>
    <row r="347" spans="1:5" ht="12.75">
      <c r="A347" s="35" t="s">
        <v>53</v>
      </c>
      <c r="E347" s="39" t="s">
        <v>5</v>
      </c>
    </row>
    <row r="348" spans="1:5" ht="12.75">
      <c r="A348" s="35" t="s">
        <v>54</v>
      </c>
      <c r="E348" s="40" t="s">
        <v>5</v>
      </c>
    </row>
    <row r="349" spans="1:5" ht="140.25">
      <c r="A349" t="s">
        <v>55</v>
      </c>
      <c r="E349" s="39" t="s">
        <v>626</v>
      </c>
    </row>
    <row r="350" spans="1:13" ht="12.75">
      <c r="A350" t="s">
        <v>46</v>
      </c>
      <c r="C350" s="31" t="s">
        <v>72</v>
      </c>
      <c r="E350" s="33" t="s">
        <v>354</v>
      </c>
      <c r="J350" s="32">
        <f>0</f>
      </c>
      <c s="32">
        <f>0</f>
      </c>
      <c s="32">
        <f>0+L351+L355+L359+L363+L367+L371+L375+L379+L383+L387+L391+L395+L399+L403+L407+L411+L415+L419+L423+L427+L431+L435+L439+L443+L447+L451+L455+L459+L463+L467+L471+L475+L479+L483+L487+L491+L495+L499+L503+L507+L511+L515+L519+L523+L527+L531+L535+L539+L543+L547+L551+L555+L559+L563+L567+L571+L575+L579+L583+L587</f>
      </c>
      <c s="32">
        <f>0+M351+M355+M359+M363+M367+M371+M375+M379+M383+M387+M391+M395+M399+M403+M407+M411+M415+M419+M423+M427+M431+M435+M439+M443+M447+M451+M455+M459+M463+M467+M471+M475+M479+M483+M487+M491+M495+M499+M503+M507+M511+M515+M519+M523+M527+M531+M535+M539+M543+M547+M551+M555+M559+M563+M567+M571+M575+M579+M583+M587</f>
      </c>
    </row>
    <row r="351" spans="1:16" ht="12.75">
      <c r="A351" t="s">
        <v>48</v>
      </c>
      <c s="34" t="s">
        <v>417</v>
      </c>
      <c s="34" t="s">
        <v>356</v>
      </c>
      <c s="35" t="s">
        <v>5</v>
      </c>
      <c s="6" t="s">
        <v>357</v>
      </c>
      <c s="36" t="s">
        <v>62</v>
      </c>
      <c s="37">
        <v>47</v>
      </c>
      <c s="36">
        <v>0</v>
      </c>
      <c s="36">
        <f>ROUND(G351*H351,6)</f>
      </c>
      <c r="L351" s="38">
        <v>0</v>
      </c>
      <c s="32">
        <f>ROUND(ROUND(L351,2)*ROUND(G351,3),2)</f>
      </c>
      <c s="36" t="s">
        <v>52</v>
      </c>
      <c>
        <f>(M351*21)/100</f>
      </c>
      <c t="s">
        <v>27</v>
      </c>
    </row>
    <row r="352" spans="1:5" ht="12.75">
      <c r="A352" s="35" t="s">
        <v>53</v>
      </c>
      <c r="E352" s="39" t="s">
        <v>5</v>
      </c>
    </row>
    <row r="353" spans="1:5" ht="12.75">
      <c r="A353" s="35" t="s">
        <v>54</v>
      </c>
      <c r="E353" s="40" t="s">
        <v>5</v>
      </c>
    </row>
    <row r="354" spans="1:5" ht="102">
      <c r="A354" t="s">
        <v>55</v>
      </c>
      <c r="E354" s="39" t="s">
        <v>358</v>
      </c>
    </row>
    <row r="355" spans="1:16" ht="12.75">
      <c r="A355" t="s">
        <v>48</v>
      </c>
      <c s="34" t="s">
        <v>418</v>
      </c>
      <c s="34" t="s">
        <v>360</v>
      </c>
      <c s="35" t="s">
        <v>5</v>
      </c>
      <c s="6" t="s">
        <v>361</v>
      </c>
      <c s="36" t="s">
        <v>62</v>
      </c>
      <c s="37">
        <v>47</v>
      </c>
      <c s="36">
        <v>0</v>
      </c>
      <c s="36">
        <f>ROUND(G355*H355,6)</f>
      </c>
      <c r="L355" s="38">
        <v>0</v>
      </c>
      <c s="32">
        <f>ROUND(ROUND(L355,2)*ROUND(G355,3),2)</f>
      </c>
      <c s="36" t="s">
        <v>52</v>
      </c>
      <c>
        <f>(M355*21)/100</f>
      </c>
      <c t="s">
        <v>27</v>
      </c>
    </row>
    <row r="356" spans="1:5" ht="12.75">
      <c r="A356" s="35" t="s">
        <v>53</v>
      </c>
      <c r="E356" s="39" t="s">
        <v>5</v>
      </c>
    </row>
    <row r="357" spans="1:5" ht="12.75">
      <c r="A357" s="35" t="s">
        <v>54</v>
      </c>
      <c r="E357" s="40" t="s">
        <v>5</v>
      </c>
    </row>
    <row r="358" spans="1:5" ht="114.75">
      <c r="A358" t="s">
        <v>55</v>
      </c>
      <c r="E358" s="39" t="s">
        <v>362</v>
      </c>
    </row>
    <row r="359" spans="1:16" ht="25.5">
      <c r="A359" t="s">
        <v>48</v>
      </c>
      <c s="34" t="s">
        <v>627</v>
      </c>
      <c s="34" t="s">
        <v>364</v>
      </c>
      <c s="35" t="s">
        <v>5</v>
      </c>
      <c s="6" t="s">
        <v>365</v>
      </c>
      <c s="36" t="s">
        <v>366</v>
      </c>
      <c s="37">
        <v>1.2</v>
      </c>
      <c s="36">
        <v>0</v>
      </c>
      <c s="36">
        <f>ROUND(G359*H359,6)</f>
      </c>
      <c r="L359" s="38">
        <v>0</v>
      </c>
      <c s="32">
        <f>ROUND(ROUND(L359,2)*ROUND(G359,3),2)</f>
      </c>
      <c s="36" t="s">
        <v>52</v>
      </c>
      <c>
        <f>(M359*21)/100</f>
      </c>
      <c t="s">
        <v>27</v>
      </c>
    </row>
    <row r="360" spans="1:5" ht="12.75">
      <c r="A360" s="35" t="s">
        <v>53</v>
      </c>
      <c r="E360" s="39" t="s">
        <v>5</v>
      </c>
    </row>
    <row r="361" spans="1:5" ht="12.75">
      <c r="A361" s="35" t="s">
        <v>54</v>
      </c>
      <c r="E361" s="40" t="s">
        <v>5</v>
      </c>
    </row>
    <row r="362" spans="1:5" ht="178.5">
      <c r="A362" t="s">
        <v>55</v>
      </c>
      <c r="E362" s="39" t="s">
        <v>367</v>
      </c>
    </row>
    <row r="363" spans="1:16" ht="12.75">
      <c r="A363" t="s">
        <v>48</v>
      </c>
      <c s="34" t="s">
        <v>628</v>
      </c>
      <c s="34" t="s">
        <v>629</v>
      </c>
      <c s="35" t="s">
        <v>5</v>
      </c>
      <c s="6" t="s">
        <v>630</v>
      </c>
      <c s="36" t="s">
        <v>62</v>
      </c>
      <c s="37">
        <v>4</v>
      </c>
      <c s="36">
        <v>0</v>
      </c>
      <c s="36">
        <f>ROUND(G363*H363,6)</f>
      </c>
      <c r="L363" s="38">
        <v>0</v>
      </c>
      <c s="32">
        <f>ROUND(ROUND(L363,2)*ROUND(G363,3),2)</f>
      </c>
      <c s="36" t="s">
        <v>52</v>
      </c>
      <c>
        <f>(M363*21)/100</f>
      </c>
      <c t="s">
        <v>27</v>
      </c>
    </row>
    <row r="364" spans="1:5" ht="12.75">
      <c r="A364" s="35" t="s">
        <v>53</v>
      </c>
      <c r="E364" s="39" t="s">
        <v>5</v>
      </c>
    </row>
    <row r="365" spans="1:5" ht="12.75">
      <c r="A365" s="35" t="s">
        <v>54</v>
      </c>
      <c r="E365" s="40" t="s">
        <v>5</v>
      </c>
    </row>
    <row r="366" spans="1:5" ht="140.25">
      <c r="A366" t="s">
        <v>55</v>
      </c>
      <c r="E366" s="39" t="s">
        <v>631</v>
      </c>
    </row>
    <row r="367" spans="1:16" ht="12.75">
      <c r="A367" t="s">
        <v>48</v>
      </c>
      <c s="34" t="s">
        <v>632</v>
      </c>
      <c s="34" t="s">
        <v>633</v>
      </c>
      <c s="35" t="s">
        <v>5</v>
      </c>
      <c s="6" t="s">
        <v>634</v>
      </c>
      <c s="36" t="s">
        <v>62</v>
      </c>
      <c s="37">
        <v>4</v>
      </c>
      <c s="36">
        <v>0</v>
      </c>
      <c s="36">
        <f>ROUND(G367*H367,6)</f>
      </c>
      <c r="L367" s="38">
        <v>0</v>
      </c>
      <c s="32">
        <f>ROUND(ROUND(L367,2)*ROUND(G367,3),2)</f>
      </c>
      <c s="36" t="s">
        <v>52</v>
      </c>
      <c>
        <f>(M367*21)/100</f>
      </c>
      <c t="s">
        <v>27</v>
      </c>
    </row>
    <row r="368" spans="1:5" ht="12.75">
      <c r="A368" s="35" t="s">
        <v>53</v>
      </c>
      <c r="E368" s="39" t="s">
        <v>5</v>
      </c>
    </row>
    <row r="369" spans="1:5" ht="12.75">
      <c r="A369" s="35" t="s">
        <v>54</v>
      </c>
      <c r="E369" s="40" t="s">
        <v>5</v>
      </c>
    </row>
    <row r="370" spans="1:5" ht="165.75">
      <c r="A370" t="s">
        <v>55</v>
      </c>
      <c r="E370" s="39" t="s">
        <v>635</v>
      </c>
    </row>
    <row r="371" spans="1:16" ht="12.75">
      <c r="A371" t="s">
        <v>48</v>
      </c>
      <c s="34" t="s">
        <v>636</v>
      </c>
      <c s="34" t="s">
        <v>637</v>
      </c>
      <c s="35" t="s">
        <v>5</v>
      </c>
      <c s="6" t="s">
        <v>638</v>
      </c>
      <c s="36" t="s">
        <v>62</v>
      </c>
      <c s="37">
        <v>4</v>
      </c>
      <c s="36">
        <v>0</v>
      </c>
      <c s="36">
        <f>ROUND(G371*H371,6)</f>
      </c>
      <c r="L371" s="38">
        <v>0</v>
      </c>
      <c s="32">
        <f>ROUND(ROUND(L371,2)*ROUND(G371,3),2)</f>
      </c>
      <c s="36" t="s">
        <v>52</v>
      </c>
      <c>
        <f>(M371*21)/100</f>
      </c>
      <c t="s">
        <v>27</v>
      </c>
    </row>
    <row r="372" spans="1:5" ht="12.75">
      <c r="A372" s="35" t="s">
        <v>53</v>
      </c>
      <c r="E372" s="39" t="s">
        <v>5</v>
      </c>
    </row>
    <row r="373" spans="1:5" ht="12.75">
      <c r="A373" s="35" t="s">
        <v>54</v>
      </c>
      <c r="E373" s="40" t="s">
        <v>5</v>
      </c>
    </row>
    <row r="374" spans="1:5" ht="140.25">
      <c r="A374" t="s">
        <v>55</v>
      </c>
      <c r="E374" s="39" t="s">
        <v>639</v>
      </c>
    </row>
    <row r="375" spans="1:16" ht="12.75">
      <c r="A375" t="s">
        <v>48</v>
      </c>
      <c s="34" t="s">
        <v>640</v>
      </c>
      <c s="34" t="s">
        <v>641</v>
      </c>
      <c s="35" t="s">
        <v>5</v>
      </c>
      <c s="6" t="s">
        <v>642</v>
      </c>
      <c s="36" t="s">
        <v>62</v>
      </c>
      <c s="37">
        <v>4</v>
      </c>
      <c s="36">
        <v>0</v>
      </c>
      <c s="36">
        <f>ROUND(G375*H375,6)</f>
      </c>
      <c r="L375" s="38">
        <v>0</v>
      </c>
      <c s="32">
        <f>ROUND(ROUND(L375,2)*ROUND(G375,3),2)</f>
      </c>
      <c s="36" t="s">
        <v>52</v>
      </c>
      <c>
        <f>(M375*21)/100</f>
      </c>
      <c t="s">
        <v>27</v>
      </c>
    </row>
    <row r="376" spans="1:5" ht="12.75">
      <c r="A376" s="35" t="s">
        <v>53</v>
      </c>
      <c r="E376" s="39" t="s">
        <v>5</v>
      </c>
    </row>
    <row r="377" spans="1:5" ht="12.75">
      <c r="A377" s="35" t="s">
        <v>54</v>
      </c>
      <c r="E377" s="40" t="s">
        <v>5</v>
      </c>
    </row>
    <row r="378" spans="1:5" ht="153">
      <c r="A378" t="s">
        <v>55</v>
      </c>
      <c r="E378" s="39" t="s">
        <v>643</v>
      </c>
    </row>
    <row r="379" spans="1:16" ht="12.75">
      <c r="A379" t="s">
        <v>48</v>
      </c>
      <c s="34" t="s">
        <v>644</v>
      </c>
      <c s="34" t="s">
        <v>645</v>
      </c>
      <c s="35" t="s">
        <v>5</v>
      </c>
      <c s="6" t="s">
        <v>646</v>
      </c>
      <c s="36" t="s">
        <v>62</v>
      </c>
      <c s="37">
        <v>9</v>
      </c>
      <c s="36">
        <v>0</v>
      </c>
      <c s="36">
        <f>ROUND(G379*H379,6)</f>
      </c>
      <c r="L379" s="38">
        <v>0</v>
      </c>
      <c s="32">
        <f>ROUND(ROUND(L379,2)*ROUND(G379,3),2)</f>
      </c>
      <c s="36" t="s">
        <v>52</v>
      </c>
      <c>
        <f>(M379*21)/100</f>
      </c>
      <c t="s">
        <v>27</v>
      </c>
    </row>
    <row r="380" spans="1:5" ht="12.75">
      <c r="A380" s="35" t="s">
        <v>53</v>
      </c>
      <c r="E380" s="39" t="s">
        <v>5</v>
      </c>
    </row>
    <row r="381" spans="1:5" ht="12.75">
      <c r="A381" s="35" t="s">
        <v>54</v>
      </c>
      <c r="E381" s="40" t="s">
        <v>5</v>
      </c>
    </row>
    <row r="382" spans="1:5" ht="153">
      <c r="A382" t="s">
        <v>55</v>
      </c>
      <c r="E382" s="39" t="s">
        <v>647</v>
      </c>
    </row>
    <row r="383" spans="1:16" ht="12.75">
      <c r="A383" t="s">
        <v>48</v>
      </c>
      <c s="34" t="s">
        <v>648</v>
      </c>
      <c s="34" t="s">
        <v>649</v>
      </c>
      <c s="35" t="s">
        <v>5</v>
      </c>
      <c s="6" t="s">
        <v>650</v>
      </c>
      <c s="36" t="s">
        <v>62</v>
      </c>
      <c s="37">
        <v>5</v>
      </c>
      <c s="36">
        <v>0</v>
      </c>
      <c s="36">
        <f>ROUND(G383*H383,6)</f>
      </c>
      <c r="L383" s="38">
        <v>0</v>
      </c>
      <c s="32">
        <f>ROUND(ROUND(L383,2)*ROUND(G383,3),2)</f>
      </c>
      <c s="36" t="s">
        <v>52</v>
      </c>
      <c>
        <f>(M383*21)/100</f>
      </c>
      <c t="s">
        <v>27</v>
      </c>
    </row>
    <row r="384" spans="1:5" ht="12.75">
      <c r="A384" s="35" t="s">
        <v>53</v>
      </c>
      <c r="E384" s="39" t="s">
        <v>5</v>
      </c>
    </row>
    <row r="385" spans="1:5" ht="12.75">
      <c r="A385" s="35" t="s">
        <v>54</v>
      </c>
      <c r="E385" s="40" t="s">
        <v>5</v>
      </c>
    </row>
    <row r="386" spans="1:5" ht="153">
      <c r="A386" t="s">
        <v>55</v>
      </c>
      <c r="E386" s="39" t="s">
        <v>651</v>
      </c>
    </row>
    <row r="387" spans="1:16" ht="12.75">
      <c r="A387" t="s">
        <v>48</v>
      </c>
      <c s="34" t="s">
        <v>652</v>
      </c>
      <c s="34" t="s">
        <v>653</v>
      </c>
      <c s="35" t="s">
        <v>5</v>
      </c>
      <c s="6" t="s">
        <v>654</v>
      </c>
      <c s="36" t="s">
        <v>62</v>
      </c>
      <c s="37">
        <v>4</v>
      </c>
      <c s="36">
        <v>0</v>
      </c>
      <c s="36">
        <f>ROUND(G387*H387,6)</f>
      </c>
      <c r="L387" s="38">
        <v>0</v>
      </c>
      <c s="32">
        <f>ROUND(ROUND(L387,2)*ROUND(G387,3),2)</f>
      </c>
      <c s="36" t="s">
        <v>52</v>
      </c>
      <c>
        <f>(M387*21)/100</f>
      </c>
      <c t="s">
        <v>27</v>
      </c>
    </row>
    <row r="388" spans="1:5" ht="12.75">
      <c r="A388" s="35" t="s">
        <v>53</v>
      </c>
      <c r="E388" s="39" t="s">
        <v>5</v>
      </c>
    </row>
    <row r="389" spans="1:5" ht="12.75">
      <c r="A389" s="35" t="s">
        <v>54</v>
      </c>
      <c r="E389" s="40" t="s">
        <v>5</v>
      </c>
    </row>
    <row r="390" spans="1:5" ht="178.5">
      <c r="A390" t="s">
        <v>55</v>
      </c>
      <c r="E390" s="39" t="s">
        <v>655</v>
      </c>
    </row>
    <row r="391" spans="1:16" ht="12.75">
      <c r="A391" t="s">
        <v>48</v>
      </c>
      <c s="34" t="s">
        <v>439</v>
      </c>
      <c s="34" t="s">
        <v>656</v>
      </c>
      <c s="35" t="s">
        <v>5</v>
      </c>
      <c s="6" t="s">
        <v>657</v>
      </c>
      <c s="36" t="s">
        <v>62</v>
      </c>
      <c s="37">
        <v>2</v>
      </c>
      <c s="36">
        <v>0</v>
      </c>
      <c s="36">
        <f>ROUND(G391*H391,6)</f>
      </c>
      <c r="L391" s="38">
        <v>0</v>
      </c>
      <c s="32">
        <f>ROUND(ROUND(L391,2)*ROUND(G391,3),2)</f>
      </c>
      <c s="36" t="s">
        <v>52</v>
      </c>
      <c>
        <f>(M391*21)/100</f>
      </c>
      <c t="s">
        <v>27</v>
      </c>
    </row>
    <row r="392" spans="1:5" ht="12.75">
      <c r="A392" s="35" t="s">
        <v>53</v>
      </c>
      <c r="E392" s="39" t="s">
        <v>5</v>
      </c>
    </row>
    <row r="393" spans="1:5" ht="12.75">
      <c r="A393" s="35" t="s">
        <v>54</v>
      </c>
      <c r="E393" s="40" t="s">
        <v>5</v>
      </c>
    </row>
    <row r="394" spans="1:5" ht="140.25">
      <c r="A394" t="s">
        <v>55</v>
      </c>
      <c r="E394" s="39" t="s">
        <v>658</v>
      </c>
    </row>
    <row r="395" spans="1:16" ht="12.75">
      <c r="A395" t="s">
        <v>48</v>
      </c>
      <c s="34" t="s">
        <v>446</v>
      </c>
      <c s="34" t="s">
        <v>659</v>
      </c>
      <c s="35" t="s">
        <v>5</v>
      </c>
      <c s="6" t="s">
        <v>660</v>
      </c>
      <c s="36" t="s">
        <v>62</v>
      </c>
      <c s="37">
        <v>2</v>
      </c>
      <c s="36">
        <v>0</v>
      </c>
      <c s="36">
        <f>ROUND(G395*H395,6)</f>
      </c>
      <c r="L395" s="38">
        <v>0</v>
      </c>
      <c s="32">
        <f>ROUND(ROUND(L395,2)*ROUND(G395,3),2)</f>
      </c>
      <c s="36" t="s">
        <v>52</v>
      </c>
      <c>
        <f>(M395*21)/100</f>
      </c>
      <c t="s">
        <v>27</v>
      </c>
    </row>
    <row r="396" spans="1:5" ht="12.75">
      <c r="A396" s="35" t="s">
        <v>53</v>
      </c>
      <c r="E396" s="39" t="s">
        <v>5</v>
      </c>
    </row>
    <row r="397" spans="1:5" ht="12.75">
      <c r="A397" s="35" t="s">
        <v>54</v>
      </c>
      <c r="E397" s="40" t="s">
        <v>5</v>
      </c>
    </row>
    <row r="398" spans="1:5" ht="153">
      <c r="A398" t="s">
        <v>55</v>
      </c>
      <c r="E398" s="39" t="s">
        <v>661</v>
      </c>
    </row>
    <row r="399" spans="1:16" ht="12.75">
      <c r="A399" t="s">
        <v>48</v>
      </c>
      <c s="34" t="s">
        <v>450</v>
      </c>
      <c s="34" t="s">
        <v>662</v>
      </c>
      <c s="35" t="s">
        <v>5</v>
      </c>
      <c s="6" t="s">
        <v>663</v>
      </c>
      <c s="36" t="s">
        <v>62</v>
      </c>
      <c s="37">
        <v>6</v>
      </c>
      <c s="36">
        <v>0</v>
      </c>
      <c s="36">
        <f>ROUND(G399*H399,6)</f>
      </c>
      <c r="L399" s="38">
        <v>0</v>
      </c>
      <c s="32">
        <f>ROUND(ROUND(L399,2)*ROUND(G399,3),2)</f>
      </c>
      <c s="36" t="s">
        <v>52</v>
      </c>
      <c>
        <f>(M399*21)/100</f>
      </c>
      <c t="s">
        <v>27</v>
      </c>
    </row>
    <row r="400" spans="1:5" ht="12.75">
      <c r="A400" s="35" t="s">
        <v>53</v>
      </c>
      <c r="E400" s="39" t="s">
        <v>5</v>
      </c>
    </row>
    <row r="401" spans="1:5" ht="12.75">
      <c r="A401" s="35" t="s">
        <v>54</v>
      </c>
      <c r="E401" s="40" t="s">
        <v>5</v>
      </c>
    </row>
    <row r="402" spans="1:5" ht="140.25">
      <c r="A402" t="s">
        <v>55</v>
      </c>
      <c r="E402" s="39" t="s">
        <v>664</v>
      </c>
    </row>
    <row r="403" spans="1:16" ht="12.75">
      <c r="A403" t="s">
        <v>48</v>
      </c>
      <c s="34" t="s">
        <v>463</v>
      </c>
      <c s="34" t="s">
        <v>665</v>
      </c>
      <c s="35" t="s">
        <v>5</v>
      </c>
      <c s="6" t="s">
        <v>666</v>
      </c>
      <c s="36" t="s">
        <v>62</v>
      </c>
      <c s="37">
        <v>6</v>
      </c>
      <c s="36">
        <v>0</v>
      </c>
      <c s="36">
        <f>ROUND(G403*H403,6)</f>
      </c>
      <c r="L403" s="38">
        <v>0</v>
      </c>
      <c s="32">
        <f>ROUND(ROUND(L403,2)*ROUND(G403,3),2)</f>
      </c>
      <c s="36" t="s">
        <v>52</v>
      </c>
      <c>
        <f>(M403*21)/100</f>
      </c>
      <c t="s">
        <v>27</v>
      </c>
    </row>
    <row r="404" spans="1:5" ht="12.75">
      <c r="A404" s="35" t="s">
        <v>53</v>
      </c>
      <c r="E404" s="39" t="s">
        <v>5</v>
      </c>
    </row>
    <row r="405" spans="1:5" ht="12.75">
      <c r="A405" s="35" t="s">
        <v>54</v>
      </c>
      <c r="E405" s="40" t="s">
        <v>5</v>
      </c>
    </row>
    <row r="406" spans="1:5" ht="165.75">
      <c r="A406" t="s">
        <v>55</v>
      </c>
      <c r="E406" s="39" t="s">
        <v>667</v>
      </c>
    </row>
    <row r="407" spans="1:16" ht="12.75">
      <c r="A407" t="s">
        <v>48</v>
      </c>
      <c s="34" t="s">
        <v>419</v>
      </c>
      <c s="34" t="s">
        <v>668</v>
      </c>
      <c s="35" t="s">
        <v>5</v>
      </c>
      <c s="6" t="s">
        <v>669</v>
      </c>
      <c s="36" t="s">
        <v>62</v>
      </c>
      <c s="37">
        <v>2</v>
      </c>
      <c s="36">
        <v>0</v>
      </c>
      <c s="36">
        <f>ROUND(G407*H407,6)</f>
      </c>
      <c r="L407" s="38">
        <v>0</v>
      </c>
      <c s="32">
        <f>ROUND(ROUND(L407,2)*ROUND(G407,3),2)</f>
      </c>
      <c s="36" t="s">
        <v>52</v>
      </c>
      <c>
        <f>(M407*21)/100</f>
      </c>
      <c t="s">
        <v>27</v>
      </c>
    </row>
    <row r="408" spans="1:5" ht="12.75">
      <c r="A408" s="35" t="s">
        <v>53</v>
      </c>
      <c r="E408" s="39" t="s">
        <v>5</v>
      </c>
    </row>
    <row r="409" spans="1:5" ht="12.75">
      <c r="A409" s="35" t="s">
        <v>54</v>
      </c>
      <c r="E409" s="40" t="s">
        <v>5</v>
      </c>
    </row>
    <row r="410" spans="1:5" ht="127.5">
      <c r="A410" t="s">
        <v>55</v>
      </c>
      <c r="E410" s="39" t="s">
        <v>670</v>
      </c>
    </row>
    <row r="411" spans="1:16" ht="12.75">
      <c r="A411" t="s">
        <v>48</v>
      </c>
      <c s="34" t="s">
        <v>423</v>
      </c>
      <c s="34" t="s">
        <v>671</v>
      </c>
      <c s="35" t="s">
        <v>5</v>
      </c>
      <c s="6" t="s">
        <v>672</v>
      </c>
      <c s="36" t="s">
        <v>62</v>
      </c>
      <c s="37">
        <v>2</v>
      </c>
      <c s="36">
        <v>0</v>
      </c>
      <c s="36">
        <f>ROUND(G411*H411,6)</f>
      </c>
      <c r="L411" s="38">
        <v>0</v>
      </c>
      <c s="32">
        <f>ROUND(ROUND(L411,2)*ROUND(G411,3),2)</f>
      </c>
      <c s="36" t="s">
        <v>52</v>
      </c>
      <c>
        <f>(M411*21)/100</f>
      </c>
      <c t="s">
        <v>27</v>
      </c>
    </row>
    <row r="412" spans="1:5" ht="12.75">
      <c r="A412" s="35" t="s">
        <v>53</v>
      </c>
      <c r="E412" s="39" t="s">
        <v>5</v>
      </c>
    </row>
    <row r="413" spans="1:5" ht="12.75">
      <c r="A413" s="35" t="s">
        <v>54</v>
      </c>
      <c r="E413" s="40" t="s">
        <v>5</v>
      </c>
    </row>
    <row r="414" spans="1:5" ht="165.75">
      <c r="A414" t="s">
        <v>55</v>
      </c>
      <c r="E414" s="39" t="s">
        <v>673</v>
      </c>
    </row>
    <row r="415" spans="1:16" ht="25.5">
      <c r="A415" t="s">
        <v>48</v>
      </c>
      <c s="34" t="s">
        <v>427</v>
      </c>
      <c s="34" t="s">
        <v>674</v>
      </c>
      <c s="35" t="s">
        <v>5</v>
      </c>
      <c s="6" t="s">
        <v>675</v>
      </c>
      <c s="36" t="s">
        <v>62</v>
      </c>
      <c s="37">
        <v>8</v>
      </c>
      <c s="36">
        <v>0</v>
      </c>
      <c s="36">
        <f>ROUND(G415*H415,6)</f>
      </c>
      <c r="L415" s="38">
        <v>0</v>
      </c>
      <c s="32">
        <f>ROUND(ROUND(L415,2)*ROUND(G415,3),2)</f>
      </c>
      <c s="36" t="s">
        <v>52</v>
      </c>
      <c>
        <f>(M415*21)/100</f>
      </c>
      <c t="s">
        <v>27</v>
      </c>
    </row>
    <row r="416" spans="1:5" ht="12.75">
      <c r="A416" s="35" t="s">
        <v>53</v>
      </c>
      <c r="E416" s="39" t="s">
        <v>5</v>
      </c>
    </row>
    <row r="417" spans="1:5" ht="12.75">
      <c r="A417" s="35" t="s">
        <v>54</v>
      </c>
      <c r="E417" s="40" t="s">
        <v>5</v>
      </c>
    </row>
    <row r="418" spans="1:5" ht="140.25">
      <c r="A418" t="s">
        <v>55</v>
      </c>
      <c r="E418" s="39" t="s">
        <v>676</v>
      </c>
    </row>
    <row r="419" spans="1:16" ht="12.75">
      <c r="A419" t="s">
        <v>48</v>
      </c>
      <c s="34" t="s">
        <v>431</v>
      </c>
      <c s="34" t="s">
        <v>677</v>
      </c>
      <c s="35" t="s">
        <v>5</v>
      </c>
      <c s="6" t="s">
        <v>678</v>
      </c>
      <c s="36" t="s">
        <v>62</v>
      </c>
      <c s="37">
        <v>8</v>
      </c>
      <c s="36">
        <v>0</v>
      </c>
      <c s="36">
        <f>ROUND(G419*H419,6)</f>
      </c>
      <c r="L419" s="38">
        <v>0</v>
      </c>
      <c s="32">
        <f>ROUND(ROUND(L419,2)*ROUND(G419,3),2)</f>
      </c>
      <c s="36" t="s">
        <v>52</v>
      </c>
      <c>
        <f>(M419*21)/100</f>
      </c>
      <c t="s">
        <v>27</v>
      </c>
    </row>
    <row r="420" spans="1:5" ht="12.75">
      <c r="A420" s="35" t="s">
        <v>53</v>
      </c>
      <c r="E420" s="39" t="s">
        <v>5</v>
      </c>
    </row>
    <row r="421" spans="1:5" ht="12.75">
      <c r="A421" s="35" t="s">
        <v>54</v>
      </c>
      <c r="E421" s="40" t="s">
        <v>5</v>
      </c>
    </row>
    <row r="422" spans="1:5" ht="140.25">
      <c r="A422" t="s">
        <v>55</v>
      </c>
      <c r="E422" s="39" t="s">
        <v>679</v>
      </c>
    </row>
    <row r="423" spans="1:16" ht="25.5">
      <c r="A423" t="s">
        <v>48</v>
      </c>
      <c s="34" t="s">
        <v>435</v>
      </c>
      <c s="34" t="s">
        <v>680</v>
      </c>
      <c s="35" t="s">
        <v>5</v>
      </c>
      <c s="6" t="s">
        <v>681</v>
      </c>
      <c s="36" t="s">
        <v>62</v>
      </c>
      <c s="37">
        <v>4</v>
      </c>
      <c s="36">
        <v>0</v>
      </c>
      <c s="36">
        <f>ROUND(G423*H423,6)</f>
      </c>
      <c r="L423" s="38">
        <v>0</v>
      </c>
      <c s="32">
        <f>ROUND(ROUND(L423,2)*ROUND(G423,3),2)</f>
      </c>
      <c s="36" t="s">
        <v>52</v>
      </c>
      <c>
        <f>(M423*21)/100</f>
      </c>
      <c t="s">
        <v>27</v>
      </c>
    </row>
    <row r="424" spans="1:5" ht="12.75">
      <c r="A424" s="35" t="s">
        <v>53</v>
      </c>
      <c r="E424" s="39" t="s">
        <v>5</v>
      </c>
    </row>
    <row r="425" spans="1:5" ht="12.75">
      <c r="A425" s="35" t="s">
        <v>54</v>
      </c>
      <c r="E425" s="40" t="s">
        <v>5</v>
      </c>
    </row>
    <row r="426" spans="1:5" ht="165.75">
      <c r="A426" t="s">
        <v>55</v>
      </c>
      <c r="E426" s="39" t="s">
        <v>682</v>
      </c>
    </row>
    <row r="427" spans="1:16" ht="12.75">
      <c r="A427" t="s">
        <v>48</v>
      </c>
      <c s="34" t="s">
        <v>268</v>
      </c>
      <c s="34" t="s">
        <v>683</v>
      </c>
      <c s="35" t="s">
        <v>5</v>
      </c>
      <c s="6" t="s">
        <v>684</v>
      </c>
      <c s="36" t="s">
        <v>62</v>
      </c>
      <c s="37">
        <v>4</v>
      </c>
      <c s="36">
        <v>0</v>
      </c>
      <c s="36">
        <f>ROUND(G427*H427,6)</f>
      </c>
      <c r="L427" s="38">
        <v>0</v>
      </c>
      <c s="32">
        <f>ROUND(ROUND(L427,2)*ROUND(G427,3),2)</f>
      </c>
      <c s="36" t="s">
        <v>52</v>
      </c>
      <c>
        <f>(M427*21)/100</f>
      </c>
      <c t="s">
        <v>27</v>
      </c>
    </row>
    <row r="428" spans="1:5" ht="12.75">
      <c r="A428" s="35" t="s">
        <v>53</v>
      </c>
      <c r="E428" s="39" t="s">
        <v>5</v>
      </c>
    </row>
    <row r="429" spans="1:5" ht="12.75">
      <c r="A429" s="35" t="s">
        <v>54</v>
      </c>
      <c r="E429" s="40" t="s">
        <v>5</v>
      </c>
    </row>
    <row r="430" spans="1:5" ht="140.25">
      <c r="A430" t="s">
        <v>55</v>
      </c>
      <c r="E430" s="39" t="s">
        <v>685</v>
      </c>
    </row>
    <row r="431" spans="1:16" ht="12.75">
      <c r="A431" t="s">
        <v>48</v>
      </c>
      <c s="34" t="s">
        <v>273</v>
      </c>
      <c s="34" t="s">
        <v>686</v>
      </c>
      <c s="35" t="s">
        <v>5</v>
      </c>
      <c s="6" t="s">
        <v>687</v>
      </c>
      <c s="36" t="s">
        <v>62</v>
      </c>
      <c s="37">
        <v>4</v>
      </c>
      <c s="36">
        <v>0</v>
      </c>
      <c s="36">
        <f>ROUND(G431*H431,6)</f>
      </c>
      <c r="L431" s="38">
        <v>0</v>
      </c>
      <c s="32">
        <f>ROUND(ROUND(L431,2)*ROUND(G431,3),2)</f>
      </c>
      <c s="36" t="s">
        <v>52</v>
      </c>
      <c>
        <f>(M431*21)/100</f>
      </c>
      <c t="s">
        <v>27</v>
      </c>
    </row>
    <row r="432" spans="1:5" ht="12.75">
      <c r="A432" s="35" t="s">
        <v>53</v>
      </c>
      <c r="E432" s="39" t="s">
        <v>5</v>
      </c>
    </row>
    <row r="433" spans="1:5" ht="12.75">
      <c r="A433" s="35" t="s">
        <v>54</v>
      </c>
      <c r="E433" s="40" t="s">
        <v>5</v>
      </c>
    </row>
    <row r="434" spans="1:5" ht="191.25">
      <c r="A434" t="s">
        <v>55</v>
      </c>
      <c r="E434" s="39" t="s">
        <v>688</v>
      </c>
    </row>
    <row r="435" spans="1:16" ht="12.75">
      <c r="A435" t="s">
        <v>48</v>
      </c>
      <c s="34" t="s">
        <v>277</v>
      </c>
      <c s="34" t="s">
        <v>689</v>
      </c>
      <c s="35" t="s">
        <v>5</v>
      </c>
      <c s="6" t="s">
        <v>690</v>
      </c>
      <c s="36" t="s">
        <v>62</v>
      </c>
      <c s="37">
        <v>5</v>
      </c>
      <c s="36">
        <v>0</v>
      </c>
      <c s="36">
        <f>ROUND(G435*H435,6)</f>
      </c>
      <c r="L435" s="38">
        <v>0</v>
      </c>
      <c s="32">
        <f>ROUND(ROUND(L435,2)*ROUND(G435,3),2)</f>
      </c>
      <c s="36" t="s">
        <v>52</v>
      </c>
      <c>
        <f>(M435*21)/100</f>
      </c>
      <c t="s">
        <v>27</v>
      </c>
    </row>
    <row r="436" spans="1:5" ht="12.75">
      <c r="A436" s="35" t="s">
        <v>53</v>
      </c>
      <c r="E436" s="39" t="s">
        <v>5</v>
      </c>
    </row>
    <row r="437" spans="1:5" ht="12.75">
      <c r="A437" s="35" t="s">
        <v>54</v>
      </c>
      <c r="E437" s="40" t="s">
        <v>5</v>
      </c>
    </row>
    <row r="438" spans="1:5" ht="140.25">
      <c r="A438" t="s">
        <v>55</v>
      </c>
      <c r="E438" s="39" t="s">
        <v>691</v>
      </c>
    </row>
    <row r="439" spans="1:16" ht="12.75">
      <c r="A439" t="s">
        <v>48</v>
      </c>
      <c s="34" t="s">
        <v>454</v>
      </c>
      <c s="34" t="s">
        <v>692</v>
      </c>
      <c s="35" t="s">
        <v>5</v>
      </c>
      <c s="6" t="s">
        <v>693</v>
      </c>
      <c s="36" t="s">
        <v>62</v>
      </c>
      <c s="37">
        <v>5</v>
      </c>
      <c s="36">
        <v>0</v>
      </c>
      <c s="36">
        <f>ROUND(G439*H439,6)</f>
      </c>
      <c r="L439" s="38">
        <v>0</v>
      </c>
      <c s="32">
        <f>ROUND(ROUND(L439,2)*ROUND(G439,3),2)</f>
      </c>
      <c s="36" t="s">
        <v>52</v>
      </c>
      <c>
        <f>(M439*21)/100</f>
      </c>
      <c t="s">
        <v>27</v>
      </c>
    </row>
    <row r="440" spans="1:5" ht="12.75">
      <c r="A440" s="35" t="s">
        <v>53</v>
      </c>
      <c r="E440" s="39" t="s">
        <v>5</v>
      </c>
    </row>
    <row r="441" spans="1:5" ht="12.75">
      <c r="A441" s="35" t="s">
        <v>54</v>
      </c>
      <c r="E441" s="40" t="s">
        <v>5</v>
      </c>
    </row>
    <row r="442" spans="1:5" ht="204">
      <c r="A442" t="s">
        <v>55</v>
      </c>
      <c r="E442" s="39" t="s">
        <v>694</v>
      </c>
    </row>
    <row r="443" spans="1:16" ht="12.75">
      <c r="A443" t="s">
        <v>48</v>
      </c>
      <c s="34" t="s">
        <v>458</v>
      </c>
      <c s="34" t="s">
        <v>695</v>
      </c>
      <c s="35" t="s">
        <v>5</v>
      </c>
      <c s="6" t="s">
        <v>696</v>
      </c>
      <c s="36" t="s">
        <v>62</v>
      </c>
      <c s="37">
        <v>1</v>
      </c>
      <c s="36">
        <v>0</v>
      </c>
      <c s="36">
        <f>ROUND(G443*H443,6)</f>
      </c>
      <c r="L443" s="38">
        <v>0</v>
      </c>
      <c s="32">
        <f>ROUND(ROUND(L443,2)*ROUND(G443,3),2)</f>
      </c>
      <c s="36" t="s">
        <v>52</v>
      </c>
      <c>
        <f>(M443*21)/100</f>
      </c>
      <c t="s">
        <v>27</v>
      </c>
    </row>
    <row r="444" spans="1:5" ht="12.75">
      <c r="A444" s="35" t="s">
        <v>53</v>
      </c>
      <c r="E444" s="39" t="s">
        <v>5</v>
      </c>
    </row>
    <row r="445" spans="1:5" ht="12.75">
      <c r="A445" s="35" t="s">
        <v>54</v>
      </c>
      <c r="E445" s="40" t="s">
        <v>5</v>
      </c>
    </row>
    <row r="446" spans="1:5" ht="191.25">
      <c r="A446" t="s">
        <v>55</v>
      </c>
      <c r="E446" s="39" t="s">
        <v>697</v>
      </c>
    </row>
    <row r="447" spans="1:16" ht="12.75">
      <c r="A447" t="s">
        <v>48</v>
      </c>
      <c s="34" t="s">
        <v>698</v>
      </c>
      <c s="34" t="s">
        <v>699</v>
      </c>
      <c s="35" t="s">
        <v>5</v>
      </c>
      <c s="6" t="s">
        <v>700</v>
      </c>
      <c s="36" t="s">
        <v>62</v>
      </c>
      <c s="37">
        <v>4</v>
      </c>
      <c s="36">
        <v>0</v>
      </c>
      <c s="36">
        <f>ROUND(G447*H447,6)</f>
      </c>
      <c r="L447" s="38">
        <v>0</v>
      </c>
      <c s="32">
        <f>ROUND(ROUND(L447,2)*ROUND(G447,3),2)</f>
      </c>
      <c s="36" t="s">
        <v>52</v>
      </c>
      <c>
        <f>(M447*21)/100</f>
      </c>
      <c t="s">
        <v>27</v>
      </c>
    </row>
    <row r="448" spans="1:5" ht="12.75">
      <c r="A448" s="35" t="s">
        <v>53</v>
      </c>
      <c r="E448" s="39" t="s">
        <v>5</v>
      </c>
    </row>
    <row r="449" spans="1:5" ht="12.75">
      <c r="A449" s="35" t="s">
        <v>54</v>
      </c>
      <c r="E449" s="40" t="s">
        <v>5</v>
      </c>
    </row>
    <row r="450" spans="1:5" ht="140.25">
      <c r="A450" t="s">
        <v>55</v>
      </c>
      <c r="E450" s="39" t="s">
        <v>701</v>
      </c>
    </row>
    <row r="451" spans="1:16" ht="12.75">
      <c r="A451" t="s">
        <v>48</v>
      </c>
      <c s="34" t="s">
        <v>702</v>
      </c>
      <c s="34" t="s">
        <v>703</v>
      </c>
      <c s="35" t="s">
        <v>5</v>
      </c>
      <c s="6" t="s">
        <v>704</v>
      </c>
      <c s="36" t="s">
        <v>62</v>
      </c>
      <c s="37">
        <v>4</v>
      </c>
      <c s="36">
        <v>0</v>
      </c>
      <c s="36">
        <f>ROUND(G451*H451,6)</f>
      </c>
      <c r="L451" s="38">
        <v>0</v>
      </c>
      <c s="32">
        <f>ROUND(ROUND(L451,2)*ROUND(G451,3),2)</f>
      </c>
      <c s="36" t="s">
        <v>52</v>
      </c>
      <c>
        <f>(M451*21)/100</f>
      </c>
      <c t="s">
        <v>27</v>
      </c>
    </row>
    <row r="452" spans="1:5" ht="12.75">
      <c r="A452" s="35" t="s">
        <v>53</v>
      </c>
      <c r="E452" s="39" t="s">
        <v>5</v>
      </c>
    </row>
    <row r="453" spans="1:5" ht="12.75">
      <c r="A453" s="35" t="s">
        <v>54</v>
      </c>
      <c r="E453" s="40" t="s">
        <v>5</v>
      </c>
    </row>
    <row r="454" spans="1:5" ht="216.75">
      <c r="A454" t="s">
        <v>55</v>
      </c>
      <c r="E454" s="39" t="s">
        <v>705</v>
      </c>
    </row>
    <row r="455" spans="1:16" ht="12.75">
      <c r="A455" t="s">
        <v>48</v>
      </c>
      <c s="34" t="s">
        <v>706</v>
      </c>
      <c s="34" t="s">
        <v>707</v>
      </c>
      <c s="35" t="s">
        <v>5</v>
      </c>
      <c s="6" t="s">
        <v>708</v>
      </c>
      <c s="36" t="s">
        <v>62</v>
      </c>
      <c s="37">
        <v>5</v>
      </c>
      <c s="36">
        <v>0</v>
      </c>
      <c s="36">
        <f>ROUND(G455*H455,6)</f>
      </c>
      <c r="L455" s="38">
        <v>0</v>
      </c>
      <c s="32">
        <f>ROUND(ROUND(L455,2)*ROUND(G455,3),2)</f>
      </c>
      <c s="36" t="s">
        <v>52</v>
      </c>
      <c>
        <f>(M455*21)/100</f>
      </c>
      <c t="s">
        <v>27</v>
      </c>
    </row>
    <row r="456" spans="1:5" ht="12.75">
      <c r="A456" s="35" t="s">
        <v>53</v>
      </c>
      <c r="E456" s="39" t="s">
        <v>5</v>
      </c>
    </row>
    <row r="457" spans="1:5" ht="12.75">
      <c r="A457" s="35" t="s">
        <v>54</v>
      </c>
      <c r="E457" s="40" t="s">
        <v>5</v>
      </c>
    </row>
    <row r="458" spans="1:5" ht="178.5">
      <c r="A458" t="s">
        <v>55</v>
      </c>
      <c r="E458" s="39" t="s">
        <v>709</v>
      </c>
    </row>
    <row r="459" spans="1:16" ht="12.75">
      <c r="A459" t="s">
        <v>48</v>
      </c>
      <c s="34" t="s">
        <v>710</v>
      </c>
      <c s="34" t="s">
        <v>711</v>
      </c>
      <c s="35" t="s">
        <v>5</v>
      </c>
      <c s="6" t="s">
        <v>712</v>
      </c>
      <c s="36" t="s">
        <v>62</v>
      </c>
      <c s="37">
        <v>2</v>
      </c>
      <c s="36">
        <v>0</v>
      </c>
      <c s="36">
        <f>ROUND(G459*H459,6)</f>
      </c>
      <c r="L459" s="38">
        <v>0</v>
      </c>
      <c s="32">
        <f>ROUND(ROUND(L459,2)*ROUND(G459,3),2)</f>
      </c>
      <c s="36" t="s">
        <v>52</v>
      </c>
      <c>
        <f>(M459*21)/100</f>
      </c>
      <c t="s">
        <v>27</v>
      </c>
    </row>
    <row r="460" spans="1:5" ht="12.75">
      <c r="A460" s="35" t="s">
        <v>53</v>
      </c>
      <c r="E460" s="39" t="s">
        <v>5</v>
      </c>
    </row>
    <row r="461" spans="1:5" ht="12.75">
      <c r="A461" s="35" t="s">
        <v>54</v>
      </c>
      <c r="E461" s="40" t="s">
        <v>5</v>
      </c>
    </row>
    <row r="462" spans="1:5" ht="140.25">
      <c r="A462" t="s">
        <v>55</v>
      </c>
      <c r="E462" s="39" t="s">
        <v>713</v>
      </c>
    </row>
    <row r="463" spans="1:16" ht="12.75">
      <c r="A463" t="s">
        <v>48</v>
      </c>
      <c s="34" t="s">
        <v>714</v>
      </c>
      <c s="34" t="s">
        <v>715</v>
      </c>
      <c s="35" t="s">
        <v>5</v>
      </c>
      <c s="6" t="s">
        <v>716</v>
      </c>
      <c s="36" t="s">
        <v>62</v>
      </c>
      <c s="37">
        <v>2</v>
      </c>
      <c s="36">
        <v>0</v>
      </c>
      <c s="36">
        <f>ROUND(G463*H463,6)</f>
      </c>
      <c r="L463" s="38">
        <v>0</v>
      </c>
      <c s="32">
        <f>ROUND(ROUND(L463,2)*ROUND(G463,3),2)</f>
      </c>
      <c s="36" t="s">
        <v>52</v>
      </c>
      <c>
        <f>(M463*21)/100</f>
      </c>
      <c t="s">
        <v>27</v>
      </c>
    </row>
    <row r="464" spans="1:5" ht="12.75">
      <c r="A464" s="35" t="s">
        <v>53</v>
      </c>
      <c r="E464" s="39" t="s">
        <v>5</v>
      </c>
    </row>
    <row r="465" spans="1:5" ht="12.75">
      <c r="A465" s="35" t="s">
        <v>54</v>
      </c>
      <c r="E465" s="40" t="s">
        <v>5</v>
      </c>
    </row>
    <row r="466" spans="1:5" ht="114.75">
      <c r="A466" t="s">
        <v>55</v>
      </c>
      <c r="E466" s="39" t="s">
        <v>717</v>
      </c>
    </row>
    <row r="467" spans="1:16" ht="12.75">
      <c r="A467" t="s">
        <v>48</v>
      </c>
      <c s="34" t="s">
        <v>718</v>
      </c>
      <c s="34" t="s">
        <v>719</v>
      </c>
      <c s="35" t="s">
        <v>5</v>
      </c>
      <c s="6" t="s">
        <v>720</v>
      </c>
      <c s="36" t="s">
        <v>62</v>
      </c>
      <c s="37">
        <v>4</v>
      </c>
      <c s="36">
        <v>0</v>
      </c>
      <c s="36">
        <f>ROUND(G467*H467,6)</f>
      </c>
      <c r="L467" s="38">
        <v>0</v>
      </c>
      <c s="32">
        <f>ROUND(ROUND(L467,2)*ROUND(G467,3),2)</f>
      </c>
      <c s="36" t="s">
        <v>52</v>
      </c>
      <c>
        <f>(M467*21)/100</f>
      </c>
      <c t="s">
        <v>27</v>
      </c>
    </row>
    <row r="468" spans="1:5" ht="12.75">
      <c r="A468" s="35" t="s">
        <v>53</v>
      </c>
      <c r="E468" s="39" t="s">
        <v>5</v>
      </c>
    </row>
    <row r="469" spans="1:5" ht="12.75">
      <c r="A469" s="35" t="s">
        <v>54</v>
      </c>
      <c r="E469" s="40" t="s">
        <v>5</v>
      </c>
    </row>
    <row r="470" spans="1:5" ht="140.25">
      <c r="A470" t="s">
        <v>55</v>
      </c>
      <c r="E470" s="39" t="s">
        <v>721</v>
      </c>
    </row>
    <row r="471" spans="1:16" ht="12.75">
      <c r="A471" t="s">
        <v>48</v>
      </c>
      <c s="34" t="s">
        <v>722</v>
      </c>
      <c s="34" t="s">
        <v>723</v>
      </c>
      <c s="35" t="s">
        <v>5</v>
      </c>
      <c s="6" t="s">
        <v>724</v>
      </c>
      <c s="36" t="s">
        <v>62</v>
      </c>
      <c s="37">
        <v>4</v>
      </c>
      <c s="36">
        <v>0</v>
      </c>
      <c s="36">
        <f>ROUND(G471*H471,6)</f>
      </c>
      <c r="L471" s="38">
        <v>0</v>
      </c>
      <c s="32">
        <f>ROUND(ROUND(L471,2)*ROUND(G471,3),2)</f>
      </c>
      <c s="36" t="s">
        <v>52</v>
      </c>
      <c>
        <f>(M471*21)/100</f>
      </c>
      <c t="s">
        <v>27</v>
      </c>
    </row>
    <row r="472" spans="1:5" ht="12.75">
      <c r="A472" s="35" t="s">
        <v>53</v>
      </c>
      <c r="E472" s="39" t="s">
        <v>5</v>
      </c>
    </row>
    <row r="473" spans="1:5" ht="12.75">
      <c r="A473" s="35" t="s">
        <v>54</v>
      </c>
      <c r="E473" s="40" t="s">
        <v>5</v>
      </c>
    </row>
    <row r="474" spans="1:5" ht="191.25">
      <c r="A474" t="s">
        <v>55</v>
      </c>
      <c r="E474" s="39" t="s">
        <v>725</v>
      </c>
    </row>
    <row r="475" spans="1:16" ht="12.75">
      <c r="A475" t="s">
        <v>48</v>
      </c>
      <c s="34" t="s">
        <v>726</v>
      </c>
      <c s="34" t="s">
        <v>727</v>
      </c>
      <c s="35" t="s">
        <v>5</v>
      </c>
      <c s="6" t="s">
        <v>728</v>
      </c>
      <c s="36" t="s">
        <v>62</v>
      </c>
      <c s="37">
        <v>3</v>
      </c>
      <c s="36">
        <v>0</v>
      </c>
      <c s="36">
        <f>ROUND(G475*H475,6)</f>
      </c>
      <c r="L475" s="38">
        <v>0</v>
      </c>
      <c s="32">
        <f>ROUND(ROUND(L475,2)*ROUND(G475,3),2)</f>
      </c>
      <c s="36" t="s">
        <v>52</v>
      </c>
      <c>
        <f>(M475*21)/100</f>
      </c>
      <c t="s">
        <v>27</v>
      </c>
    </row>
    <row r="476" spans="1:5" ht="12.75">
      <c r="A476" s="35" t="s">
        <v>53</v>
      </c>
      <c r="E476" s="39" t="s">
        <v>5</v>
      </c>
    </row>
    <row r="477" spans="1:5" ht="12.75">
      <c r="A477" s="35" t="s">
        <v>54</v>
      </c>
      <c r="E477" s="40" t="s">
        <v>5</v>
      </c>
    </row>
    <row r="478" spans="1:5" ht="178.5">
      <c r="A478" t="s">
        <v>55</v>
      </c>
      <c r="E478" s="39" t="s">
        <v>729</v>
      </c>
    </row>
    <row r="479" spans="1:16" ht="12.75">
      <c r="A479" t="s">
        <v>48</v>
      </c>
      <c s="34" t="s">
        <v>730</v>
      </c>
      <c s="34" t="s">
        <v>731</v>
      </c>
      <c s="35" t="s">
        <v>5</v>
      </c>
      <c s="6" t="s">
        <v>732</v>
      </c>
      <c s="36" t="s">
        <v>62</v>
      </c>
      <c s="37">
        <v>19</v>
      </c>
      <c s="36">
        <v>0</v>
      </c>
      <c s="36">
        <f>ROUND(G479*H479,6)</f>
      </c>
      <c r="L479" s="38">
        <v>0</v>
      </c>
      <c s="32">
        <f>ROUND(ROUND(L479,2)*ROUND(G479,3),2)</f>
      </c>
      <c s="36" t="s">
        <v>52</v>
      </c>
      <c>
        <f>(M479*21)/100</f>
      </c>
      <c t="s">
        <v>27</v>
      </c>
    </row>
    <row r="480" spans="1:5" ht="12.75">
      <c r="A480" s="35" t="s">
        <v>53</v>
      </c>
      <c r="E480" s="39" t="s">
        <v>5</v>
      </c>
    </row>
    <row r="481" spans="1:5" ht="12.75">
      <c r="A481" s="35" t="s">
        <v>54</v>
      </c>
      <c r="E481" s="40" t="s">
        <v>5</v>
      </c>
    </row>
    <row r="482" spans="1:5" ht="140.25">
      <c r="A482" t="s">
        <v>55</v>
      </c>
      <c r="E482" s="39" t="s">
        <v>733</v>
      </c>
    </row>
    <row r="483" spans="1:16" ht="12.75">
      <c r="A483" t="s">
        <v>48</v>
      </c>
      <c s="34" t="s">
        <v>734</v>
      </c>
      <c s="34" t="s">
        <v>735</v>
      </c>
      <c s="35" t="s">
        <v>5</v>
      </c>
      <c s="6" t="s">
        <v>736</v>
      </c>
      <c s="36" t="s">
        <v>62</v>
      </c>
      <c s="37">
        <v>2</v>
      </c>
      <c s="36">
        <v>0</v>
      </c>
      <c s="36">
        <f>ROUND(G483*H483,6)</f>
      </c>
      <c r="L483" s="38">
        <v>0</v>
      </c>
      <c s="32">
        <f>ROUND(ROUND(L483,2)*ROUND(G483,3),2)</f>
      </c>
      <c s="36" t="s">
        <v>444</v>
      </c>
      <c>
        <f>(M483*21)/100</f>
      </c>
      <c t="s">
        <v>27</v>
      </c>
    </row>
    <row r="484" spans="1:5" ht="12.75">
      <c r="A484" s="35" t="s">
        <v>53</v>
      </c>
      <c r="E484" s="39" t="s">
        <v>5</v>
      </c>
    </row>
    <row r="485" spans="1:5" ht="12.75">
      <c r="A485" s="35" t="s">
        <v>54</v>
      </c>
      <c r="E485" s="40" t="s">
        <v>5</v>
      </c>
    </row>
    <row r="486" spans="1:5" ht="114.75">
      <c r="A486" t="s">
        <v>55</v>
      </c>
      <c r="E486" s="39" t="s">
        <v>737</v>
      </c>
    </row>
    <row r="487" spans="1:16" ht="12.75">
      <c r="A487" t="s">
        <v>48</v>
      </c>
      <c s="34" t="s">
        <v>738</v>
      </c>
      <c s="34" t="s">
        <v>739</v>
      </c>
      <c s="35" t="s">
        <v>5</v>
      </c>
      <c s="6" t="s">
        <v>740</v>
      </c>
      <c s="36" t="s">
        <v>62</v>
      </c>
      <c s="37">
        <v>19</v>
      </c>
      <c s="36">
        <v>0</v>
      </c>
      <c s="36">
        <f>ROUND(G487*H487,6)</f>
      </c>
      <c r="L487" s="38">
        <v>0</v>
      </c>
      <c s="32">
        <f>ROUND(ROUND(L487,2)*ROUND(G487,3),2)</f>
      </c>
      <c s="36" t="s">
        <v>52</v>
      </c>
      <c>
        <f>(M487*21)/100</f>
      </c>
      <c t="s">
        <v>27</v>
      </c>
    </row>
    <row r="488" spans="1:5" ht="12.75">
      <c r="A488" s="35" t="s">
        <v>53</v>
      </c>
      <c r="E488" s="39" t="s">
        <v>5</v>
      </c>
    </row>
    <row r="489" spans="1:5" ht="12.75">
      <c r="A489" s="35" t="s">
        <v>54</v>
      </c>
      <c r="E489" s="40" t="s">
        <v>5</v>
      </c>
    </row>
    <row r="490" spans="1:5" ht="127.5">
      <c r="A490" t="s">
        <v>55</v>
      </c>
      <c r="E490" s="39" t="s">
        <v>741</v>
      </c>
    </row>
    <row r="491" spans="1:16" ht="12.75">
      <c r="A491" t="s">
        <v>48</v>
      </c>
      <c s="34" t="s">
        <v>742</v>
      </c>
      <c s="34" t="s">
        <v>743</v>
      </c>
      <c s="35" t="s">
        <v>5</v>
      </c>
      <c s="6" t="s">
        <v>744</v>
      </c>
      <c s="36" t="s">
        <v>62</v>
      </c>
      <c s="37">
        <v>2</v>
      </c>
      <c s="36">
        <v>0</v>
      </c>
      <c s="36">
        <f>ROUND(G491*H491,6)</f>
      </c>
      <c r="L491" s="38">
        <v>0</v>
      </c>
      <c s="32">
        <f>ROUND(ROUND(L491,2)*ROUND(G491,3),2)</f>
      </c>
      <c s="36" t="s">
        <v>444</v>
      </c>
      <c>
        <f>(M491*21)/100</f>
      </c>
      <c t="s">
        <v>27</v>
      </c>
    </row>
    <row r="492" spans="1:5" ht="12.75">
      <c r="A492" s="35" t="s">
        <v>53</v>
      </c>
      <c r="E492" s="39" t="s">
        <v>5</v>
      </c>
    </row>
    <row r="493" spans="1:5" ht="12.75">
      <c r="A493" s="35" t="s">
        <v>54</v>
      </c>
      <c r="E493" s="40" t="s">
        <v>5</v>
      </c>
    </row>
    <row r="494" spans="1:5" ht="102">
      <c r="A494" t="s">
        <v>55</v>
      </c>
      <c r="E494" s="39" t="s">
        <v>745</v>
      </c>
    </row>
    <row r="495" spans="1:16" ht="25.5">
      <c r="A495" t="s">
        <v>48</v>
      </c>
      <c s="34" t="s">
        <v>746</v>
      </c>
      <c s="34" t="s">
        <v>747</v>
      </c>
      <c s="35" t="s">
        <v>5</v>
      </c>
      <c s="6" t="s">
        <v>748</v>
      </c>
      <c s="36" t="s">
        <v>62</v>
      </c>
      <c s="37">
        <v>14</v>
      </c>
      <c s="36">
        <v>0</v>
      </c>
      <c s="36">
        <f>ROUND(G495*H495,6)</f>
      </c>
      <c r="L495" s="38">
        <v>0</v>
      </c>
      <c s="32">
        <f>ROUND(ROUND(L495,2)*ROUND(G495,3),2)</f>
      </c>
      <c s="36" t="s">
        <v>52</v>
      </c>
      <c>
        <f>(M495*21)/100</f>
      </c>
      <c t="s">
        <v>27</v>
      </c>
    </row>
    <row r="496" spans="1:5" ht="12.75">
      <c r="A496" s="35" t="s">
        <v>53</v>
      </c>
      <c r="E496" s="39" t="s">
        <v>5</v>
      </c>
    </row>
    <row r="497" spans="1:5" ht="12.75">
      <c r="A497" s="35" t="s">
        <v>54</v>
      </c>
      <c r="E497" s="40" t="s">
        <v>5</v>
      </c>
    </row>
    <row r="498" spans="1:5" ht="127.5">
      <c r="A498" t="s">
        <v>55</v>
      </c>
      <c r="E498" s="39" t="s">
        <v>749</v>
      </c>
    </row>
    <row r="499" spans="1:16" ht="25.5">
      <c r="A499" t="s">
        <v>48</v>
      </c>
      <c s="34" t="s">
        <v>750</v>
      </c>
      <c s="34" t="s">
        <v>751</v>
      </c>
      <c s="35" t="s">
        <v>5</v>
      </c>
      <c s="6" t="s">
        <v>752</v>
      </c>
      <c s="36" t="s">
        <v>62</v>
      </c>
      <c s="37">
        <v>14</v>
      </c>
      <c s="36">
        <v>0</v>
      </c>
      <c s="36">
        <f>ROUND(G499*H499,6)</f>
      </c>
      <c r="L499" s="38">
        <v>0</v>
      </c>
      <c s="32">
        <f>ROUND(ROUND(L499,2)*ROUND(G499,3),2)</f>
      </c>
      <c s="36" t="s">
        <v>52</v>
      </c>
      <c>
        <f>(M499*21)/100</f>
      </c>
      <c t="s">
        <v>27</v>
      </c>
    </row>
    <row r="500" spans="1:5" ht="12.75">
      <c r="A500" s="35" t="s">
        <v>53</v>
      </c>
      <c r="E500" s="39" t="s">
        <v>5</v>
      </c>
    </row>
    <row r="501" spans="1:5" ht="12.75">
      <c r="A501" s="35" t="s">
        <v>54</v>
      </c>
      <c r="E501" s="40" t="s">
        <v>5</v>
      </c>
    </row>
    <row r="502" spans="1:5" ht="153">
      <c r="A502" t="s">
        <v>55</v>
      </c>
      <c r="E502" s="39" t="s">
        <v>753</v>
      </c>
    </row>
    <row r="503" spans="1:16" ht="25.5">
      <c r="A503" t="s">
        <v>48</v>
      </c>
      <c s="34" t="s">
        <v>754</v>
      </c>
      <c s="34" t="s">
        <v>755</v>
      </c>
      <c s="35" t="s">
        <v>5</v>
      </c>
      <c s="6" t="s">
        <v>756</v>
      </c>
      <c s="36" t="s">
        <v>62</v>
      </c>
      <c s="37">
        <v>14</v>
      </c>
      <c s="36">
        <v>0</v>
      </c>
      <c s="36">
        <f>ROUND(G503*H503,6)</f>
      </c>
      <c r="L503" s="38">
        <v>0</v>
      </c>
      <c s="32">
        <f>ROUND(ROUND(L503,2)*ROUND(G503,3),2)</f>
      </c>
      <c s="36" t="s">
        <v>52</v>
      </c>
      <c>
        <f>(M503*21)/100</f>
      </c>
      <c t="s">
        <v>27</v>
      </c>
    </row>
    <row r="504" spans="1:5" ht="12.75">
      <c r="A504" s="35" t="s">
        <v>53</v>
      </c>
      <c r="E504" s="39" t="s">
        <v>5</v>
      </c>
    </row>
    <row r="505" spans="1:5" ht="12.75">
      <c r="A505" s="35" t="s">
        <v>54</v>
      </c>
      <c r="E505" s="40" t="s">
        <v>5</v>
      </c>
    </row>
    <row r="506" spans="1:5" ht="153">
      <c r="A506" t="s">
        <v>55</v>
      </c>
      <c r="E506" s="39" t="s">
        <v>757</v>
      </c>
    </row>
    <row r="507" spans="1:16" ht="12.75">
      <c r="A507" t="s">
        <v>48</v>
      </c>
      <c s="34" t="s">
        <v>758</v>
      </c>
      <c s="34" t="s">
        <v>759</v>
      </c>
      <c s="35" t="s">
        <v>5</v>
      </c>
      <c s="6" t="s">
        <v>760</v>
      </c>
      <c s="36" t="s">
        <v>62</v>
      </c>
      <c s="37">
        <v>3</v>
      </c>
      <c s="36">
        <v>0</v>
      </c>
      <c s="36">
        <f>ROUND(G507*H507,6)</f>
      </c>
      <c r="L507" s="38">
        <v>0</v>
      </c>
      <c s="32">
        <f>ROUND(ROUND(L507,2)*ROUND(G507,3),2)</f>
      </c>
      <c s="36" t="s">
        <v>444</v>
      </c>
      <c>
        <f>(M507*21)/100</f>
      </c>
      <c t="s">
        <v>27</v>
      </c>
    </row>
    <row r="508" spans="1:5" ht="12.75">
      <c r="A508" s="35" t="s">
        <v>53</v>
      </c>
      <c r="E508" s="39" t="s">
        <v>5</v>
      </c>
    </row>
    <row r="509" spans="1:5" ht="12.75">
      <c r="A509" s="35" t="s">
        <v>54</v>
      </c>
      <c r="E509" s="40" t="s">
        <v>5</v>
      </c>
    </row>
    <row r="510" spans="1:5" ht="153">
      <c r="A510" t="s">
        <v>55</v>
      </c>
      <c r="E510" s="39" t="s">
        <v>761</v>
      </c>
    </row>
    <row r="511" spans="1:16" ht="25.5">
      <c r="A511" t="s">
        <v>48</v>
      </c>
      <c s="34" t="s">
        <v>762</v>
      </c>
      <c s="34" t="s">
        <v>763</v>
      </c>
      <c s="35" t="s">
        <v>5</v>
      </c>
      <c s="6" t="s">
        <v>764</v>
      </c>
      <c s="36" t="s">
        <v>62</v>
      </c>
      <c s="37">
        <v>2</v>
      </c>
      <c s="36">
        <v>0</v>
      </c>
      <c s="36">
        <f>ROUND(G511*H511,6)</f>
      </c>
      <c r="L511" s="38">
        <v>0</v>
      </c>
      <c s="32">
        <f>ROUND(ROUND(L511,2)*ROUND(G511,3),2)</f>
      </c>
      <c s="36" t="s">
        <v>52</v>
      </c>
      <c>
        <f>(M511*21)/100</f>
      </c>
      <c t="s">
        <v>27</v>
      </c>
    </row>
    <row r="512" spans="1:5" ht="12.75">
      <c r="A512" s="35" t="s">
        <v>53</v>
      </c>
      <c r="E512" s="39" t="s">
        <v>5</v>
      </c>
    </row>
    <row r="513" spans="1:5" ht="12.75">
      <c r="A513" s="35" t="s">
        <v>54</v>
      </c>
      <c r="E513" s="40" t="s">
        <v>5</v>
      </c>
    </row>
    <row r="514" spans="1:5" ht="153">
      <c r="A514" t="s">
        <v>55</v>
      </c>
      <c r="E514" s="39" t="s">
        <v>765</v>
      </c>
    </row>
    <row r="515" spans="1:16" ht="25.5">
      <c r="A515" t="s">
        <v>48</v>
      </c>
      <c s="34" t="s">
        <v>766</v>
      </c>
      <c s="34" t="s">
        <v>767</v>
      </c>
      <c s="35" t="s">
        <v>5</v>
      </c>
      <c s="6" t="s">
        <v>768</v>
      </c>
      <c s="36" t="s">
        <v>62</v>
      </c>
      <c s="37">
        <v>2</v>
      </c>
      <c s="36">
        <v>0</v>
      </c>
      <c s="36">
        <f>ROUND(G515*H515,6)</f>
      </c>
      <c r="L515" s="38">
        <v>0</v>
      </c>
      <c s="32">
        <f>ROUND(ROUND(L515,2)*ROUND(G515,3),2)</f>
      </c>
      <c s="36" t="s">
        <v>52</v>
      </c>
      <c>
        <f>(M515*21)/100</f>
      </c>
      <c t="s">
        <v>27</v>
      </c>
    </row>
    <row r="516" spans="1:5" ht="12.75">
      <c r="A516" s="35" t="s">
        <v>53</v>
      </c>
      <c r="E516" s="39" t="s">
        <v>5</v>
      </c>
    </row>
    <row r="517" spans="1:5" ht="12.75">
      <c r="A517" s="35" t="s">
        <v>54</v>
      </c>
      <c r="E517" s="40" t="s">
        <v>5</v>
      </c>
    </row>
    <row r="518" spans="1:5" ht="165.75">
      <c r="A518" t="s">
        <v>55</v>
      </c>
      <c r="E518" s="39" t="s">
        <v>769</v>
      </c>
    </row>
    <row r="519" spans="1:16" ht="12.75">
      <c r="A519" t="s">
        <v>48</v>
      </c>
      <c s="34" t="s">
        <v>770</v>
      </c>
      <c s="34" t="s">
        <v>771</v>
      </c>
      <c s="35" t="s">
        <v>5</v>
      </c>
      <c s="6" t="s">
        <v>772</v>
      </c>
      <c s="36" t="s">
        <v>62</v>
      </c>
      <c s="37">
        <v>8</v>
      </c>
      <c s="36">
        <v>0</v>
      </c>
      <c s="36">
        <f>ROUND(G519*H519,6)</f>
      </c>
      <c r="L519" s="38">
        <v>0</v>
      </c>
      <c s="32">
        <f>ROUND(ROUND(L519,2)*ROUND(G519,3),2)</f>
      </c>
      <c s="36" t="s">
        <v>52</v>
      </c>
      <c>
        <f>(M519*21)/100</f>
      </c>
      <c t="s">
        <v>27</v>
      </c>
    </row>
    <row r="520" spans="1:5" ht="12.75">
      <c r="A520" s="35" t="s">
        <v>53</v>
      </c>
      <c r="E520" s="39" t="s">
        <v>5</v>
      </c>
    </row>
    <row r="521" spans="1:5" ht="12.75">
      <c r="A521" s="35" t="s">
        <v>54</v>
      </c>
      <c r="E521" s="40" t="s">
        <v>5</v>
      </c>
    </row>
    <row r="522" spans="1:5" ht="191.25">
      <c r="A522" t="s">
        <v>55</v>
      </c>
      <c r="E522" s="39" t="s">
        <v>773</v>
      </c>
    </row>
    <row r="523" spans="1:16" ht="12.75">
      <c r="A523" t="s">
        <v>48</v>
      </c>
      <c s="34" t="s">
        <v>774</v>
      </c>
      <c s="34" t="s">
        <v>369</v>
      </c>
      <c s="35" t="s">
        <v>5</v>
      </c>
      <c s="6" t="s">
        <v>370</v>
      </c>
      <c s="36" t="s">
        <v>62</v>
      </c>
      <c s="37">
        <v>22</v>
      </c>
      <c s="36">
        <v>0</v>
      </c>
      <c s="36">
        <f>ROUND(G523*H523,6)</f>
      </c>
      <c r="L523" s="38">
        <v>0</v>
      </c>
      <c s="32">
        <f>ROUND(ROUND(L523,2)*ROUND(G523,3),2)</f>
      </c>
      <c s="36" t="s">
        <v>52</v>
      </c>
      <c>
        <f>(M523*21)/100</f>
      </c>
      <c t="s">
        <v>27</v>
      </c>
    </row>
    <row r="524" spans="1:5" ht="12.75">
      <c r="A524" s="35" t="s">
        <v>53</v>
      </c>
      <c r="E524" s="39" t="s">
        <v>5</v>
      </c>
    </row>
    <row r="525" spans="1:5" ht="25.5">
      <c r="A525" s="35" t="s">
        <v>54</v>
      </c>
      <c r="E525" s="40" t="s">
        <v>308</v>
      </c>
    </row>
    <row r="526" spans="1:5" ht="140.25">
      <c r="A526" t="s">
        <v>55</v>
      </c>
      <c r="E526" s="39" t="s">
        <v>371</v>
      </c>
    </row>
    <row r="527" spans="1:16" ht="12.75">
      <c r="A527" t="s">
        <v>48</v>
      </c>
      <c s="34" t="s">
        <v>775</v>
      </c>
      <c s="34" t="s">
        <v>373</v>
      </c>
      <c s="35" t="s">
        <v>5</v>
      </c>
      <c s="6" t="s">
        <v>374</v>
      </c>
      <c s="36" t="s">
        <v>62</v>
      </c>
      <c s="37">
        <v>22</v>
      </c>
      <c s="36">
        <v>0</v>
      </c>
      <c s="36">
        <f>ROUND(G527*H527,6)</f>
      </c>
      <c r="L527" s="38">
        <v>0</v>
      </c>
      <c s="32">
        <f>ROUND(ROUND(L527,2)*ROUND(G527,3),2)</f>
      </c>
      <c s="36" t="s">
        <v>52</v>
      </c>
      <c>
        <f>(M527*21)/100</f>
      </c>
      <c t="s">
        <v>27</v>
      </c>
    </row>
    <row r="528" spans="1:5" ht="12.75">
      <c r="A528" s="35" t="s">
        <v>53</v>
      </c>
      <c r="E528" s="39" t="s">
        <v>5</v>
      </c>
    </row>
    <row r="529" spans="1:5" ht="25.5">
      <c r="A529" s="35" t="s">
        <v>54</v>
      </c>
      <c r="E529" s="40" t="s">
        <v>308</v>
      </c>
    </row>
    <row r="530" spans="1:5" ht="140.25">
      <c r="A530" t="s">
        <v>55</v>
      </c>
      <c r="E530" s="39" t="s">
        <v>375</v>
      </c>
    </row>
    <row r="531" spans="1:16" ht="12.75">
      <c r="A531" t="s">
        <v>48</v>
      </c>
      <c s="34" t="s">
        <v>776</v>
      </c>
      <c s="34" t="s">
        <v>777</v>
      </c>
      <c s="35" t="s">
        <v>5</v>
      </c>
      <c s="6" t="s">
        <v>778</v>
      </c>
      <c s="36" t="s">
        <v>62</v>
      </c>
      <c s="37">
        <v>1</v>
      </c>
      <c s="36">
        <v>0</v>
      </c>
      <c s="36">
        <f>ROUND(G531*H531,6)</f>
      </c>
      <c r="L531" s="38">
        <v>0</v>
      </c>
      <c s="32">
        <f>ROUND(ROUND(L531,2)*ROUND(G531,3),2)</f>
      </c>
      <c s="36" t="s">
        <v>444</v>
      </c>
      <c>
        <f>(M531*21)/100</f>
      </c>
      <c t="s">
        <v>27</v>
      </c>
    </row>
    <row r="532" spans="1:5" ht="12.75">
      <c r="A532" s="35" t="s">
        <v>53</v>
      </c>
      <c r="E532" s="39" t="s">
        <v>5</v>
      </c>
    </row>
    <row r="533" spans="1:5" ht="12.75">
      <c r="A533" s="35" t="s">
        <v>54</v>
      </c>
      <c r="E533" s="40" t="s">
        <v>5</v>
      </c>
    </row>
    <row r="534" spans="1:5" ht="140.25">
      <c r="A534" t="s">
        <v>55</v>
      </c>
      <c r="E534" s="39" t="s">
        <v>779</v>
      </c>
    </row>
    <row r="535" spans="1:16" ht="12.75">
      <c r="A535" t="s">
        <v>48</v>
      </c>
      <c s="34" t="s">
        <v>780</v>
      </c>
      <c s="34" t="s">
        <v>781</v>
      </c>
      <c s="35" t="s">
        <v>5</v>
      </c>
      <c s="6" t="s">
        <v>782</v>
      </c>
      <c s="36" t="s">
        <v>62</v>
      </c>
      <c s="37">
        <v>6</v>
      </c>
      <c s="36">
        <v>0</v>
      </c>
      <c s="36">
        <f>ROUND(G535*H535,6)</f>
      </c>
      <c r="L535" s="38">
        <v>0</v>
      </c>
      <c s="32">
        <f>ROUND(ROUND(L535,2)*ROUND(G535,3),2)</f>
      </c>
      <c s="36" t="s">
        <v>52</v>
      </c>
      <c>
        <f>(M535*21)/100</f>
      </c>
      <c t="s">
        <v>27</v>
      </c>
    </row>
    <row r="536" spans="1:5" ht="12.75">
      <c r="A536" s="35" t="s">
        <v>53</v>
      </c>
      <c r="E536" s="39" t="s">
        <v>5</v>
      </c>
    </row>
    <row r="537" spans="1:5" ht="25.5">
      <c r="A537" s="35" t="s">
        <v>54</v>
      </c>
      <c r="E537" s="40" t="s">
        <v>387</v>
      </c>
    </row>
    <row r="538" spans="1:5" ht="140.25">
      <c r="A538" t="s">
        <v>55</v>
      </c>
      <c r="E538" s="39" t="s">
        <v>783</v>
      </c>
    </row>
    <row r="539" spans="1:16" ht="12.75">
      <c r="A539" t="s">
        <v>48</v>
      </c>
      <c s="34" t="s">
        <v>784</v>
      </c>
      <c s="34" t="s">
        <v>785</v>
      </c>
      <c s="35" t="s">
        <v>5</v>
      </c>
      <c s="6" t="s">
        <v>786</v>
      </c>
      <c s="36" t="s">
        <v>62</v>
      </c>
      <c s="37">
        <v>6</v>
      </c>
      <c s="36">
        <v>0</v>
      </c>
      <c s="36">
        <f>ROUND(G539*H539,6)</f>
      </c>
      <c r="L539" s="38">
        <v>0</v>
      </c>
      <c s="32">
        <f>ROUND(ROUND(L539,2)*ROUND(G539,3),2)</f>
      </c>
      <c s="36" t="s">
        <v>52</v>
      </c>
      <c>
        <f>(M539*21)/100</f>
      </c>
      <c t="s">
        <v>27</v>
      </c>
    </row>
    <row r="540" spans="1:5" ht="12.75">
      <c r="A540" s="35" t="s">
        <v>53</v>
      </c>
      <c r="E540" s="39" t="s">
        <v>5</v>
      </c>
    </row>
    <row r="541" spans="1:5" ht="25.5">
      <c r="A541" s="35" t="s">
        <v>54</v>
      </c>
      <c r="E541" s="40" t="s">
        <v>387</v>
      </c>
    </row>
    <row r="542" spans="1:5" ht="140.25">
      <c r="A542" t="s">
        <v>55</v>
      </c>
      <c r="E542" s="39" t="s">
        <v>787</v>
      </c>
    </row>
    <row r="543" spans="1:16" ht="12.75">
      <c r="A543" t="s">
        <v>48</v>
      </c>
      <c s="34" t="s">
        <v>788</v>
      </c>
      <c s="34" t="s">
        <v>103</v>
      </c>
      <c s="35" t="s">
        <v>5</v>
      </c>
      <c s="6" t="s">
        <v>104</v>
      </c>
      <c s="36" t="s">
        <v>105</v>
      </c>
      <c s="37">
        <v>450</v>
      </c>
      <c s="36">
        <v>0</v>
      </c>
      <c s="36">
        <f>ROUND(G543*H543,6)</f>
      </c>
      <c r="L543" s="38">
        <v>0</v>
      </c>
      <c s="32">
        <f>ROUND(ROUND(L543,2)*ROUND(G543,3),2)</f>
      </c>
      <c s="36" t="s">
        <v>52</v>
      </c>
      <c>
        <f>(M543*21)/100</f>
      </c>
      <c t="s">
        <v>27</v>
      </c>
    </row>
    <row r="544" spans="1:5" ht="12.75">
      <c r="A544" s="35" t="s">
        <v>53</v>
      </c>
      <c r="E544" s="39" t="s">
        <v>5</v>
      </c>
    </row>
    <row r="545" spans="1:5" ht="12.75">
      <c r="A545" s="35" t="s">
        <v>54</v>
      </c>
      <c r="E545" s="40" t="s">
        <v>5</v>
      </c>
    </row>
    <row r="546" spans="1:5" ht="127.5">
      <c r="A546" t="s">
        <v>55</v>
      </c>
      <c r="E546" s="39" t="s">
        <v>106</v>
      </c>
    </row>
    <row r="547" spans="1:16" ht="12.75">
      <c r="A547" t="s">
        <v>48</v>
      </c>
      <c s="34" t="s">
        <v>789</v>
      </c>
      <c s="34" t="s">
        <v>108</v>
      </c>
      <c s="35" t="s">
        <v>5</v>
      </c>
      <c s="6" t="s">
        <v>109</v>
      </c>
      <c s="36" t="s">
        <v>105</v>
      </c>
      <c s="37">
        <v>25</v>
      </c>
      <c s="36">
        <v>0</v>
      </c>
      <c s="36">
        <f>ROUND(G547*H547,6)</f>
      </c>
      <c r="L547" s="38">
        <v>0</v>
      </c>
      <c s="32">
        <f>ROUND(ROUND(L547,2)*ROUND(G547,3),2)</f>
      </c>
      <c s="36" t="s">
        <v>52</v>
      </c>
      <c>
        <f>(M547*21)/100</f>
      </c>
      <c t="s">
        <v>27</v>
      </c>
    </row>
    <row r="548" spans="1:5" ht="12.75">
      <c r="A548" s="35" t="s">
        <v>53</v>
      </c>
      <c r="E548" s="39" t="s">
        <v>5</v>
      </c>
    </row>
    <row r="549" spans="1:5" ht="12.75">
      <c r="A549" s="35" t="s">
        <v>54</v>
      </c>
      <c r="E549" s="40" t="s">
        <v>5</v>
      </c>
    </row>
    <row r="550" spans="1:5" ht="114.75">
      <c r="A550" t="s">
        <v>55</v>
      </c>
      <c r="E550" s="39" t="s">
        <v>110</v>
      </c>
    </row>
    <row r="551" spans="1:16" ht="12.75">
      <c r="A551" t="s">
        <v>48</v>
      </c>
      <c s="34" t="s">
        <v>790</v>
      </c>
      <c s="34" t="s">
        <v>112</v>
      </c>
      <c s="35" t="s">
        <v>5</v>
      </c>
      <c s="6" t="s">
        <v>113</v>
      </c>
      <c s="36" t="s">
        <v>62</v>
      </c>
      <c s="37">
        <v>25</v>
      </c>
      <c s="36">
        <v>0</v>
      </c>
      <c s="36">
        <f>ROUND(G551*H551,6)</f>
      </c>
      <c r="L551" s="38">
        <v>0</v>
      </c>
      <c s="32">
        <f>ROUND(ROUND(L551,2)*ROUND(G551,3),2)</f>
      </c>
      <c s="36" t="s">
        <v>52</v>
      </c>
      <c>
        <f>(M551*21)/100</f>
      </c>
      <c t="s">
        <v>27</v>
      </c>
    </row>
    <row r="552" spans="1:5" ht="12.75">
      <c r="A552" s="35" t="s">
        <v>53</v>
      </c>
      <c r="E552" s="39" t="s">
        <v>5</v>
      </c>
    </row>
    <row r="553" spans="1:5" ht="12.75">
      <c r="A553" s="35" t="s">
        <v>54</v>
      </c>
      <c r="E553" s="40" t="s">
        <v>5</v>
      </c>
    </row>
    <row r="554" spans="1:5" ht="153">
      <c r="A554" t="s">
        <v>55</v>
      </c>
      <c r="E554" s="39" t="s">
        <v>114</v>
      </c>
    </row>
    <row r="555" spans="1:16" ht="12.75">
      <c r="A555" t="s">
        <v>48</v>
      </c>
      <c s="34" t="s">
        <v>791</v>
      </c>
      <c s="34" t="s">
        <v>792</v>
      </c>
      <c s="35" t="s">
        <v>5</v>
      </c>
      <c s="6" t="s">
        <v>793</v>
      </c>
      <c s="36" t="s">
        <v>62</v>
      </c>
      <c s="37">
        <v>17</v>
      </c>
      <c s="36">
        <v>0</v>
      </c>
      <c s="36">
        <f>ROUND(G555*H555,6)</f>
      </c>
      <c r="L555" s="38">
        <v>0</v>
      </c>
      <c s="32">
        <f>ROUND(ROUND(L555,2)*ROUND(G555,3),2)</f>
      </c>
      <c s="36" t="s">
        <v>52</v>
      </c>
      <c>
        <f>(M555*21)/100</f>
      </c>
      <c t="s">
        <v>27</v>
      </c>
    </row>
    <row r="556" spans="1:5" ht="12.75">
      <c r="A556" s="35" t="s">
        <v>53</v>
      </c>
      <c r="E556" s="39" t="s">
        <v>5</v>
      </c>
    </row>
    <row r="557" spans="1:5" ht="12.75">
      <c r="A557" s="35" t="s">
        <v>54</v>
      </c>
      <c r="E557" s="40" t="s">
        <v>5</v>
      </c>
    </row>
    <row r="558" spans="1:5" ht="114.75">
      <c r="A558" t="s">
        <v>55</v>
      </c>
      <c r="E558" s="39" t="s">
        <v>794</v>
      </c>
    </row>
    <row r="559" spans="1:16" ht="25.5">
      <c r="A559" t="s">
        <v>48</v>
      </c>
      <c s="34" t="s">
        <v>795</v>
      </c>
      <c s="34" t="s">
        <v>170</v>
      </c>
      <c s="35" t="s">
        <v>5</v>
      </c>
      <c s="6" t="s">
        <v>171</v>
      </c>
      <c s="36" t="s">
        <v>62</v>
      </c>
      <c s="37">
        <v>12</v>
      </c>
      <c s="36">
        <v>0</v>
      </c>
      <c s="36">
        <f>ROUND(G559*H559,6)</f>
      </c>
      <c r="L559" s="38">
        <v>0</v>
      </c>
      <c s="32">
        <f>ROUND(ROUND(L559,2)*ROUND(G559,3),2)</f>
      </c>
      <c s="36" t="s">
        <v>52</v>
      </c>
      <c>
        <f>(M559*21)/100</f>
      </c>
      <c t="s">
        <v>27</v>
      </c>
    </row>
    <row r="560" spans="1:5" ht="12.75">
      <c r="A560" s="35" t="s">
        <v>53</v>
      </c>
      <c r="E560" s="39" t="s">
        <v>5</v>
      </c>
    </row>
    <row r="561" spans="1:5" ht="12.75">
      <c r="A561" s="35" t="s">
        <v>54</v>
      </c>
      <c r="E561" s="40" t="s">
        <v>5</v>
      </c>
    </row>
    <row r="562" spans="1:5" ht="89.25">
      <c r="A562" t="s">
        <v>55</v>
      </c>
      <c r="E562" s="39" t="s">
        <v>172</v>
      </c>
    </row>
    <row r="563" spans="1:16" ht="25.5">
      <c r="A563" t="s">
        <v>48</v>
      </c>
      <c s="34" t="s">
        <v>796</v>
      </c>
      <c s="34" t="s">
        <v>173</v>
      </c>
      <c s="35" t="s">
        <v>5</v>
      </c>
      <c s="6" t="s">
        <v>174</v>
      </c>
      <c s="36" t="s">
        <v>62</v>
      </c>
      <c s="37">
        <v>25</v>
      </c>
      <c s="36">
        <v>0</v>
      </c>
      <c s="36">
        <f>ROUND(G563*H563,6)</f>
      </c>
      <c r="L563" s="38">
        <v>0</v>
      </c>
      <c s="32">
        <f>ROUND(ROUND(L563,2)*ROUND(G563,3),2)</f>
      </c>
      <c s="36" t="s">
        <v>52</v>
      </c>
      <c>
        <f>(M563*21)/100</f>
      </c>
      <c t="s">
        <v>27</v>
      </c>
    </row>
    <row r="564" spans="1:5" ht="12.75">
      <c r="A564" s="35" t="s">
        <v>53</v>
      </c>
      <c r="E564" s="39" t="s">
        <v>5</v>
      </c>
    </row>
    <row r="565" spans="1:5" ht="12.75">
      <c r="A565" s="35" t="s">
        <v>54</v>
      </c>
      <c r="E565" s="40" t="s">
        <v>5</v>
      </c>
    </row>
    <row r="566" spans="1:5" ht="89.25">
      <c r="A566" t="s">
        <v>55</v>
      </c>
      <c r="E566" s="39" t="s">
        <v>118</v>
      </c>
    </row>
    <row r="567" spans="1:16" ht="12.75">
      <c r="A567" t="s">
        <v>48</v>
      </c>
      <c s="34" t="s">
        <v>797</v>
      </c>
      <c s="34" t="s">
        <v>798</v>
      </c>
      <c s="35" t="s">
        <v>5</v>
      </c>
      <c s="6" t="s">
        <v>799</v>
      </c>
      <c s="36" t="s">
        <v>62</v>
      </c>
      <c s="37">
        <v>2</v>
      </c>
      <c s="36">
        <v>0</v>
      </c>
      <c s="36">
        <f>ROUND(G567*H567,6)</f>
      </c>
      <c r="L567" s="38">
        <v>0</v>
      </c>
      <c s="32">
        <f>ROUND(ROUND(L567,2)*ROUND(G567,3),2)</f>
      </c>
      <c s="36" t="s">
        <v>52</v>
      </c>
      <c>
        <f>(M567*21)/100</f>
      </c>
      <c t="s">
        <v>27</v>
      </c>
    </row>
    <row r="568" spans="1:5" ht="12.75">
      <c r="A568" s="35" t="s">
        <v>53</v>
      </c>
      <c r="E568" s="39" t="s">
        <v>5</v>
      </c>
    </row>
    <row r="569" spans="1:5" ht="12.75">
      <c r="A569" s="35" t="s">
        <v>54</v>
      </c>
      <c r="E569" s="40" t="s">
        <v>5</v>
      </c>
    </row>
    <row r="570" spans="1:5" ht="102">
      <c r="A570" t="s">
        <v>55</v>
      </c>
      <c r="E570" s="39" t="s">
        <v>800</v>
      </c>
    </row>
    <row r="571" spans="1:16" ht="12.75">
      <c r="A571" t="s">
        <v>48</v>
      </c>
      <c s="34" t="s">
        <v>801</v>
      </c>
      <c s="34" t="s">
        <v>116</v>
      </c>
      <c s="35" t="s">
        <v>5</v>
      </c>
      <c s="6" t="s">
        <v>117</v>
      </c>
      <c s="36" t="s">
        <v>105</v>
      </c>
      <c s="37">
        <v>350</v>
      </c>
      <c s="36">
        <v>0</v>
      </c>
      <c s="36">
        <f>ROUND(G571*H571,6)</f>
      </c>
      <c r="L571" s="38">
        <v>0</v>
      </c>
      <c s="32">
        <f>ROUND(ROUND(L571,2)*ROUND(G571,3),2)</f>
      </c>
      <c s="36" t="s">
        <v>52</v>
      </c>
      <c>
        <f>(M571*21)/100</f>
      </c>
      <c t="s">
        <v>27</v>
      </c>
    </row>
    <row r="572" spans="1:5" ht="12.75">
      <c r="A572" s="35" t="s">
        <v>53</v>
      </c>
      <c r="E572" s="39" t="s">
        <v>5</v>
      </c>
    </row>
    <row r="573" spans="1:5" ht="12.75">
      <c r="A573" s="35" t="s">
        <v>54</v>
      </c>
      <c r="E573" s="40" t="s">
        <v>5</v>
      </c>
    </row>
    <row r="574" spans="1:5" ht="140.25">
      <c r="A574" t="s">
        <v>55</v>
      </c>
      <c r="E574" s="39" t="s">
        <v>175</v>
      </c>
    </row>
    <row r="575" spans="1:16" ht="12.75">
      <c r="A575" t="s">
        <v>48</v>
      </c>
      <c s="34" t="s">
        <v>802</v>
      </c>
      <c s="34" t="s">
        <v>120</v>
      </c>
      <c s="35" t="s">
        <v>5</v>
      </c>
      <c s="6" t="s">
        <v>121</v>
      </c>
      <c s="36" t="s">
        <v>62</v>
      </c>
      <c s="37">
        <v>2</v>
      </c>
      <c s="36">
        <v>0</v>
      </c>
      <c s="36">
        <f>ROUND(G575*H575,6)</f>
      </c>
      <c r="L575" s="38">
        <v>0</v>
      </c>
      <c s="32">
        <f>ROUND(ROUND(L575,2)*ROUND(G575,3),2)</f>
      </c>
      <c s="36" t="s">
        <v>52</v>
      </c>
      <c>
        <f>(M575*21)/100</f>
      </c>
      <c t="s">
        <v>27</v>
      </c>
    </row>
    <row r="576" spans="1:5" ht="12.75">
      <c r="A576" s="35" t="s">
        <v>53</v>
      </c>
      <c r="E576" s="39" t="s">
        <v>5</v>
      </c>
    </row>
    <row r="577" spans="1:5" ht="12.75">
      <c r="A577" s="35" t="s">
        <v>54</v>
      </c>
      <c r="E577" s="40" t="s">
        <v>5</v>
      </c>
    </row>
    <row r="578" spans="1:5" ht="76.5">
      <c r="A578" t="s">
        <v>55</v>
      </c>
      <c r="E578" s="39" t="s">
        <v>122</v>
      </c>
    </row>
    <row r="579" spans="1:16" ht="25.5">
      <c r="A579" t="s">
        <v>48</v>
      </c>
      <c s="34" t="s">
        <v>803</v>
      </c>
      <c s="34" t="s">
        <v>804</v>
      </c>
      <c s="35" t="s">
        <v>5</v>
      </c>
      <c s="6" t="s">
        <v>805</v>
      </c>
      <c s="36" t="s">
        <v>62</v>
      </c>
      <c s="37">
        <v>1</v>
      </c>
      <c s="36">
        <v>0</v>
      </c>
      <c s="36">
        <f>ROUND(G579*H579,6)</f>
      </c>
      <c r="L579" s="38">
        <v>0</v>
      </c>
      <c s="32">
        <f>ROUND(ROUND(L579,2)*ROUND(G579,3),2)</f>
      </c>
      <c s="36" t="s">
        <v>52</v>
      </c>
      <c>
        <f>(M579*21)/100</f>
      </c>
      <c t="s">
        <v>27</v>
      </c>
    </row>
    <row r="580" spans="1:5" ht="12.75">
      <c r="A580" s="35" t="s">
        <v>53</v>
      </c>
      <c r="E580" s="39" t="s">
        <v>5</v>
      </c>
    </row>
    <row r="581" spans="1:5" ht="12.75">
      <c r="A581" s="35" t="s">
        <v>54</v>
      </c>
      <c r="E581" s="40" t="s">
        <v>5</v>
      </c>
    </row>
    <row r="582" spans="1:5" ht="140.25">
      <c r="A582" t="s">
        <v>55</v>
      </c>
      <c r="E582" s="39" t="s">
        <v>806</v>
      </c>
    </row>
    <row r="583" spans="1:16" ht="12.75">
      <c r="A583" t="s">
        <v>48</v>
      </c>
      <c s="34" t="s">
        <v>807</v>
      </c>
      <c s="34" t="s">
        <v>808</v>
      </c>
      <c s="35" t="s">
        <v>5</v>
      </c>
      <c s="6" t="s">
        <v>809</v>
      </c>
      <c s="36" t="s">
        <v>62</v>
      </c>
      <c s="37">
        <v>1</v>
      </c>
      <c s="36">
        <v>0</v>
      </c>
      <c s="36">
        <f>ROUND(G583*H583,6)</f>
      </c>
      <c r="L583" s="38">
        <v>0</v>
      </c>
      <c s="32">
        <f>ROUND(ROUND(L583,2)*ROUND(G583,3),2)</f>
      </c>
      <c s="36" t="s">
        <v>52</v>
      </c>
      <c>
        <f>(M583*21)/100</f>
      </c>
      <c t="s">
        <v>27</v>
      </c>
    </row>
    <row r="584" spans="1:5" ht="12.75">
      <c r="A584" s="35" t="s">
        <v>53</v>
      </c>
      <c r="E584" s="39" t="s">
        <v>5</v>
      </c>
    </row>
    <row r="585" spans="1:5" ht="12.75">
      <c r="A585" s="35" t="s">
        <v>54</v>
      </c>
      <c r="E585" s="40" t="s">
        <v>5</v>
      </c>
    </row>
    <row r="586" spans="1:5" ht="89.25">
      <c r="A586" t="s">
        <v>55</v>
      </c>
      <c r="E586" s="39" t="s">
        <v>810</v>
      </c>
    </row>
    <row r="587" spans="1:16" ht="12.75">
      <c r="A587" t="s">
        <v>48</v>
      </c>
      <c s="34" t="s">
        <v>811</v>
      </c>
      <c s="34" t="s">
        <v>812</v>
      </c>
      <c s="35" t="s">
        <v>5</v>
      </c>
      <c s="6" t="s">
        <v>813</v>
      </c>
      <c s="36" t="s">
        <v>62</v>
      </c>
      <c s="37">
        <v>1</v>
      </c>
      <c s="36">
        <v>0</v>
      </c>
      <c s="36">
        <f>ROUND(G587*H587,6)</f>
      </c>
      <c r="L587" s="38">
        <v>0</v>
      </c>
      <c s="32">
        <f>ROUND(ROUND(L587,2)*ROUND(G587,3),2)</f>
      </c>
      <c s="36" t="s">
        <v>444</v>
      </c>
      <c>
        <f>(M587*21)/100</f>
      </c>
      <c t="s">
        <v>27</v>
      </c>
    </row>
    <row r="588" spans="1:5" ht="12.75">
      <c r="A588" s="35" t="s">
        <v>53</v>
      </c>
      <c r="E588" s="39" t="s">
        <v>5</v>
      </c>
    </row>
    <row r="589" spans="1:5" ht="12.75">
      <c r="A589" s="35" t="s">
        <v>54</v>
      </c>
      <c r="E589" s="40" t="s">
        <v>5</v>
      </c>
    </row>
    <row r="590" spans="1:5" ht="191.25">
      <c r="A590" t="s">
        <v>55</v>
      </c>
      <c r="E590" s="39" t="s">
        <v>814</v>
      </c>
    </row>
    <row r="591" spans="1:13" ht="12.75">
      <c r="A591" t="s">
        <v>46</v>
      </c>
      <c r="C591" s="31" t="s">
        <v>123</v>
      </c>
      <c r="E591" s="33" t="s">
        <v>438</v>
      </c>
      <c r="J591" s="32">
        <f>0</f>
      </c>
      <c s="32">
        <f>0</f>
      </c>
      <c s="32">
        <f>0+L592+L596+L600+L604+L608+L612+L616+L620+L624+L628+L632+L636</f>
      </c>
      <c s="32">
        <f>0+M592+M596+M600+M604+M608+M612+M616+M620+M624+M628+M632+M636</f>
      </c>
    </row>
    <row r="592" spans="1:16" ht="25.5">
      <c r="A592" t="s">
        <v>48</v>
      </c>
      <c s="34" t="s">
        <v>815</v>
      </c>
      <c s="34" t="s">
        <v>440</v>
      </c>
      <c s="35" t="s">
        <v>441</v>
      </c>
      <c s="6" t="s">
        <v>442</v>
      </c>
      <c s="36" t="s">
        <v>443</v>
      </c>
      <c s="37">
        <v>8.01</v>
      </c>
      <c s="36">
        <v>0</v>
      </c>
      <c s="36">
        <f>ROUND(G592*H592,6)</f>
      </c>
      <c r="L592" s="38">
        <v>0</v>
      </c>
      <c s="32">
        <f>ROUND(ROUND(L592,2)*ROUND(G592,3),2)</f>
      </c>
      <c s="36" t="s">
        <v>444</v>
      </c>
      <c>
        <f>(M592*21)/100</f>
      </c>
      <c t="s">
        <v>27</v>
      </c>
    </row>
    <row r="593" spans="1:5" ht="12.75">
      <c r="A593" s="35" t="s">
        <v>53</v>
      </c>
      <c r="E593" s="39" t="s">
        <v>445</v>
      </c>
    </row>
    <row r="594" spans="1:5" ht="12.75">
      <c r="A594" s="35" t="s">
        <v>54</v>
      </c>
      <c r="E594" s="40" t="s">
        <v>5</v>
      </c>
    </row>
    <row r="595" spans="1:5" ht="12.75">
      <c r="A595" t="s">
        <v>55</v>
      </c>
      <c r="E595" s="39" t="s">
        <v>5</v>
      </c>
    </row>
    <row r="596" spans="1:16" ht="25.5">
      <c r="A596" t="s">
        <v>48</v>
      </c>
      <c s="34" t="s">
        <v>816</v>
      </c>
      <c s="34" t="s">
        <v>447</v>
      </c>
      <c s="35" t="s">
        <v>448</v>
      </c>
      <c s="6" t="s">
        <v>449</v>
      </c>
      <c s="36" t="s">
        <v>443</v>
      </c>
      <c s="37">
        <v>2</v>
      </c>
      <c s="36">
        <v>0</v>
      </c>
      <c s="36">
        <f>ROUND(G596*H596,6)</f>
      </c>
      <c r="L596" s="38">
        <v>0</v>
      </c>
      <c s="32">
        <f>ROUND(ROUND(L596,2)*ROUND(G596,3),2)</f>
      </c>
      <c s="36" t="s">
        <v>444</v>
      </c>
      <c>
        <f>(M596*21)/100</f>
      </c>
      <c t="s">
        <v>27</v>
      </c>
    </row>
    <row r="597" spans="1:5" ht="12.75">
      <c r="A597" s="35" t="s">
        <v>53</v>
      </c>
      <c r="E597" s="39" t="s">
        <v>445</v>
      </c>
    </row>
    <row r="598" spans="1:5" ht="12.75">
      <c r="A598" s="35" t="s">
        <v>54</v>
      </c>
      <c r="E598" s="40" t="s">
        <v>5</v>
      </c>
    </row>
    <row r="599" spans="1:5" ht="12.75">
      <c r="A599" t="s">
        <v>55</v>
      </c>
      <c r="E599" s="39" t="s">
        <v>5</v>
      </c>
    </row>
    <row r="600" spans="1:16" ht="25.5">
      <c r="A600" t="s">
        <v>48</v>
      </c>
      <c s="34" t="s">
        <v>817</v>
      </c>
      <c s="34" t="s">
        <v>451</v>
      </c>
      <c s="35" t="s">
        <v>452</v>
      </c>
      <c s="6" t="s">
        <v>818</v>
      </c>
      <c s="36" t="s">
        <v>443</v>
      </c>
      <c s="37">
        <v>1.2</v>
      </c>
      <c s="36">
        <v>0</v>
      </c>
      <c s="36">
        <f>ROUND(G600*H600,6)</f>
      </c>
      <c r="L600" s="38">
        <v>0</v>
      </c>
      <c s="32">
        <f>ROUND(ROUND(L600,2)*ROUND(G600,3),2)</f>
      </c>
      <c s="36" t="s">
        <v>444</v>
      </c>
      <c>
        <f>(M600*21)/100</f>
      </c>
      <c t="s">
        <v>27</v>
      </c>
    </row>
    <row r="601" spans="1:5" ht="12.75">
      <c r="A601" s="35" t="s">
        <v>53</v>
      </c>
      <c r="E601" s="39" t="s">
        <v>445</v>
      </c>
    </row>
    <row r="602" spans="1:5" ht="12.75">
      <c r="A602" s="35" t="s">
        <v>54</v>
      </c>
      <c r="E602" s="40" t="s">
        <v>5</v>
      </c>
    </row>
    <row r="603" spans="1:5" ht="12.75">
      <c r="A603" t="s">
        <v>55</v>
      </c>
      <c r="E603" s="39" t="s">
        <v>5</v>
      </c>
    </row>
    <row r="604" spans="1:16" ht="12.75">
      <c r="A604" t="s">
        <v>48</v>
      </c>
      <c s="34" t="s">
        <v>819</v>
      </c>
      <c s="34" t="s">
        <v>820</v>
      </c>
      <c s="35" t="s">
        <v>5</v>
      </c>
      <c s="6" t="s">
        <v>821</v>
      </c>
      <c s="36" t="s">
        <v>51</v>
      </c>
      <c s="37">
        <v>180</v>
      </c>
      <c s="36">
        <v>0</v>
      </c>
      <c s="36">
        <f>ROUND(G604*H604,6)</f>
      </c>
      <c r="L604" s="38">
        <v>0</v>
      </c>
      <c s="32">
        <f>ROUND(ROUND(L604,2)*ROUND(G604,3),2)</f>
      </c>
      <c s="36" t="s">
        <v>52</v>
      </c>
      <c>
        <f>(M604*21)/100</f>
      </c>
      <c t="s">
        <v>27</v>
      </c>
    </row>
    <row r="605" spans="1:5" ht="12.75">
      <c r="A605" s="35" t="s">
        <v>53</v>
      </c>
      <c r="E605" s="39" t="s">
        <v>5</v>
      </c>
    </row>
    <row r="606" spans="1:5" ht="25.5">
      <c r="A606" s="35" t="s">
        <v>54</v>
      </c>
      <c r="E606" s="40" t="s">
        <v>822</v>
      </c>
    </row>
    <row r="607" spans="1:5" ht="89.25">
      <c r="A607" t="s">
        <v>55</v>
      </c>
      <c r="E607" s="39" t="s">
        <v>823</v>
      </c>
    </row>
    <row r="608" spans="1:16" ht="12.75">
      <c r="A608" t="s">
        <v>48</v>
      </c>
      <c s="34" t="s">
        <v>824</v>
      </c>
      <c s="34" t="s">
        <v>68</v>
      </c>
      <c s="35" t="s">
        <v>5</v>
      </c>
      <c s="6" t="s">
        <v>69</v>
      </c>
      <c s="36" t="s">
        <v>62</v>
      </c>
      <c s="37">
        <v>1</v>
      </c>
      <c s="36">
        <v>0</v>
      </c>
      <c s="36">
        <f>ROUND(G608*H608,6)</f>
      </c>
      <c r="L608" s="38">
        <v>0</v>
      </c>
      <c s="32">
        <f>ROUND(ROUND(L608,2)*ROUND(G608,3),2)</f>
      </c>
      <c s="36" t="s">
        <v>52</v>
      </c>
      <c>
        <f>(M608*21)/100</f>
      </c>
      <c t="s">
        <v>27</v>
      </c>
    </row>
    <row r="609" spans="1:5" ht="12.75">
      <c r="A609" s="35" t="s">
        <v>53</v>
      </c>
      <c r="E609" s="39" t="s">
        <v>5</v>
      </c>
    </row>
    <row r="610" spans="1:5" ht="25.5">
      <c r="A610" s="35" t="s">
        <v>54</v>
      </c>
      <c r="E610" s="40" t="s">
        <v>136</v>
      </c>
    </row>
    <row r="611" spans="1:5" ht="127.5">
      <c r="A611" t="s">
        <v>55</v>
      </c>
      <c r="E611" s="39" t="s">
        <v>825</v>
      </c>
    </row>
    <row r="612" spans="1:16" ht="12.75">
      <c r="A612" t="s">
        <v>48</v>
      </c>
      <c s="34" t="s">
        <v>826</v>
      </c>
      <c s="34" t="s">
        <v>73</v>
      </c>
      <c s="35" t="s">
        <v>5</v>
      </c>
      <c s="6" t="s">
        <v>74</v>
      </c>
      <c s="36" t="s">
        <v>62</v>
      </c>
      <c s="37">
        <v>1</v>
      </c>
      <c s="36">
        <v>0</v>
      </c>
      <c s="36">
        <f>ROUND(G612*H612,6)</f>
      </c>
      <c r="L612" s="38">
        <v>0</v>
      </c>
      <c s="32">
        <f>ROUND(ROUND(L612,2)*ROUND(G612,3),2)</f>
      </c>
      <c s="36" t="s">
        <v>52</v>
      </c>
      <c>
        <f>(M612*21)/100</f>
      </c>
      <c t="s">
        <v>27</v>
      </c>
    </row>
    <row r="613" spans="1:5" ht="12.75">
      <c r="A613" s="35" t="s">
        <v>53</v>
      </c>
      <c r="E613" s="39" t="s">
        <v>5</v>
      </c>
    </row>
    <row r="614" spans="1:5" ht="25.5">
      <c r="A614" s="35" t="s">
        <v>54</v>
      </c>
      <c r="E614" s="40" t="s">
        <v>136</v>
      </c>
    </row>
    <row r="615" spans="1:5" ht="102">
      <c r="A615" t="s">
        <v>55</v>
      </c>
      <c r="E615" s="39" t="s">
        <v>827</v>
      </c>
    </row>
    <row r="616" spans="1:16" ht="12.75">
      <c r="A616" t="s">
        <v>48</v>
      </c>
      <c s="34" t="s">
        <v>828</v>
      </c>
      <c s="34" t="s">
        <v>87</v>
      </c>
      <c s="35" t="s">
        <v>5</v>
      </c>
      <c s="6" t="s">
        <v>88</v>
      </c>
      <c s="36" t="s">
        <v>62</v>
      </c>
      <c s="37">
        <v>1</v>
      </c>
      <c s="36">
        <v>0</v>
      </c>
      <c s="36">
        <f>ROUND(G616*H616,6)</f>
      </c>
      <c r="L616" s="38">
        <v>0</v>
      </c>
      <c s="32">
        <f>ROUND(ROUND(L616,2)*ROUND(G616,3),2)</f>
      </c>
      <c s="36" t="s">
        <v>52</v>
      </c>
      <c>
        <f>(M616*21)/100</f>
      </c>
      <c t="s">
        <v>27</v>
      </c>
    </row>
    <row r="617" spans="1:5" ht="12.75">
      <c r="A617" s="35" t="s">
        <v>53</v>
      </c>
      <c r="E617" s="39" t="s">
        <v>5</v>
      </c>
    </row>
    <row r="618" spans="1:5" ht="25.5">
      <c r="A618" s="35" t="s">
        <v>54</v>
      </c>
      <c r="E618" s="40" t="s">
        <v>136</v>
      </c>
    </row>
    <row r="619" spans="1:5" ht="89.25">
      <c r="A619" t="s">
        <v>55</v>
      </c>
      <c r="E619" s="39" t="s">
        <v>829</v>
      </c>
    </row>
    <row r="620" spans="1:16" ht="12.75">
      <c r="A620" t="s">
        <v>48</v>
      </c>
      <c s="34" t="s">
        <v>830</v>
      </c>
      <c s="34" t="s">
        <v>91</v>
      </c>
      <c s="35" t="s">
        <v>5</v>
      </c>
      <c s="6" t="s">
        <v>92</v>
      </c>
      <c s="36" t="s">
        <v>62</v>
      </c>
      <c s="37">
        <v>1</v>
      </c>
      <c s="36">
        <v>0</v>
      </c>
      <c s="36">
        <f>ROUND(G620*H620,6)</f>
      </c>
      <c r="L620" s="38">
        <v>0</v>
      </c>
      <c s="32">
        <f>ROUND(ROUND(L620,2)*ROUND(G620,3),2)</f>
      </c>
      <c s="36" t="s">
        <v>52</v>
      </c>
      <c>
        <f>(M620*21)/100</f>
      </c>
      <c t="s">
        <v>27</v>
      </c>
    </row>
    <row r="621" spans="1:5" ht="12.75">
      <c r="A621" s="35" t="s">
        <v>53</v>
      </c>
      <c r="E621" s="39" t="s">
        <v>5</v>
      </c>
    </row>
    <row r="622" spans="1:5" ht="25.5">
      <c r="A622" s="35" t="s">
        <v>54</v>
      </c>
      <c r="E622" s="40" t="s">
        <v>136</v>
      </c>
    </row>
    <row r="623" spans="1:5" ht="102">
      <c r="A623" t="s">
        <v>55</v>
      </c>
      <c r="E623" s="39" t="s">
        <v>831</v>
      </c>
    </row>
    <row r="624" spans="1:16" ht="12.75">
      <c r="A624" t="s">
        <v>48</v>
      </c>
      <c s="34" t="s">
        <v>832</v>
      </c>
      <c s="34" t="s">
        <v>833</v>
      </c>
      <c s="35" t="s">
        <v>5</v>
      </c>
      <c s="6" t="s">
        <v>834</v>
      </c>
      <c s="36" t="s">
        <v>51</v>
      </c>
      <c s="37">
        <v>45</v>
      </c>
      <c s="36">
        <v>0</v>
      </c>
      <c s="36">
        <f>ROUND(G624*H624,6)</f>
      </c>
      <c r="L624" s="38">
        <v>0</v>
      </c>
      <c s="32">
        <f>ROUND(ROUND(L624,2)*ROUND(G624,3),2)</f>
      </c>
      <c s="36" t="s">
        <v>52</v>
      </c>
      <c>
        <f>(M624*21)/100</f>
      </c>
      <c t="s">
        <v>27</v>
      </c>
    </row>
    <row r="625" spans="1:5" ht="12.75">
      <c r="A625" s="35" t="s">
        <v>53</v>
      </c>
      <c r="E625" s="39" t="s">
        <v>5</v>
      </c>
    </row>
    <row r="626" spans="1:5" ht="25.5">
      <c r="A626" s="35" t="s">
        <v>54</v>
      </c>
      <c r="E626" s="40" t="s">
        <v>835</v>
      </c>
    </row>
    <row r="627" spans="1:5" ht="51">
      <c r="A627" t="s">
        <v>55</v>
      </c>
      <c r="E627" s="39" t="s">
        <v>836</v>
      </c>
    </row>
    <row r="628" spans="1:16" ht="12.75">
      <c r="A628" t="s">
        <v>48</v>
      </c>
      <c s="34" t="s">
        <v>837</v>
      </c>
      <c s="34" t="s">
        <v>838</v>
      </c>
      <c s="35" t="s">
        <v>5</v>
      </c>
      <c s="6" t="s">
        <v>839</v>
      </c>
      <c s="36" t="s">
        <v>51</v>
      </c>
      <c s="37">
        <v>90</v>
      </c>
      <c s="36">
        <v>0</v>
      </c>
      <c s="36">
        <f>ROUND(G628*H628,6)</f>
      </c>
      <c r="L628" s="38">
        <v>0</v>
      </c>
      <c s="32">
        <f>ROUND(ROUND(L628,2)*ROUND(G628,3),2)</f>
      </c>
      <c s="36" t="s">
        <v>52</v>
      </c>
      <c>
        <f>(M628*21)/100</f>
      </c>
      <c t="s">
        <v>27</v>
      </c>
    </row>
    <row r="629" spans="1:5" ht="12.75">
      <c r="A629" s="35" t="s">
        <v>53</v>
      </c>
      <c r="E629" s="39" t="s">
        <v>5</v>
      </c>
    </row>
    <row r="630" spans="1:5" ht="25.5">
      <c r="A630" s="35" t="s">
        <v>54</v>
      </c>
      <c r="E630" s="40" t="s">
        <v>840</v>
      </c>
    </row>
    <row r="631" spans="1:5" ht="89.25">
      <c r="A631" t="s">
        <v>55</v>
      </c>
      <c r="E631" s="39" t="s">
        <v>823</v>
      </c>
    </row>
    <row r="632" spans="1:16" ht="25.5">
      <c r="A632" t="s">
        <v>48</v>
      </c>
      <c s="34" t="s">
        <v>841</v>
      </c>
      <c s="34" t="s">
        <v>842</v>
      </c>
      <c s="35" t="s">
        <v>5</v>
      </c>
      <c s="6" t="s">
        <v>843</v>
      </c>
      <c s="36" t="s">
        <v>62</v>
      </c>
      <c s="37">
        <v>4</v>
      </c>
      <c s="36">
        <v>0</v>
      </c>
      <c s="36">
        <f>ROUND(G632*H632,6)</f>
      </c>
      <c r="L632" s="38">
        <v>0</v>
      </c>
      <c s="32">
        <f>ROUND(ROUND(L632,2)*ROUND(G632,3),2)</f>
      </c>
      <c s="36" t="s">
        <v>52</v>
      </c>
      <c>
        <f>(M632*21)/100</f>
      </c>
      <c t="s">
        <v>27</v>
      </c>
    </row>
    <row r="633" spans="1:5" ht="12.75">
      <c r="A633" s="35" t="s">
        <v>53</v>
      </c>
      <c r="E633" s="39" t="s">
        <v>5</v>
      </c>
    </row>
    <row r="634" spans="1:5" ht="25.5">
      <c r="A634" s="35" t="s">
        <v>54</v>
      </c>
      <c r="E634" s="40" t="s">
        <v>317</v>
      </c>
    </row>
    <row r="635" spans="1:5" ht="102">
      <c r="A635" t="s">
        <v>55</v>
      </c>
      <c r="E635" s="39" t="s">
        <v>844</v>
      </c>
    </row>
    <row r="636" spans="1:16" ht="25.5">
      <c r="A636" t="s">
        <v>48</v>
      </c>
      <c s="34" t="s">
        <v>845</v>
      </c>
      <c s="34" t="s">
        <v>306</v>
      </c>
      <c s="35" t="s">
        <v>5</v>
      </c>
      <c s="6" t="s">
        <v>307</v>
      </c>
      <c s="36" t="s">
        <v>62</v>
      </c>
      <c s="37">
        <v>8</v>
      </c>
      <c s="36">
        <v>0</v>
      </c>
      <c s="36">
        <f>ROUND(G636*H636,6)</f>
      </c>
      <c r="L636" s="38">
        <v>0</v>
      </c>
      <c s="32">
        <f>ROUND(ROUND(L636,2)*ROUND(G636,3),2)</f>
      </c>
      <c s="36" t="s">
        <v>52</v>
      </c>
      <c>
        <f>(M636*21)/100</f>
      </c>
      <c t="s">
        <v>27</v>
      </c>
    </row>
    <row r="637" spans="1:5" ht="12.75">
      <c r="A637" s="35" t="s">
        <v>53</v>
      </c>
      <c r="E637" s="39" t="s">
        <v>5</v>
      </c>
    </row>
    <row r="638" spans="1:5" ht="25.5">
      <c r="A638" s="35" t="s">
        <v>54</v>
      </c>
      <c r="E638" s="40" t="s">
        <v>846</v>
      </c>
    </row>
    <row r="639" spans="1:5" ht="102">
      <c r="A639" t="s">
        <v>55</v>
      </c>
      <c r="E639" s="39" t="s">
        <v>844</v>
      </c>
    </row>
    <row r="640" spans="1:13" ht="12.75">
      <c r="A640" t="s">
        <v>46</v>
      </c>
      <c r="C640" s="31" t="s">
        <v>163</v>
      </c>
      <c r="E640" s="33" t="s">
        <v>847</v>
      </c>
      <c r="J640" s="32">
        <f>0</f>
      </c>
      <c s="32">
        <f>0</f>
      </c>
      <c s="32">
        <f>0+L641+L645+L649+L653+L657+L661+L665</f>
      </c>
      <c s="32">
        <f>0+M641+M645+M649+M653+M657+M661+M665</f>
      </c>
    </row>
    <row r="641" spans="1:16" ht="12.75">
      <c r="A641" t="s">
        <v>48</v>
      </c>
      <c s="34" t="s">
        <v>848</v>
      </c>
      <c s="34" t="s">
        <v>849</v>
      </c>
      <c s="35" t="s">
        <v>5</v>
      </c>
      <c s="6" t="s">
        <v>850</v>
      </c>
      <c s="36" t="s">
        <v>851</v>
      </c>
      <c s="37">
        <v>28</v>
      </c>
      <c s="36">
        <v>0</v>
      </c>
      <c s="36">
        <f>ROUND(G641*H641,6)</f>
      </c>
      <c r="L641" s="38">
        <v>0</v>
      </c>
      <c s="32">
        <f>ROUND(ROUND(L641,2)*ROUND(G641,3),2)</f>
      </c>
      <c s="36" t="s">
        <v>52</v>
      </c>
      <c>
        <f>(M641*21)/100</f>
      </c>
      <c t="s">
        <v>27</v>
      </c>
    </row>
    <row r="642" spans="1:5" ht="12.75">
      <c r="A642" s="35" t="s">
        <v>53</v>
      </c>
      <c r="E642" s="39" t="s">
        <v>5</v>
      </c>
    </row>
    <row r="643" spans="1:5" ht="12.75">
      <c r="A643" s="35" t="s">
        <v>54</v>
      </c>
      <c r="E643" s="40" t="s">
        <v>5</v>
      </c>
    </row>
    <row r="644" spans="1:5" ht="140.25">
      <c r="A644" t="s">
        <v>55</v>
      </c>
      <c r="E644" s="39" t="s">
        <v>852</v>
      </c>
    </row>
    <row r="645" spans="1:16" ht="12.75">
      <c r="A645" t="s">
        <v>48</v>
      </c>
      <c s="34" t="s">
        <v>853</v>
      </c>
      <c s="34" t="s">
        <v>854</v>
      </c>
      <c s="35" t="s">
        <v>5</v>
      </c>
      <c s="6" t="s">
        <v>855</v>
      </c>
      <c s="36" t="s">
        <v>851</v>
      </c>
      <c s="37">
        <v>2</v>
      </c>
      <c s="36">
        <v>0</v>
      </c>
      <c s="36">
        <f>ROUND(G645*H645,6)</f>
      </c>
      <c r="L645" s="38">
        <v>0</v>
      </c>
      <c s="32">
        <f>ROUND(ROUND(L645,2)*ROUND(G645,3),2)</f>
      </c>
      <c s="36" t="s">
        <v>52</v>
      </c>
      <c>
        <f>(M645*21)/100</f>
      </c>
      <c t="s">
        <v>27</v>
      </c>
    </row>
    <row r="646" spans="1:5" ht="12.75">
      <c r="A646" s="35" t="s">
        <v>53</v>
      </c>
      <c r="E646" s="39" t="s">
        <v>5</v>
      </c>
    </row>
    <row r="647" spans="1:5" ht="25.5">
      <c r="A647" s="35" t="s">
        <v>54</v>
      </c>
      <c r="E647" s="40" t="s">
        <v>70</v>
      </c>
    </row>
    <row r="648" spans="1:5" ht="165.75">
      <c r="A648" t="s">
        <v>55</v>
      </c>
      <c r="E648" s="39" t="s">
        <v>856</v>
      </c>
    </row>
    <row r="649" spans="1:16" ht="12.75">
      <c r="A649" t="s">
        <v>48</v>
      </c>
      <c s="34" t="s">
        <v>857</v>
      </c>
      <c s="34" t="s">
        <v>858</v>
      </c>
      <c s="35" t="s">
        <v>5</v>
      </c>
      <c s="6" t="s">
        <v>859</v>
      </c>
      <c s="36" t="s">
        <v>851</v>
      </c>
      <c s="37">
        <v>4</v>
      </c>
      <c s="36">
        <v>0</v>
      </c>
      <c s="36">
        <f>ROUND(G649*H649,6)</f>
      </c>
      <c r="L649" s="38">
        <v>0</v>
      </c>
      <c s="32">
        <f>ROUND(ROUND(L649,2)*ROUND(G649,3),2)</f>
      </c>
      <c s="36" t="s">
        <v>444</v>
      </c>
      <c>
        <f>(M649*21)/100</f>
      </c>
      <c t="s">
        <v>27</v>
      </c>
    </row>
    <row r="650" spans="1:5" ht="12.75">
      <c r="A650" s="35" t="s">
        <v>53</v>
      </c>
      <c r="E650" s="39" t="s">
        <v>5</v>
      </c>
    </row>
    <row r="651" spans="1:5" ht="12.75">
      <c r="A651" s="35" t="s">
        <v>54</v>
      </c>
      <c r="E651" s="40" t="s">
        <v>5</v>
      </c>
    </row>
    <row r="652" spans="1:5" ht="114.75">
      <c r="A652" t="s">
        <v>55</v>
      </c>
      <c r="E652" s="39" t="s">
        <v>860</v>
      </c>
    </row>
    <row r="653" spans="1:16" ht="12.75">
      <c r="A653" t="s">
        <v>48</v>
      </c>
      <c s="34" t="s">
        <v>861</v>
      </c>
      <c s="34" t="s">
        <v>862</v>
      </c>
      <c s="35" t="s">
        <v>5</v>
      </c>
      <c s="6" t="s">
        <v>863</v>
      </c>
      <c s="36" t="s">
        <v>851</v>
      </c>
      <c s="37">
        <v>2</v>
      </c>
      <c s="36">
        <v>0</v>
      </c>
      <c s="36">
        <f>ROUND(G653*H653,6)</f>
      </c>
      <c r="L653" s="38">
        <v>0</v>
      </c>
      <c s="32">
        <f>ROUND(ROUND(L653,2)*ROUND(G653,3),2)</f>
      </c>
      <c s="36" t="s">
        <v>444</v>
      </c>
      <c>
        <f>(M653*21)/100</f>
      </c>
      <c t="s">
        <v>27</v>
      </c>
    </row>
    <row r="654" spans="1:5" ht="12.75">
      <c r="A654" s="35" t="s">
        <v>53</v>
      </c>
      <c r="E654" s="39" t="s">
        <v>5</v>
      </c>
    </row>
    <row r="655" spans="1:5" ht="12.75">
      <c r="A655" s="35" t="s">
        <v>54</v>
      </c>
      <c r="E655" s="40" t="s">
        <v>5</v>
      </c>
    </row>
    <row r="656" spans="1:5" ht="178.5">
      <c r="A656" t="s">
        <v>55</v>
      </c>
      <c r="E656" s="39" t="s">
        <v>864</v>
      </c>
    </row>
    <row r="657" spans="1:16" ht="12.75">
      <c r="A657" t="s">
        <v>48</v>
      </c>
      <c s="34" t="s">
        <v>865</v>
      </c>
      <c s="34" t="s">
        <v>866</v>
      </c>
      <c s="35" t="s">
        <v>5</v>
      </c>
      <c s="6" t="s">
        <v>867</v>
      </c>
      <c s="36" t="s">
        <v>851</v>
      </c>
      <c s="37">
        <v>2</v>
      </c>
      <c s="36">
        <v>0</v>
      </c>
      <c s="36">
        <f>ROUND(G657*H657,6)</f>
      </c>
      <c r="L657" s="38">
        <v>0</v>
      </c>
      <c s="32">
        <f>ROUND(ROUND(L657,2)*ROUND(G657,3),2)</f>
      </c>
      <c s="36" t="s">
        <v>444</v>
      </c>
      <c>
        <f>(M657*21)/100</f>
      </c>
      <c t="s">
        <v>27</v>
      </c>
    </row>
    <row r="658" spans="1:5" ht="12.75">
      <c r="A658" s="35" t="s">
        <v>53</v>
      </c>
      <c r="E658" s="39" t="s">
        <v>5</v>
      </c>
    </row>
    <row r="659" spans="1:5" ht="12.75">
      <c r="A659" s="35" t="s">
        <v>54</v>
      </c>
      <c r="E659" s="40" t="s">
        <v>5</v>
      </c>
    </row>
    <row r="660" spans="1:5" ht="165.75">
      <c r="A660" t="s">
        <v>55</v>
      </c>
      <c r="E660" s="39" t="s">
        <v>868</v>
      </c>
    </row>
    <row r="661" spans="1:16" ht="38.25">
      <c r="A661" t="s">
        <v>48</v>
      </c>
      <c s="34" t="s">
        <v>869</v>
      </c>
      <c s="34" t="s">
        <v>870</v>
      </c>
      <c s="35" t="s">
        <v>5</v>
      </c>
      <c s="6" t="s">
        <v>871</v>
      </c>
      <c s="36" t="s">
        <v>851</v>
      </c>
      <c s="37">
        <v>3</v>
      </c>
      <c s="36">
        <v>0</v>
      </c>
      <c s="36">
        <f>ROUND(G661*H661,6)</f>
      </c>
      <c r="L661" s="38">
        <v>0</v>
      </c>
      <c s="32">
        <f>ROUND(ROUND(L661,2)*ROUND(G661,3),2)</f>
      </c>
      <c s="36" t="s">
        <v>52</v>
      </c>
      <c>
        <f>(M661*21)/100</f>
      </c>
      <c t="s">
        <v>27</v>
      </c>
    </row>
    <row r="662" spans="1:5" ht="12.75">
      <c r="A662" s="35" t="s">
        <v>53</v>
      </c>
      <c r="E662" s="39" t="s">
        <v>5</v>
      </c>
    </row>
    <row r="663" spans="1:5" ht="12.75">
      <c r="A663" s="35" t="s">
        <v>54</v>
      </c>
      <c r="E663" s="40" t="s">
        <v>5</v>
      </c>
    </row>
    <row r="664" spans="1:5" ht="153">
      <c r="A664" t="s">
        <v>55</v>
      </c>
      <c r="E664" s="39" t="s">
        <v>872</v>
      </c>
    </row>
    <row r="665" spans="1:16" ht="25.5">
      <c r="A665" t="s">
        <v>48</v>
      </c>
      <c s="34" t="s">
        <v>873</v>
      </c>
      <c s="34" t="s">
        <v>874</v>
      </c>
      <c s="35" t="s">
        <v>5</v>
      </c>
      <c s="6" t="s">
        <v>875</v>
      </c>
      <c s="36" t="s">
        <v>851</v>
      </c>
      <c s="37">
        <v>6</v>
      </c>
      <c s="36">
        <v>0</v>
      </c>
      <c s="36">
        <f>ROUND(G665*H665,6)</f>
      </c>
      <c r="L665" s="38">
        <v>0</v>
      </c>
      <c s="32">
        <f>ROUND(ROUND(L665,2)*ROUND(G665,3),2)</f>
      </c>
      <c s="36" t="s">
        <v>52</v>
      </c>
      <c>
        <f>(M665*21)/100</f>
      </c>
      <c t="s">
        <v>27</v>
      </c>
    </row>
    <row r="666" spans="1:5" ht="12.75">
      <c r="A666" s="35" t="s">
        <v>53</v>
      </c>
      <c r="E666" s="39" t="s">
        <v>5</v>
      </c>
    </row>
    <row r="667" spans="1:5" ht="25.5">
      <c r="A667" s="35" t="s">
        <v>54</v>
      </c>
      <c r="E667" s="40" t="s">
        <v>387</v>
      </c>
    </row>
    <row r="668" spans="1:5" ht="140.25">
      <c r="A668" t="s">
        <v>55</v>
      </c>
      <c r="E668" s="39" t="s">
        <v>876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3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3921</v>
      </c>
      <c s="41">
        <f>Rekapitulace!C66</f>
      </c>
      <c s="20" t="s">
        <v>0</v>
      </c>
      <c t="s">
        <v>23</v>
      </c>
      <c t="s">
        <v>27</v>
      </c>
    </row>
    <row r="4" spans="1:16" ht="32" customHeight="1">
      <c r="A4" s="24" t="s">
        <v>20</v>
      </c>
      <c s="25" t="s">
        <v>28</v>
      </c>
      <c s="27" t="s">
        <v>3921</v>
      </c>
      <c r="E4" s="26" t="s">
        <v>3922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COUNTIFS(L8:L353,"=0",A8:A353,"P")+COUNTIFS(L8:L353,"",A8:A353,"P")+SUM(Q8:Q353)</f>
      </c>
    </row>
    <row r="8" spans="1:13" ht="12.75">
      <c r="A8" t="s">
        <v>44</v>
      </c>
      <c r="C8" s="28" t="s">
        <v>4018</v>
      </c>
      <c r="E8" s="30" t="s">
        <v>4017</v>
      </c>
      <c r="J8" s="29">
        <f>0+J9+J30+J103+J116+J125+J194+J207+J212</f>
      </c>
      <c s="29">
        <f>0+K9+K30+K103+K116+K125+K194+K207+K212</f>
      </c>
      <c s="29">
        <f>0+L9+L30+L103+L116+L125+L194+L207+L212</f>
      </c>
      <c s="29">
        <f>0+M9+M30+M103+M116+M125+M194+M207+M212</f>
      </c>
    </row>
    <row r="9" spans="1:13" ht="12.75">
      <c r="A9" t="s">
        <v>46</v>
      </c>
      <c r="C9" s="31" t="s">
        <v>1076</v>
      </c>
      <c r="E9" s="33" t="s">
        <v>1381</v>
      </c>
      <c r="J9" s="32">
        <f>0</f>
      </c>
      <c s="32">
        <f>0</f>
      </c>
      <c s="32">
        <f>0+L10+L14+L18+L22+L26</f>
      </c>
      <c s="32">
        <f>0+M10+M14+M18+M22+M26</f>
      </c>
    </row>
    <row r="10" spans="1:16" ht="12.75">
      <c r="A10" t="s">
        <v>48</v>
      </c>
      <c s="34" t="s">
        <v>4</v>
      </c>
      <c s="34" t="s">
        <v>4019</v>
      </c>
      <c s="35" t="s">
        <v>5</v>
      </c>
      <c s="6" t="s">
        <v>4020</v>
      </c>
      <c s="36" t="s">
        <v>182</v>
      </c>
      <c s="37">
        <v>69.289</v>
      </c>
      <c s="36">
        <v>0</v>
      </c>
      <c s="36">
        <f>ROUND(G10*H10,6)</f>
      </c>
      <c r="L10" s="38">
        <v>0</v>
      </c>
      <c s="32">
        <f>ROUND(ROUND(L10,2)*ROUND(G10,3),2)</f>
      </c>
      <c s="36" t="s">
        <v>52</v>
      </c>
      <c>
        <f>(M10*21)/100</f>
      </c>
      <c t="s">
        <v>27</v>
      </c>
    </row>
    <row r="11" spans="1:5" ht="12.75">
      <c r="A11" s="35" t="s">
        <v>53</v>
      </c>
      <c r="E11" s="39" t="s">
        <v>5</v>
      </c>
    </row>
    <row r="12" spans="1:5" ht="51">
      <c r="A12" s="35" t="s">
        <v>54</v>
      </c>
      <c r="E12" s="40" t="s">
        <v>4021</v>
      </c>
    </row>
    <row r="13" spans="1:5" ht="25.5">
      <c r="A13" t="s">
        <v>55</v>
      </c>
      <c r="E13" s="39" t="s">
        <v>4022</v>
      </c>
    </row>
    <row r="14" spans="1:16" ht="25.5">
      <c r="A14" t="s">
        <v>48</v>
      </c>
      <c s="34" t="s">
        <v>27</v>
      </c>
      <c s="34" t="s">
        <v>2400</v>
      </c>
      <c s="35" t="s">
        <v>2401</v>
      </c>
      <c s="6" t="s">
        <v>3958</v>
      </c>
      <c s="36" t="s">
        <v>443</v>
      </c>
      <c s="37">
        <v>1379.369</v>
      </c>
      <c s="36">
        <v>0</v>
      </c>
      <c s="36">
        <f>ROUND(G14*H14,6)</f>
      </c>
      <c r="L14" s="38">
        <v>0</v>
      </c>
      <c s="32">
        <f>ROUND(ROUND(L14,2)*ROUND(G14,3),2)</f>
      </c>
      <c s="36" t="s">
        <v>52</v>
      </c>
      <c>
        <f>(M14*21)/100</f>
      </c>
      <c t="s">
        <v>27</v>
      </c>
    </row>
    <row r="15" spans="1:5" ht="12.75">
      <c r="A15" s="35" t="s">
        <v>53</v>
      </c>
      <c r="E15" s="39" t="s">
        <v>2455</v>
      </c>
    </row>
    <row r="16" spans="1:5" ht="76.5">
      <c r="A16" s="35" t="s">
        <v>54</v>
      </c>
      <c r="E16" s="40" t="s">
        <v>4023</v>
      </c>
    </row>
    <row r="17" spans="1:5" ht="89.25">
      <c r="A17" t="s">
        <v>55</v>
      </c>
      <c r="E17" s="39" t="s">
        <v>3960</v>
      </c>
    </row>
    <row r="18" spans="1:16" ht="25.5">
      <c r="A18" t="s">
        <v>48</v>
      </c>
      <c s="34" t="s">
        <v>26</v>
      </c>
      <c s="34" t="s">
        <v>3570</v>
      </c>
      <c s="35" t="s">
        <v>3571</v>
      </c>
      <c s="6" t="s">
        <v>4024</v>
      </c>
      <c s="36" t="s">
        <v>443</v>
      </c>
      <c s="37">
        <v>348.192</v>
      </c>
      <c s="36">
        <v>0</v>
      </c>
      <c s="36">
        <f>ROUND(G18*H18,6)</f>
      </c>
      <c r="L18" s="38">
        <v>0</v>
      </c>
      <c s="32">
        <f>ROUND(ROUND(L18,2)*ROUND(G18,3),2)</f>
      </c>
      <c s="36" t="s">
        <v>52</v>
      </c>
      <c>
        <f>(M18*21)/100</f>
      </c>
      <c t="s">
        <v>27</v>
      </c>
    </row>
    <row r="19" spans="1:5" ht="12.75">
      <c r="A19" s="35" t="s">
        <v>53</v>
      </c>
      <c r="E19" s="39" t="s">
        <v>2455</v>
      </c>
    </row>
    <row r="20" spans="1:5" ht="51">
      <c r="A20" s="35" t="s">
        <v>54</v>
      </c>
      <c r="E20" s="40" t="s">
        <v>4025</v>
      </c>
    </row>
    <row r="21" spans="1:5" ht="89.25">
      <c r="A21" t="s">
        <v>55</v>
      </c>
      <c r="E21" s="39" t="s">
        <v>3960</v>
      </c>
    </row>
    <row r="22" spans="1:16" ht="25.5">
      <c r="A22" t="s">
        <v>48</v>
      </c>
      <c s="34" t="s">
        <v>63</v>
      </c>
      <c s="34" t="s">
        <v>447</v>
      </c>
      <c s="35" t="s">
        <v>448</v>
      </c>
      <c s="6" t="s">
        <v>3961</v>
      </c>
      <c s="36" t="s">
        <v>443</v>
      </c>
      <c s="37">
        <v>76.754</v>
      </c>
      <c s="36">
        <v>0</v>
      </c>
      <c s="36">
        <f>ROUND(G22*H22,6)</f>
      </c>
      <c r="L22" s="38">
        <v>0</v>
      </c>
      <c s="32">
        <f>ROUND(ROUND(L22,2)*ROUND(G22,3),2)</f>
      </c>
      <c s="36" t="s">
        <v>52</v>
      </c>
      <c>
        <f>(M22*21)/100</f>
      </c>
      <c t="s">
        <v>27</v>
      </c>
    </row>
    <row r="23" spans="1:5" ht="12.75">
      <c r="A23" s="35" t="s">
        <v>53</v>
      </c>
      <c r="E23" s="39" t="s">
        <v>2455</v>
      </c>
    </row>
    <row r="24" spans="1:5" ht="127.5">
      <c r="A24" s="35" t="s">
        <v>54</v>
      </c>
      <c r="E24" s="40" t="s">
        <v>4026</v>
      </c>
    </row>
    <row r="25" spans="1:5" ht="89.25">
      <c r="A25" t="s">
        <v>55</v>
      </c>
      <c r="E25" s="39" t="s">
        <v>3960</v>
      </c>
    </row>
    <row r="26" spans="1:16" ht="25.5">
      <c r="A26" t="s">
        <v>48</v>
      </c>
      <c s="34" t="s">
        <v>67</v>
      </c>
      <c s="34" t="s">
        <v>2820</v>
      </c>
      <c s="35" t="s">
        <v>2821</v>
      </c>
      <c s="6" t="s">
        <v>3963</v>
      </c>
      <c s="36" t="s">
        <v>443</v>
      </c>
      <c s="37">
        <v>703.044</v>
      </c>
      <c s="36">
        <v>0</v>
      </c>
      <c s="36">
        <f>ROUND(G26*H26,6)</f>
      </c>
      <c r="L26" s="38">
        <v>0</v>
      </c>
      <c s="32">
        <f>ROUND(ROUND(L26,2)*ROUND(G26,3),2)</f>
      </c>
      <c s="36" t="s">
        <v>52</v>
      </c>
      <c>
        <f>(M26*21)/100</f>
      </c>
      <c t="s">
        <v>27</v>
      </c>
    </row>
    <row r="27" spans="1:5" ht="12.75">
      <c r="A27" s="35" t="s">
        <v>53</v>
      </c>
      <c r="E27" s="39" t="s">
        <v>2455</v>
      </c>
    </row>
    <row r="28" spans="1:5" ht="51">
      <c r="A28" s="35" t="s">
        <v>54</v>
      </c>
      <c r="E28" s="40" t="s">
        <v>4027</v>
      </c>
    </row>
    <row r="29" spans="1:5" ht="114.75">
      <c r="A29" t="s">
        <v>55</v>
      </c>
      <c r="E29" s="39" t="s">
        <v>3965</v>
      </c>
    </row>
    <row r="30" spans="1:13" ht="12.75">
      <c r="A30" t="s">
        <v>46</v>
      </c>
      <c r="C30" s="31" t="s">
        <v>4</v>
      </c>
      <c r="E30" s="33" t="s">
        <v>1269</v>
      </c>
      <c r="J30" s="32">
        <f>0</f>
      </c>
      <c s="32">
        <f>0</f>
      </c>
      <c s="32">
        <f>0+L31+L35+L39+L43+L47+L51+L55+L59+L63+L67+L71+L75+L79+L83+L87+L91+L95+L99</f>
      </c>
      <c s="32">
        <f>0+M31+M35+M39+M43+M47+M51+M55+M59+M63+M67+M71+M75+M79+M83+M87+M91+M95+M99</f>
      </c>
    </row>
    <row r="31" spans="1:16" ht="12.75">
      <c r="A31" t="s">
        <v>48</v>
      </c>
      <c s="34" t="s">
        <v>72</v>
      </c>
      <c s="34" t="s">
        <v>4028</v>
      </c>
      <c s="35" t="s">
        <v>5</v>
      </c>
      <c s="6" t="s">
        <v>4029</v>
      </c>
      <c s="36" t="s">
        <v>182</v>
      </c>
      <c s="37">
        <v>8.64</v>
      </c>
      <c s="36">
        <v>0</v>
      </c>
      <c s="36">
        <f>ROUND(G31*H31,6)</f>
      </c>
      <c r="L31" s="38">
        <v>0</v>
      </c>
      <c s="32">
        <f>ROUND(ROUND(L31,2)*ROUND(G31,3),2)</f>
      </c>
      <c s="36" t="s">
        <v>52</v>
      </c>
      <c>
        <f>(M31*21)/100</f>
      </c>
      <c t="s">
        <v>27</v>
      </c>
    </row>
    <row r="32" spans="1:5" ht="12.75">
      <c r="A32" s="35" t="s">
        <v>53</v>
      </c>
      <c r="E32" s="39" t="s">
        <v>3974</v>
      </c>
    </row>
    <row r="33" spans="1:5" ht="51">
      <c r="A33" s="35" t="s">
        <v>54</v>
      </c>
      <c r="E33" s="40" t="s">
        <v>4030</v>
      </c>
    </row>
    <row r="34" spans="1:5" ht="63.75">
      <c r="A34" t="s">
        <v>55</v>
      </c>
      <c r="E34" s="39" t="s">
        <v>2828</v>
      </c>
    </row>
    <row r="35" spans="1:16" ht="12.75">
      <c r="A35" t="s">
        <v>48</v>
      </c>
      <c s="34" t="s">
        <v>123</v>
      </c>
      <c s="34" t="s">
        <v>3966</v>
      </c>
      <c s="35" t="s">
        <v>5</v>
      </c>
      <c s="6" t="s">
        <v>3967</v>
      </c>
      <c s="36" t="s">
        <v>182</v>
      </c>
      <c s="37">
        <v>11.37</v>
      </c>
      <c s="36">
        <v>0</v>
      </c>
      <c s="36">
        <f>ROUND(G35*H35,6)</f>
      </c>
      <c r="L35" s="38">
        <v>0</v>
      </c>
      <c s="32">
        <f>ROUND(ROUND(L35,2)*ROUND(G35,3),2)</f>
      </c>
      <c s="36" t="s">
        <v>52</v>
      </c>
      <c>
        <f>(M35*21)/100</f>
      </c>
      <c t="s">
        <v>27</v>
      </c>
    </row>
    <row r="36" spans="1:5" ht="12.75">
      <c r="A36" s="35" t="s">
        <v>53</v>
      </c>
      <c r="E36" s="39" t="s">
        <v>5</v>
      </c>
    </row>
    <row r="37" spans="1:5" ht="76.5">
      <c r="A37" s="35" t="s">
        <v>54</v>
      </c>
      <c r="E37" s="40" t="s">
        <v>4031</v>
      </c>
    </row>
    <row r="38" spans="1:5" ht="63.75">
      <c r="A38" t="s">
        <v>55</v>
      </c>
      <c r="E38" s="39" t="s">
        <v>2828</v>
      </c>
    </row>
    <row r="39" spans="1:16" ht="12.75">
      <c r="A39" t="s">
        <v>48</v>
      </c>
      <c s="34" t="s">
        <v>163</v>
      </c>
      <c s="34" t="s">
        <v>4032</v>
      </c>
      <c s="35" t="s">
        <v>5</v>
      </c>
      <c s="6" t="s">
        <v>4033</v>
      </c>
      <c s="36" t="s">
        <v>197</v>
      </c>
      <c s="37">
        <v>2.26</v>
      </c>
      <c s="36">
        <v>0</v>
      </c>
      <c s="36">
        <f>ROUND(G39*H39,6)</f>
      </c>
      <c r="L39" s="38">
        <v>0</v>
      </c>
      <c s="32">
        <f>ROUND(ROUND(L39,2)*ROUND(G39,3),2)</f>
      </c>
      <c s="36" t="s">
        <v>52</v>
      </c>
      <c>
        <f>(M39*21)/100</f>
      </c>
      <c t="s">
        <v>27</v>
      </c>
    </row>
    <row r="40" spans="1:5" ht="12.75">
      <c r="A40" s="35" t="s">
        <v>53</v>
      </c>
      <c r="E40" s="39" t="s">
        <v>4034</v>
      </c>
    </row>
    <row r="41" spans="1:5" ht="51">
      <c r="A41" s="35" t="s">
        <v>54</v>
      </c>
      <c r="E41" s="40" t="s">
        <v>4035</v>
      </c>
    </row>
    <row r="42" spans="1:5" ht="63.75">
      <c r="A42" t="s">
        <v>55</v>
      </c>
      <c r="E42" s="39" t="s">
        <v>4036</v>
      </c>
    </row>
    <row r="43" spans="1:16" ht="25.5">
      <c r="A43" t="s">
        <v>48</v>
      </c>
      <c s="34" t="s">
        <v>76</v>
      </c>
      <c s="34" t="s">
        <v>3970</v>
      </c>
      <c s="35" t="s">
        <v>5</v>
      </c>
      <c s="6" t="s">
        <v>3971</v>
      </c>
      <c s="36" t="s">
        <v>182</v>
      </c>
      <c s="37">
        <v>370.023</v>
      </c>
      <c s="36">
        <v>0</v>
      </c>
      <c s="36">
        <f>ROUND(G43*H43,6)</f>
      </c>
      <c r="L43" s="38">
        <v>0</v>
      </c>
      <c s="32">
        <f>ROUND(ROUND(L43,2)*ROUND(G43,3),2)</f>
      </c>
      <c s="36" t="s">
        <v>52</v>
      </c>
      <c>
        <f>(M43*21)/100</f>
      </c>
      <c t="s">
        <v>27</v>
      </c>
    </row>
    <row r="44" spans="1:5" ht="12.75">
      <c r="A44" s="35" t="s">
        <v>53</v>
      </c>
      <c r="E44" s="39" t="s">
        <v>3972</v>
      </c>
    </row>
    <row r="45" spans="1:5" ht="102">
      <c r="A45" s="35" t="s">
        <v>54</v>
      </c>
      <c r="E45" s="40" t="s">
        <v>4037</v>
      </c>
    </row>
    <row r="46" spans="1:5" ht="63.75">
      <c r="A46" t="s">
        <v>55</v>
      </c>
      <c r="E46" s="39" t="s">
        <v>2828</v>
      </c>
    </row>
    <row r="47" spans="1:16" ht="12.75">
      <c r="A47" t="s">
        <v>48</v>
      </c>
      <c s="34" t="s">
        <v>82</v>
      </c>
      <c s="34" t="s">
        <v>3319</v>
      </c>
      <c s="35" t="s">
        <v>5</v>
      </c>
      <c s="6" t="s">
        <v>3320</v>
      </c>
      <c s="36" t="s">
        <v>51</v>
      </c>
      <c s="37">
        <v>255.5</v>
      </c>
      <c s="36">
        <v>0</v>
      </c>
      <c s="36">
        <f>ROUND(G47*H47,6)</f>
      </c>
      <c r="L47" s="38">
        <v>0</v>
      </c>
      <c s="32">
        <f>ROUND(ROUND(L47,2)*ROUND(G47,3),2)</f>
      </c>
      <c s="36" t="s">
        <v>52</v>
      </c>
      <c>
        <f>(M47*21)/100</f>
      </c>
      <c t="s">
        <v>27</v>
      </c>
    </row>
    <row r="48" spans="1:5" ht="12.75">
      <c r="A48" s="35" t="s">
        <v>53</v>
      </c>
      <c r="E48" s="39" t="s">
        <v>5</v>
      </c>
    </row>
    <row r="49" spans="1:5" ht="76.5">
      <c r="A49" s="35" t="s">
        <v>54</v>
      </c>
      <c r="E49" s="40" t="s">
        <v>4038</v>
      </c>
    </row>
    <row r="50" spans="1:5" ht="63.75">
      <c r="A50" t="s">
        <v>55</v>
      </c>
      <c r="E50" s="39" t="s">
        <v>2828</v>
      </c>
    </row>
    <row r="51" spans="1:16" ht="12.75">
      <c r="A51" t="s">
        <v>48</v>
      </c>
      <c s="34" t="s">
        <v>86</v>
      </c>
      <c s="34" t="s">
        <v>3555</v>
      </c>
      <c s="35" t="s">
        <v>5</v>
      </c>
      <c s="6" t="s">
        <v>3556</v>
      </c>
      <c s="36" t="s">
        <v>182</v>
      </c>
      <c s="37">
        <v>144.973</v>
      </c>
      <c s="36">
        <v>0</v>
      </c>
      <c s="36">
        <f>ROUND(G51*H51,6)</f>
      </c>
      <c r="L51" s="38">
        <v>0</v>
      </c>
      <c s="32">
        <f>ROUND(ROUND(L51,2)*ROUND(G51,3),2)</f>
      </c>
      <c s="36" t="s">
        <v>52</v>
      </c>
      <c>
        <f>(M51*21)/100</f>
      </c>
      <c t="s">
        <v>27</v>
      </c>
    </row>
    <row r="52" spans="1:5" ht="12.75">
      <c r="A52" s="35" t="s">
        <v>53</v>
      </c>
      <c r="E52" s="39" t="s">
        <v>5</v>
      </c>
    </row>
    <row r="53" spans="1:5" ht="102">
      <c r="A53" s="35" t="s">
        <v>54</v>
      </c>
      <c r="E53" s="40" t="s">
        <v>4039</v>
      </c>
    </row>
    <row r="54" spans="1:5" ht="63.75">
      <c r="A54" t="s">
        <v>55</v>
      </c>
      <c r="E54" s="39" t="s">
        <v>2828</v>
      </c>
    </row>
    <row r="55" spans="1:16" ht="12.75">
      <c r="A55" t="s">
        <v>48</v>
      </c>
      <c s="34" t="s">
        <v>90</v>
      </c>
      <c s="34" t="s">
        <v>3322</v>
      </c>
      <c s="35" t="s">
        <v>5</v>
      </c>
      <c s="6" t="s">
        <v>3323</v>
      </c>
      <c s="36" t="s">
        <v>182</v>
      </c>
      <c s="37">
        <v>43.44</v>
      </c>
      <c s="36">
        <v>0</v>
      </c>
      <c s="36">
        <f>ROUND(G55*H55,6)</f>
      </c>
      <c r="L55" s="38">
        <v>0</v>
      </c>
      <c s="32">
        <f>ROUND(ROUND(L55,2)*ROUND(G55,3),2)</f>
      </c>
      <c s="36" t="s">
        <v>52</v>
      </c>
      <c>
        <f>(M55*21)/100</f>
      </c>
      <c t="s">
        <v>27</v>
      </c>
    </row>
    <row r="56" spans="1:5" ht="12.75">
      <c r="A56" s="35" t="s">
        <v>53</v>
      </c>
      <c r="E56" s="39" t="s">
        <v>5</v>
      </c>
    </row>
    <row r="57" spans="1:5" ht="76.5">
      <c r="A57" s="35" t="s">
        <v>54</v>
      </c>
      <c r="E57" s="40" t="s">
        <v>4040</v>
      </c>
    </row>
    <row r="58" spans="1:5" ht="38.25">
      <c r="A58" t="s">
        <v>55</v>
      </c>
      <c r="E58" s="39" t="s">
        <v>3978</v>
      </c>
    </row>
    <row r="59" spans="1:16" ht="12.75">
      <c r="A59" t="s">
        <v>48</v>
      </c>
      <c s="34" t="s">
        <v>94</v>
      </c>
      <c s="34" t="s">
        <v>3979</v>
      </c>
      <c s="35" t="s">
        <v>4</v>
      </c>
      <c s="6" t="s">
        <v>3980</v>
      </c>
      <c s="36" t="s">
        <v>182</v>
      </c>
      <c s="37">
        <v>319.845</v>
      </c>
      <c s="36">
        <v>0</v>
      </c>
      <c s="36">
        <f>ROUND(G59*H59,6)</f>
      </c>
      <c r="L59" s="38">
        <v>0</v>
      </c>
      <c s="32">
        <f>ROUND(ROUND(L59,2)*ROUND(G59,3),2)</f>
      </c>
      <c s="36" t="s">
        <v>52</v>
      </c>
      <c>
        <f>(M59*21)/100</f>
      </c>
      <c t="s">
        <v>27</v>
      </c>
    </row>
    <row r="60" spans="1:5" ht="12.75">
      <c r="A60" s="35" t="s">
        <v>53</v>
      </c>
      <c r="E60" s="39" t="s">
        <v>5</v>
      </c>
    </row>
    <row r="61" spans="1:5" ht="89.25">
      <c r="A61" s="35" t="s">
        <v>54</v>
      </c>
      <c r="E61" s="40" t="s">
        <v>4041</v>
      </c>
    </row>
    <row r="62" spans="1:5" ht="369.75">
      <c r="A62" t="s">
        <v>55</v>
      </c>
      <c r="E62" s="39" t="s">
        <v>3983</v>
      </c>
    </row>
    <row r="63" spans="1:16" ht="12.75">
      <c r="A63" t="s">
        <v>48</v>
      </c>
      <c s="34" t="s">
        <v>98</v>
      </c>
      <c s="34" t="s">
        <v>3979</v>
      </c>
      <c s="35" t="s">
        <v>27</v>
      </c>
      <c s="6" t="s">
        <v>3980</v>
      </c>
      <c s="36" t="s">
        <v>182</v>
      </c>
      <c s="37">
        <v>443.08</v>
      </c>
      <c s="36">
        <v>0</v>
      </c>
      <c s="36">
        <f>ROUND(G63*H63,6)</f>
      </c>
      <c r="L63" s="38">
        <v>0</v>
      </c>
      <c s="32">
        <f>ROUND(ROUND(L63,2)*ROUND(G63,3),2)</f>
      </c>
      <c s="36" t="s">
        <v>52</v>
      </c>
      <c>
        <f>(M63*21)/100</f>
      </c>
      <c t="s">
        <v>27</v>
      </c>
    </row>
    <row r="64" spans="1:5" ht="25.5">
      <c r="A64" s="35" t="s">
        <v>53</v>
      </c>
      <c r="E64" s="39" t="s">
        <v>4042</v>
      </c>
    </row>
    <row r="65" spans="1:5" ht="51">
      <c r="A65" s="35" t="s">
        <v>54</v>
      </c>
      <c r="E65" s="40" t="s">
        <v>4043</v>
      </c>
    </row>
    <row r="66" spans="1:5" ht="369.75">
      <c r="A66" t="s">
        <v>55</v>
      </c>
      <c r="E66" s="39" t="s">
        <v>3983</v>
      </c>
    </row>
    <row r="67" spans="1:16" ht="12.75">
      <c r="A67" t="s">
        <v>48</v>
      </c>
      <c s="34" t="s">
        <v>102</v>
      </c>
      <c s="34" t="s">
        <v>3984</v>
      </c>
      <c s="35" t="s">
        <v>5</v>
      </c>
      <c s="6" t="s">
        <v>3985</v>
      </c>
      <c s="36" t="s">
        <v>182</v>
      </c>
      <c s="37">
        <v>852.467</v>
      </c>
      <c s="36">
        <v>0</v>
      </c>
      <c s="36">
        <f>ROUND(G67*H67,6)</f>
      </c>
      <c r="L67" s="38">
        <v>0</v>
      </c>
      <c s="32">
        <f>ROUND(ROUND(L67,2)*ROUND(G67,3),2)</f>
      </c>
      <c s="36" t="s">
        <v>52</v>
      </c>
      <c>
        <f>(M67*21)/100</f>
      </c>
      <c t="s">
        <v>27</v>
      </c>
    </row>
    <row r="68" spans="1:5" ht="12.75">
      <c r="A68" s="35" t="s">
        <v>53</v>
      </c>
      <c r="E68" s="39" t="s">
        <v>4044</v>
      </c>
    </row>
    <row r="69" spans="1:5" ht="102">
      <c r="A69" s="35" t="s">
        <v>54</v>
      </c>
      <c r="E69" s="40" t="s">
        <v>4045</v>
      </c>
    </row>
    <row r="70" spans="1:5" ht="306">
      <c r="A70" t="s">
        <v>55</v>
      </c>
      <c r="E70" s="39" t="s">
        <v>3988</v>
      </c>
    </row>
    <row r="71" spans="1:16" ht="12.75">
      <c r="A71" t="s">
        <v>48</v>
      </c>
      <c s="34" t="s">
        <v>107</v>
      </c>
      <c s="34" t="s">
        <v>2921</v>
      </c>
      <c s="35" t="s">
        <v>5</v>
      </c>
      <c s="6" t="s">
        <v>2922</v>
      </c>
      <c s="36" t="s">
        <v>182</v>
      </c>
      <c s="37">
        <v>29.48</v>
      </c>
      <c s="36">
        <v>0</v>
      </c>
      <c s="36">
        <f>ROUND(G71*H71,6)</f>
      </c>
      <c r="L71" s="38">
        <v>0</v>
      </c>
      <c s="32">
        <f>ROUND(ROUND(L71,2)*ROUND(G71,3),2)</f>
      </c>
      <c s="36" t="s">
        <v>52</v>
      </c>
      <c>
        <f>(M71*21)/100</f>
      </c>
      <c t="s">
        <v>27</v>
      </c>
    </row>
    <row r="72" spans="1:5" ht="12.75">
      <c r="A72" s="35" t="s">
        <v>53</v>
      </c>
      <c r="E72" s="39" t="s">
        <v>5</v>
      </c>
    </row>
    <row r="73" spans="1:5" ht="76.5">
      <c r="A73" s="35" t="s">
        <v>54</v>
      </c>
      <c r="E73" s="40" t="s">
        <v>4046</v>
      </c>
    </row>
    <row r="74" spans="1:5" ht="267.75">
      <c r="A74" t="s">
        <v>55</v>
      </c>
      <c r="E74" s="39" t="s">
        <v>4047</v>
      </c>
    </row>
    <row r="75" spans="1:16" ht="12.75">
      <c r="A75" t="s">
        <v>48</v>
      </c>
      <c s="34" t="s">
        <v>111</v>
      </c>
      <c s="34" t="s">
        <v>2960</v>
      </c>
      <c s="35" t="s">
        <v>5</v>
      </c>
      <c s="6" t="s">
        <v>2961</v>
      </c>
      <c s="36" t="s">
        <v>182</v>
      </c>
      <c s="37">
        <v>805.44</v>
      </c>
      <c s="36">
        <v>0</v>
      </c>
      <c s="36">
        <f>ROUND(G75*H75,6)</f>
      </c>
      <c r="L75" s="38">
        <v>0</v>
      </c>
      <c s="32">
        <f>ROUND(ROUND(L75,2)*ROUND(G75,3),2)</f>
      </c>
      <c s="36" t="s">
        <v>52</v>
      </c>
      <c>
        <f>(M75*21)/100</f>
      </c>
      <c t="s">
        <v>27</v>
      </c>
    </row>
    <row r="76" spans="1:5" ht="12.75">
      <c r="A76" s="35" t="s">
        <v>53</v>
      </c>
      <c r="E76" s="39" t="s">
        <v>5</v>
      </c>
    </row>
    <row r="77" spans="1:5" ht="89.25">
      <c r="A77" s="35" t="s">
        <v>54</v>
      </c>
      <c r="E77" s="40" t="s">
        <v>4048</v>
      </c>
    </row>
    <row r="78" spans="1:5" ht="191.25">
      <c r="A78" t="s">
        <v>55</v>
      </c>
      <c r="E78" s="39" t="s">
        <v>3990</v>
      </c>
    </row>
    <row r="79" spans="1:16" ht="25.5">
      <c r="A79" t="s">
        <v>48</v>
      </c>
      <c s="34" t="s">
        <v>115</v>
      </c>
      <c s="34" t="s">
        <v>4049</v>
      </c>
      <c s="35" t="s">
        <v>5</v>
      </c>
      <c s="6" t="s">
        <v>4050</v>
      </c>
      <c s="36" t="s">
        <v>182</v>
      </c>
      <c s="37">
        <v>710.258</v>
      </c>
      <c s="36">
        <v>0</v>
      </c>
      <c s="36">
        <f>ROUND(G79*H79,6)</f>
      </c>
      <c r="L79" s="38">
        <v>0</v>
      </c>
      <c s="32">
        <f>ROUND(ROUND(L79,2)*ROUND(G79,3),2)</f>
      </c>
      <c s="36" t="s">
        <v>52</v>
      </c>
      <c>
        <f>(M79*21)/100</f>
      </c>
      <c t="s">
        <v>27</v>
      </c>
    </row>
    <row r="80" spans="1:5" ht="12.75">
      <c r="A80" s="35" t="s">
        <v>53</v>
      </c>
      <c r="E80" s="39" t="s">
        <v>5</v>
      </c>
    </row>
    <row r="81" spans="1:5" ht="76.5">
      <c r="A81" s="35" t="s">
        <v>54</v>
      </c>
      <c r="E81" s="40" t="s">
        <v>4051</v>
      </c>
    </row>
    <row r="82" spans="1:5" ht="267.75">
      <c r="A82" t="s">
        <v>55</v>
      </c>
      <c r="E82" s="39" t="s">
        <v>4047</v>
      </c>
    </row>
    <row r="83" spans="1:16" ht="12.75">
      <c r="A83" t="s">
        <v>48</v>
      </c>
      <c s="34" t="s">
        <v>119</v>
      </c>
      <c s="34" t="s">
        <v>2693</v>
      </c>
      <c s="35" t="s">
        <v>5</v>
      </c>
      <c s="6" t="s">
        <v>2694</v>
      </c>
      <c s="36" t="s">
        <v>197</v>
      </c>
      <c s="37">
        <v>253.425</v>
      </c>
      <c s="36">
        <v>0</v>
      </c>
      <c s="36">
        <f>ROUND(G83*H83,6)</f>
      </c>
      <c r="L83" s="38">
        <v>0</v>
      </c>
      <c s="32">
        <f>ROUND(ROUND(L83,2)*ROUND(G83,3),2)</f>
      </c>
      <c s="36" t="s">
        <v>52</v>
      </c>
      <c>
        <f>(M83*21)/100</f>
      </c>
      <c t="s">
        <v>27</v>
      </c>
    </row>
    <row r="84" spans="1:5" ht="12.75">
      <c r="A84" s="35" t="s">
        <v>53</v>
      </c>
      <c r="E84" s="39" t="s">
        <v>5</v>
      </c>
    </row>
    <row r="85" spans="1:5" ht="76.5">
      <c r="A85" s="35" t="s">
        <v>54</v>
      </c>
      <c r="E85" s="40" t="s">
        <v>4052</v>
      </c>
    </row>
    <row r="86" spans="1:5" ht="38.25">
      <c r="A86" t="s">
        <v>55</v>
      </c>
      <c r="E86" s="39" t="s">
        <v>2696</v>
      </c>
    </row>
    <row r="87" spans="1:16" ht="12.75">
      <c r="A87" t="s">
        <v>48</v>
      </c>
      <c s="34" t="s">
        <v>125</v>
      </c>
      <c s="34" t="s">
        <v>3991</v>
      </c>
      <c s="35" t="s">
        <v>5</v>
      </c>
      <c s="6" t="s">
        <v>3992</v>
      </c>
      <c s="36" t="s">
        <v>197</v>
      </c>
      <c s="37">
        <v>508.6</v>
      </c>
      <c s="36">
        <v>0</v>
      </c>
      <c s="36">
        <f>ROUND(G87*H87,6)</f>
      </c>
      <c r="L87" s="38">
        <v>0</v>
      </c>
      <c s="32">
        <f>ROUND(ROUND(L87,2)*ROUND(G87,3),2)</f>
      </c>
      <c s="36" t="s">
        <v>52</v>
      </c>
      <c>
        <f>(M87*21)/100</f>
      </c>
      <c t="s">
        <v>27</v>
      </c>
    </row>
    <row r="88" spans="1:5" ht="12.75">
      <c r="A88" s="35" t="s">
        <v>53</v>
      </c>
      <c r="E88" s="39" t="s">
        <v>5</v>
      </c>
    </row>
    <row r="89" spans="1:5" ht="89.25">
      <c r="A89" s="35" t="s">
        <v>54</v>
      </c>
      <c r="E89" s="40" t="s">
        <v>4053</v>
      </c>
    </row>
    <row r="90" spans="1:5" ht="38.25">
      <c r="A90" t="s">
        <v>55</v>
      </c>
      <c r="E90" s="39" t="s">
        <v>3994</v>
      </c>
    </row>
    <row r="91" spans="1:16" ht="12.75">
      <c r="A91" t="s">
        <v>48</v>
      </c>
      <c s="34" t="s">
        <v>129</v>
      </c>
      <c s="34" t="s">
        <v>3334</v>
      </c>
      <c s="35" t="s">
        <v>5</v>
      </c>
      <c s="6" t="s">
        <v>3335</v>
      </c>
      <c s="36" t="s">
        <v>197</v>
      </c>
      <c s="37">
        <v>762.025</v>
      </c>
      <c s="36">
        <v>0</v>
      </c>
      <c s="36">
        <f>ROUND(G91*H91,6)</f>
      </c>
      <c r="L91" s="38">
        <v>0</v>
      </c>
      <c s="32">
        <f>ROUND(ROUND(L91,2)*ROUND(G91,3),2)</f>
      </c>
      <c s="36" t="s">
        <v>52</v>
      </c>
      <c>
        <f>(M91*21)/100</f>
      </c>
      <c t="s">
        <v>27</v>
      </c>
    </row>
    <row r="92" spans="1:5" ht="12.75">
      <c r="A92" s="35" t="s">
        <v>53</v>
      </c>
      <c r="E92" s="39" t="s">
        <v>5</v>
      </c>
    </row>
    <row r="93" spans="1:5" ht="51">
      <c r="A93" s="35" t="s">
        <v>54</v>
      </c>
      <c r="E93" s="40" t="s">
        <v>4054</v>
      </c>
    </row>
    <row r="94" spans="1:5" ht="25.5">
      <c r="A94" t="s">
        <v>55</v>
      </c>
      <c r="E94" s="39" t="s">
        <v>3995</v>
      </c>
    </row>
    <row r="95" spans="1:16" ht="12.75">
      <c r="A95" t="s">
        <v>48</v>
      </c>
      <c s="34" t="s">
        <v>133</v>
      </c>
      <c s="34" t="s">
        <v>2701</v>
      </c>
      <c s="35" t="s">
        <v>5</v>
      </c>
      <c s="6" t="s">
        <v>2702</v>
      </c>
      <c s="36" t="s">
        <v>197</v>
      </c>
      <c s="37">
        <v>3048.1</v>
      </c>
      <c s="36">
        <v>0</v>
      </c>
      <c s="36">
        <f>ROUND(G95*H95,6)</f>
      </c>
      <c r="L95" s="38">
        <v>0</v>
      </c>
      <c s="32">
        <f>ROUND(ROUND(L95,2)*ROUND(G95,3),2)</f>
      </c>
      <c s="36" t="s">
        <v>52</v>
      </c>
      <c>
        <f>(M95*21)/100</f>
      </c>
      <c t="s">
        <v>27</v>
      </c>
    </row>
    <row r="96" spans="1:5" ht="12.75">
      <c r="A96" s="35" t="s">
        <v>53</v>
      </c>
      <c r="E96" s="39" t="s">
        <v>5</v>
      </c>
    </row>
    <row r="97" spans="1:5" ht="51">
      <c r="A97" s="35" t="s">
        <v>54</v>
      </c>
      <c r="E97" s="40" t="s">
        <v>4055</v>
      </c>
    </row>
    <row r="98" spans="1:5" ht="38.25">
      <c r="A98" t="s">
        <v>55</v>
      </c>
      <c r="E98" s="39" t="s">
        <v>3997</v>
      </c>
    </row>
    <row r="99" spans="1:16" ht="12.75">
      <c r="A99" t="s">
        <v>48</v>
      </c>
      <c s="34" t="s">
        <v>138</v>
      </c>
      <c s="34" t="s">
        <v>3998</v>
      </c>
      <c s="35" t="s">
        <v>5</v>
      </c>
      <c s="6" t="s">
        <v>3999</v>
      </c>
      <c s="36" t="s">
        <v>197</v>
      </c>
      <c s="37">
        <v>762.025</v>
      </c>
      <c s="36">
        <v>0</v>
      </c>
      <c s="36">
        <f>ROUND(G99*H99,6)</f>
      </c>
      <c r="L99" s="38">
        <v>0</v>
      </c>
      <c s="32">
        <f>ROUND(ROUND(L99,2)*ROUND(G99,3),2)</f>
      </c>
      <c s="36" t="s">
        <v>52</v>
      </c>
      <c>
        <f>(M99*21)/100</f>
      </c>
      <c t="s">
        <v>27</v>
      </c>
    </row>
    <row r="100" spans="1:5" ht="12.75">
      <c r="A100" s="35" t="s">
        <v>53</v>
      </c>
      <c r="E100" s="39" t="s">
        <v>5</v>
      </c>
    </row>
    <row r="101" spans="1:5" ht="51">
      <c r="A101" s="35" t="s">
        <v>54</v>
      </c>
      <c r="E101" s="40" t="s">
        <v>4056</v>
      </c>
    </row>
    <row r="102" spans="1:5" ht="25.5">
      <c r="A102" t="s">
        <v>55</v>
      </c>
      <c r="E102" s="39" t="s">
        <v>4000</v>
      </c>
    </row>
    <row r="103" spans="1:13" ht="12.75">
      <c r="A103" t="s">
        <v>46</v>
      </c>
      <c r="C103" s="31" t="s">
        <v>27</v>
      </c>
      <c r="E103" s="33" t="s">
        <v>1273</v>
      </c>
      <c r="J103" s="32">
        <f>0</f>
      </c>
      <c s="32">
        <f>0</f>
      </c>
      <c s="32">
        <f>0+L104+L108+L112</f>
      </c>
      <c s="32">
        <f>0+M104+M108+M112</f>
      </c>
    </row>
    <row r="104" spans="1:16" ht="12.75">
      <c r="A104" t="s">
        <v>48</v>
      </c>
      <c s="34" t="s">
        <v>249</v>
      </c>
      <c s="34" t="s">
        <v>4057</v>
      </c>
      <c s="35" t="s">
        <v>5</v>
      </c>
      <c s="6" t="s">
        <v>4058</v>
      </c>
      <c s="36" t="s">
        <v>51</v>
      </c>
      <c s="37">
        <v>99</v>
      </c>
      <c s="36">
        <v>0</v>
      </c>
      <c s="36">
        <f>ROUND(G104*H104,6)</f>
      </c>
      <c r="L104" s="38">
        <v>0</v>
      </c>
      <c s="32">
        <f>ROUND(ROUND(L104,2)*ROUND(G104,3),2)</f>
      </c>
      <c s="36" t="s">
        <v>52</v>
      </c>
      <c>
        <f>(M104*21)/100</f>
      </c>
      <c t="s">
        <v>27</v>
      </c>
    </row>
    <row r="105" spans="1:5" ht="12.75">
      <c r="A105" s="35" t="s">
        <v>53</v>
      </c>
      <c r="E105" s="39" t="s">
        <v>5</v>
      </c>
    </row>
    <row r="106" spans="1:5" ht="51">
      <c r="A106" s="35" t="s">
        <v>54</v>
      </c>
      <c r="E106" s="40" t="s">
        <v>4059</v>
      </c>
    </row>
    <row r="107" spans="1:5" ht="165.75">
      <c r="A107" t="s">
        <v>55</v>
      </c>
      <c r="E107" s="39" t="s">
        <v>4060</v>
      </c>
    </row>
    <row r="108" spans="1:16" ht="12.75">
      <c r="A108" t="s">
        <v>48</v>
      </c>
      <c s="34" t="s">
        <v>253</v>
      </c>
      <c s="34" t="s">
        <v>4061</v>
      </c>
      <c s="35" t="s">
        <v>5</v>
      </c>
      <c s="6" t="s">
        <v>4062</v>
      </c>
      <c s="36" t="s">
        <v>182</v>
      </c>
      <c s="37">
        <v>2.16</v>
      </c>
      <c s="36">
        <v>0</v>
      </c>
      <c s="36">
        <f>ROUND(G108*H108,6)</f>
      </c>
      <c r="L108" s="38">
        <v>0</v>
      </c>
      <c s="32">
        <f>ROUND(ROUND(L108,2)*ROUND(G108,3),2)</f>
      </c>
      <c s="36" t="s">
        <v>52</v>
      </c>
      <c>
        <f>(M108*21)/100</f>
      </c>
      <c t="s">
        <v>27</v>
      </c>
    </row>
    <row r="109" spans="1:5" ht="12.75">
      <c r="A109" s="35" t="s">
        <v>53</v>
      </c>
      <c r="E109" s="39" t="s">
        <v>4063</v>
      </c>
    </row>
    <row r="110" spans="1:5" ht="51">
      <c r="A110" s="35" t="s">
        <v>54</v>
      </c>
      <c r="E110" s="40" t="s">
        <v>4064</v>
      </c>
    </row>
    <row r="111" spans="1:5" ht="229.5">
      <c r="A111" t="s">
        <v>55</v>
      </c>
      <c r="E111" s="39" t="s">
        <v>4065</v>
      </c>
    </row>
    <row r="112" spans="1:16" ht="12.75">
      <c r="A112" t="s">
        <v>48</v>
      </c>
      <c s="34" t="s">
        <v>995</v>
      </c>
      <c s="34" t="s">
        <v>4066</v>
      </c>
      <c s="35" t="s">
        <v>5</v>
      </c>
      <c s="6" t="s">
        <v>4067</v>
      </c>
      <c s="36" t="s">
        <v>197</v>
      </c>
      <c s="37">
        <v>555.388</v>
      </c>
      <c s="36">
        <v>0</v>
      </c>
      <c s="36">
        <f>ROUND(G112*H112,6)</f>
      </c>
      <c r="L112" s="38">
        <v>0</v>
      </c>
      <c s="32">
        <f>ROUND(ROUND(L112,2)*ROUND(G112,3),2)</f>
      </c>
      <c s="36" t="s">
        <v>52</v>
      </c>
      <c>
        <f>(M112*21)/100</f>
      </c>
      <c t="s">
        <v>27</v>
      </c>
    </row>
    <row r="113" spans="1:5" ht="12.75">
      <c r="A113" s="35" t="s">
        <v>53</v>
      </c>
      <c r="E113" s="39" t="s">
        <v>5</v>
      </c>
    </row>
    <row r="114" spans="1:5" ht="51">
      <c r="A114" s="35" t="s">
        <v>54</v>
      </c>
      <c r="E114" s="40" t="s">
        <v>4068</v>
      </c>
    </row>
    <row r="115" spans="1:5" ht="102">
      <c r="A115" t="s">
        <v>55</v>
      </c>
      <c r="E115" s="39" t="s">
        <v>4069</v>
      </c>
    </row>
    <row r="116" spans="1:13" ht="12.75">
      <c r="A116" t="s">
        <v>46</v>
      </c>
      <c r="C116" s="31" t="s">
        <v>26</v>
      </c>
      <c r="E116" s="33" t="s">
        <v>2715</v>
      </c>
      <c r="J116" s="32">
        <f>0</f>
      </c>
      <c s="32">
        <f>0</f>
      </c>
      <c s="32">
        <f>0+L117+L121</f>
      </c>
      <c s="32">
        <f>0+M117+M121</f>
      </c>
    </row>
    <row r="117" spans="1:16" ht="12.75">
      <c r="A117" t="s">
        <v>48</v>
      </c>
      <c s="34" t="s">
        <v>256</v>
      </c>
      <c s="34" t="s">
        <v>4070</v>
      </c>
      <c s="35" t="s">
        <v>5</v>
      </c>
      <c s="6" t="s">
        <v>4071</v>
      </c>
      <c s="36" t="s">
        <v>497</v>
      </c>
      <c s="37">
        <v>6</v>
      </c>
      <c s="36">
        <v>0</v>
      </c>
      <c s="36">
        <f>ROUND(G117*H117,6)</f>
      </c>
      <c r="L117" s="38">
        <v>0</v>
      </c>
      <c s="32">
        <f>ROUND(ROUND(L117,2)*ROUND(G117,3),2)</f>
      </c>
      <c s="36" t="s">
        <v>52</v>
      </c>
      <c>
        <f>(M117*21)/100</f>
      </c>
      <c t="s">
        <v>27</v>
      </c>
    </row>
    <row r="118" spans="1:5" ht="12.75">
      <c r="A118" s="35" t="s">
        <v>53</v>
      </c>
      <c r="E118" s="39" t="s">
        <v>4072</v>
      </c>
    </row>
    <row r="119" spans="1:5" ht="51">
      <c r="A119" s="35" t="s">
        <v>54</v>
      </c>
      <c r="E119" s="40" t="s">
        <v>4073</v>
      </c>
    </row>
    <row r="120" spans="1:5" ht="38.25">
      <c r="A120" t="s">
        <v>55</v>
      </c>
      <c r="E120" s="39" t="s">
        <v>4074</v>
      </c>
    </row>
    <row r="121" spans="1:16" ht="12.75">
      <c r="A121" t="s">
        <v>48</v>
      </c>
      <c s="34" t="s">
        <v>260</v>
      </c>
      <c s="34" t="s">
        <v>4075</v>
      </c>
      <c s="35" t="s">
        <v>5</v>
      </c>
      <c s="6" t="s">
        <v>4076</v>
      </c>
      <c s="36" t="s">
        <v>497</v>
      </c>
      <c s="37">
        <v>4</v>
      </c>
      <c s="36">
        <v>0</v>
      </c>
      <c s="36">
        <f>ROUND(G121*H121,6)</f>
      </c>
      <c r="L121" s="38">
        <v>0</v>
      </c>
      <c s="32">
        <f>ROUND(ROUND(L121,2)*ROUND(G121,3),2)</f>
      </c>
      <c s="36" t="s">
        <v>52</v>
      </c>
      <c>
        <f>(M121*21)/100</f>
      </c>
      <c t="s">
        <v>27</v>
      </c>
    </row>
    <row r="122" spans="1:5" ht="12.75">
      <c r="A122" s="35" t="s">
        <v>53</v>
      </c>
      <c r="E122" s="39" t="s">
        <v>5</v>
      </c>
    </row>
    <row r="123" spans="1:5" ht="51">
      <c r="A123" s="35" t="s">
        <v>54</v>
      </c>
      <c r="E123" s="40" t="s">
        <v>4077</v>
      </c>
    </row>
    <row r="124" spans="1:5" ht="38.25">
      <c r="A124" t="s">
        <v>55</v>
      </c>
      <c r="E124" s="39" t="s">
        <v>4078</v>
      </c>
    </row>
    <row r="125" spans="1:13" ht="12.75">
      <c r="A125" t="s">
        <v>46</v>
      </c>
      <c r="C125" s="31" t="s">
        <v>67</v>
      </c>
      <c r="E125" s="33" t="s">
        <v>2480</v>
      </c>
      <c r="J125" s="32">
        <f>0</f>
      </c>
      <c s="32">
        <f>0</f>
      </c>
      <c s="32">
        <f>0+L126+L130+L134+L138+L142+L146+L150+L154+L158+L162+L166+L170+L174+L178+L182+L186+L190</f>
      </c>
      <c s="32">
        <f>0+M126+M130+M134+M138+M142+M146+M150+M154+M158+M162+M166+M170+M174+M178+M182+M186+M190</f>
      </c>
    </row>
    <row r="126" spans="1:16" ht="25.5">
      <c r="A126" t="s">
        <v>48</v>
      </c>
      <c s="34" t="s">
        <v>264</v>
      </c>
      <c s="34" t="s">
        <v>4079</v>
      </c>
      <c s="35" t="s">
        <v>5</v>
      </c>
      <c s="6" t="s">
        <v>4080</v>
      </c>
      <c s="36" t="s">
        <v>197</v>
      </c>
      <c s="37">
        <v>477.633</v>
      </c>
      <c s="36">
        <v>0</v>
      </c>
      <c s="36">
        <f>ROUND(G126*H126,6)</f>
      </c>
      <c r="L126" s="38">
        <v>0</v>
      </c>
      <c s="32">
        <f>ROUND(ROUND(L126,2)*ROUND(G126,3),2)</f>
      </c>
      <c s="36" t="s">
        <v>52</v>
      </c>
      <c>
        <f>(M126*21)/100</f>
      </c>
      <c t="s">
        <v>27</v>
      </c>
    </row>
    <row r="127" spans="1:5" ht="12.75">
      <c r="A127" s="35" t="s">
        <v>53</v>
      </c>
      <c r="E127" s="39" t="s">
        <v>5</v>
      </c>
    </row>
    <row r="128" spans="1:5" ht="51">
      <c r="A128" s="35" t="s">
        <v>54</v>
      </c>
      <c r="E128" s="40" t="s">
        <v>4081</v>
      </c>
    </row>
    <row r="129" spans="1:5" ht="51">
      <c r="A129" t="s">
        <v>55</v>
      </c>
      <c r="E129" s="39" t="s">
        <v>4003</v>
      </c>
    </row>
    <row r="130" spans="1:16" ht="12.75">
      <c r="A130" t="s">
        <v>48</v>
      </c>
      <c s="34" t="s">
        <v>283</v>
      </c>
      <c s="34" t="s">
        <v>2867</v>
      </c>
      <c s="35" t="s">
        <v>5</v>
      </c>
      <c s="6" t="s">
        <v>2868</v>
      </c>
      <c s="36" t="s">
        <v>182</v>
      </c>
      <c s="37">
        <v>428.05</v>
      </c>
      <c s="36">
        <v>0</v>
      </c>
      <c s="36">
        <f>ROUND(G130*H130,6)</f>
      </c>
      <c r="L130" s="38">
        <v>0</v>
      </c>
      <c s="32">
        <f>ROUND(ROUND(L130,2)*ROUND(G130,3),2)</f>
      </c>
      <c s="36" t="s">
        <v>52</v>
      </c>
      <c>
        <f>(M130*21)/100</f>
      </c>
      <c t="s">
        <v>27</v>
      </c>
    </row>
    <row r="131" spans="1:5" ht="12.75">
      <c r="A131" s="35" t="s">
        <v>53</v>
      </c>
      <c r="E131" s="39" t="s">
        <v>4001</v>
      </c>
    </row>
    <row r="132" spans="1:5" ht="127.5">
      <c r="A132" s="35" t="s">
        <v>54</v>
      </c>
      <c r="E132" s="40" t="s">
        <v>4082</v>
      </c>
    </row>
    <row r="133" spans="1:5" ht="51">
      <c r="A133" t="s">
        <v>55</v>
      </c>
      <c r="E133" s="39" t="s">
        <v>4003</v>
      </c>
    </row>
    <row r="134" spans="1:16" ht="12.75">
      <c r="A134" t="s">
        <v>48</v>
      </c>
      <c s="34" t="s">
        <v>287</v>
      </c>
      <c s="34" t="s">
        <v>4083</v>
      </c>
      <c s="35" t="s">
        <v>5</v>
      </c>
      <c s="6" t="s">
        <v>4084</v>
      </c>
      <c s="36" t="s">
        <v>197</v>
      </c>
      <c s="37">
        <v>20.02</v>
      </c>
      <c s="36">
        <v>0</v>
      </c>
      <c s="36">
        <f>ROUND(G134*H134,6)</f>
      </c>
      <c r="L134" s="38">
        <v>0</v>
      </c>
      <c s="32">
        <f>ROUND(ROUND(L134,2)*ROUND(G134,3),2)</f>
      </c>
      <c s="36" t="s">
        <v>52</v>
      </c>
      <c>
        <f>(M134*21)/100</f>
      </c>
      <c t="s">
        <v>27</v>
      </c>
    </row>
    <row r="135" spans="1:5" ht="12.75">
      <c r="A135" s="35" t="s">
        <v>53</v>
      </c>
      <c r="E135" s="39" t="s">
        <v>5</v>
      </c>
    </row>
    <row r="136" spans="1:5" ht="51">
      <c r="A136" s="35" t="s">
        <v>54</v>
      </c>
      <c r="E136" s="40" t="s">
        <v>4085</v>
      </c>
    </row>
    <row r="137" spans="1:5" ht="102">
      <c r="A137" t="s">
        <v>55</v>
      </c>
      <c r="E137" s="39" t="s">
        <v>4086</v>
      </c>
    </row>
    <row r="138" spans="1:16" ht="12.75">
      <c r="A138" t="s">
        <v>48</v>
      </c>
      <c s="34" t="s">
        <v>291</v>
      </c>
      <c s="34" t="s">
        <v>4087</v>
      </c>
      <c s="35" t="s">
        <v>5</v>
      </c>
      <c s="6" t="s">
        <v>4088</v>
      </c>
      <c s="36" t="s">
        <v>197</v>
      </c>
      <c s="37">
        <v>67.66</v>
      </c>
      <c s="36">
        <v>0</v>
      </c>
      <c s="36">
        <f>ROUND(G138*H138,6)</f>
      </c>
      <c r="L138" s="38">
        <v>0</v>
      </c>
      <c s="32">
        <f>ROUND(ROUND(L138,2)*ROUND(G138,3),2)</f>
      </c>
      <c s="36" t="s">
        <v>52</v>
      </c>
      <c>
        <f>(M138*21)/100</f>
      </c>
      <c t="s">
        <v>27</v>
      </c>
    </row>
    <row r="139" spans="1:5" ht="12.75">
      <c r="A139" s="35" t="s">
        <v>53</v>
      </c>
      <c r="E139" s="39" t="s">
        <v>5</v>
      </c>
    </row>
    <row r="140" spans="1:5" ht="51">
      <c r="A140" s="35" t="s">
        <v>54</v>
      </c>
      <c r="E140" s="40" t="s">
        <v>4089</v>
      </c>
    </row>
    <row r="141" spans="1:5" ht="102">
      <c r="A141" t="s">
        <v>55</v>
      </c>
      <c r="E141" s="39" t="s">
        <v>4086</v>
      </c>
    </row>
    <row r="142" spans="1:16" ht="12.75">
      <c r="A142" t="s">
        <v>48</v>
      </c>
      <c s="34" t="s">
        <v>295</v>
      </c>
      <c s="34" t="s">
        <v>4090</v>
      </c>
      <c s="35" t="s">
        <v>5</v>
      </c>
      <c s="6" t="s">
        <v>4091</v>
      </c>
      <c s="36" t="s">
        <v>197</v>
      </c>
      <c s="37">
        <v>1417.526</v>
      </c>
      <c s="36">
        <v>0</v>
      </c>
      <c s="36">
        <f>ROUND(G142*H142,6)</f>
      </c>
      <c r="L142" s="38">
        <v>0</v>
      </c>
      <c s="32">
        <f>ROUND(ROUND(L142,2)*ROUND(G142,3),2)</f>
      </c>
      <c s="36" t="s">
        <v>52</v>
      </c>
      <c>
        <f>(M142*21)/100</f>
      </c>
      <c t="s">
        <v>27</v>
      </c>
    </row>
    <row r="143" spans="1:5" ht="12.75">
      <c r="A143" s="35" t="s">
        <v>53</v>
      </c>
      <c r="E143" s="39" t="s">
        <v>4092</v>
      </c>
    </row>
    <row r="144" spans="1:5" ht="89.25">
      <c r="A144" s="35" t="s">
        <v>54</v>
      </c>
      <c r="E144" s="40" t="s">
        <v>4093</v>
      </c>
    </row>
    <row r="145" spans="1:5" ht="51">
      <c r="A145" t="s">
        <v>55</v>
      </c>
      <c r="E145" s="39" t="s">
        <v>4094</v>
      </c>
    </row>
    <row r="146" spans="1:16" ht="12.75">
      <c r="A146" t="s">
        <v>48</v>
      </c>
      <c s="34" t="s">
        <v>526</v>
      </c>
      <c s="34" t="s">
        <v>3942</v>
      </c>
      <c s="35" t="s">
        <v>5</v>
      </c>
      <c s="6" t="s">
        <v>3943</v>
      </c>
      <c s="36" t="s">
        <v>197</v>
      </c>
      <c s="37">
        <v>2357.418</v>
      </c>
      <c s="36">
        <v>0</v>
      </c>
      <c s="36">
        <f>ROUND(G146*H146,6)</f>
      </c>
      <c r="L146" s="38">
        <v>0</v>
      </c>
      <c s="32">
        <f>ROUND(ROUND(L146,2)*ROUND(G146,3),2)</f>
      </c>
      <c s="36" t="s">
        <v>52</v>
      </c>
      <c>
        <f>(M146*21)/100</f>
      </c>
      <c t="s">
        <v>27</v>
      </c>
    </row>
    <row r="147" spans="1:5" ht="12.75">
      <c r="A147" s="35" t="s">
        <v>53</v>
      </c>
      <c r="E147" s="39" t="s">
        <v>4095</v>
      </c>
    </row>
    <row r="148" spans="1:5" ht="89.25">
      <c r="A148" s="35" t="s">
        <v>54</v>
      </c>
      <c r="E148" s="40" t="s">
        <v>4096</v>
      </c>
    </row>
    <row r="149" spans="1:5" ht="51">
      <c r="A149" t="s">
        <v>55</v>
      </c>
      <c r="E149" s="39" t="s">
        <v>4094</v>
      </c>
    </row>
    <row r="150" spans="1:16" ht="12.75">
      <c r="A150" t="s">
        <v>48</v>
      </c>
      <c s="34" t="s">
        <v>300</v>
      </c>
      <c s="34" t="s">
        <v>3947</v>
      </c>
      <c s="35" t="s">
        <v>5</v>
      </c>
      <c s="6" t="s">
        <v>3948</v>
      </c>
      <c s="36" t="s">
        <v>197</v>
      </c>
      <c s="37">
        <v>1395.31</v>
      </c>
      <c s="36">
        <v>0</v>
      </c>
      <c s="36">
        <f>ROUND(G150*H150,6)</f>
      </c>
      <c r="L150" s="38">
        <v>0</v>
      </c>
      <c s="32">
        <f>ROUND(ROUND(L150,2)*ROUND(G150,3),2)</f>
      </c>
      <c s="36" t="s">
        <v>52</v>
      </c>
      <c>
        <f>(M150*21)/100</f>
      </c>
      <c t="s">
        <v>27</v>
      </c>
    </row>
    <row r="151" spans="1:5" ht="12.75">
      <c r="A151" s="35" t="s">
        <v>53</v>
      </c>
      <c r="E151" s="39" t="s">
        <v>4097</v>
      </c>
    </row>
    <row r="152" spans="1:5" ht="89.25">
      <c r="A152" s="35" t="s">
        <v>54</v>
      </c>
      <c r="E152" s="40" t="s">
        <v>4098</v>
      </c>
    </row>
    <row r="153" spans="1:5" ht="140.25">
      <c r="A153" t="s">
        <v>55</v>
      </c>
      <c r="E153" s="39" t="s">
        <v>4099</v>
      </c>
    </row>
    <row r="154" spans="1:16" ht="12.75">
      <c r="A154" t="s">
        <v>48</v>
      </c>
      <c s="34" t="s">
        <v>533</v>
      </c>
      <c s="34" t="s">
        <v>3952</v>
      </c>
      <c s="35" t="s">
        <v>5</v>
      </c>
      <c s="6" t="s">
        <v>3953</v>
      </c>
      <c s="36" t="s">
        <v>197</v>
      </c>
      <c s="37">
        <v>951</v>
      </c>
      <c s="36">
        <v>0</v>
      </c>
      <c s="36">
        <f>ROUND(G154*H154,6)</f>
      </c>
      <c r="L154" s="38">
        <v>0</v>
      </c>
      <c s="32">
        <f>ROUND(ROUND(L154,2)*ROUND(G154,3),2)</f>
      </c>
      <c s="36" t="s">
        <v>52</v>
      </c>
      <c>
        <f>(M154*21)/100</f>
      </c>
      <c t="s">
        <v>27</v>
      </c>
    </row>
    <row r="155" spans="1:5" ht="12.75">
      <c r="A155" s="35" t="s">
        <v>53</v>
      </c>
      <c r="E155" s="39" t="s">
        <v>4100</v>
      </c>
    </row>
    <row r="156" spans="1:5" ht="63.75">
      <c r="A156" s="35" t="s">
        <v>54</v>
      </c>
      <c r="E156" s="40" t="s">
        <v>4101</v>
      </c>
    </row>
    <row r="157" spans="1:5" ht="140.25">
      <c r="A157" t="s">
        <v>55</v>
      </c>
      <c r="E157" s="39" t="s">
        <v>4099</v>
      </c>
    </row>
    <row r="158" spans="1:16" ht="12.75">
      <c r="A158" t="s">
        <v>48</v>
      </c>
      <c s="34" t="s">
        <v>305</v>
      </c>
      <c s="34" t="s">
        <v>4102</v>
      </c>
      <c s="35" t="s">
        <v>5</v>
      </c>
      <c s="6" t="s">
        <v>4103</v>
      </c>
      <c s="36" t="s">
        <v>182</v>
      </c>
      <c s="37">
        <v>47.55</v>
      </c>
      <c s="36">
        <v>0</v>
      </c>
      <c s="36">
        <f>ROUND(G158*H158,6)</f>
      </c>
      <c r="L158" s="38">
        <v>0</v>
      </c>
      <c s="32">
        <f>ROUND(ROUND(L158,2)*ROUND(G158,3),2)</f>
      </c>
      <c s="36" t="s">
        <v>52</v>
      </c>
      <c>
        <f>(M158*21)/100</f>
      </c>
      <c t="s">
        <v>27</v>
      </c>
    </row>
    <row r="159" spans="1:5" ht="12.75">
      <c r="A159" s="35" t="s">
        <v>53</v>
      </c>
      <c r="E159" s="39" t="s">
        <v>4104</v>
      </c>
    </row>
    <row r="160" spans="1:5" ht="63.75">
      <c r="A160" s="35" t="s">
        <v>54</v>
      </c>
      <c r="E160" s="40" t="s">
        <v>4105</v>
      </c>
    </row>
    <row r="161" spans="1:5" ht="140.25">
      <c r="A161" t="s">
        <v>55</v>
      </c>
      <c r="E161" s="39" t="s">
        <v>4099</v>
      </c>
    </row>
    <row r="162" spans="1:16" ht="12.75">
      <c r="A162" t="s">
        <v>48</v>
      </c>
      <c s="34" t="s">
        <v>311</v>
      </c>
      <c s="34" t="s">
        <v>4106</v>
      </c>
      <c s="35" t="s">
        <v>5</v>
      </c>
      <c s="6" t="s">
        <v>4107</v>
      </c>
      <c s="36" t="s">
        <v>197</v>
      </c>
      <c s="37">
        <v>455.418</v>
      </c>
      <c s="36">
        <v>0</v>
      </c>
      <c s="36">
        <f>ROUND(G162*H162,6)</f>
      </c>
      <c r="L162" s="38">
        <v>0</v>
      </c>
      <c s="32">
        <f>ROUND(ROUND(L162,2)*ROUND(G162,3),2)</f>
      </c>
      <c s="36" t="s">
        <v>52</v>
      </c>
      <c>
        <f>(M162*21)/100</f>
      </c>
      <c t="s">
        <v>27</v>
      </c>
    </row>
    <row r="163" spans="1:5" ht="12.75">
      <c r="A163" s="35" t="s">
        <v>53</v>
      </c>
      <c r="E163" s="39" t="s">
        <v>4108</v>
      </c>
    </row>
    <row r="164" spans="1:5" ht="51">
      <c r="A164" s="35" t="s">
        <v>54</v>
      </c>
      <c r="E164" s="40" t="s">
        <v>4109</v>
      </c>
    </row>
    <row r="165" spans="1:5" ht="140.25">
      <c r="A165" t="s">
        <v>55</v>
      </c>
      <c r="E165" s="39" t="s">
        <v>4099</v>
      </c>
    </row>
    <row r="166" spans="1:16" ht="12.75">
      <c r="A166" t="s">
        <v>48</v>
      </c>
      <c s="34" t="s">
        <v>312</v>
      </c>
      <c s="34" t="s">
        <v>2870</v>
      </c>
      <c s="35" t="s">
        <v>5</v>
      </c>
      <c s="6" t="s">
        <v>4004</v>
      </c>
      <c s="36" t="s">
        <v>197</v>
      </c>
      <c s="37">
        <v>32.71</v>
      </c>
      <c s="36">
        <v>0</v>
      </c>
      <c s="36">
        <f>ROUND(G166*H166,6)</f>
      </c>
      <c r="L166" s="38">
        <v>0</v>
      </c>
      <c s="32">
        <f>ROUND(ROUND(L166,2)*ROUND(G166,3),2)</f>
      </c>
      <c s="36" t="s">
        <v>52</v>
      </c>
      <c>
        <f>(M166*21)/100</f>
      </c>
      <c t="s">
        <v>27</v>
      </c>
    </row>
    <row r="167" spans="1:5" ht="12.75">
      <c r="A167" s="35" t="s">
        <v>53</v>
      </c>
      <c r="E167" s="39" t="s">
        <v>4110</v>
      </c>
    </row>
    <row r="168" spans="1:5" ht="76.5">
      <c r="A168" s="35" t="s">
        <v>54</v>
      </c>
      <c r="E168" s="40" t="s">
        <v>4111</v>
      </c>
    </row>
    <row r="169" spans="1:5" ht="153">
      <c r="A169" t="s">
        <v>55</v>
      </c>
      <c r="E169" s="39" t="s">
        <v>4007</v>
      </c>
    </row>
    <row r="170" spans="1:16" ht="12.75">
      <c r="A170" t="s">
        <v>48</v>
      </c>
      <c s="34" t="s">
        <v>314</v>
      </c>
      <c s="34" t="s">
        <v>4008</v>
      </c>
      <c s="35" t="s">
        <v>5</v>
      </c>
      <c s="6" t="s">
        <v>4009</v>
      </c>
      <c s="36" t="s">
        <v>197</v>
      </c>
      <c s="37">
        <v>210.01</v>
      </c>
      <c s="36">
        <v>0</v>
      </c>
      <c s="36">
        <f>ROUND(G170*H170,6)</f>
      </c>
      <c r="L170" s="38">
        <v>0</v>
      </c>
      <c s="32">
        <f>ROUND(ROUND(L170,2)*ROUND(G170,3),2)</f>
      </c>
      <c s="36" t="s">
        <v>52</v>
      </c>
      <c>
        <f>(M170*21)/100</f>
      </c>
      <c t="s">
        <v>27</v>
      </c>
    </row>
    <row r="171" spans="1:5" ht="12.75">
      <c r="A171" s="35" t="s">
        <v>53</v>
      </c>
      <c r="E171" s="39" t="s">
        <v>5</v>
      </c>
    </row>
    <row r="172" spans="1:5" ht="102">
      <c r="A172" s="35" t="s">
        <v>54</v>
      </c>
      <c r="E172" s="40" t="s">
        <v>4112</v>
      </c>
    </row>
    <row r="173" spans="1:5" ht="153">
      <c r="A173" t="s">
        <v>55</v>
      </c>
      <c r="E173" s="39" t="s">
        <v>4007</v>
      </c>
    </row>
    <row r="174" spans="1:16" ht="12.75">
      <c r="A174" t="s">
        <v>48</v>
      </c>
      <c s="34" t="s">
        <v>319</v>
      </c>
      <c s="34" t="s">
        <v>4113</v>
      </c>
      <c s="35" t="s">
        <v>5</v>
      </c>
      <c s="6" t="s">
        <v>4114</v>
      </c>
      <c s="36" t="s">
        <v>197</v>
      </c>
      <c s="37">
        <v>6.6</v>
      </c>
      <c s="36">
        <v>0</v>
      </c>
      <c s="36">
        <f>ROUND(G174*H174,6)</f>
      </c>
      <c r="L174" s="38">
        <v>0</v>
      </c>
      <c s="32">
        <f>ROUND(ROUND(L174,2)*ROUND(G174,3),2)</f>
      </c>
      <c s="36" t="s">
        <v>52</v>
      </c>
      <c>
        <f>(M174*21)/100</f>
      </c>
      <c t="s">
        <v>27</v>
      </c>
    </row>
    <row r="175" spans="1:5" ht="12.75">
      <c r="A175" s="35" t="s">
        <v>53</v>
      </c>
      <c r="E175" s="39" t="s">
        <v>5</v>
      </c>
    </row>
    <row r="176" spans="1:5" ht="51">
      <c r="A176" s="35" t="s">
        <v>54</v>
      </c>
      <c r="E176" s="40" t="s">
        <v>4115</v>
      </c>
    </row>
    <row r="177" spans="1:5" ht="153">
      <c r="A177" t="s">
        <v>55</v>
      </c>
      <c r="E177" s="39" t="s">
        <v>4007</v>
      </c>
    </row>
    <row r="178" spans="1:16" ht="25.5">
      <c r="A178" t="s">
        <v>48</v>
      </c>
      <c s="34" t="s">
        <v>323</v>
      </c>
      <c s="34" t="s">
        <v>4011</v>
      </c>
      <c s="35" t="s">
        <v>5</v>
      </c>
      <c s="6" t="s">
        <v>4012</v>
      </c>
      <c s="36" t="s">
        <v>197</v>
      </c>
      <c s="37">
        <v>37.06</v>
      </c>
      <c s="36">
        <v>0</v>
      </c>
      <c s="36">
        <f>ROUND(G178*H178,6)</f>
      </c>
      <c r="L178" s="38">
        <v>0</v>
      </c>
      <c s="32">
        <f>ROUND(ROUND(L178,2)*ROUND(G178,3),2)</f>
      </c>
      <c s="36" t="s">
        <v>52</v>
      </c>
      <c>
        <f>(M178*21)/100</f>
      </c>
      <c t="s">
        <v>27</v>
      </c>
    </row>
    <row r="179" spans="1:5" ht="12.75">
      <c r="A179" s="35" t="s">
        <v>53</v>
      </c>
      <c r="E179" s="39" t="s">
        <v>5</v>
      </c>
    </row>
    <row r="180" spans="1:5" ht="89.25">
      <c r="A180" s="35" t="s">
        <v>54</v>
      </c>
      <c r="E180" s="40" t="s">
        <v>4116</v>
      </c>
    </row>
    <row r="181" spans="1:5" ht="153">
      <c r="A181" t="s">
        <v>55</v>
      </c>
      <c r="E181" s="39" t="s">
        <v>4007</v>
      </c>
    </row>
    <row r="182" spans="1:16" ht="12.75">
      <c r="A182" t="s">
        <v>48</v>
      </c>
      <c s="34" t="s">
        <v>327</v>
      </c>
      <c s="34" t="s">
        <v>4117</v>
      </c>
      <c s="35" t="s">
        <v>5</v>
      </c>
      <c s="6" t="s">
        <v>4118</v>
      </c>
      <c s="36" t="s">
        <v>197</v>
      </c>
      <c s="37">
        <v>48</v>
      </c>
      <c s="36">
        <v>0</v>
      </c>
      <c s="36">
        <f>ROUND(G182*H182,6)</f>
      </c>
      <c r="L182" s="38">
        <v>0</v>
      </c>
      <c s="32">
        <f>ROUND(ROUND(L182,2)*ROUND(G182,3),2)</f>
      </c>
      <c s="36" t="s">
        <v>52</v>
      </c>
      <c>
        <f>(M182*21)/100</f>
      </c>
      <c t="s">
        <v>27</v>
      </c>
    </row>
    <row r="183" spans="1:5" ht="12.75">
      <c r="A183" s="35" t="s">
        <v>53</v>
      </c>
      <c r="E183" s="39" t="s">
        <v>4119</v>
      </c>
    </row>
    <row r="184" spans="1:5" ht="51">
      <c r="A184" s="35" t="s">
        <v>54</v>
      </c>
      <c r="E184" s="40" t="s">
        <v>4120</v>
      </c>
    </row>
    <row r="185" spans="1:5" ht="153">
      <c r="A185" t="s">
        <v>55</v>
      </c>
      <c r="E185" s="39" t="s">
        <v>4121</v>
      </c>
    </row>
    <row r="186" spans="1:16" ht="12.75">
      <c r="A186" t="s">
        <v>48</v>
      </c>
      <c s="34" t="s">
        <v>330</v>
      </c>
      <c s="34" t="s">
        <v>4122</v>
      </c>
      <c s="35" t="s">
        <v>5</v>
      </c>
      <c s="6" t="s">
        <v>4123</v>
      </c>
      <c s="36" t="s">
        <v>197</v>
      </c>
      <c s="37">
        <v>2.5</v>
      </c>
      <c s="36">
        <v>0</v>
      </c>
      <c s="36">
        <f>ROUND(G186*H186,6)</f>
      </c>
      <c r="L186" s="38">
        <v>0</v>
      </c>
      <c s="32">
        <f>ROUND(ROUND(L186,2)*ROUND(G186,3),2)</f>
      </c>
      <c s="36" t="s">
        <v>52</v>
      </c>
      <c>
        <f>(M186*21)/100</f>
      </c>
      <c t="s">
        <v>27</v>
      </c>
    </row>
    <row r="187" spans="1:5" ht="12.75">
      <c r="A187" s="35" t="s">
        <v>53</v>
      </c>
      <c r="E187" s="39" t="s">
        <v>4124</v>
      </c>
    </row>
    <row r="188" spans="1:5" ht="51">
      <c r="A188" s="35" t="s">
        <v>54</v>
      </c>
      <c r="E188" s="40" t="s">
        <v>4125</v>
      </c>
    </row>
    <row r="189" spans="1:5" ht="89.25">
      <c r="A189" t="s">
        <v>55</v>
      </c>
      <c r="E189" s="39" t="s">
        <v>4126</v>
      </c>
    </row>
    <row r="190" spans="1:16" ht="12.75">
      <c r="A190" t="s">
        <v>48</v>
      </c>
      <c s="34" t="s">
        <v>334</v>
      </c>
      <c s="34" t="s">
        <v>4127</v>
      </c>
      <c s="35" t="s">
        <v>5</v>
      </c>
      <c s="6" t="s">
        <v>4128</v>
      </c>
      <c s="36" t="s">
        <v>197</v>
      </c>
      <c s="37">
        <v>405</v>
      </c>
      <c s="36">
        <v>0</v>
      </c>
      <c s="36">
        <f>ROUND(G190*H190,6)</f>
      </c>
      <c r="L190" s="38">
        <v>0</v>
      </c>
      <c s="32">
        <f>ROUND(ROUND(L190,2)*ROUND(G190,3),2)</f>
      </c>
      <c s="36" t="s">
        <v>52</v>
      </c>
      <c>
        <f>(M190*21)/100</f>
      </c>
      <c t="s">
        <v>27</v>
      </c>
    </row>
    <row r="191" spans="1:5" ht="12.75">
      <c r="A191" s="35" t="s">
        <v>53</v>
      </c>
      <c r="E191" s="39" t="s">
        <v>5</v>
      </c>
    </row>
    <row r="192" spans="1:5" ht="51">
      <c r="A192" s="35" t="s">
        <v>54</v>
      </c>
      <c r="E192" s="40" t="s">
        <v>4129</v>
      </c>
    </row>
    <row r="193" spans="1:5" ht="89.25">
      <c r="A193" t="s">
        <v>55</v>
      </c>
      <c r="E193" s="39" t="s">
        <v>4126</v>
      </c>
    </row>
    <row r="194" spans="1:13" ht="12.75">
      <c r="A194" t="s">
        <v>46</v>
      </c>
      <c r="C194" s="31" t="s">
        <v>123</v>
      </c>
      <c r="E194" s="33" t="s">
        <v>124</v>
      </c>
      <c r="J194" s="32">
        <f>0</f>
      </c>
      <c s="32">
        <f>0</f>
      </c>
      <c s="32">
        <f>0+L195+L199+L203</f>
      </c>
      <c s="32">
        <f>0+M195+M199+M203</f>
      </c>
    </row>
    <row r="195" spans="1:16" ht="12.75">
      <c r="A195" t="s">
        <v>48</v>
      </c>
      <c s="34" t="s">
        <v>558</v>
      </c>
      <c s="34" t="s">
        <v>420</v>
      </c>
      <c s="35" t="s">
        <v>5</v>
      </c>
      <c s="6" t="s">
        <v>421</v>
      </c>
      <c s="36" t="s">
        <v>62</v>
      </c>
      <c s="37">
        <v>1</v>
      </c>
      <c s="36">
        <v>0</v>
      </c>
      <c s="36">
        <f>ROUND(G195*H195,6)</f>
      </c>
      <c r="L195" s="38">
        <v>0</v>
      </c>
      <c s="32">
        <f>ROUND(ROUND(L195,2)*ROUND(G195,3),2)</f>
      </c>
      <c s="36" t="s">
        <v>52</v>
      </c>
      <c>
        <f>(M195*21)/100</f>
      </c>
      <c t="s">
        <v>27</v>
      </c>
    </row>
    <row r="196" spans="1:5" ht="12.75">
      <c r="A196" s="35" t="s">
        <v>53</v>
      </c>
      <c r="E196" s="39" t="s">
        <v>5</v>
      </c>
    </row>
    <row r="197" spans="1:5" ht="51">
      <c r="A197" s="35" t="s">
        <v>54</v>
      </c>
      <c r="E197" s="40" t="s">
        <v>4130</v>
      </c>
    </row>
    <row r="198" spans="1:5" ht="114.75">
      <c r="A198" t="s">
        <v>55</v>
      </c>
      <c r="E198" s="39" t="s">
        <v>4131</v>
      </c>
    </row>
    <row r="199" spans="1:16" ht="12.75">
      <c r="A199" t="s">
        <v>48</v>
      </c>
      <c s="34" t="s">
        <v>562</v>
      </c>
      <c s="34" t="s">
        <v>428</v>
      </c>
      <c s="35" t="s">
        <v>5</v>
      </c>
      <c s="6" t="s">
        <v>429</v>
      </c>
      <c s="36" t="s">
        <v>62</v>
      </c>
      <c s="37">
        <v>1</v>
      </c>
      <c s="36">
        <v>0</v>
      </c>
      <c s="36">
        <f>ROUND(G199*H199,6)</f>
      </c>
      <c r="L199" s="38">
        <v>0</v>
      </c>
      <c s="32">
        <f>ROUND(ROUND(L199,2)*ROUND(G199,3),2)</f>
      </c>
      <c s="36" t="s">
        <v>52</v>
      </c>
      <c>
        <f>(M199*21)/100</f>
      </c>
      <c t="s">
        <v>27</v>
      </c>
    </row>
    <row r="200" spans="1:5" ht="12.75">
      <c r="A200" s="35" t="s">
        <v>53</v>
      </c>
      <c r="E200" s="39" t="s">
        <v>3974</v>
      </c>
    </row>
    <row r="201" spans="1:5" ht="51">
      <c r="A201" s="35" t="s">
        <v>54</v>
      </c>
      <c r="E201" s="40" t="s">
        <v>4132</v>
      </c>
    </row>
    <row r="202" spans="1:5" ht="153">
      <c r="A202" t="s">
        <v>55</v>
      </c>
      <c r="E202" s="39" t="s">
        <v>4133</v>
      </c>
    </row>
    <row r="203" spans="1:16" ht="12.75">
      <c r="A203" t="s">
        <v>48</v>
      </c>
      <c s="34" t="s">
        <v>338</v>
      </c>
      <c s="34" t="s">
        <v>4134</v>
      </c>
      <c s="35" t="s">
        <v>5</v>
      </c>
      <c s="6" t="s">
        <v>4135</v>
      </c>
      <c s="36" t="s">
        <v>197</v>
      </c>
      <c s="37">
        <v>21.6</v>
      </c>
      <c s="36">
        <v>0</v>
      </c>
      <c s="36">
        <f>ROUND(G203*H203,6)</f>
      </c>
      <c r="L203" s="38">
        <v>0</v>
      </c>
      <c s="32">
        <f>ROUND(ROUND(L203,2)*ROUND(G203,3),2)</f>
      </c>
      <c s="36" t="s">
        <v>52</v>
      </c>
      <c>
        <f>(M203*21)/100</f>
      </c>
      <c t="s">
        <v>27</v>
      </c>
    </row>
    <row r="204" spans="1:5" ht="12.75">
      <c r="A204" s="35" t="s">
        <v>53</v>
      </c>
      <c r="E204" s="39" t="s">
        <v>5</v>
      </c>
    </row>
    <row r="205" spans="1:5" ht="51">
      <c r="A205" s="35" t="s">
        <v>54</v>
      </c>
      <c r="E205" s="40" t="s">
        <v>4136</v>
      </c>
    </row>
    <row r="206" spans="1:5" ht="89.25">
      <c r="A206" t="s">
        <v>55</v>
      </c>
      <c r="E206" s="39" t="s">
        <v>4137</v>
      </c>
    </row>
    <row r="207" spans="1:13" ht="12.75">
      <c r="A207" t="s">
        <v>46</v>
      </c>
      <c r="C207" s="31" t="s">
        <v>163</v>
      </c>
      <c r="E207" s="33" t="s">
        <v>1624</v>
      </c>
      <c r="J207" s="32">
        <f>0</f>
      </c>
      <c s="32">
        <f>0</f>
      </c>
      <c s="32">
        <f>0+L208</f>
      </c>
      <c s="32">
        <f>0+M208</f>
      </c>
    </row>
    <row r="208" spans="1:16" ht="12.75">
      <c r="A208" t="s">
        <v>48</v>
      </c>
      <c s="34" t="s">
        <v>342</v>
      </c>
      <c s="34" t="s">
        <v>4138</v>
      </c>
      <c s="35" t="s">
        <v>5</v>
      </c>
      <c s="6" t="s">
        <v>4139</v>
      </c>
      <c s="36" t="s">
        <v>62</v>
      </c>
      <c s="37">
        <v>12</v>
      </c>
      <c s="36">
        <v>0</v>
      </c>
      <c s="36">
        <f>ROUND(G208*H208,6)</f>
      </c>
      <c r="L208" s="38">
        <v>0</v>
      </c>
      <c s="32">
        <f>ROUND(ROUND(L208,2)*ROUND(G208,3),2)</f>
      </c>
      <c s="36" t="s">
        <v>52</v>
      </c>
      <c>
        <f>(M208*21)/100</f>
      </c>
      <c t="s">
        <v>27</v>
      </c>
    </row>
    <row r="209" spans="1:5" ht="12.75">
      <c r="A209" s="35" t="s">
        <v>53</v>
      </c>
      <c r="E209" s="39" t="s">
        <v>5</v>
      </c>
    </row>
    <row r="210" spans="1:5" ht="51">
      <c r="A210" s="35" t="s">
        <v>54</v>
      </c>
      <c r="E210" s="40" t="s">
        <v>4140</v>
      </c>
    </row>
    <row r="211" spans="1:5" ht="25.5">
      <c r="A211" t="s">
        <v>55</v>
      </c>
      <c r="E211" s="39" t="s">
        <v>4141</v>
      </c>
    </row>
    <row r="212" spans="1:13" ht="12.75">
      <c r="A212" t="s">
        <v>46</v>
      </c>
      <c r="C212" s="31" t="s">
        <v>76</v>
      </c>
      <c r="E212" s="33" t="s">
        <v>2578</v>
      </c>
      <c r="J212" s="32">
        <f>0</f>
      </c>
      <c s="32">
        <f>0</f>
      </c>
      <c s="32">
        <f>0+L213+L217+L221+L225+L229+L233+L237+L241+L245+L249+L253+L257+L261+L265+L269+L273+L277+L281+L285+L289+L293+L297+L301+L305+L309+L313+L317+L321+L325+L329+L333+L337+L341+L345+L349+L353</f>
      </c>
      <c s="32">
        <f>0+M213+M217+M221+M225+M229+M233+M237+M241+M245+M249+M253+M257+M261+M265+M269+M273+M277+M281+M285+M289+M293+M297+M301+M305+M309+M313+M317+M321+M325+M329+M333+M337+M341+M345+M349+M353</f>
      </c>
    </row>
    <row r="213" spans="1:16" ht="12.75">
      <c r="A213" t="s">
        <v>48</v>
      </c>
      <c s="34" t="s">
        <v>573</v>
      </c>
      <c s="34" t="s">
        <v>4142</v>
      </c>
      <c s="35" t="s">
        <v>5</v>
      </c>
      <c s="6" t="s">
        <v>4143</v>
      </c>
      <c s="36" t="s">
        <v>51</v>
      </c>
      <c s="37">
        <v>8</v>
      </c>
      <c s="36">
        <v>0</v>
      </c>
      <c s="36">
        <f>ROUND(G213*H213,6)</f>
      </c>
      <c r="L213" s="38">
        <v>0</v>
      </c>
      <c s="32">
        <f>ROUND(ROUND(L213,2)*ROUND(G213,3),2)</f>
      </c>
      <c s="36" t="s">
        <v>52</v>
      </c>
      <c>
        <f>(M213*21)/100</f>
      </c>
      <c t="s">
        <v>27</v>
      </c>
    </row>
    <row r="214" spans="1:5" ht="12.75">
      <c r="A214" s="35" t="s">
        <v>53</v>
      </c>
      <c r="E214" s="39" t="s">
        <v>5</v>
      </c>
    </row>
    <row r="215" spans="1:5" ht="51">
      <c r="A215" s="35" t="s">
        <v>54</v>
      </c>
      <c r="E215" s="40" t="s">
        <v>4144</v>
      </c>
    </row>
    <row r="216" spans="1:5" ht="38.25">
      <c r="A216" t="s">
        <v>55</v>
      </c>
      <c r="E216" s="39" t="s">
        <v>4145</v>
      </c>
    </row>
    <row r="217" spans="1:16" ht="25.5">
      <c r="A217" t="s">
        <v>48</v>
      </c>
      <c s="34" t="s">
        <v>577</v>
      </c>
      <c s="34" t="s">
        <v>4146</v>
      </c>
      <c s="35" t="s">
        <v>5</v>
      </c>
      <c s="6" t="s">
        <v>4147</v>
      </c>
      <c s="36" t="s">
        <v>62</v>
      </c>
      <c s="37">
        <v>7</v>
      </c>
      <c s="36">
        <v>0</v>
      </c>
      <c s="36">
        <f>ROUND(G217*H217,6)</f>
      </c>
      <c r="L217" s="38">
        <v>0</v>
      </c>
      <c s="32">
        <f>ROUND(ROUND(L217,2)*ROUND(G217,3),2)</f>
      </c>
      <c s="36" t="s">
        <v>52</v>
      </c>
      <c>
        <f>(M217*21)/100</f>
      </c>
      <c t="s">
        <v>27</v>
      </c>
    </row>
    <row r="218" spans="1:5" ht="12.75">
      <c r="A218" s="35" t="s">
        <v>53</v>
      </c>
      <c r="E218" s="39" t="s">
        <v>5</v>
      </c>
    </row>
    <row r="219" spans="1:5" ht="63.75">
      <c r="A219" s="35" t="s">
        <v>54</v>
      </c>
      <c r="E219" s="40" t="s">
        <v>4148</v>
      </c>
    </row>
    <row r="220" spans="1:5" ht="25.5">
      <c r="A220" t="s">
        <v>55</v>
      </c>
      <c r="E220" s="39" t="s">
        <v>4149</v>
      </c>
    </row>
    <row r="221" spans="1:16" ht="25.5">
      <c r="A221" t="s">
        <v>48</v>
      </c>
      <c s="34" t="s">
        <v>346</v>
      </c>
      <c s="34" t="s">
        <v>4150</v>
      </c>
      <c s="35" t="s">
        <v>5</v>
      </c>
      <c s="6" t="s">
        <v>4151</v>
      </c>
      <c s="36" t="s">
        <v>62</v>
      </c>
      <c s="37">
        <v>1</v>
      </c>
      <c s="36">
        <v>0</v>
      </c>
      <c s="36">
        <f>ROUND(G221*H221,6)</f>
      </c>
      <c r="L221" s="38">
        <v>0</v>
      </c>
      <c s="32">
        <f>ROUND(ROUND(L221,2)*ROUND(G221,3),2)</f>
      </c>
      <c s="36" t="s">
        <v>52</v>
      </c>
      <c>
        <f>(M221*21)/100</f>
      </c>
      <c t="s">
        <v>27</v>
      </c>
    </row>
    <row r="222" spans="1:5" ht="12.75">
      <c r="A222" s="35" t="s">
        <v>53</v>
      </c>
      <c r="E222" s="39" t="s">
        <v>5</v>
      </c>
    </row>
    <row r="223" spans="1:5" ht="51">
      <c r="A223" s="35" t="s">
        <v>54</v>
      </c>
      <c r="E223" s="40" t="s">
        <v>4152</v>
      </c>
    </row>
    <row r="224" spans="1:5" ht="63.75">
      <c r="A224" t="s">
        <v>55</v>
      </c>
      <c r="E224" s="39" t="s">
        <v>4153</v>
      </c>
    </row>
    <row r="225" spans="1:16" ht="12.75">
      <c r="A225" t="s">
        <v>48</v>
      </c>
      <c s="34" t="s">
        <v>350</v>
      </c>
      <c s="34" t="s">
        <v>4154</v>
      </c>
      <c s="35" t="s">
        <v>5</v>
      </c>
      <c s="6" t="s">
        <v>4155</v>
      </c>
      <c s="36" t="s">
        <v>62</v>
      </c>
      <c s="37">
        <v>14</v>
      </c>
      <c s="36">
        <v>0</v>
      </c>
      <c s="36">
        <f>ROUND(G225*H225,6)</f>
      </c>
      <c r="L225" s="38">
        <v>0</v>
      </c>
      <c s="32">
        <f>ROUND(ROUND(L225,2)*ROUND(G225,3),2)</f>
      </c>
      <c s="36" t="s">
        <v>52</v>
      </c>
      <c>
        <f>(M225*21)/100</f>
      </c>
      <c t="s">
        <v>27</v>
      </c>
    </row>
    <row r="226" spans="1:5" ht="12.75">
      <c r="A226" s="35" t="s">
        <v>53</v>
      </c>
      <c r="E226" s="39" t="s">
        <v>5</v>
      </c>
    </row>
    <row r="227" spans="1:5" ht="76.5">
      <c r="A227" s="35" t="s">
        <v>54</v>
      </c>
      <c r="E227" s="40" t="s">
        <v>4156</v>
      </c>
    </row>
    <row r="228" spans="1:5" ht="25.5">
      <c r="A228" t="s">
        <v>55</v>
      </c>
      <c r="E228" s="39" t="s">
        <v>4157</v>
      </c>
    </row>
    <row r="229" spans="1:16" ht="12.75">
      <c r="A229" t="s">
        <v>48</v>
      </c>
      <c s="34" t="s">
        <v>581</v>
      </c>
      <c s="34" t="s">
        <v>4158</v>
      </c>
      <c s="35" t="s">
        <v>5</v>
      </c>
      <c s="6" t="s">
        <v>4159</v>
      </c>
      <c s="36" t="s">
        <v>62</v>
      </c>
      <c s="37">
        <v>7</v>
      </c>
      <c s="36">
        <v>0</v>
      </c>
      <c s="36">
        <f>ROUND(G229*H229,6)</f>
      </c>
      <c r="L229" s="38">
        <v>0</v>
      </c>
      <c s="32">
        <f>ROUND(ROUND(L229,2)*ROUND(G229,3),2)</f>
      </c>
      <c s="36" t="s">
        <v>52</v>
      </c>
      <c>
        <f>(M229*21)/100</f>
      </c>
      <c t="s">
        <v>27</v>
      </c>
    </row>
    <row r="230" spans="1:5" ht="12.75">
      <c r="A230" s="35" t="s">
        <v>53</v>
      </c>
      <c r="E230" s="39" t="s">
        <v>5</v>
      </c>
    </row>
    <row r="231" spans="1:5" ht="76.5">
      <c r="A231" s="35" t="s">
        <v>54</v>
      </c>
      <c r="E231" s="40" t="s">
        <v>4160</v>
      </c>
    </row>
    <row r="232" spans="1:5" ht="25.5">
      <c r="A232" t="s">
        <v>55</v>
      </c>
      <c r="E232" s="39" t="s">
        <v>4157</v>
      </c>
    </row>
    <row r="233" spans="1:16" ht="25.5">
      <c r="A233" t="s">
        <v>48</v>
      </c>
      <c s="34" t="s">
        <v>585</v>
      </c>
      <c s="34" t="s">
        <v>2620</v>
      </c>
      <c s="35" t="s">
        <v>5</v>
      </c>
      <c s="6" t="s">
        <v>2621</v>
      </c>
      <c s="36" t="s">
        <v>62</v>
      </c>
      <c s="37">
        <v>3</v>
      </c>
      <c s="36">
        <v>0</v>
      </c>
      <c s="36">
        <f>ROUND(G233*H233,6)</f>
      </c>
      <c r="L233" s="38">
        <v>0</v>
      </c>
      <c s="32">
        <f>ROUND(ROUND(L233,2)*ROUND(G233,3),2)</f>
      </c>
      <c s="36" t="s">
        <v>52</v>
      </c>
      <c>
        <f>(M233*21)/100</f>
      </c>
      <c t="s">
        <v>27</v>
      </c>
    </row>
    <row r="234" spans="1:5" ht="12.75">
      <c r="A234" s="35" t="s">
        <v>53</v>
      </c>
      <c r="E234" s="39" t="s">
        <v>5</v>
      </c>
    </row>
    <row r="235" spans="1:5" ht="76.5">
      <c r="A235" s="35" t="s">
        <v>54</v>
      </c>
      <c r="E235" s="40" t="s">
        <v>4161</v>
      </c>
    </row>
    <row r="236" spans="1:5" ht="25.5">
      <c r="A236" t="s">
        <v>55</v>
      </c>
      <c r="E236" s="39" t="s">
        <v>4162</v>
      </c>
    </row>
    <row r="237" spans="1:16" ht="25.5">
      <c r="A237" t="s">
        <v>48</v>
      </c>
      <c s="34" t="s">
        <v>355</v>
      </c>
      <c s="34" t="s">
        <v>4163</v>
      </c>
      <c s="35" t="s">
        <v>4</v>
      </c>
      <c s="6" t="s">
        <v>4164</v>
      </c>
      <c s="36" t="s">
        <v>197</v>
      </c>
      <c s="37">
        <v>20.668</v>
      </c>
      <c s="36">
        <v>0</v>
      </c>
      <c s="36">
        <f>ROUND(G237*H237,6)</f>
      </c>
      <c r="L237" s="38">
        <v>0</v>
      </c>
      <c s="32">
        <f>ROUND(ROUND(L237,2)*ROUND(G237,3),2)</f>
      </c>
      <c s="36" t="s">
        <v>52</v>
      </c>
      <c>
        <f>(M237*21)/100</f>
      </c>
      <c t="s">
        <v>27</v>
      </c>
    </row>
    <row r="238" spans="1:5" ht="12.75">
      <c r="A238" s="35" t="s">
        <v>53</v>
      </c>
      <c r="E238" s="39" t="s">
        <v>5</v>
      </c>
    </row>
    <row r="239" spans="1:5" ht="114.75">
      <c r="A239" s="35" t="s">
        <v>54</v>
      </c>
      <c r="E239" s="40" t="s">
        <v>4165</v>
      </c>
    </row>
    <row r="240" spans="1:5" ht="38.25">
      <c r="A240" t="s">
        <v>55</v>
      </c>
      <c r="E240" s="39" t="s">
        <v>4166</v>
      </c>
    </row>
    <row r="241" spans="1:16" ht="25.5">
      <c r="A241" t="s">
        <v>48</v>
      </c>
      <c s="34" t="s">
        <v>359</v>
      </c>
      <c s="34" t="s">
        <v>4163</v>
      </c>
      <c s="35" t="s">
        <v>27</v>
      </c>
      <c s="6" t="s">
        <v>4164</v>
      </c>
      <c s="36" t="s">
        <v>197</v>
      </c>
      <c s="37">
        <v>33.19</v>
      </c>
      <c s="36">
        <v>0</v>
      </c>
      <c s="36">
        <f>ROUND(G241*H241,6)</f>
      </c>
      <c r="L241" s="38">
        <v>0</v>
      </c>
      <c s="32">
        <f>ROUND(ROUND(L241,2)*ROUND(G241,3),2)</f>
      </c>
      <c s="36" t="s">
        <v>52</v>
      </c>
      <c>
        <f>(M241*21)/100</f>
      </c>
      <c t="s">
        <v>27</v>
      </c>
    </row>
    <row r="242" spans="1:5" ht="12.75">
      <c r="A242" s="35" t="s">
        <v>53</v>
      </c>
      <c r="E242" s="39" t="s">
        <v>5</v>
      </c>
    </row>
    <row r="243" spans="1:5" ht="114.75">
      <c r="A243" s="35" t="s">
        <v>54</v>
      </c>
      <c r="E243" s="40" t="s">
        <v>4167</v>
      </c>
    </row>
    <row r="244" spans="1:5" ht="38.25">
      <c r="A244" t="s">
        <v>55</v>
      </c>
      <c r="E244" s="39" t="s">
        <v>4166</v>
      </c>
    </row>
    <row r="245" spans="1:16" ht="25.5">
      <c r="A245" t="s">
        <v>48</v>
      </c>
      <c s="34" t="s">
        <v>363</v>
      </c>
      <c s="34" t="s">
        <v>4168</v>
      </c>
      <c s="35" t="s">
        <v>5</v>
      </c>
      <c s="6" t="s">
        <v>4169</v>
      </c>
      <c s="36" t="s">
        <v>197</v>
      </c>
      <c s="37">
        <v>33.19</v>
      </c>
      <c s="36">
        <v>0</v>
      </c>
      <c s="36">
        <f>ROUND(G245*H245,6)</f>
      </c>
      <c r="L245" s="38">
        <v>0</v>
      </c>
      <c s="32">
        <f>ROUND(ROUND(L245,2)*ROUND(G245,3),2)</f>
      </c>
      <c s="36" t="s">
        <v>52</v>
      </c>
      <c>
        <f>(M245*21)/100</f>
      </c>
      <c t="s">
        <v>27</v>
      </c>
    </row>
    <row r="246" spans="1:5" ht="12.75">
      <c r="A246" s="35" t="s">
        <v>53</v>
      </c>
      <c r="E246" s="39" t="s">
        <v>5</v>
      </c>
    </row>
    <row r="247" spans="1:5" ht="114.75">
      <c r="A247" s="35" t="s">
        <v>54</v>
      </c>
      <c r="E247" s="40" t="s">
        <v>4167</v>
      </c>
    </row>
    <row r="248" spans="1:5" ht="38.25">
      <c r="A248" t="s">
        <v>55</v>
      </c>
      <c r="E248" s="39" t="s">
        <v>4166</v>
      </c>
    </row>
    <row r="249" spans="1:16" ht="12.75">
      <c r="A249" t="s">
        <v>48</v>
      </c>
      <c s="34" t="s">
        <v>368</v>
      </c>
      <c s="34" t="s">
        <v>4170</v>
      </c>
      <c s="35" t="s">
        <v>5</v>
      </c>
      <c s="6" t="s">
        <v>4171</v>
      </c>
      <c s="36" t="s">
        <v>62</v>
      </c>
      <c s="37">
        <v>2</v>
      </c>
      <c s="36">
        <v>0</v>
      </c>
      <c s="36">
        <f>ROUND(G249*H249,6)</f>
      </c>
      <c r="L249" s="38">
        <v>0</v>
      </c>
      <c s="32">
        <f>ROUND(ROUND(L249,2)*ROUND(G249,3),2)</f>
      </c>
      <c s="36" t="s">
        <v>52</v>
      </c>
      <c>
        <f>(M249*21)/100</f>
      </c>
      <c t="s">
        <v>27</v>
      </c>
    </row>
    <row r="250" spans="1:5" ht="12.75">
      <c r="A250" s="35" t="s">
        <v>53</v>
      </c>
      <c r="E250" s="39" t="s">
        <v>5</v>
      </c>
    </row>
    <row r="251" spans="1:5" ht="51">
      <c r="A251" s="35" t="s">
        <v>54</v>
      </c>
      <c r="E251" s="40" t="s">
        <v>4172</v>
      </c>
    </row>
    <row r="252" spans="1:5" ht="76.5">
      <c r="A252" t="s">
        <v>55</v>
      </c>
      <c r="E252" s="39" t="s">
        <v>4173</v>
      </c>
    </row>
    <row r="253" spans="1:16" ht="12.75">
      <c r="A253" t="s">
        <v>48</v>
      </c>
      <c s="34" t="s">
        <v>372</v>
      </c>
      <c s="34" t="s">
        <v>4174</v>
      </c>
      <c s="35" t="s">
        <v>5</v>
      </c>
      <c s="6" t="s">
        <v>4175</v>
      </c>
      <c s="36" t="s">
        <v>62</v>
      </c>
      <c s="37">
        <v>2</v>
      </c>
      <c s="36">
        <v>0</v>
      </c>
      <c s="36">
        <f>ROUND(G253*H253,6)</f>
      </c>
      <c r="L253" s="38">
        <v>0</v>
      </c>
      <c s="32">
        <f>ROUND(ROUND(L253,2)*ROUND(G253,3),2)</f>
      </c>
      <c s="36" t="s">
        <v>52</v>
      </c>
      <c>
        <f>(M253*21)/100</f>
      </c>
      <c t="s">
        <v>27</v>
      </c>
    </row>
    <row r="254" spans="1:5" ht="12.75">
      <c r="A254" s="35" t="s">
        <v>53</v>
      </c>
      <c r="E254" s="39" t="s">
        <v>5</v>
      </c>
    </row>
    <row r="255" spans="1:5" ht="51">
      <c r="A255" s="35" t="s">
        <v>54</v>
      </c>
      <c r="E255" s="40" t="s">
        <v>4172</v>
      </c>
    </row>
    <row r="256" spans="1:5" ht="25.5">
      <c r="A256" t="s">
        <v>55</v>
      </c>
      <c r="E256" s="39" t="s">
        <v>4176</v>
      </c>
    </row>
    <row r="257" spans="1:16" ht="12.75">
      <c r="A257" t="s">
        <v>48</v>
      </c>
      <c s="34" t="s">
        <v>376</v>
      </c>
      <c s="34" t="s">
        <v>4177</v>
      </c>
      <c s="35" t="s">
        <v>5</v>
      </c>
      <c s="6" t="s">
        <v>4178</v>
      </c>
      <c s="36" t="s">
        <v>4179</v>
      </c>
      <c s="37">
        <v>60</v>
      </c>
      <c s="36">
        <v>0</v>
      </c>
      <c s="36">
        <f>ROUND(G257*H257,6)</f>
      </c>
      <c r="L257" s="38">
        <v>0</v>
      </c>
      <c s="32">
        <f>ROUND(ROUND(L257,2)*ROUND(G257,3),2)</f>
      </c>
      <c s="36" t="s">
        <v>52</v>
      </c>
      <c>
        <f>(M257*21)/100</f>
      </c>
      <c t="s">
        <v>27</v>
      </c>
    </row>
    <row r="258" spans="1:5" ht="12.75">
      <c r="A258" s="35" t="s">
        <v>53</v>
      </c>
      <c r="E258" s="39" t="s">
        <v>5</v>
      </c>
    </row>
    <row r="259" spans="1:5" ht="51">
      <c r="A259" s="35" t="s">
        <v>54</v>
      </c>
      <c r="E259" s="40" t="s">
        <v>4180</v>
      </c>
    </row>
    <row r="260" spans="1:5" ht="25.5">
      <c r="A260" t="s">
        <v>55</v>
      </c>
      <c r="E260" s="39" t="s">
        <v>4181</v>
      </c>
    </row>
    <row r="261" spans="1:16" ht="12.75">
      <c r="A261" t="s">
        <v>48</v>
      </c>
      <c s="34" t="s">
        <v>380</v>
      </c>
      <c s="34" t="s">
        <v>4182</v>
      </c>
      <c s="35" t="s">
        <v>5</v>
      </c>
      <c s="6" t="s">
        <v>4183</v>
      </c>
      <c s="36" t="s">
        <v>62</v>
      </c>
      <c s="37">
        <v>2</v>
      </c>
      <c s="36">
        <v>0</v>
      </c>
      <c s="36">
        <f>ROUND(G261*H261,6)</f>
      </c>
      <c r="L261" s="38">
        <v>0</v>
      </c>
      <c s="32">
        <f>ROUND(ROUND(L261,2)*ROUND(G261,3),2)</f>
      </c>
      <c s="36" t="s">
        <v>52</v>
      </c>
      <c>
        <f>(M261*21)/100</f>
      </c>
      <c t="s">
        <v>27</v>
      </c>
    </row>
    <row r="262" spans="1:5" ht="12.75">
      <c r="A262" s="35" t="s">
        <v>53</v>
      </c>
      <c r="E262" s="39" t="s">
        <v>5</v>
      </c>
    </row>
    <row r="263" spans="1:5" ht="51">
      <c r="A263" s="35" t="s">
        <v>54</v>
      </c>
      <c r="E263" s="40" t="s">
        <v>4172</v>
      </c>
    </row>
    <row r="264" spans="1:5" ht="76.5">
      <c r="A264" t="s">
        <v>55</v>
      </c>
      <c r="E264" s="39" t="s">
        <v>4173</v>
      </c>
    </row>
    <row r="265" spans="1:16" ht="12.75">
      <c r="A265" t="s">
        <v>48</v>
      </c>
      <c s="34" t="s">
        <v>384</v>
      </c>
      <c s="34" t="s">
        <v>4184</v>
      </c>
      <c s="35" t="s">
        <v>5</v>
      </c>
      <c s="6" t="s">
        <v>4185</v>
      </c>
      <c s="36" t="s">
        <v>62</v>
      </c>
      <c s="37">
        <v>2</v>
      </c>
      <c s="36">
        <v>0</v>
      </c>
      <c s="36">
        <f>ROUND(G265*H265,6)</f>
      </c>
      <c r="L265" s="38">
        <v>0</v>
      </c>
      <c s="32">
        <f>ROUND(ROUND(L265,2)*ROUND(G265,3),2)</f>
      </c>
      <c s="36" t="s">
        <v>52</v>
      </c>
      <c>
        <f>(M265*21)/100</f>
      </c>
      <c t="s">
        <v>27</v>
      </c>
    </row>
    <row r="266" spans="1:5" ht="12.75">
      <c r="A266" s="35" t="s">
        <v>53</v>
      </c>
      <c r="E266" s="39" t="s">
        <v>5</v>
      </c>
    </row>
    <row r="267" spans="1:5" ht="51">
      <c r="A267" s="35" t="s">
        <v>54</v>
      </c>
      <c r="E267" s="40" t="s">
        <v>4172</v>
      </c>
    </row>
    <row r="268" spans="1:5" ht="25.5">
      <c r="A268" t="s">
        <v>55</v>
      </c>
      <c r="E268" s="39" t="s">
        <v>4176</v>
      </c>
    </row>
    <row r="269" spans="1:16" ht="12.75">
      <c r="A269" t="s">
        <v>48</v>
      </c>
      <c s="34" t="s">
        <v>389</v>
      </c>
      <c s="34" t="s">
        <v>4186</v>
      </c>
      <c s="35" t="s">
        <v>5</v>
      </c>
      <c s="6" t="s">
        <v>4187</v>
      </c>
      <c s="36" t="s">
        <v>4179</v>
      </c>
      <c s="37">
        <v>60</v>
      </c>
      <c s="36">
        <v>0</v>
      </c>
      <c s="36">
        <f>ROUND(G269*H269,6)</f>
      </c>
      <c r="L269" s="38">
        <v>0</v>
      </c>
      <c s="32">
        <f>ROUND(ROUND(L269,2)*ROUND(G269,3),2)</f>
      </c>
      <c s="36" t="s">
        <v>52</v>
      </c>
      <c>
        <f>(M269*21)/100</f>
      </c>
      <c t="s">
        <v>27</v>
      </c>
    </row>
    <row r="270" spans="1:5" ht="12.75">
      <c r="A270" s="35" t="s">
        <v>53</v>
      </c>
      <c r="E270" s="39" t="s">
        <v>5</v>
      </c>
    </row>
    <row r="271" spans="1:5" ht="51">
      <c r="A271" s="35" t="s">
        <v>54</v>
      </c>
      <c r="E271" s="40" t="s">
        <v>4180</v>
      </c>
    </row>
    <row r="272" spans="1:5" ht="25.5">
      <c r="A272" t="s">
        <v>55</v>
      </c>
      <c r="E272" s="39" t="s">
        <v>4181</v>
      </c>
    </row>
    <row r="273" spans="1:16" ht="12.75">
      <c r="A273" t="s">
        <v>48</v>
      </c>
      <c s="34" t="s">
        <v>393</v>
      </c>
      <c s="34" t="s">
        <v>4188</v>
      </c>
      <c s="35" t="s">
        <v>5</v>
      </c>
      <c s="6" t="s">
        <v>4189</v>
      </c>
      <c s="36" t="s">
        <v>62</v>
      </c>
      <c s="37">
        <v>2</v>
      </c>
      <c s="36">
        <v>0</v>
      </c>
      <c s="36">
        <f>ROUND(G273*H273,6)</f>
      </c>
      <c r="L273" s="38">
        <v>0</v>
      </c>
      <c s="32">
        <f>ROUND(ROUND(L273,2)*ROUND(G273,3),2)</f>
      </c>
      <c s="36" t="s">
        <v>52</v>
      </c>
      <c>
        <f>(M273*21)/100</f>
      </c>
      <c t="s">
        <v>27</v>
      </c>
    </row>
    <row r="274" spans="1:5" ht="12.75">
      <c r="A274" s="35" t="s">
        <v>53</v>
      </c>
      <c r="E274" s="39" t="s">
        <v>5</v>
      </c>
    </row>
    <row r="275" spans="1:5" ht="51">
      <c r="A275" s="35" t="s">
        <v>54</v>
      </c>
      <c r="E275" s="40" t="s">
        <v>4172</v>
      </c>
    </row>
    <row r="276" spans="1:5" ht="76.5">
      <c r="A276" t="s">
        <v>55</v>
      </c>
      <c r="E276" s="39" t="s">
        <v>4173</v>
      </c>
    </row>
    <row r="277" spans="1:16" ht="12.75">
      <c r="A277" t="s">
        <v>48</v>
      </c>
      <c s="34" t="s">
        <v>397</v>
      </c>
      <c s="34" t="s">
        <v>4190</v>
      </c>
      <c s="35" t="s">
        <v>5</v>
      </c>
      <c s="6" t="s">
        <v>4191</v>
      </c>
      <c s="36" t="s">
        <v>62</v>
      </c>
      <c s="37">
        <v>2</v>
      </c>
      <c s="36">
        <v>0</v>
      </c>
      <c s="36">
        <f>ROUND(G277*H277,6)</f>
      </c>
      <c r="L277" s="38">
        <v>0</v>
      </c>
      <c s="32">
        <f>ROUND(ROUND(L277,2)*ROUND(G277,3),2)</f>
      </c>
      <c s="36" t="s">
        <v>52</v>
      </c>
      <c>
        <f>(M277*21)/100</f>
      </c>
      <c t="s">
        <v>27</v>
      </c>
    </row>
    <row r="278" spans="1:5" ht="12.75">
      <c r="A278" s="35" t="s">
        <v>53</v>
      </c>
      <c r="E278" s="39" t="s">
        <v>5</v>
      </c>
    </row>
    <row r="279" spans="1:5" ht="51">
      <c r="A279" s="35" t="s">
        <v>54</v>
      </c>
      <c r="E279" s="40" t="s">
        <v>4172</v>
      </c>
    </row>
    <row r="280" spans="1:5" ht="25.5">
      <c r="A280" t="s">
        <v>55</v>
      </c>
      <c r="E280" s="39" t="s">
        <v>4176</v>
      </c>
    </row>
    <row r="281" spans="1:16" ht="12.75">
      <c r="A281" t="s">
        <v>48</v>
      </c>
      <c s="34" t="s">
        <v>608</v>
      </c>
      <c s="34" t="s">
        <v>4192</v>
      </c>
      <c s="35" t="s">
        <v>5</v>
      </c>
      <c s="6" t="s">
        <v>4193</v>
      </c>
      <c s="36" t="s">
        <v>4179</v>
      </c>
      <c s="37">
        <v>60</v>
      </c>
      <c s="36">
        <v>0</v>
      </c>
      <c s="36">
        <f>ROUND(G281*H281,6)</f>
      </c>
      <c r="L281" s="38">
        <v>0</v>
      </c>
      <c s="32">
        <f>ROUND(ROUND(L281,2)*ROUND(G281,3),2)</f>
      </c>
      <c s="36" t="s">
        <v>52</v>
      </c>
      <c>
        <f>(M281*21)/100</f>
      </c>
      <c t="s">
        <v>27</v>
      </c>
    </row>
    <row r="282" spans="1:5" ht="12.75">
      <c r="A282" s="35" t="s">
        <v>53</v>
      </c>
      <c r="E282" s="39" t="s">
        <v>5</v>
      </c>
    </row>
    <row r="283" spans="1:5" ht="51">
      <c r="A283" s="35" t="s">
        <v>54</v>
      </c>
      <c r="E283" s="40" t="s">
        <v>4180</v>
      </c>
    </row>
    <row r="284" spans="1:5" ht="25.5">
      <c r="A284" t="s">
        <v>55</v>
      </c>
      <c r="E284" s="39" t="s">
        <v>4181</v>
      </c>
    </row>
    <row r="285" spans="1:16" ht="12.75">
      <c r="A285" t="s">
        <v>48</v>
      </c>
      <c s="34" t="s">
        <v>612</v>
      </c>
      <c s="34" t="s">
        <v>4194</v>
      </c>
      <c s="35" t="s">
        <v>5</v>
      </c>
      <c s="6" t="s">
        <v>4195</v>
      </c>
      <c s="36" t="s">
        <v>62</v>
      </c>
      <c s="37">
        <v>6</v>
      </c>
      <c s="36">
        <v>0</v>
      </c>
      <c s="36">
        <f>ROUND(G285*H285,6)</f>
      </c>
      <c r="L285" s="38">
        <v>0</v>
      </c>
      <c s="32">
        <f>ROUND(ROUND(L285,2)*ROUND(G285,3),2)</f>
      </c>
      <c s="36" t="s">
        <v>52</v>
      </c>
      <c>
        <f>(M285*21)/100</f>
      </c>
      <c t="s">
        <v>27</v>
      </c>
    </row>
    <row r="286" spans="1:5" ht="12.75">
      <c r="A286" s="35" t="s">
        <v>53</v>
      </c>
      <c r="E286" s="39" t="s">
        <v>5</v>
      </c>
    </row>
    <row r="287" spans="1:5" ht="51">
      <c r="A287" s="35" t="s">
        <v>54</v>
      </c>
      <c r="E287" s="40" t="s">
        <v>4073</v>
      </c>
    </row>
    <row r="288" spans="1:5" ht="63.75">
      <c r="A288" t="s">
        <v>55</v>
      </c>
      <c r="E288" s="39" t="s">
        <v>4196</v>
      </c>
    </row>
    <row r="289" spans="1:16" ht="12.75">
      <c r="A289" t="s">
        <v>48</v>
      </c>
      <c s="34" t="s">
        <v>401</v>
      </c>
      <c s="34" t="s">
        <v>4197</v>
      </c>
      <c s="35" t="s">
        <v>5</v>
      </c>
      <c s="6" t="s">
        <v>4198</v>
      </c>
      <c s="36" t="s">
        <v>62</v>
      </c>
      <c s="37">
        <v>6</v>
      </c>
      <c s="36">
        <v>0</v>
      </c>
      <c s="36">
        <f>ROUND(G289*H289,6)</f>
      </c>
      <c r="L289" s="38">
        <v>0</v>
      </c>
      <c s="32">
        <f>ROUND(ROUND(L289,2)*ROUND(G289,3),2)</f>
      </c>
      <c s="36" t="s">
        <v>52</v>
      </c>
      <c>
        <f>(M289*21)/100</f>
      </c>
      <c t="s">
        <v>27</v>
      </c>
    </row>
    <row r="290" spans="1:5" ht="12.75">
      <c r="A290" s="35" t="s">
        <v>53</v>
      </c>
      <c r="E290" s="39" t="s">
        <v>5</v>
      </c>
    </row>
    <row r="291" spans="1:5" ht="51">
      <c r="A291" s="35" t="s">
        <v>54</v>
      </c>
      <c r="E291" s="40" t="s">
        <v>4073</v>
      </c>
    </row>
    <row r="292" spans="1:5" ht="25.5">
      <c r="A292" t="s">
        <v>55</v>
      </c>
      <c r="E292" s="39" t="s">
        <v>4176</v>
      </c>
    </row>
    <row r="293" spans="1:16" ht="12.75">
      <c r="A293" t="s">
        <v>48</v>
      </c>
      <c s="34" t="s">
        <v>405</v>
      </c>
      <c s="34" t="s">
        <v>4199</v>
      </c>
      <c s="35" t="s">
        <v>5</v>
      </c>
      <c s="6" t="s">
        <v>4200</v>
      </c>
      <c s="36" t="s">
        <v>4179</v>
      </c>
      <c s="37">
        <v>180</v>
      </c>
      <c s="36">
        <v>0</v>
      </c>
      <c s="36">
        <f>ROUND(G293*H293,6)</f>
      </c>
      <c r="L293" s="38">
        <v>0</v>
      </c>
      <c s="32">
        <f>ROUND(ROUND(L293,2)*ROUND(G293,3),2)</f>
      </c>
      <c s="36" t="s">
        <v>52</v>
      </c>
      <c>
        <f>(M293*21)/100</f>
      </c>
      <c t="s">
        <v>27</v>
      </c>
    </row>
    <row r="294" spans="1:5" ht="12.75">
      <c r="A294" s="35" t="s">
        <v>53</v>
      </c>
      <c r="E294" s="39" t="s">
        <v>5</v>
      </c>
    </row>
    <row r="295" spans="1:5" ht="51">
      <c r="A295" s="35" t="s">
        <v>54</v>
      </c>
      <c r="E295" s="40" t="s">
        <v>4201</v>
      </c>
    </row>
    <row r="296" spans="1:5" ht="25.5">
      <c r="A296" t="s">
        <v>55</v>
      </c>
      <c r="E296" s="39" t="s">
        <v>4181</v>
      </c>
    </row>
    <row r="297" spans="1:16" ht="12.75">
      <c r="A297" t="s">
        <v>48</v>
      </c>
      <c s="34" t="s">
        <v>409</v>
      </c>
      <c s="34" t="s">
        <v>4202</v>
      </c>
      <c s="35" t="s">
        <v>5</v>
      </c>
      <c s="6" t="s">
        <v>4203</v>
      </c>
      <c s="36" t="s">
        <v>62</v>
      </c>
      <c s="37">
        <v>7</v>
      </c>
      <c s="36">
        <v>0</v>
      </c>
      <c s="36">
        <f>ROUND(G297*H297,6)</f>
      </c>
      <c r="L297" s="38">
        <v>0</v>
      </c>
      <c s="32">
        <f>ROUND(ROUND(L297,2)*ROUND(G297,3),2)</f>
      </c>
      <c s="36" t="s">
        <v>52</v>
      </c>
      <c>
        <f>(M297*21)/100</f>
      </c>
      <c t="s">
        <v>27</v>
      </c>
    </row>
    <row r="298" spans="1:5" ht="12.75">
      <c r="A298" s="35" t="s">
        <v>53</v>
      </c>
      <c r="E298" s="39" t="s">
        <v>5</v>
      </c>
    </row>
    <row r="299" spans="1:5" ht="51">
      <c r="A299" s="35" t="s">
        <v>54</v>
      </c>
      <c r="E299" s="40" t="s">
        <v>4204</v>
      </c>
    </row>
    <row r="300" spans="1:5" ht="63.75">
      <c r="A300" t="s">
        <v>55</v>
      </c>
      <c r="E300" s="39" t="s">
        <v>4196</v>
      </c>
    </row>
    <row r="301" spans="1:16" ht="12.75">
      <c r="A301" t="s">
        <v>48</v>
      </c>
      <c s="34" t="s">
        <v>410</v>
      </c>
      <c s="34" t="s">
        <v>4205</v>
      </c>
      <c s="35" t="s">
        <v>5</v>
      </c>
      <c s="6" t="s">
        <v>4206</v>
      </c>
      <c s="36" t="s">
        <v>62</v>
      </c>
      <c s="37">
        <v>7</v>
      </c>
      <c s="36">
        <v>0</v>
      </c>
      <c s="36">
        <f>ROUND(G301*H301,6)</f>
      </c>
      <c r="L301" s="38">
        <v>0</v>
      </c>
      <c s="32">
        <f>ROUND(ROUND(L301,2)*ROUND(G301,3),2)</f>
      </c>
      <c s="36" t="s">
        <v>52</v>
      </c>
      <c>
        <f>(M301*21)/100</f>
      </c>
      <c t="s">
        <v>27</v>
      </c>
    </row>
    <row r="302" spans="1:5" ht="12.75">
      <c r="A302" s="35" t="s">
        <v>53</v>
      </c>
      <c r="E302" s="39" t="s">
        <v>5</v>
      </c>
    </row>
    <row r="303" spans="1:5" ht="51">
      <c r="A303" s="35" t="s">
        <v>54</v>
      </c>
      <c r="E303" s="40" t="s">
        <v>4204</v>
      </c>
    </row>
    <row r="304" spans="1:5" ht="25.5">
      <c r="A304" t="s">
        <v>55</v>
      </c>
      <c r="E304" s="39" t="s">
        <v>4176</v>
      </c>
    </row>
    <row r="305" spans="1:16" ht="12.75">
      <c r="A305" t="s">
        <v>48</v>
      </c>
      <c s="34" t="s">
        <v>411</v>
      </c>
      <c s="34" t="s">
        <v>4207</v>
      </c>
      <c s="35" t="s">
        <v>5</v>
      </c>
      <c s="6" t="s">
        <v>4208</v>
      </c>
      <c s="36" t="s">
        <v>4179</v>
      </c>
      <c s="37">
        <v>210</v>
      </c>
      <c s="36">
        <v>0</v>
      </c>
      <c s="36">
        <f>ROUND(G305*H305,6)</f>
      </c>
      <c r="L305" s="38">
        <v>0</v>
      </c>
      <c s="32">
        <f>ROUND(ROUND(L305,2)*ROUND(G305,3),2)</f>
      </c>
      <c s="36" t="s">
        <v>52</v>
      </c>
      <c>
        <f>(M305*21)/100</f>
      </c>
      <c t="s">
        <v>27</v>
      </c>
    </row>
    <row r="306" spans="1:5" ht="12.75">
      <c r="A306" s="35" t="s">
        <v>53</v>
      </c>
      <c r="E306" s="39" t="s">
        <v>5</v>
      </c>
    </row>
    <row r="307" spans="1:5" ht="51">
      <c r="A307" s="35" t="s">
        <v>54</v>
      </c>
      <c r="E307" s="40" t="s">
        <v>4209</v>
      </c>
    </row>
    <row r="308" spans="1:5" ht="25.5">
      <c r="A308" t="s">
        <v>55</v>
      </c>
      <c r="E308" s="39" t="s">
        <v>4181</v>
      </c>
    </row>
    <row r="309" spans="1:16" ht="12.75">
      <c r="A309" t="s">
        <v>48</v>
      </c>
      <c s="34" t="s">
        <v>412</v>
      </c>
      <c s="34" t="s">
        <v>4210</v>
      </c>
      <c s="35" t="s">
        <v>5</v>
      </c>
      <c s="6" t="s">
        <v>4211</v>
      </c>
      <c s="36" t="s">
        <v>62</v>
      </c>
      <c s="37">
        <v>8</v>
      </c>
      <c s="36">
        <v>0</v>
      </c>
      <c s="36">
        <f>ROUND(G309*H309,6)</f>
      </c>
      <c r="L309" s="38">
        <v>0</v>
      </c>
      <c s="32">
        <f>ROUND(ROUND(L309,2)*ROUND(G309,3),2)</f>
      </c>
      <c s="36" t="s">
        <v>52</v>
      </c>
      <c>
        <f>(M309*21)/100</f>
      </c>
      <c t="s">
        <v>27</v>
      </c>
    </row>
    <row r="310" spans="1:5" ht="12.75">
      <c r="A310" s="35" t="s">
        <v>53</v>
      </c>
      <c r="E310" s="39" t="s">
        <v>5</v>
      </c>
    </row>
    <row r="311" spans="1:5" ht="51">
      <c r="A311" s="35" t="s">
        <v>54</v>
      </c>
      <c r="E311" s="40" t="s">
        <v>4212</v>
      </c>
    </row>
    <row r="312" spans="1:5" ht="12.75">
      <c r="A312" t="s">
        <v>55</v>
      </c>
      <c r="E312" s="39" t="s">
        <v>4213</v>
      </c>
    </row>
    <row r="313" spans="1:16" ht="12.75">
      <c r="A313" t="s">
        <v>48</v>
      </c>
      <c s="34" t="s">
        <v>413</v>
      </c>
      <c s="34" t="s">
        <v>4214</v>
      </c>
      <c s="35" t="s">
        <v>5</v>
      </c>
      <c s="6" t="s">
        <v>4215</v>
      </c>
      <c s="36" t="s">
        <v>51</v>
      </c>
      <c s="37">
        <v>72.5</v>
      </c>
      <c s="36">
        <v>0</v>
      </c>
      <c s="36">
        <f>ROUND(G313*H313,6)</f>
      </c>
      <c r="L313" s="38">
        <v>0</v>
      </c>
      <c s="32">
        <f>ROUND(ROUND(L313,2)*ROUND(G313,3),2)</f>
      </c>
      <c s="36" t="s">
        <v>52</v>
      </c>
      <c>
        <f>(M313*21)/100</f>
      </c>
      <c t="s">
        <v>27</v>
      </c>
    </row>
    <row r="314" spans="1:5" ht="12.75">
      <c r="A314" s="35" t="s">
        <v>53</v>
      </c>
      <c r="E314" s="39" t="s">
        <v>5</v>
      </c>
    </row>
    <row r="315" spans="1:5" ht="51">
      <c r="A315" s="35" t="s">
        <v>54</v>
      </c>
      <c r="E315" s="40" t="s">
        <v>4216</v>
      </c>
    </row>
    <row r="316" spans="1:5" ht="51">
      <c r="A316" t="s">
        <v>55</v>
      </c>
      <c r="E316" s="39" t="s">
        <v>2806</v>
      </c>
    </row>
    <row r="317" spans="1:16" ht="12.75">
      <c r="A317" t="s">
        <v>48</v>
      </c>
      <c s="34" t="s">
        <v>417</v>
      </c>
      <c s="34" t="s">
        <v>2876</v>
      </c>
      <c s="35" t="s">
        <v>5</v>
      </c>
      <c s="6" t="s">
        <v>2877</v>
      </c>
      <c s="36" t="s">
        <v>51</v>
      </c>
      <c s="37">
        <v>3.6</v>
      </c>
      <c s="36">
        <v>0</v>
      </c>
      <c s="36">
        <f>ROUND(G317*H317,6)</f>
      </c>
      <c r="L317" s="38">
        <v>0</v>
      </c>
      <c s="32">
        <f>ROUND(ROUND(L317,2)*ROUND(G317,3),2)</f>
      </c>
      <c s="36" t="s">
        <v>52</v>
      </c>
      <c>
        <f>(M317*21)/100</f>
      </c>
      <c t="s">
        <v>27</v>
      </c>
    </row>
    <row r="318" spans="1:5" ht="12.75">
      <c r="A318" s="35" t="s">
        <v>53</v>
      </c>
      <c r="E318" s="39" t="s">
        <v>5</v>
      </c>
    </row>
    <row r="319" spans="1:5" ht="51">
      <c r="A319" s="35" t="s">
        <v>54</v>
      </c>
      <c r="E319" s="40" t="s">
        <v>4217</v>
      </c>
    </row>
    <row r="320" spans="1:5" ht="51">
      <c r="A320" t="s">
        <v>55</v>
      </c>
      <c r="E320" s="39" t="s">
        <v>2806</v>
      </c>
    </row>
    <row r="321" spans="1:16" ht="12.75">
      <c r="A321" t="s">
        <v>48</v>
      </c>
      <c s="34" t="s">
        <v>418</v>
      </c>
      <c s="34" t="s">
        <v>2803</v>
      </c>
      <c s="35" t="s">
        <v>4</v>
      </c>
      <c s="6" t="s">
        <v>2804</v>
      </c>
      <c s="36" t="s">
        <v>51</v>
      </c>
      <c s="37">
        <v>184</v>
      </c>
      <c s="36">
        <v>0</v>
      </c>
      <c s="36">
        <f>ROUND(G321*H321,6)</f>
      </c>
      <c r="L321" s="38">
        <v>0</v>
      </c>
      <c s="32">
        <f>ROUND(ROUND(L321,2)*ROUND(G321,3),2)</f>
      </c>
      <c s="36" t="s">
        <v>52</v>
      </c>
      <c>
        <f>(M321*21)/100</f>
      </c>
      <c t="s">
        <v>27</v>
      </c>
    </row>
    <row r="322" spans="1:5" ht="12.75">
      <c r="A322" s="35" t="s">
        <v>53</v>
      </c>
      <c r="E322" s="39" t="s">
        <v>5</v>
      </c>
    </row>
    <row r="323" spans="1:5" ht="63.75">
      <c r="A323" s="35" t="s">
        <v>54</v>
      </c>
      <c r="E323" s="40" t="s">
        <v>4218</v>
      </c>
    </row>
    <row r="324" spans="1:5" ht="51">
      <c r="A324" t="s">
        <v>55</v>
      </c>
      <c r="E324" s="39" t="s">
        <v>2806</v>
      </c>
    </row>
    <row r="325" spans="1:16" ht="12.75">
      <c r="A325" t="s">
        <v>48</v>
      </c>
      <c s="34" t="s">
        <v>627</v>
      </c>
      <c s="34" t="s">
        <v>2803</v>
      </c>
      <c s="35" t="s">
        <v>27</v>
      </c>
      <c s="6" t="s">
        <v>2804</v>
      </c>
      <c s="36" t="s">
        <v>51</v>
      </c>
      <c s="37">
        <v>15.2</v>
      </c>
      <c s="36">
        <v>0</v>
      </c>
      <c s="36">
        <f>ROUND(G325*H325,6)</f>
      </c>
      <c r="L325" s="38">
        <v>0</v>
      </c>
      <c s="32">
        <f>ROUND(ROUND(L325,2)*ROUND(G325,3),2)</f>
      </c>
      <c s="36" t="s">
        <v>52</v>
      </c>
      <c>
        <f>(M325*21)/100</f>
      </c>
      <c t="s">
        <v>27</v>
      </c>
    </row>
    <row r="326" spans="1:5" ht="12.75">
      <c r="A326" s="35" t="s">
        <v>53</v>
      </c>
      <c r="E326" s="39" t="s">
        <v>5</v>
      </c>
    </row>
    <row r="327" spans="1:5" ht="89.25">
      <c r="A327" s="35" t="s">
        <v>54</v>
      </c>
      <c r="E327" s="40" t="s">
        <v>4219</v>
      </c>
    </row>
    <row r="328" spans="1:5" ht="51">
      <c r="A328" t="s">
        <v>55</v>
      </c>
      <c r="E328" s="39" t="s">
        <v>2806</v>
      </c>
    </row>
    <row r="329" spans="1:16" ht="12.75">
      <c r="A329" t="s">
        <v>48</v>
      </c>
      <c s="34" t="s">
        <v>628</v>
      </c>
      <c s="34" t="s">
        <v>4220</v>
      </c>
      <c s="35" t="s">
        <v>5</v>
      </c>
      <c s="6" t="s">
        <v>4221</v>
      </c>
      <c s="36" t="s">
        <v>51</v>
      </c>
      <c s="37">
        <v>22.5</v>
      </c>
      <c s="36">
        <v>0</v>
      </c>
      <c s="36">
        <f>ROUND(G329*H329,6)</f>
      </c>
      <c r="L329" s="38">
        <v>0</v>
      </c>
      <c s="32">
        <f>ROUND(ROUND(L329,2)*ROUND(G329,3),2)</f>
      </c>
      <c s="36" t="s">
        <v>52</v>
      </c>
      <c>
        <f>(M329*21)/100</f>
      </c>
      <c t="s">
        <v>27</v>
      </c>
    </row>
    <row r="330" spans="1:5" ht="12.75">
      <c r="A330" s="35" t="s">
        <v>53</v>
      </c>
      <c r="E330" s="39" t="s">
        <v>5</v>
      </c>
    </row>
    <row r="331" spans="1:5" ht="63.75">
      <c r="A331" s="35" t="s">
        <v>54</v>
      </c>
      <c r="E331" s="40" t="s">
        <v>4222</v>
      </c>
    </row>
    <row r="332" spans="1:5" ht="51">
      <c r="A332" t="s">
        <v>55</v>
      </c>
      <c r="E332" s="39" t="s">
        <v>2806</v>
      </c>
    </row>
    <row r="333" spans="1:16" ht="12.75">
      <c r="A333" t="s">
        <v>48</v>
      </c>
      <c s="34" t="s">
        <v>632</v>
      </c>
      <c s="34" t="s">
        <v>4223</v>
      </c>
      <c s="35" t="s">
        <v>5</v>
      </c>
      <c s="6" t="s">
        <v>4224</v>
      </c>
      <c s="36" t="s">
        <v>51</v>
      </c>
      <c s="37">
        <v>289.2</v>
      </c>
      <c s="36">
        <v>0</v>
      </c>
      <c s="36">
        <f>ROUND(G333*H333,6)</f>
      </c>
      <c r="L333" s="38">
        <v>0</v>
      </c>
      <c s="32">
        <f>ROUND(ROUND(L333,2)*ROUND(G333,3),2)</f>
      </c>
      <c s="36" t="s">
        <v>52</v>
      </c>
      <c>
        <f>(M333*21)/100</f>
      </c>
      <c t="s">
        <v>27</v>
      </c>
    </row>
    <row r="334" spans="1:5" ht="12.75">
      <c r="A334" s="35" t="s">
        <v>53</v>
      </c>
      <c r="E334" s="39" t="s">
        <v>5</v>
      </c>
    </row>
    <row r="335" spans="1:5" ht="63.75">
      <c r="A335" s="35" t="s">
        <v>54</v>
      </c>
      <c r="E335" s="40" t="s">
        <v>4225</v>
      </c>
    </row>
    <row r="336" spans="1:5" ht="25.5">
      <c r="A336" t="s">
        <v>55</v>
      </c>
      <c r="E336" s="39" t="s">
        <v>4226</v>
      </c>
    </row>
    <row r="337" spans="1:16" ht="12.75">
      <c r="A337" t="s">
        <v>48</v>
      </c>
      <c s="34" t="s">
        <v>636</v>
      </c>
      <c s="34" t="s">
        <v>2886</v>
      </c>
      <c s="35" t="s">
        <v>5</v>
      </c>
      <c s="6" t="s">
        <v>2887</v>
      </c>
      <c s="36" t="s">
        <v>51</v>
      </c>
      <c s="37">
        <v>20.25</v>
      </c>
      <c s="36">
        <v>0</v>
      </c>
      <c s="36">
        <f>ROUND(G337*H337,6)</f>
      </c>
      <c r="L337" s="38">
        <v>0</v>
      </c>
      <c s="32">
        <f>ROUND(ROUND(L337,2)*ROUND(G337,3),2)</f>
      </c>
      <c s="36" t="s">
        <v>52</v>
      </c>
      <c>
        <f>(M337*21)/100</f>
      </c>
      <c t="s">
        <v>27</v>
      </c>
    </row>
    <row r="338" spans="1:5" ht="12.75">
      <c r="A338" s="35" t="s">
        <v>53</v>
      </c>
      <c r="E338" s="39" t="s">
        <v>4227</v>
      </c>
    </row>
    <row r="339" spans="1:5" ht="51">
      <c r="A339" s="35" t="s">
        <v>54</v>
      </c>
      <c r="E339" s="40" t="s">
        <v>4228</v>
      </c>
    </row>
    <row r="340" spans="1:5" ht="229.5">
      <c r="A340" t="s">
        <v>55</v>
      </c>
      <c r="E340" s="39" t="s">
        <v>4229</v>
      </c>
    </row>
    <row r="341" spans="1:16" ht="12.75">
      <c r="A341" t="s">
        <v>48</v>
      </c>
      <c s="34" t="s">
        <v>640</v>
      </c>
      <c s="34" t="s">
        <v>4230</v>
      </c>
      <c s="35" t="s">
        <v>5</v>
      </c>
      <c s="6" t="s">
        <v>4231</v>
      </c>
      <c s="36" t="s">
        <v>51</v>
      </c>
      <c s="37">
        <v>311.7</v>
      </c>
      <c s="36">
        <v>0</v>
      </c>
      <c s="36">
        <f>ROUND(G341*H341,6)</f>
      </c>
      <c r="L341" s="38">
        <v>0</v>
      </c>
      <c s="32">
        <f>ROUND(ROUND(L341,2)*ROUND(G341,3),2)</f>
      </c>
      <c s="36" t="s">
        <v>52</v>
      </c>
      <c>
        <f>(M341*21)/100</f>
      </c>
      <c t="s">
        <v>27</v>
      </c>
    </row>
    <row r="342" spans="1:5" ht="12.75">
      <c r="A342" s="35" t="s">
        <v>53</v>
      </c>
      <c r="E342" s="39" t="s">
        <v>5</v>
      </c>
    </row>
    <row r="343" spans="1:5" ht="76.5">
      <c r="A343" s="35" t="s">
        <v>54</v>
      </c>
      <c r="E343" s="40" t="s">
        <v>4232</v>
      </c>
    </row>
    <row r="344" spans="1:5" ht="38.25">
      <c r="A344" t="s">
        <v>55</v>
      </c>
      <c r="E344" s="39" t="s">
        <v>4233</v>
      </c>
    </row>
    <row r="345" spans="1:16" ht="12.75">
      <c r="A345" t="s">
        <v>48</v>
      </c>
      <c s="34" t="s">
        <v>644</v>
      </c>
      <c s="34" t="s">
        <v>4234</v>
      </c>
      <c s="35" t="s">
        <v>5</v>
      </c>
      <c s="6" t="s">
        <v>4235</v>
      </c>
      <c s="36" t="s">
        <v>51</v>
      </c>
      <c s="37">
        <v>50.82</v>
      </c>
      <c s="36">
        <v>0</v>
      </c>
      <c s="36">
        <f>ROUND(G345*H345,6)</f>
      </c>
      <c r="L345" s="38">
        <v>0</v>
      </c>
      <c s="32">
        <f>ROUND(ROUND(L345,2)*ROUND(G345,3),2)</f>
      </c>
      <c s="36" t="s">
        <v>52</v>
      </c>
      <c>
        <f>(M345*21)/100</f>
      </c>
      <c t="s">
        <v>27</v>
      </c>
    </row>
    <row r="346" spans="1:5" ht="12.75">
      <c r="A346" s="35" t="s">
        <v>53</v>
      </c>
      <c r="E346" s="39" t="s">
        <v>4236</v>
      </c>
    </row>
    <row r="347" spans="1:5" ht="51">
      <c r="A347" s="35" t="s">
        <v>54</v>
      </c>
      <c r="E347" s="40" t="s">
        <v>4237</v>
      </c>
    </row>
    <row r="348" spans="1:5" ht="89.25">
      <c r="A348" t="s">
        <v>55</v>
      </c>
      <c r="E348" s="39" t="s">
        <v>4238</v>
      </c>
    </row>
    <row r="349" spans="1:16" ht="12.75">
      <c r="A349" t="s">
        <v>48</v>
      </c>
      <c s="34" t="s">
        <v>648</v>
      </c>
      <c s="34" t="s">
        <v>4239</v>
      </c>
      <c s="35" t="s">
        <v>5</v>
      </c>
      <c s="6" t="s">
        <v>4240</v>
      </c>
      <c s="36" t="s">
        <v>51</v>
      </c>
      <c s="37">
        <v>12</v>
      </c>
      <c s="36">
        <v>0</v>
      </c>
      <c s="36">
        <f>ROUND(G349*H349,6)</f>
      </c>
      <c r="L349" s="38">
        <v>0</v>
      </c>
      <c s="32">
        <f>ROUND(ROUND(L349,2)*ROUND(G349,3),2)</f>
      </c>
      <c s="36" t="s">
        <v>52</v>
      </c>
      <c>
        <f>(M349*21)/100</f>
      </c>
      <c t="s">
        <v>27</v>
      </c>
    </row>
    <row r="350" spans="1:5" ht="25.5">
      <c r="A350" s="35" t="s">
        <v>53</v>
      </c>
      <c r="E350" s="39" t="s">
        <v>4241</v>
      </c>
    </row>
    <row r="351" spans="1:5" ht="51">
      <c r="A351" s="35" t="s">
        <v>54</v>
      </c>
      <c r="E351" s="40" t="s">
        <v>4242</v>
      </c>
    </row>
    <row r="352" spans="1:5" ht="114.75">
      <c r="A352" t="s">
        <v>55</v>
      </c>
      <c r="E352" s="39" t="s">
        <v>4243</v>
      </c>
    </row>
    <row r="353" spans="1:16" ht="12.75">
      <c r="A353" t="s">
        <v>48</v>
      </c>
      <c s="34" t="s">
        <v>652</v>
      </c>
      <c s="34" t="s">
        <v>3626</v>
      </c>
      <c s="35" t="s">
        <v>5</v>
      </c>
      <c s="6" t="s">
        <v>3627</v>
      </c>
      <c s="36" t="s">
        <v>62</v>
      </c>
      <c s="37">
        <v>2</v>
      </c>
      <c s="36">
        <v>0</v>
      </c>
      <c s="36">
        <f>ROUND(G353*H353,6)</f>
      </c>
      <c r="L353" s="38">
        <v>0</v>
      </c>
      <c s="32">
        <f>ROUND(ROUND(L353,2)*ROUND(G353,3),2)</f>
      </c>
      <c s="36" t="s">
        <v>52</v>
      </c>
      <c>
        <f>(M353*21)/100</f>
      </c>
      <c t="s">
        <v>27</v>
      </c>
    </row>
    <row r="354" spans="1:5" ht="12.75">
      <c r="A354" s="35" t="s">
        <v>53</v>
      </c>
      <c r="E354" s="39" t="s">
        <v>3974</v>
      </c>
    </row>
    <row r="355" spans="1:5" ht="51">
      <c r="A355" s="35" t="s">
        <v>54</v>
      </c>
      <c r="E355" s="40" t="s">
        <v>4172</v>
      </c>
    </row>
    <row r="356" spans="1:5" ht="89.25">
      <c r="A356" t="s">
        <v>55</v>
      </c>
      <c r="E356" s="39" t="s">
        <v>4244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3921</v>
      </c>
      <c s="41">
        <f>Rekapitulace!C66</f>
      </c>
      <c s="20" t="s">
        <v>0</v>
      </c>
      <c t="s">
        <v>23</v>
      </c>
      <c t="s">
        <v>27</v>
      </c>
    </row>
    <row r="4" spans="1:16" ht="32" customHeight="1">
      <c r="A4" s="24" t="s">
        <v>20</v>
      </c>
      <c s="25" t="s">
        <v>28</v>
      </c>
      <c s="27" t="s">
        <v>3921</v>
      </c>
      <c r="E4" s="26" t="s">
        <v>3922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4247</v>
      </c>
      <c r="E8" s="30" t="s">
        <v>4246</v>
      </c>
      <c r="J8" s="29">
        <f>0+J9+J14+J31+J36+J65</f>
      </c>
      <c s="29">
        <f>0+K9+K14+K31+K36+K65</f>
      </c>
      <c s="29">
        <f>0+L9+L14+L31+L36+L65</f>
      </c>
      <c s="29">
        <f>0+M9+M14+M31+M36+M65</f>
      </c>
    </row>
    <row r="9" spans="1:13" ht="12.75">
      <c r="A9" t="s">
        <v>46</v>
      </c>
      <c r="C9" s="31" t="s">
        <v>1076</v>
      </c>
      <c r="E9" s="33" t="s">
        <v>1381</v>
      </c>
      <c r="J9" s="32">
        <f>0</f>
      </c>
      <c s="32">
        <f>0</f>
      </c>
      <c s="32">
        <f>0+L10</f>
      </c>
      <c s="32">
        <f>0+M10</f>
      </c>
    </row>
    <row r="10" spans="1:16" ht="25.5">
      <c r="A10" t="s">
        <v>48</v>
      </c>
      <c s="34" t="s">
        <v>4</v>
      </c>
      <c s="34" t="s">
        <v>2400</v>
      </c>
      <c s="35" t="s">
        <v>2401</v>
      </c>
      <c s="6" t="s">
        <v>3958</v>
      </c>
      <c s="36" t="s">
        <v>443</v>
      </c>
      <c s="37">
        <v>106.401</v>
      </c>
      <c s="36">
        <v>0</v>
      </c>
      <c s="36">
        <f>ROUND(G10*H10,6)</f>
      </c>
      <c r="L10" s="38">
        <v>0</v>
      </c>
      <c s="32">
        <f>ROUND(ROUND(L10,2)*ROUND(G10,3),2)</f>
      </c>
      <c s="36" t="s">
        <v>52</v>
      </c>
      <c>
        <f>(M10*21)/100</f>
      </c>
      <c t="s">
        <v>27</v>
      </c>
    </row>
    <row r="11" spans="1:5" ht="12.75">
      <c r="A11" s="35" t="s">
        <v>53</v>
      </c>
      <c r="E11" s="39" t="s">
        <v>2455</v>
      </c>
    </row>
    <row r="12" spans="1:5" ht="51">
      <c r="A12" s="35" t="s">
        <v>54</v>
      </c>
      <c r="E12" s="40" t="s">
        <v>4248</v>
      </c>
    </row>
    <row r="13" spans="1:5" ht="89.25">
      <c r="A13" t="s">
        <v>55</v>
      </c>
      <c r="E13" s="39" t="s">
        <v>3960</v>
      </c>
    </row>
    <row r="14" spans="1:13" ht="12.75">
      <c r="A14" t="s">
        <v>46</v>
      </c>
      <c r="C14" s="31" t="s">
        <v>4</v>
      </c>
      <c r="E14" s="33" t="s">
        <v>1269</v>
      </c>
      <c r="J14" s="32">
        <f>0</f>
      </c>
      <c s="32">
        <f>0</f>
      </c>
      <c s="32">
        <f>0+L15+L19+L23+L27</f>
      </c>
      <c s="32">
        <f>0+M15+M19+M23+M27</f>
      </c>
    </row>
    <row r="15" spans="1:16" ht="12.75">
      <c r="A15" t="s">
        <v>48</v>
      </c>
      <c s="34" t="s">
        <v>27</v>
      </c>
      <c s="34" t="s">
        <v>1395</v>
      </c>
      <c s="35" t="s">
        <v>5</v>
      </c>
      <c s="6" t="s">
        <v>1396</v>
      </c>
      <c s="36" t="s">
        <v>182</v>
      </c>
      <c s="37">
        <v>32.67</v>
      </c>
      <c s="36">
        <v>0</v>
      </c>
      <c s="36">
        <f>ROUND(G15*H15,6)</f>
      </c>
      <c r="L15" s="38">
        <v>0</v>
      </c>
      <c s="32">
        <f>ROUND(ROUND(L15,2)*ROUND(G15,3),2)</f>
      </c>
      <c s="36" t="s">
        <v>52</v>
      </c>
      <c>
        <f>(M15*21)/100</f>
      </c>
      <c t="s">
        <v>27</v>
      </c>
    </row>
    <row r="16" spans="1:5" ht="12.75">
      <c r="A16" s="35" t="s">
        <v>53</v>
      </c>
      <c r="E16" s="39" t="s">
        <v>5</v>
      </c>
    </row>
    <row r="17" spans="1:5" ht="51">
      <c r="A17" s="35" t="s">
        <v>54</v>
      </c>
      <c r="E17" s="40" t="s">
        <v>4249</v>
      </c>
    </row>
    <row r="18" spans="1:5" ht="318.75">
      <c r="A18" t="s">
        <v>55</v>
      </c>
      <c r="E18" s="39" t="s">
        <v>4250</v>
      </c>
    </row>
    <row r="19" spans="1:16" ht="12.75">
      <c r="A19" t="s">
        <v>48</v>
      </c>
      <c s="34" t="s">
        <v>26</v>
      </c>
      <c s="34" t="s">
        <v>3560</v>
      </c>
      <c s="35" t="s">
        <v>5</v>
      </c>
      <c s="6" t="s">
        <v>3561</v>
      </c>
      <c s="36" t="s">
        <v>182</v>
      </c>
      <c s="37">
        <v>26.174</v>
      </c>
      <c s="36">
        <v>0</v>
      </c>
      <c s="36">
        <f>ROUND(G19*H19,6)</f>
      </c>
      <c r="L19" s="38">
        <v>0</v>
      </c>
      <c s="32">
        <f>ROUND(ROUND(L19,2)*ROUND(G19,3),2)</f>
      </c>
      <c s="36" t="s">
        <v>52</v>
      </c>
      <c>
        <f>(M19*21)/100</f>
      </c>
      <c t="s">
        <v>27</v>
      </c>
    </row>
    <row r="20" spans="1:5" ht="12.75">
      <c r="A20" s="35" t="s">
        <v>53</v>
      </c>
      <c r="E20" s="39" t="s">
        <v>5</v>
      </c>
    </row>
    <row r="21" spans="1:5" ht="102">
      <c r="A21" s="35" t="s">
        <v>54</v>
      </c>
      <c r="E21" s="40" t="s">
        <v>4251</v>
      </c>
    </row>
    <row r="22" spans="1:5" ht="318.75">
      <c r="A22" t="s">
        <v>55</v>
      </c>
      <c r="E22" s="39" t="s">
        <v>4250</v>
      </c>
    </row>
    <row r="23" spans="1:16" ht="12.75">
      <c r="A23" t="s">
        <v>48</v>
      </c>
      <c s="34" t="s">
        <v>63</v>
      </c>
      <c s="34" t="s">
        <v>192</v>
      </c>
      <c s="35" t="s">
        <v>5</v>
      </c>
      <c s="6" t="s">
        <v>1398</v>
      </c>
      <c s="36" t="s">
        <v>182</v>
      </c>
      <c s="37">
        <v>17.45</v>
      </c>
      <c s="36">
        <v>0</v>
      </c>
      <c s="36">
        <f>ROUND(G23*H23,6)</f>
      </c>
      <c r="L23" s="38">
        <v>0</v>
      </c>
      <c s="32">
        <f>ROUND(ROUND(L23,2)*ROUND(G23,3),2)</f>
      </c>
      <c s="36" t="s">
        <v>52</v>
      </c>
      <c>
        <f>(M23*21)/100</f>
      </c>
      <c t="s">
        <v>27</v>
      </c>
    </row>
    <row r="24" spans="1:5" ht="12.75">
      <c r="A24" s="35" t="s">
        <v>53</v>
      </c>
      <c r="E24" s="39" t="s">
        <v>5</v>
      </c>
    </row>
    <row r="25" spans="1:5" ht="102">
      <c r="A25" s="35" t="s">
        <v>54</v>
      </c>
      <c r="E25" s="40" t="s">
        <v>4252</v>
      </c>
    </row>
    <row r="26" spans="1:5" ht="229.5">
      <c r="A26" t="s">
        <v>55</v>
      </c>
      <c r="E26" s="39" t="s">
        <v>4253</v>
      </c>
    </row>
    <row r="27" spans="1:16" ht="12.75">
      <c r="A27" t="s">
        <v>48</v>
      </c>
      <c s="34" t="s">
        <v>67</v>
      </c>
      <c s="34" t="s">
        <v>2966</v>
      </c>
      <c s="35" t="s">
        <v>5</v>
      </c>
      <c s="6" t="s">
        <v>2967</v>
      </c>
      <c s="36" t="s">
        <v>182</v>
      </c>
      <c s="37">
        <v>33.165</v>
      </c>
      <c s="36">
        <v>0</v>
      </c>
      <c s="36">
        <f>ROUND(G27*H27,6)</f>
      </c>
      <c r="L27" s="38">
        <v>0</v>
      </c>
      <c s="32">
        <f>ROUND(ROUND(L27,2)*ROUND(G27,3),2)</f>
      </c>
      <c s="36" t="s">
        <v>52</v>
      </c>
      <c>
        <f>(M27*21)/100</f>
      </c>
      <c t="s">
        <v>27</v>
      </c>
    </row>
    <row r="28" spans="1:5" ht="12.75">
      <c r="A28" s="35" t="s">
        <v>53</v>
      </c>
      <c r="E28" s="39" t="s">
        <v>5</v>
      </c>
    </row>
    <row r="29" spans="1:5" ht="114.75">
      <c r="A29" s="35" t="s">
        <v>54</v>
      </c>
      <c r="E29" s="40" t="s">
        <v>4254</v>
      </c>
    </row>
    <row r="30" spans="1:5" ht="293.25">
      <c r="A30" t="s">
        <v>55</v>
      </c>
      <c r="E30" s="39" t="s">
        <v>4255</v>
      </c>
    </row>
    <row r="31" spans="1:13" ht="12.75">
      <c r="A31" t="s">
        <v>46</v>
      </c>
      <c r="C31" s="31" t="s">
        <v>63</v>
      </c>
      <c r="E31" s="33" t="s">
        <v>2421</v>
      </c>
      <c r="J31" s="32">
        <f>0</f>
      </c>
      <c s="32">
        <f>0</f>
      </c>
      <c s="32">
        <f>0+L32</f>
      </c>
      <c s="32">
        <f>0+M32</f>
      </c>
    </row>
    <row r="32" spans="1:16" ht="12.75">
      <c r="A32" t="s">
        <v>48</v>
      </c>
      <c s="34" t="s">
        <v>72</v>
      </c>
      <c s="34" t="s">
        <v>3575</v>
      </c>
      <c s="35" t="s">
        <v>5</v>
      </c>
      <c s="6" t="s">
        <v>3576</v>
      </c>
      <c s="36" t="s">
        <v>182</v>
      </c>
      <c s="37">
        <v>3.92</v>
      </c>
      <c s="36">
        <v>0</v>
      </c>
      <c s="36">
        <f>ROUND(G32*H32,6)</f>
      </c>
      <c r="L32" s="38">
        <v>0</v>
      </c>
      <c s="32">
        <f>ROUND(ROUND(L32,2)*ROUND(G32,3),2)</f>
      </c>
      <c s="36" t="s">
        <v>52</v>
      </c>
      <c>
        <f>(M32*21)/100</f>
      </c>
      <c t="s">
        <v>27</v>
      </c>
    </row>
    <row r="33" spans="1:5" ht="12.75">
      <c r="A33" s="35" t="s">
        <v>53</v>
      </c>
      <c r="E33" s="39" t="s">
        <v>3578</v>
      </c>
    </row>
    <row r="34" spans="1:5" ht="89.25">
      <c r="A34" s="35" t="s">
        <v>54</v>
      </c>
      <c r="E34" s="40" t="s">
        <v>4256</v>
      </c>
    </row>
    <row r="35" spans="1:5" ht="38.25">
      <c r="A35" t="s">
        <v>55</v>
      </c>
      <c r="E35" s="39" t="s">
        <v>4257</v>
      </c>
    </row>
    <row r="36" spans="1:13" ht="12.75">
      <c r="A36" t="s">
        <v>46</v>
      </c>
      <c r="C36" s="31" t="s">
        <v>163</v>
      </c>
      <c r="E36" s="33" t="s">
        <v>1624</v>
      </c>
      <c r="J36" s="32">
        <f>0</f>
      </c>
      <c s="32">
        <f>0</f>
      </c>
      <c s="32">
        <f>0+L37+L41+L45+L49+L53+L57+L61</f>
      </c>
      <c s="32">
        <f>0+M37+M41+M45+M49+M53+M57+M61</f>
      </c>
    </row>
    <row r="37" spans="1:16" ht="12.75">
      <c r="A37" t="s">
        <v>48</v>
      </c>
      <c s="34" t="s">
        <v>123</v>
      </c>
      <c s="34" t="s">
        <v>4258</v>
      </c>
      <c s="35" t="s">
        <v>5</v>
      </c>
      <c s="6" t="s">
        <v>4259</v>
      </c>
      <c s="36" t="s">
        <v>51</v>
      </c>
      <c s="37">
        <v>30.146</v>
      </c>
      <c s="36">
        <v>0</v>
      </c>
      <c s="36">
        <f>ROUND(G37*H37,6)</f>
      </c>
      <c r="L37" s="38">
        <v>0</v>
      </c>
      <c s="32">
        <f>ROUND(ROUND(L37,2)*ROUND(G37,3),2)</f>
      </c>
      <c s="36" t="s">
        <v>52</v>
      </c>
      <c>
        <f>(M37*21)/100</f>
      </c>
      <c t="s">
        <v>27</v>
      </c>
    </row>
    <row r="38" spans="1:5" ht="12.75">
      <c r="A38" s="35" t="s">
        <v>53</v>
      </c>
      <c r="E38" s="39" t="s">
        <v>4260</v>
      </c>
    </row>
    <row r="39" spans="1:5" ht="51">
      <c r="A39" s="35" t="s">
        <v>54</v>
      </c>
      <c r="E39" s="40" t="s">
        <v>4261</v>
      </c>
    </row>
    <row r="40" spans="1:5" ht="255">
      <c r="A40" t="s">
        <v>55</v>
      </c>
      <c r="E40" s="39" t="s">
        <v>4262</v>
      </c>
    </row>
    <row r="41" spans="1:16" ht="12.75">
      <c r="A41" t="s">
        <v>48</v>
      </c>
      <c s="34" t="s">
        <v>163</v>
      </c>
      <c s="34" t="s">
        <v>3593</v>
      </c>
      <c s="35" t="s">
        <v>5</v>
      </c>
      <c s="6" t="s">
        <v>3594</v>
      </c>
      <c s="36" t="s">
        <v>62</v>
      </c>
      <c s="37">
        <v>2</v>
      </c>
      <c s="36">
        <v>0</v>
      </c>
      <c s="36">
        <f>ROUND(G41*H41,6)</f>
      </c>
      <c r="L41" s="38">
        <v>0</v>
      </c>
      <c s="32">
        <f>ROUND(ROUND(L41,2)*ROUND(G41,3),2)</f>
      </c>
      <c s="36" t="s">
        <v>52</v>
      </c>
      <c>
        <f>(M41*21)/100</f>
      </c>
      <c t="s">
        <v>27</v>
      </c>
    </row>
    <row r="42" spans="1:5" ht="38.25">
      <c r="A42" s="35" t="s">
        <v>53</v>
      </c>
      <c r="E42" s="39" t="s">
        <v>3596</v>
      </c>
    </row>
    <row r="43" spans="1:5" ht="51">
      <c r="A43" s="35" t="s">
        <v>54</v>
      </c>
      <c r="E43" s="40" t="s">
        <v>4263</v>
      </c>
    </row>
    <row r="44" spans="1:5" ht="242.25">
      <c r="A44" t="s">
        <v>55</v>
      </c>
      <c r="E44" s="39" t="s">
        <v>4264</v>
      </c>
    </row>
    <row r="45" spans="1:16" ht="12.75">
      <c r="A45" t="s">
        <v>48</v>
      </c>
      <c s="34" t="s">
        <v>76</v>
      </c>
      <c s="34" t="s">
        <v>2788</v>
      </c>
      <c s="35" t="s">
        <v>5</v>
      </c>
      <c s="6" t="s">
        <v>2789</v>
      </c>
      <c s="36" t="s">
        <v>62</v>
      </c>
      <c s="37">
        <v>2</v>
      </c>
      <c s="36">
        <v>0</v>
      </c>
      <c s="36">
        <f>ROUND(G45*H45,6)</f>
      </c>
      <c r="L45" s="38">
        <v>0</v>
      </c>
      <c s="32">
        <f>ROUND(ROUND(L45,2)*ROUND(G45,3),2)</f>
      </c>
      <c s="36" t="s">
        <v>52</v>
      </c>
      <c>
        <f>(M45*21)/100</f>
      </c>
      <c t="s">
        <v>27</v>
      </c>
    </row>
    <row r="46" spans="1:5" ht="25.5">
      <c r="A46" s="35" t="s">
        <v>53</v>
      </c>
      <c r="E46" s="39" t="s">
        <v>4265</v>
      </c>
    </row>
    <row r="47" spans="1:5" ht="51">
      <c r="A47" s="35" t="s">
        <v>54</v>
      </c>
      <c r="E47" s="40" t="s">
        <v>4172</v>
      </c>
    </row>
    <row r="48" spans="1:5" ht="76.5">
      <c r="A48" t="s">
        <v>55</v>
      </c>
      <c r="E48" s="39" t="s">
        <v>4266</v>
      </c>
    </row>
    <row r="49" spans="1:16" ht="12.75">
      <c r="A49" t="s">
        <v>48</v>
      </c>
      <c s="34" t="s">
        <v>82</v>
      </c>
      <c s="34" t="s">
        <v>4267</v>
      </c>
      <c s="35" t="s">
        <v>5</v>
      </c>
      <c s="6" t="s">
        <v>4268</v>
      </c>
      <c s="36" t="s">
        <v>62</v>
      </c>
      <c s="37">
        <v>2</v>
      </c>
      <c s="36">
        <v>0</v>
      </c>
      <c s="36">
        <f>ROUND(G49*H49,6)</f>
      </c>
      <c r="L49" s="38">
        <v>0</v>
      </c>
      <c s="32">
        <f>ROUND(ROUND(L49,2)*ROUND(G49,3),2)</f>
      </c>
      <c s="36" t="s">
        <v>52</v>
      </c>
      <c>
        <f>(M49*21)/100</f>
      </c>
      <c t="s">
        <v>27</v>
      </c>
    </row>
    <row r="50" spans="1:5" ht="12.75">
      <c r="A50" s="35" t="s">
        <v>53</v>
      </c>
      <c r="E50" s="39" t="s">
        <v>5</v>
      </c>
    </row>
    <row r="51" spans="1:5" ht="51">
      <c r="A51" s="35" t="s">
        <v>54</v>
      </c>
      <c r="E51" s="40" t="s">
        <v>4269</v>
      </c>
    </row>
    <row r="52" spans="1:5" ht="25.5">
      <c r="A52" t="s">
        <v>55</v>
      </c>
      <c r="E52" s="39" t="s">
        <v>4270</v>
      </c>
    </row>
    <row r="53" spans="1:16" ht="12.75">
      <c r="A53" t="s">
        <v>48</v>
      </c>
      <c s="34" t="s">
        <v>86</v>
      </c>
      <c s="34" t="s">
        <v>4271</v>
      </c>
      <c s="35" t="s">
        <v>5</v>
      </c>
      <c s="6" t="s">
        <v>4272</v>
      </c>
      <c s="36" t="s">
        <v>62</v>
      </c>
      <c s="37">
        <v>1</v>
      </c>
      <c s="36">
        <v>0</v>
      </c>
      <c s="36">
        <f>ROUND(G53*H53,6)</f>
      </c>
      <c r="L53" s="38">
        <v>0</v>
      </c>
      <c s="32">
        <f>ROUND(ROUND(L53,2)*ROUND(G53,3),2)</f>
      </c>
      <c s="36" t="s">
        <v>52</v>
      </c>
      <c>
        <f>(M53*21)/100</f>
      </c>
      <c t="s">
        <v>27</v>
      </c>
    </row>
    <row r="54" spans="1:5" ht="12.75">
      <c r="A54" s="35" t="s">
        <v>53</v>
      </c>
      <c r="E54" s="39" t="s">
        <v>5</v>
      </c>
    </row>
    <row r="55" spans="1:5" ht="51">
      <c r="A55" s="35" t="s">
        <v>54</v>
      </c>
      <c r="E55" s="40" t="s">
        <v>4273</v>
      </c>
    </row>
    <row r="56" spans="1:5" ht="25.5">
      <c r="A56" t="s">
        <v>55</v>
      </c>
      <c r="E56" s="39" t="s">
        <v>4274</v>
      </c>
    </row>
    <row r="57" spans="1:16" ht="12.75">
      <c r="A57" t="s">
        <v>48</v>
      </c>
      <c s="34" t="s">
        <v>90</v>
      </c>
      <c s="34" t="s">
        <v>4275</v>
      </c>
      <c s="35" t="s">
        <v>5</v>
      </c>
      <c s="6" t="s">
        <v>4276</v>
      </c>
      <c s="36" t="s">
        <v>51</v>
      </c>
      <c s="37">
        <v>30.15</v>
      </c>
      <c s="36">
        <v>0</v>
      </c>
      <c s="36">
        <f>ROUND(G57*H57,6)</f>
      </c>
      <c r="L57" s="38">
        <v>0</v>
      </c>
      <c s="32">
        <f>ROUND(ROUND(L57,2)*ROUND(G57,3),2)</f>
      </c>
      <c s="36" t="s">
        <v>52</v>
      </c>
      <c>
        <f>(M57*21)/100</f>
      </c>
      <c t="s">
        <v>27</v>
      </c>
    </row>
    <row r="58" spans="1:5" ht="12.75">
      <c r="A58" s="35" t="s">
        <v>53</v>
      </c>
      <c r="E58" s="39" t="s">
        <v>5</v>
      </c>
    </row>
    <row r="59" spans="1:5" ht="51">
      <c r="A59" s="35" t="s">
        <v>54</v>
      </c>
      <c r="E59" s="40" t="s">
        <v>4277</v>
      </c>
    </row>
    <row r="60" spans="1:5" ht="51">
      <c r="A60" t="s">
        <v>55</v>
      </c>
      <c r="E60" s="39" t="s">
        <v>4278</v>
      </c>
    </row>
    <row r="61" spans="1:16" ht="12.75">
      <c r="A61" t="s">
        <v>48</v>
      </c>
      <c s="34" t="s">
        <v>94</v>
      </c>
      <c s="34" t="s">
        <v>3611</v>
      </c>
      <c s="35" t="s">
        <v>5</v>
      </c>
      <c s="6" t="s">
        <v>3612</v>
      </c>
      <c s="36" t="s">
        <v>51</v>
      </c>
      <c s="37">
        <v>30.15</v>
      </c>
      <c s="36">
        <v>0</v>
      </c>
      <c s="36">
        <f>ROUND(G61*H61,6)</f>
      </c>
      <c r="L61" s="38">
        <v>0</v>
      </c>
      <c s="32">
        <f>ROUND(ROUND(L61,2)*ROUND(G61,3),2)</f>
      </c>
      <c s="36" t="s">
        <v>52</v>
      </c>
      <c>
        <f>(M61*21)/100</f>
      </c>
      <c t="s">
        <v>27</v>
      </c>
    </row>
    <row r="62" spans="1:5" ht="12.75">
      <c r="A62" s="35" t="s">
        <v>53</v>
      </c>
      <c r="E62" s="39" t="s">
        <v>5</v>
      </c>
    </row>
    <row r="63" spans="1:5" ht="51">
      <c r="A63" s="35" t="s">
        <v>54</v>
      </c>
      <c r="E63" s="40" t="s">
        <v>4277</v>
      </c>
    </row>
    <row r="64" spans="1:5" ht="25.5">
      <c r="A64" t="s">
        <v>55</v>
      </c>
      <c r="E64" s="39" t="s">
        <v>4279</v>
      </c>
    </row>
    <row r="65" spans="1:13" ht="12.75">
      <c r="A65" t="s">
        <v>46</v>
      </c>
      <c r="C65" s="31" t="s">
        <v>76</v>
      </c>
      <c r="E65" s="33" t="s">
        <v>2578</v>
      </c>
      <c r="J65" s="32">
        <f>0</f>
      </c>
      <c s="32">
        <f>0</f>
      </c>
      <c s="32">
        <f>0+L66+L70+L74</f>
      </c>
      <c s="32">
        <f>0+M66+M70+M74</f>
      </c>
    </row>
    <row r="66" spans="1:16" ht="25.5">
      <c r="A66" t="s">
        <v>48</v>
      </c>
      <c s="34" t="s">
        <v>98</v>
      </c>
      <c s="34" t="s">
        <v>4280</v>
      </c>
      <c s="35" t="s">
        <v>5</v>
      </c>
      <c s="6" t="s">
        <v>4281</v>
      </c>
      <c s="36" t="s">
        <v>51</v>
      </c>
      <c s="37">
        <v>11.3</v>
      </c>
      <c s="36">
        <v>0</v>
      </c>
      <c s="36">
        <f>ROUND(G66*H66,6)</f>
      </c>
      <c r="L66" s="38">
        <v>0</v>
      </c>
      <c s="32">
        <f>ROUND(ROUND(L66,2)*ROUND(G66,3),2)</f>
      </c>
      <c s="36" t="s">
        <v>52</v>
      </c>
      <c>
        <f>(M66*21)/100</f>
      </c>
      <c t="s">
        <v>27</v>
      </c>
    </row>
    <row r="67" spans="1:5" ht="12.75">
      <c r="A67" s="35" t="s">
        <v>53</v>
      </c>
      <c r="E67" s="39" t="s">
        <v>5</v>
      </c>
    </row>
    <row r="68" spans="1:5" ht="76.5">
      <c r="A68" s="35" t="s">
        <v>54</v>
      </c>
      <c r="E68" s="40" t="s">
        <v>4282</v>
      </c>
    </row>
    <row r="69" spans="1:5" ht="76.5">
      <c r="A69" t="s">
        <v>55</v>
      </c>
      <c r="E69" s="39" t="s">
        <v>4283</v>
      </c>
    </row>
    <row r="70" spans="1:16" ht="12.75">
      <c r="A70" t="s">
        <v>48</v>
      </c>
      <c s="34" t="s">
        <v>102</v>
      </c>
      <c s="34" t="s">
        <v>3626</v>
      </c>
      <c s="35" t="s">
        <v>5</v>
      </c>
      <c s="6" t="s">
        <v>3627</v>
      </c>
      <c s="36" t="s">
        <v>62</v>
      </c>
      <c s="37">
        <v>1</v>
      </c>
      <c s="36">
        <v>0</v>
      </c>
      <c s="36">
        <f>ROUND(G70*H70,6)</f>
      </c>
      <c r="L70" s="38">
        <v>0</v>
      </c>
      <c s="32">
        <f>ROUND(ROUND(L70,2)*ROUND(G70,3),2)</f>
      </c>
      <c s="36" t="s">
        <v>52</v>
      </c>
      <c>
        <f>(M70*21)/100</f>
      </c>
      <c t="s">
        <v>27</v>
      </c>
    </row>
    <row r="71" spans="1:5" ht="12.75">
      <c r="A71" s="35" t="s">
        <v>53</v>
      </c>
      <c r="E71" s="39" t="s">
        <v>5</v>
      </c>
    </row>
    <row r="72" spans="1:5" ht="51">
      <c r="A72" s="35" t="s">
        <v>54</v>
      </c>
      <c r="E72" s="40" t="s">
        <v>4284</v>
      </c>
    </row>
    <row r="73" spans="1:5" ht="89.25">
      <c r="A73" t="s">
        <v>55</v>
      </c>
      <c r="E73" s="39" t="s">
        <v>4244</v>
      </c>
    </row>
    <row r="74" spans="1:16" ht="12.75">
      <c r="A74" t="s">
        <v>48</v>
      </c>
      <c s="34" t="s">
        <v>107</v>
      </c>
      <c s="34" t="s">
        <v>3629</v>
      </c>
      <c s="35" t="s">
        <v>5</v>
      </c>
      <c s="6" t="s">
        <v>3630</v>
      </c>
      <c s="36" t="s">
        <v>62</v>
      </c>
      <c s="37">
        <v>1</v>
      </c>
      <c s="36">
        <v>0</v>
      </c>
      <c s="36">
        <f>ROUND(G74*H74,6)</f>
      </c>
      <c r="L74" s="38">
        <v>0</v>
      </c>
      <c s="32">
        <f>ROUND(ROUND(L74,2)*ROUND(G74,3),2)</f>
      </c>
      <c s="36" t="s">
        <v>52</v>
      </c>
      <c>
        <f>(M74*21)/100</f>
      </c>
      <c t="s">
        <v>27</v>
      </c>
    </row>
    <row r="75" spans="1:5" ht="12.75">
      <c r="A75" s="35" t="s">
        <v>53</v>
      </c>
      <c r="E75" s="39" t="s">
        <v>5</v>
      </c>
    </row>
    <row r="76" spans="1:5" ht="51">
      <c r="A76" s="35" t="s">
        <v>54</v>
      </c>
      <c r="E76" s="40" t="s">
        <v>4284</v>
      </c>
    </row>
    <row r="77" spans="1:5" ht="89.25">
      <c r="A77" t="s">
        <v>55</v>
      </c>
      <c r="E77" s="39" t="s">
        <v>4244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3921</v>
      </c>
      <c s="41">
        <f>Rekapitulace!C66</f>
      </c>
      <c s="20" t="s">
        <v>0</v>
      </c>
      <c t="s">
        <v>23</v>
      </c>
      <c t="s">
        <v>27</v>
      </c>
    </row>
    <row r="4" spans="1:16" ht="32" customHeight="1">
      <c r="A4" s="24" t="s">
        <v>20</v>
      </c>
      <c s="25" t="s">
        <v>28</v>
      </c>
      <c s="27" t="s">
        <v>3921</v>
      </c>
      <c r="E4" s="26" t="s">
        <v>3922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4287</v>
      </c>
      <c r="E8" s="30" t="s">
        <v>4286</v>
      </c>
      <c r="J8" s="29">
        <f>0+J9+J22+J59+J68+J77+J82</f>
      </c>
      <c s="29">
        <f>0+K9+K22+K59+K68+K77+K82</f>
      </c>
      <c s="29">
        <f>0+L9+L22+L59+L68+L77+L82</f>
      </c>
      <c s="29">
        <f>0+M9+M22+M59+M68+M77+M82</f>
      </c>
    </row>
    <row r="9" spans="1:13" ht="12.75">
      <c r="A9" t="s">
        <v>46</v>
      </c>
      <c r="C9" s="31" t="s">
        <v>1076</v>
      </c>
      <c r="E9" s="33" t="s">
        <v>1381</v>
      </c>
      <c r="J9" s="32">
        <f>0</f>
      </c>
      <c s="32">
        <f>0</f>
      </c>
      <c s="32">
        <f>0+L10+L14+L18</f>
      </c>
      <c s="32">
        <f>0+M10+M14+M18</f>
      </c>
    </row>
    <row r="10" spans="1:16" ht="12.75">
      <c r="A10" t="s">
        <v>48</v>
      </c>
      <c s="34" t="s">
        <v>4</v>
      </c>
      <c s="34" t="s">
        <v>4288</v>
      </c>
      <c s="35" t="s">
        <v>2281</v>
      </c>
      <c s="6" t="s">
        <v>4289</v>
      </c>
      <c s="36" t="s">
        <v>443</v>
      </c>
      <c s="37">
        <v>534.872</v>
      </c>
      <c s="36">
        <v>0</v>
      </c>
      <c s="36">
        <f>ROUND(G10*H10,6)</f>
      </c>
      <c r="L10" s="38">
        <v>0</v>
      </c>
      <c s="32">
        <f>ROUND(ROUND(L10,2)*ROUND(G10,3),2)</f>
      </c>
      <c s="36" t="s">
        <v>52</v>
      </c>
      <c>
        <f>(M10*21)/100</f>
      </c>
      <c t="s">
        <v>27</v>
      </c>
    </row>
    <row r="11" spans="1:5" ht="12.75">
      <c r="A11" s="35" t="s">
        <v>53</v>
      </c>
      <c r="E11" s="39" t="s">
        <v>2455</v>
      </c>
    </row>
    <row r="12" spans="1:5" ht="51">
      <c r="A12" s="35" t="s">
        <v>54</v>
      </c>
      <c r="E12" s="40" t="s">
        <v>4290</v>
      </c>
    </row>
    <row r="13" spans="1:5" ht="25.5">
      <c r="A13" t="s">
        <v>55</v>
      </c>
      <c r="E13" s="39" t="s">
        <v>2285</v>
      </c>
    </row>
    <row r="14" spans="1:16" ht="12.75">
      <c r="A14" t="s">
        <v>48</v>
      </c>
      <c s="34" t="s">
        <v>27</v>
      </c>
      <c s="34" t="s">
        <v>4291</v>
      </c>
      <c s="35" t="s">
        <v>2281</v>
      </c>
      <c s="6" t="s">
        <v>4289</v>
      </c>
      <c s="36" t="s">
        <v>443</v>
      </c>
      <c s="37">
        <v>11.124</v>
      </c>
      <c s="36">
        <v>0</v>
      </c>
      <c s="36">
        <f>ROUND(G14*H14,6)</f>
      </c>
      <c r="L14" s="38">
        <v>0</v>
      </c>
      <c s="32">
        <f>ROUND(ROUND(L14,2)*ROUND(G14,3),2)</f>
      </c>
      <c s="36" t="s">
        <v>52</v>
      </c>
      <c>
        <f>(M14*21)/100</f>
      </c>
      <c t="s">
        <v>27</v>
      </c>
    </row>
    <row r="15" spans="1:5" ht="12.75">
      <c r="A15" s="35" t="s">
        <v>53</v>
      </c>
      <c r="E15" s="39" t="s">
        <v>2455</v>
      </c>
    </row>
    <row r="16" spans="1:5" ht="51">
      <c r="A16" s="35" t="s">
        <v>54</v>
      </c>
      <c r="E16" s="40" t="s">
        <v>4292</v>
      </c>
    </row>
    <row r="17" spans="1:5" ht="25.5">
      <c r="A17" t="s">
        <v>55</v>
      </c>
      <c r="E17" s="39" t="s">
        <v>2285</v>
      </c>
    </row>
    <row r="18" spans="1:16" ht="12.75">
      <c r="A18" t="s">
        <v>48</v>
      </c>
      <c s="34" t="s">
        <v>26</v>
      </c>
      <c s="34" t="s">
        <v>4293</v>
      </c>
      <c s="35" t="s">
        <v>2281</v>
      </c>
      <c s="6" t="s">
        <v>4289</v>
      </c>
      <c s="36" t="s">
        <v>443</v>
      </c>
      <c s="37">
        <v>2.936</v>
      </c>
      <c s="36">
        <v>0</v>
      </c>
      <c s="36">
        <f>ROUND(G18*H18,6)</f>
      </c>
      <c r="L18" s="38">
        <v>0</v>
      </c>
      <c s="32">
        <f>ROUND(ROUND(L18,2)*ROUND(G18,3),2)</f>
      </c>
      <c s="36" t="s">
        <v>52</v>
      </c>
      <c>
        <f>(M18*21)/100</f>
      </c>
      <c t="s">
        <v>27</v>
      </c>
    </row>
    <row r="19" spans="1:5" ht="12.75">
      <c r="A19" s="35" t="s">
        <v>53</v>
      </c>
      <c r="E19" s="39" t="s">
        <v>2455</v>
      </c>
    </row>
    <row r="20" spans="1:5" ht="51">
      <c r="A20" s="35" t="s">
        <v>54</v>
      </c>
      <c r="E20" s="40" t="s">
        <v>4294</v>
      </c>
    </row>
    <row r="21" spans="1:5" ht="25.5">
      <c r="A21" t="s">
        <v>55</v>
      </c>
      <c r="E21" s="39" t="s">
        <v>2285</v>
      </c>
    </row>
    <row r="22" spans="1:13" ht="12.75">
      <c r="A22" t="s">
        <v>46</v>
      </c>
      <c r="C22" s="31" t="s">
        <v>4</v>
      </c>
      <c r="E22" s="33" t="s">
        <v>1269</v>
      </c>
      <c r="J22" s="32">
        <f>0</f>
      </c>
      <c s="32">
        <f>0</f>
      </c>
      <c s="32">
        <f>0+L23+L27+L31+L35+L39+L43+L47+L51+L55</f>
      </c>
      <c s="32">
        <f>0+M23+M27+M31+M35+M39+M43+M47+M51+M55</f>
      </c>
    </row>
    <row r="23" spans="1:16" ht="12.75">
      <c r="A23" t="s">
        <v>48</v>
      </c>
      <c s="34" t="s">
        <v>63</v>
      </c>
      <c s="34" t="s">
        <v>4295</v>
      </c>
      <c s="35" t="s">
        <v>5</v>
      </c>
      <c s="6" t="s">
        <v>4296</v>
      </c>
      <c s="36" t="s">
        <v>197</v>
      </c>
      <c s="37">
        <v>25</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8.25">
      <c r="A26" t="s">
        <v>55</v>
      </c>
      <c r="E26" s="39" t="s">
        <v>4297</v>
      </c>
    </row>
    <row r="27" spans="1:16" ht="12.75">
      <c r="A27" t="s">
        <v>48</v>
      </c>
      <c s="34" t="s">
        <v>67</v>
      </c>
      <c s="34" t="s">
        <v>4298</v>
      </c>
      <c s="35" t="s">
        <v>5</v>
      </c>
      <c s="6" t="s">
        <v>4299</v>
      </c>
      <c s="36" t="s">
        <v>197</v>
      </c>
      <c s="37">
        <v>722.8</v>
      </c>
      <c s="36">
        <v>0</v>
      </c>
      <c s="36">
        <f>ROUND(G27*H27,6)</f>
      </c>
      <c r="L27" s="38">
        <v>0</v>
      </c>
      <c s="32">
        <f>ROUND(ROUND(L27,2)*ROUND(G27,3),2)</f>
      </c>
      <c s="36" t="s">
        <v>52</v>
      </c>
      <c>
        <f>(M27*21)/100</f>
      </c>
      <c t="s">
        <v>27</v>
      </c>
    </row>
    <row r="28" spans="1:5" ht="12.75">
      <c r="A28" s="35" t="s">
        <v>53</v>
      </c>
      <c r="E28" s="39" t="s">
        <v>5</v>
      </c>
    </row>
    <row r="29" spans="1:5" ht="51">
      <c r="A29" s="35" t="s">
        <v>54</v>
      </c>
      <c r="E29" s="40" t="s">
        <v>4300</v>
      </c>
    </row>
    <row r="30" spans="1:5" ht="12.75">
      <c r="A30" t="s">
        <v>55</v>
      </c>
      <c r="E30" s="39" t="s">
        <v>4301</v>
      </c>
    </row>
    <row r="31" spans="1:16" ht="12.75">
      <c r="A31" t="s">
        <v>48</v>
      </c>
      <c s="34" t="s">
        <v>72</v>
      </c>
      <c s="34" t="s">
        <v>4302</v>
      </c>
      <c s="35" t="s">
        <v>5</v>
      </c>
      <c s="6" t="s">
        <v>4303</v>
      </c>
      <c s="36" t="s">
        <v>62</v>
      </c>
      <c s="37">
        <v>1</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165.75">
      <c r="A34" t="s">
        <v>55</v>
      </c>
      <c r="E34" s="39" t="s">
        <v>4304</v>
      </c>
    </row>
    <row r="35" spans="1:16" ht="25.5">
      <c r="A35" t="s">
        <v>48</v>
      </c>
      <c s="34" t="s">
        <v>123</v>
      </c>
      <c s="34" t="s">
        <v>3970</v>
      </c>
      <c s="35" t="s">
        <v>5</v>
      </c>
      <c s="6" t="s">
        <v>4305</v>
      </c>
      <c s="36" t="s">
        <v>182</v>
      </c>
      <c s="37">
        <v>1.545</v>
      </c>
      <c s="36">
        <v>0</v>
      </c>
      <c s="36">
        <f>ROUND(G35*H35,6)</f>
      </c>
      <c r="L35" s="38">
        <v>0</v>
      </c>
      <c s="32">
        <f>ROUND(ROUND(L35,2)*ROUND(G35,3),2)</f>
      </c>
      <c s="36" t="s">
        <v>52</v>
      </c>
      <c>
        <f>(M35*21)/100</f>
      </c>
      <c t="s">
        <v>27</v>
      </c>
    </row>
    <row r="36" spans="1:5" ht="12.75">
      <c r="A36" s="35" t="s">
        <v>53</v>
      </c>
      <c r="E36" s="39" t="s">
        <v>5</v>
      </c>
    </row>
    <row r="37" spans="1:5" ht="51">
      <c r="A37" s="35" t="s">
        <v>54</v>
      </c>
      <c r="E37" s="40" t="s">
        <v>4306</v>
      </c>
    </row>
    <row r="38" spans="1:5" ht="63.75">
      <c r="A38" t="s">
        <v>55</v>
      </c>
      <c r="E38" s="39" t="s">
        <v>4307</v>
      </c>
    </row>
    <row r="39" spans="1:16" ht="12.75">
      <c r="A39" t="s">
        <v>48</v>
      </c>
      <c s="34" t="s">
        <v>163</v>
      </c>
      <c s="34" t="s">
        <v>3555</v>
      </c>
      <c s="35" t="s">
        <v>5</v>
      </c>
      <c s="6" t="s">
        <v>4308</v>
      </c>
      <c s="36" t="s">
        <v>182</v>
      </c>
      <c s="37">
        <v>4.635</v>
      </c>
      <c s="36">
        <v>0</v>
      </c>
      <c s="36">
        <f>ROUND(G39*H39,6)</f>
      </c>
      <c r="L39" s="38">
        <v>0</v>
      </c>
      <c s="32">
        <f>ROUND(ROUND(L39,2)*ROUND(G39,3),2)</f>
      </c>
      <c s="36" t="s">
        <v>52</v>
      </c>
      <c>
        <f>(M39*21)/100</f>
      </c>
      <c t="s">
        <v>27</v>
      </c>
    </row>
    <row r="40" spans="1:5" ht="12.75">
      <c r="A40" s="35" t="s">
        <v>53</v>
      </c>
      <c r="E40" s="39" t="s">
        <v>5</v>
      </c>
    </row>
    <row r="41" spans="1:5" ht="51">
      <c r="A41" s="35" t="s">
        <v>54</v>
      </c>
      <c r="E41" s="40" t="s">
        <v>4309</v>
      </c>
    </row>
    <row r="42" spans="1:5" ht="63.75">
      <c r="A42" t="s">
        <v>55</v>
      </c>
      <c r="E42" s="39" t="s">
        <v>4307</v>
      </c>
    </row>
    <row r="43" spans="1:16" ht="12.75">
      <c r="A43" t="s">
        <v>48</v>
      </c>
      <c s="34" t="s">
        <v>76</v>
      </c>
      <c s="34" t="s">
        <v>4310</v>
      </c>
      <c s="35" t="s">
        <v>5</v>
      </c>
      <c s="6" t="s">
        <v>4311</v>
      </c>
      <c s="36" t="s">
        <v>51</v>
      </c>
      <c s="37">
        <v>55.5</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25.5">
      <c r="A46" t="s">
        <v>55</v>
      </c>
      <c r="E46" s="39" t="s">
        <v>4312</v>
      </c>
    </row>
    <row r="47" spans="1:16" ht="12.75">
      <c r="A47" t="s">
        <v>48</v>
      </c>
      <c s="34" t="s">
        <v>82</v>
      </c>
      <c s="34" t="s">
        <v>3979</v>
      </c>
      <c s="35" t="s">
        <v>5</v>
      </c>
      <c s="6" t="s">
        <v>4313</v>
      </c>
      <c s="36" t="s">
        <v>182</v>
      </c>
      <c s="37">
        <v>159.016</v>
      </c>
      <c s="36">
        <v>0</v>
      </c>
      <c s="36">
        <f>ROUND(G47*H47,6)</f>
      </c>
      <c r="L47" s="38">
        <v>0</v>
      </c>
      <c s="32">
        <f>ROUND(ROUND(L47,2)*ROUND(G47,3),2)</f>
      </c>
      <c s="36" t="s">
        <v>52</v>
      </c>
      <c>
        <f>(M47*21)/100</f>
      </c>
      <c t="s">
        <v>27</v>
      </c>
    </row>
    <row r="48" spans="1:5" ht="12.75">
      <c r="A48" s="35" t="s">
        <v>53</v>
      </c>
      <c r="E48" s="39" t="s">
        <v>5</v>
      </c>
    </row>
    <row r="49" spans="1:5" ht="51">
      <c r="A49" s="35" t="s">
        <v>54</v>
      </c>
      <c r="E49" s="40" t="s">
        <v>4314</v>
      </c>
    </row>
    <row r="50" spans="1:5" ht="369.75">
      <c r="A50" t="s">
        <v>55</v>
      </c>
      <c r="E50" s="39" t="s">
        <v>4315</v>
      </c>
    </row>
    <row r="51" spans="1:16" ht="12.75">
      <c r="A51" t="s">
        <v>48</v>
      </c>
      <c s="34" t="s">
        <v>86</v>
      </c>
      <c s="34" t="s">
        <v>2960</v>
      </c>
      <c s="35" t="s">
        <v>5</v>
      </c>
      <c s="6" t="s">
        <v>4316</v>
      </c>
      <c s="36" t="s">
        <v>182</v>
      </c>
      <c s="37">
        <v>267.436</v>
      </c>
      <c s="36">
        <v>0</v>
      </c>
      <c s="36">
        <f>ROUND(G51*H51,6)</f>
      </c>
      <c r="L51" s="38">
        <v>0</v>
      </c>
      <c s="32">
        <f>ROUND(ROUND(L51,2)*ROUND(G51,3),2)</f>
      </c>
      <c s="36" t="s">
        <v>52</v>
      </c>
      <c>
        <f>(M51*21)/100</f>
      </c>
      <c t="s">
        <v>27</v>
      </c>
    </row>
    <row r="52" spans="1:5" ht="12.75">
      <c r="A52" s="35" t="s">
        <v>53</v>
      </c>
      <c r="E52" s="39" t="s">
        <v>5</v>
      </c>
    </row>
    <row r="53" spans="1:5" ht="51">
      <c r="A53" s="35" t="s">
        <v>54</v>
      </c>
      <c r="E53" s="40" t="s">
        <v>4317</v>
      </c>
    </row>
    <row r="54" spans="1:5" ht="191.25">
      <c r="A54" t="s">
        <v>55</v>
      </c>
      <c r="E54" s="39" t="s">
        <v>4318</v>
      </c>
    </row>
    <row r="55" spans="1:16" ht="12.75">
      <c r="A55" t="s">
        <v>48</v>
      </c>
      <c s="34" t="s">
        <v>90</v>
      </c>
      <c s="34" t="s">
        <v>2685</v>
      </c>
      <c s="35" t="s">
        <v>5</v>
      </c>
      <c s="6" t="s">
        <v>4319</v>
      </c>
      <c s="36" t="s">
        <v>197</v>
      </c>
      <c s="37">
        <v>774.3</v>
      </c>
      <c s="36">
        <v>0</v>
      </c>
      <c s="36">
        <f>ROUND(G55*H55,6)</f>
      </c>
      <c r="L55" s="38">
        <v>0</v>
      </c>
      <c s="32">
        <f>ROUND(ROUND(L55,2)*ROUND(G55,3),2)</f>
      </c>
      <c s="36" t="s">
        <v>52</v>
      </c>
      <c>
        <f>(M55*21)/100</f>
      </c>
      <c t="s">
        <v>27</v>
      </c>
    </row>
    <row r="56" spans="1:5" ht="12.75">
      <c r="A56" s="35" t="s">
        <v>53</v>
      </c>
      <c r="E56" s="39" t="s">
        <v>5</v>
      </c>
    </row>
    <row r="57" spans="1:5" ht="51">
      <c r="A57" s="35" t="s">
        <v>54</v>
      </c>
      <c r="E57" s="40" t="s">
        <v>4320</v>
      </c>
    </row>
    <row r="58" spans="1:5" ht="25.5">
      <c r="A58" t="s">
        <v>55</v>
      </c>
      <c r="E58" s="39" t="s">
        <v>4321</v>
      </c>
    </row>
    <row r="59" spans="1:13" ht="12.75">
      <c r="A59" t="s">
        <v>46</v>
      </c>
      <c r="C59" s="31" t="s">
        <v>27</v>
      </c>
      <c r="E59" s="33" t="s">
        <v>1273</v>
      </c>
      <c r="J59" s="32">
        <f>0</f>
      </c>
      <c s="32">
        <f>0</f>
      </c>
      <c s="32">
        <f>0+L60+L64</f>
      </c>
      <c s="32">
        <f>0+M60+M64</f>
      </c>
    </row>
    <row r="60" spans="1:16" ht="12.75">
      <c r="A60" t="s">
        <v>48</v>
      </c>
      <c s="34" t="s">
        <v>94</v>
      </c>
      <c s="34" t="s">
        <v>4322</v>
      </c>
      <c s="35" t="s">
        <v>5</v>
      </c>
      <c s="6" t="s">
        <v>4323</v>
      </c>
      <c s="36" t="s">
        <v>51</v>
      </c>
      <c s="37">
        <v>135</v>
      </c>
      <c s="36">
        <v>0</v>
      </c>
      <c s="36">
        <f>ROUND(G60*H60,6)</f>
      </c>
      <c r="L60" s="38">
        <v>0</v>
      </c>
      <c s="32">
        <f>ROUND(ROUND(L60,2)*ROUND(G60,3),2)</f>
      </c>
      <c s="36" t="s">
        <v>52</v>
      </c>
      <c>
        <f>(M60*21)/100</f>
      </c>
      <c t="s">
        <v>27</v>
      </c>
    </row>
    <row r="61" spans="1:5" ht="12.75">
      <c r="A61" s="35" t="s">
        <v>53</v>
      </c>
      <c r="E61" s="39" t="s">
        <v>5</v>
      </c>
    </row>
    <row r="62" spans="1:5" ht="51">
      <c r="A62" s="35" t="s">
        <v>54</v>
      </c>
      <c r="E62" s="40" t="s">
        <v>4324</v>
      </c>
    </row>
    <row r="63" spans="1:5" ht="165.75">
      <c r="A63" t="s">
        <v>55</v>
      </c>
      <c r="E63" s="39" t="s">
        <v>4325</v>
      </c>
    </row>
    <row r="64" spans="1:16" ht="12.75">
      <c r="A64" t="s">
        <v>48</v>
      </c>
      <c s="34" t="s">
        <v>98</v>
      </c>
      <c s="34" t="s">
        <v>4326</v>
      </c>
      <c s="35" t="s">
        <v>5</v>
      </c>
      <c s="6" t="s">
        <v>4327</v>
      </c>
      <c s="36" t="s">
        <v>197</v>
      </c>
      <c s="37">
        <v>179.55</v>
      </c>
      <c s="36">
        <v>0</v>
      </c>
      <c s="36">
        <f>ROUND(G64*H64,6)</f>
      </c>
      <c r="L64" s="38">
        <v>0</v>
      </c>
      <c s="32">
        <f>ROUND(ROUND(L64,2)*ROUND(G64,3),2)</f>
      </c>
      <c s="36" t="s">
        <v>52</v>
      </c>
      <c>
        <f>(M64*21)/100</f>
      </c>
      <c t="s">
        <v>27</v>
      </c>
    </row>
    <row r="65" spans="1:5" ht="12.75">
      <c r="A65" s="35" t="s">
        <v>53</v>
      </c>
      <c r="E65" s="39" t="s">
        <v>5</v>
      </c>
    </row>
    <row r="66" spans="1:5" ht="51">
      <c r="A66" s="35" t="s">
        <v>54</v>
      </c>
      <c r="E66" s="40" t="s">
        <v>4328</v>
      </c>
    </row>
    <row r="67" spans="1:5" ht="102">
      <c r="A67" t="s">
        <v>55</v>
      </c>
      <c r="E67" s="39" t="s">
        <v>4329</v>
      </c>
    </row>
    <row r="68" spans="1:13" ht="12.75">
      <c r="A68" t="s">
        <v>46</v>
      </c>
      <c r="C68" s="31" t="s">
        <v>67</v>
      </c>
      <c r="E68" s="33" t="s">
        <v>2480</v>
      </c>
      <c r="J68" s="32">
        <f>0</f>
      </c>
      <c s="32">
        <f>0</f>
      </c>
      <c s="32">
        <f>0+L69+L73</f>
      </c>
      <c s="32">
        <f>0+M69+M73</f>
      </c>
    </row>
    <row r="69" spans="1:16" ht="12.75">
      <c r="A69" t="s">
        <v>48</v>
      </c>
      <c s="34" t="s">
        <v>102</v>
      </c>
      <c s="34" t="s">
        <v>2867</v>
      </c>
      <c s="35" t="s">
        <v>5</v>
      </c>
      <c s="6" t="s">
        <v>4330</v>
      </c>
      <c s="36" t="s">
        <v>182</v>
      </c>
      <c s="37">
        <v>193.575</v>
      </c>
      <c s="36">
        <v>0</v>
      </c>
      <c s="36">
        <f>ROUND(G69*H69,6)</f>
      </c>
      <c r="L69" s="38">
        <v>0</v>
      </c>
      <c s="32">
        <f>ROUND(ROUND(L69,2)*ROUND(G69,3),2)</f>
      </c>
      <c s="36" t="s">
        <v>52</v>
      </c>
      <c>
        <f>(M69*21)/100</f>
      </c>
      <c t="s">
        <v>27</v>
      </c>
    </row>
    <row r="70" spans="1:5" ht="12.75">
      <c r="A70" s="35" t="s">
        <v>53</v>
      </c>
      <c r="E70" s="39" t="s">
        <v>5</v>
      </c>
    </row>
    <row r="71" spans="1:5" ht="51">
      <c r="A71" s="35" t="s">
        <v>54</v>
      </c>
      <c r="E71" s="40" t="s">
        <v>4331</v>
      </c>
    </row>
    <row r="72" spans="1:5" ht="51">
      <c r="A72" t="s">
        <v>55</v>
      </c>
      <c r="E72" s="39" t="s">
        <v>4332</v>
      </c>
    </row>
    <row r="73" spans="1:16" ht="12.75">
      <c r="A73" t="s">
        <v>48</v>
      </c>
      <c s="34" t="s">
        <v>107</v>
      </c>
      <c s="34" t="s">
        <v>4333</v>
      </c>
      <c s="35" t="s">
        <v>5</v>
      </c>
      <c s="6" t="s">
        <v>4334</v>
      </c>
      <c s="36" t="s">
        <v>197</v>
      </c>
      <c s="37">
        <v>774.3</v>
      </c>
      <c s="36">
        <v>0</v>
      </c>
      <c s="36">
        <f>ROUND(G73*H73,6)</f>
      </c>
      <c r="L73" s="38">
        <v>0</v>
      </c>
      <c s="32">
        <f>ROUND(ROUND(L73,2)*ROUND(G73,3),2)</f>
      </c>
      <c s="36" t="s">
        <v>52</v>
      </c>
      <c>
        <f>(M73*21)/100</f>
      </c>
      <c t="s">
        <v>27</v>
      </c>
    </row>
    <row r="74" spans="1:5" ht="12.75">
      <c r="A74" s="35" t="s">
        <v>53</v>
      </c>
      <c r="E74" s="39" t="s">
        <v>5</v>
      </c>
    </row>
    <row r="75" spans="1:5" ht="12.75">
      <c r="A75" s="35" t="s">
        <v>54</v>
      </c>
      <c r="E75" s="40" t="s">
        <v>5</v>
      </c>
    </row>
    <row r="76" spans="1:5" ht="153">
      <c r="A76" t="s">
        <v>55</v>
      </c>
      <c r="E76" s="39" t="s">
        <v>4335</v>
      </c>
    </row>
    <row r="77" spans="1:13" ht="12.75">
      <c r="A77" t="s">
        <v>46</v>
      </c>
      <c r="C77" s="31" t="s">
        <v>163</v>
      </c>
      <c r="E77" s="33" t="s">
        <v>1624</v>
      </c>
      <c r="J77" s="32">
        <f>0</f>
      </c>
      <c s="32">
        <f>0</f>
      </c>
      <c s="32">
        <f>0+L78</f>
      </c>
      <c s="32">
        <f>0+M78</f>
      </c>
    </row>
    <row r="78" spans="1:16" ht="12.75">
      <c r="A78" t="s">
        <v>48</v>
      </c>
      <c s="34" t="s">
        <v>111</v>
      </c>
      <c s="34" t="s">
        <v>4336</v>
      </c>
      <c s="35" t="s">
        <v>5</v>
      </c>
      <c s="6" t="s">
        <v>4337</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89.25">
      <c r="A81" t="s">
        <v>55</v>
      </c>
      <c r="E81" s="39" t="s">
        <v>4338</v>
      </c>
    </row>
    <row r="82" spans="1:13" ht="12.75">
      <c r="A82" t="s">
        <v>46</v>
      </c>
      <c r="C82" s="31" t="s">
        <v>76</v>
      </c>
      <c r="E82" s="33" t="s">
        <v>2578</v>
      </c>
      <c r="J82" s="32">
        <f>0</f>
      </c>
      <c s="32">
        <f>0</f>
      </c>
      <c s="32">
        <f>0+L83+L87+L91</f>
      </c>
      <c s="32">
        <f>0+M83+M87+M91</f>
      </c>
    </row>
    <row r="83" spans="1:16" ht="12.75">
      <c r="A83" t="s">
        <v>48</v>
      </c>
      <c s="34" t="s">
        <v>115</v>
      </c>
      <c s="34" t="s">
        <v>2803</v>
      </c>
      <c s="35" t="s">
        <v>5</v>
      </c>
      <c s="6" t="s">
        <v>4339</v>
      </c>
      <c s="36" t="s">
        <v>51</v>
      </c>
      <c s="37">
        <v>111.5</v>
      </c>
      <c s="36">
        <v>0</v>
      </c>
      <c s="36">
        <f>ROUND(G83*H83,6)</f>
      </c>
      <c r="L83" s="38">
        <v>0</v>
      </c>
      <c s="32">
        <f>ROUND(ROUND(L83,2)*ROUND(G83,3),2)</f>
      </c>
      <c s="36" t="s">
        <v>52</v>
      </c>
      <c>
        <f>(M83*21)/100</f>
      </c>
      <c t="s">
        <v>27</v>
      </c>
    </row>
    <row r="84" spans="1:5" ht="12.75">
      <c r="A84" s="35" t="s">
        <v>53</v>
      </c>
      <c r="E84" s="39" t="s">
        <v>5</v>
      </c>
    </row>
    <row r="85" spans="1:5" ht="12.75">
      <c r="A85" s="35" t="s">
        <v>54</v>
      </c>
      <c r="E85" s="40" t="s">
        <v>5</v>
      </c>
    </row>
    <row r="86" spans="1:5" ht="51">
      <c r="A86" t="s">
        <v>55</v>
      </c>
      <c r="E86" s="39" t="s">
        <v>4340</v>
      </c>
    </row>
    <row r="87" spans="1:16" ht="12.75">
      <c r="A87" t="s">
        <v>48</v>
      </c>
      <c s="34" t="s">
        <v>119</v>
      </c>
      <c s="34" t="s">
        <v>4341</v>
      </c>
      <c s="35" t="s">
        <v>5</v>
      </c>
      <c s="6" t="s">
        <v>4342</v>
      </c>
      <c s="36" t="s">
        <v>51</v>
      </c>
      <c s="37">
        <v>12.2</v>
      </c>
      <c s="36">
        <v>0</v>
      </c>
      <c s="36">
        <f>ROUND(G87*H87,6)</f>
      </c>
      <c r="L87" s="38">
        <v>0</v>
      </c>
      <c s="32">
        <f>ROUND(ROUND(L87,2)*ROUND(G87,3),2)</f>
      </c>
      <c s="36" t="s">
        <v>52</v>
      </c>
      <c>
        <f>(M87*21)/100</f>
      </c>
      <c t="s">
        <v>27</v>
      </c>
    </row>
    <row r="88" spans="1:5" ht="12.75">
      <c r="A88" s="35" t="s">
        <v>53</v>
      </c>
      <c r="E88" s="39" t="s">
        <v>5</v>
      </c>
    </row>
    <row r="89" spans="1:5" ht="12.75">
      <c r="A89" s="35" t="s">
        <v>54</v>
      </c>
      <c r="E89" s="40" t="s">
        <v>5</v>
      </c>
    </row>
    <row r="90" spans="1:5" ht="25.5">
      <c r="A90" t="s">
        <v>55</v>
      </c>
      <c r="E90" s="39" t="s">
        <v>4343</v>
      </c>
    </row>
    <row r="91" spans="1:16" ht="12.75">
      <c r="A91" t="s">
        <v>48</v>
      </c>
      <c s="34" t="s">
        <v>125</v>
      </c>
      <c s="34" t="s">
        <v>4344</v>
      </c>
      <c s="35" t="s">
        <v>5</v>
      </c>
      <c s="6" t="s">
        <v>4345</v>
      </c>
      <c s="36" t="s">
        <v>51</v>
      </c>
      <c s="37">
        <v>55.5</v>
      </c>
      <c s="36">
        <v>0</v>
      </c>
      <c s="36">
        <f>ROUND(G91*H91,6)</f>
      </c>
      <c r="L91" s="38">
        <v>0</v>
      </c>
      <c s="32">
        <f>ROUND(ROUND(L91,2)*ROUND(G91,3),2)</f>
      </c>
      <c s="36" t="s">
        <v>52</v>
      </c>
      <c>
        <f>(M91*21)/100</f>
      </c>
      <c t="s">
        <v>27</v>
      </c>
    </row>
    <row r="92" spans="1:5" ht="12.75">
      <c r="A92" s="35" t="s">
        <v>53</v>
      </c>
      <c r="E92" s="39" t="s">
        <v>5</v>
      </c>
    </row>
    <row r="93" spans="1:5" ht="12.75">
      <c r="A93" s="35" t="s">
        <v>54</v>
      </c>
      <c r="E93" s="40" t="s">
        <v>5</v>
      </c>
    </row>
    <row r="94" spans="1:5" ht="38.25">
      <c r="A94" t="s">
        <v>55</v>
      </c>
      <c r="E94" s="39" t="s">
        <v>4346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4347</v>
      </c>
      <c s="41">
        <f>Rekapitulace!C72</f>
      </c>
      <c s="20" t="s">
        <v>0</v>
      </c>
      <c t="s">
        <v>23</v>
      </c>
      <c t="s">
        <v>27</v>
      </c>
    </row>
    <row r="4" spans="1:16" ht="32" customHeight="1">
      <c r="A4" s="24" t="s">
        <v>20</v>
      </c>
      <c s="25" t="s">
        <v>28</v>
      </c>
      <c s="27" t="s">
        <v>4347</v>
      </c>
      <c r="E4" s="26" t="s">
        <v>4348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COUNTIFS(L8:L67,"=0",A8:A67,"P")+COUNTIFS(L8:L67,"",A8:A67,"P")+SUM(Q8:Q67)</f>
      </c>
    </row>
    <row r="8" spans="1:13" ht="12.75">
      <c r="A8" t="s">
        <v>44</v>
      </c>
      <c r="C8" s="28" t="s">
        <v>4351</v>
      </c>
      <c r="E8" s="30" t="s">
        <v>4350</v>
      </c>
      <c r="J8" s="29">
        <f>0+J9+J18+J27+J36+J49+J54</f>
      </c>
      <c s="29">
        <f>0+K9+K18+K27+K36+K49+K54</f>
      </c>
      <c s="29">
        <f>0+L9+L18+L27+L36+L49+L54</f>
      </c>
      <c s="29">
        <f>0+M9+M18+M27+M36+M49+M54</f>
      </c>
    </row>
    <row r="9" spans="1:13" ht="12.75">
      <c r="A9" t="s">
        <v>46</v>
      </c>
      <c r="C9" s="31" t="s">
        <v>1076</v>
      </c>
      <c r="E9" s="33" t="s">
        <v>1381</v>
      </c>
      <c r="J9" s="32">
        <f>0</f>
      </c>
      <c s="32">
        <f>0</f>
      </c>
      <c s="32">
        <f>0+L10+L14</f>
      </c>
      <c s="32">
        <f>0+M10+M14</f>
      </c>
    </row>
    <row r="10" spans="1:16" ht="25.5">
      <c r="A10" t="s">
        <v>48</v>
      </c>
      <c s="34" t="s">
        <v>4</v>
      </c>
      <c s="34" t="s">
        <v>2400</v>
      </c>
      <c s="35" t="s">
        <v>2401</v>
      </c>
      <c s="6" t="s">
        <v>2947</v>
      </c>
      <c s="36" t="s">
        <v>443</v>
      </c>
      <c s="37">
        <v>37.8</v>
      </c>
      <c s="36">
        <v>0</v>
      </c>
      <c s="36">
        <f>ROUND(G10*H10,6)</f>
      </c>
      <c r="L10" s="38">
        <v>0</v>
      </c>
      <c s="32">
        <f>ROUND(ROUND(L10,2)*ROUND(G10,3),2)</f>
      </c>
      <c s="36" t="s">
        <v>52</v>
      </c>
      <c>
        <f>(M10*21)/100</f>
      </c>
      <c t="s">
        <v>27</v>
      </c>
    </row>
    <row r="11" spans="1:5" ht="63.75">
      <c r="A11" s="35" t="s">
        <v>53</v>
      </c>
      <c r="E11" s="39" t="s">
        <v>4352</v>
      </c>
    </row>
    <row r="12" spans="1:5" ht="25.5">
      <c r="A12" s="35" t="s">
        <v>54</v>
      </c>
      <c r="E12" s="40" t="s">
        <v>4353</v>
      </c>
    </row>
    <row r="13" spans="1:5" ht="25.5">
      <c r="A13" t="s">
        <v>55</v>
      </c>
      <c r="E13" s="39" t="s">
        <v>2907</v>
      </c>
    </row>
    <row r="14" spans="1:16" ht="25.5">
      <c r="A14" t="s">
        <v>48</v>
      </c>
      <c s="34" t="s">
        <v>27</v>
      </c>
      <c s="34" t="s">
        <v>447</v>
      </c>
      <c s="35" t="s">
        <v>448</v>
      </c>
      <c s="6" t="s">
        <v>2908</v>
      </c>
      <c s="36" t="s">
        <v>443</v>
      </c>
      <c s="37">
        <v>8.356</v>
      </c>
      <c s="36">
        <v>0</v>
      </c>
      <c s="36">
        <f>ROUND(G14*H14,6)</f>
      </c>
      <c r="L14" s="38">
        <v>0</v>
      </c>
      <c s="32">
        <f>ROUND(ROUND(L14,2)*ROUND(G14,3),2)</f>
      </c>
      <c s="36" t="s">
        <v>52</v>
      </c>
      <c>
        <f>(M14*21)/100</f>
      </c>
      <c t="s">
        <v>27</v>
      </c>
    </row>
    <row r="15" spans="1:5" ht="63.75">
      <c r="A15" s="35" t="s">
        <v>53</v>
      </c>
      <c r="E15" s="39" t="s">
        <v>4354</v>
      </c>
    </row>
    <row r="16" spans="1:5" ht="153">
      <c r="A16" s="35" t="s">
        <v>54</v>
      </c>
      <c r="E16" s="40" t="s">
        <v>4355</v>
      </c>
    </row>
    <row r="17" spans="1:5" ht="12.75">
      <c r="A17" t="s">
        <v>55</v>
      </c>
      <c r="E17" s="39" t="s">
        <v>5</v>
      </c>
    </row>
    <row r="18" spans="1:13" ht="12.75">
      <c r="A18" t="s">
        <v>46</v>
      </c>
      <c r="C18" s="31" t="s">
        <v>4</v>
      </c>
      <c r="E18" s="33" t="s">
        <v>1269</v>
      </c>
      <c r="J18" s="32">
        <f>0</f>
      </c>
      <c s="32">
        <f>0</f>
      </c>
      <c s="32">
        <f>0+L19+L23</f>
      </c>
      <c s="32">
        <f>0+M19+M23</f>
      </c>
    </row>
    <row r="19" spans="1:16" ht="12.75">
      <c r="A19" t="s">
        <v>48</v>
      </c>
      <c s="34" t="s">
        <v>26</v>
      </c>
      <c s="34" t="s">
        <v>2917</v>
      </c>
      <c s="35" t="s">
        <v>4</v>
      </c>
      <c s="6" t="s">
        <v>2918</v>
      </c>
      <c s="36" t="s">
        <v>182</v>
      </c>
      <c s="37">
        <v>18</v>
      </c>
      <c s="36">
        <v>0</v>
      </c>
      <c s="36">
        <f>ROUND(G19*H19,6)</f>
      </c>
      <c r="L19" s="38">
        <v>0</v>
      </c>
      <c s="32">
        <f>ROUND(ROUND(L19,2)*ROUND(G19,3),2)</f>
      </c>
      <c s="36" t="s">
        <v>52</v>
      </c>
      <c>
        <f>(M19*21)/100</f>
      </c>
      <c t="s">
        <v>27</v>
      </c>
    </row>
    <row r="20" spans="1:5" ht="12.75">
      <c r="A20" s="35" t="s">
        <v>53</v>
      </c>
      <c r="E20" s="39" t="s">
        <v>5</v>
      </c>
    </row>
    <row r="21" spans="1:5" ht="63.75">
      <c r="A21" s="35" t="s">
        <v>54</v>
      </c>
      <c r="E21" s="40" t="s">
        <v>4356</v>
      </c>
    </row>
    <row r="22" spans="1:5" ht="318.75">
      <c r="A22" t="s">
        <v>55</v>
      </c>
      <c r="E22" s="39" t="s">
        <v>2920</v>
      </c>
    </row>
    <row r="23" spans="1:16" ht="12.75">
      <c r="A23" t="s">
        <v>48</v>
      </c>
      <c s="34" t="s">
        <v>63</v>
      </c>
      <c s="34" t="s">
        <v>2921</v>
      </c>
      <c s="35" t="s">
        <v>4</v>
      </c>
      <c s="6" t="s">
        <v>2922</v>
      </c>
      <c s="36" t="s">
        <v>182</v>
      </c>
      <c s="37">
        <v>16</v>
      </c>
      <c s="36">
        <v>0</v>
      </c>
      <c s="36">
        <f>ROUND(G23*H23,6)</f>
      </c>
      <c r="L23" s="38">
        <v>0</v>
      </c>
      <c s="32">
        <f>ROUND(ROUND(L23,2)*ROUND(G23,3),2)</f>
      </c>
      <c s="36" t="s">
        <v>52</v>
      </c>
      <c>
        <f>(M23*21)/100</f>
      </c>
      <c t="s">
        <v>27</v>
      </c>
    </row>
    <row r="24" spans="1:5" ht="12.75">
      <c r="A24" s="35" t="s">
        <v>53</v>
      </c>
      <c r="E24" s="39" t="s">
        <v>5</v>
      </c>
    </row>
    <row r="25" spans="1:5" ht="63.75">
      <c r="A25" s="35" t="s">
        <v>54</v>
      </c>
      <c r="E25" s="40" t="s">
        <v>4357</v>
      </c>
    </row>
    <row r="26" spans="1:5" ht="191.25">
      <c r="A26" t="s">
        <v>55</v>
      </c>
      <c r="E26" s="39" t="s">
        <v>2924</v>
      </c>
    </row>
    <row r="27" spans="1:13" ht="12.75">
      <c r="A27" t="s">
        <v>46</v>
      </c>
      <c r="C27" s="31" t="s">
        <v>27</v>
      </c>
      <c r="E27" s="33" t="s">
        <v>1273</v>
      </c>
      <c r="J27" s="32">
        <f>0</f>
      </c>
      <c s="32">
        <f>0</f>
      </c>
      <c s="32">
        <f>0+L28+L32</f>
      </c>
      <c s="32">
        <f>0+M28+M32</f>
      </c>
    </row>
    <row r="28" spans="1:16" ht="12.75">
      <c r="A28" t="s">
        <v>48</v>
      </c>
      <c s="34" t="s">
        <v>67</v>
      </c>
      <c s="34" t="s">
        <v>2976</v>
      </c>
      <c s="35" t="s">
        <v>4</v>
      </c>
      <c s="6" t="s">
        <v>2977</v>
      </c>
      <c s="36" t="s">
        <v>51</v>
      </c>
      <c s="37">
        <v>28.8</v>
      </c>
      <c s="36">
        <v>0</v>
      </c>
      <c s="36">
        <f>ROUND(G28*H28,6)</f>
      </c>
      <c r="L28" s="38">
        <v>0</v>
      </c>
      <c s="32">
        <f>ROUND(ROUND(L28,2)*ROUND(G28,3),2)</f>
      </c>
      <c s="36" t="s">
        <v>52</v>
      </c>
      <c>
        <f>(M28*21)/100</f>
      </c>
      <c t="s">
        <v>27</v>
      </c>
    </row>
    <row r="29" spans="1:5" ht="12.75">
      <c r="A29" s="35" t="s">
        <v>53</v>
      </c>
      <c r="E29" s="39" t="s">
        <v>5</v>
      </c>
    </row>
    <row r="30" spans="1:5" ht="63.75">
      <c r="A30" s="35" t="s">
        <v>54</v>
      </c>
      <c r="E30" s="40" t="s">
        <v>4358</v>
      </c>
    </row>
    <row r="31" spans="1:5" ht="12.75">
      <c r="A31" t="s">
        <v>55</v>
      </c>
      <c r="E31" s="39" t="s">
        <v>2929</v>
      </c>
    </row>
    <row r="32" spans="1:16" ht="12.75">
      <c r="A32" t="s">
        <v>48</v>
      </c>
      <c s="34" t="s">
        <v>72</v>
      </c>
      <c s="34" t="s">
        <v>1743</v>
      </c>
      <c s="35" t="s">
        <v>4</v>
      </c>
      <c s="6" t="s">
        <v>1744</v>
      </c>
      <c s="36" t="s">
        <v>182</v>
      </c>
      <c s="37">
        <v>2</v>
      </c>
      <c s="36">
        <v>0</v>
      </c>
      <c s="36">
        <f>ROUND(G32*H32,6)</f>
      </c>
      <c r="L32" s="38">
        <v>0</v>
      </c>
      <c s="32">
        <f>ROUND(ROUND(L32,2)*ROUND(G32,3),2)</f>
      </c>
      <c s="36" t="s">
        <v>52</v>
      </c>
      <c>
        <f>(M32*21)/100</f>
      </c>
      <c t="s">
        <v>27</v>
      </c>
    </row>
    <row r="33" spans="1:5" ht="12.75">
      <c r="A33" s="35" t="s">
        <v>53</v>
      </c>
      <c r="E33" s="39" t="s">
        <v>4359</v>
      </c>
    </row>
    <row r="34" spans="1:5" ht="51">
      <c r="A34" s="35" t="s">
        <v>54</v>
      </c>
      <c r="E34" s="40" t="s">
        <v>4360</v>
      </c>
    </row>
    <row r="35" spans="1:5" ht="12.75">
      <c r="A35" t="s">
        <v>55</v>
      </c>
      <c r="E35" s="39" t="s">
        <v>2929</v>
      </c>
    </row>
    <row r="36" spans="1:13" ht="12.75">
      <c r="A36" t="s">
        <v>46</v>
      </c>
      <c r="C36" s="31" t="s">
        <v>26</v>
      </c>
      <c r="E36" s="33" t="s">
        <v>2715</v>
      </c>
      <c r="J36" s="32">
        <f>0</f>
      </c>
      <c s="32">
        <f>0</f>
      </c>
      <c s="32">
        <f>0+L37+L41+L45</f>
      </c>
      <c s="32">
        <f>0+M37+M41+M45</f>
      </c>
    </row>
    <row r="37" spans="1:16" ht="12.75">
      <c r="A37" t="s">
        <v>48</v>
      </c>
      <c s="34" t="s">
        <v>123</v>
      </c>
      <c s="34" t="s">
        <v>3350</v>
      </c>
      <c s="35" t="s">
        <v>5</v>
      </c>
      <c s="6" t="s">
        <v>3351</v>
      </c>
      <c s="36" t="s">
        <v>182</v>
      </c>
      <c s="37">
        <v>3.57</v>
      </c>
      <c s="36">
        <v>0</v>
      </c>
      <c s="36">
        <f>ROUND(G37*H37,6)</f>
      </c>
      <c r="L37" s="38">
        <v>0</v>
      </c>
      <c s="32">
        <f>ROUND(ROUND(L37,2)*ROUND(G37,3),2)</f>
      </c>
      <c s="36" t="s">
        <v>52</v>
      </c>
      <c>
        <f>(M37*21)/100</f>
      </c>
      <c t="s">
        <v>27</v>
      </c>
    </row>
    <row r="38" spans="1:5" ht="12.75">
      <c r="A38" s="35" t="s">
        <v>53</v>
      </c>
      <c r="E38" s="39" t="s">
        <v>5</v>
      </c>
    </row>
    <row r="39" spans="1:5" ht="51">
      <c r="A39" s="35" t="s">
        <v>54</v>
      </c>
      <c r="E39" s="40" t="s">
        <v>4361</v>
      </c>
    </row>
    <row r="40" spans="1:5" ht="382.5">
      <c r="A40" t="s">
        <v>55</v>
      </c>
      <c r="E40" s="39" t="s">
        <v>4362</v>
      </c>
    </row>
    <row r="41" spans="1:16" ht="12.75">
      <c r="A41" t="s">
        <v>48</v>
      </c>
      <c s="34" t="s">
        <v>163</v>
      </c>
      <c s="34" t="s">
        <v>3000</v>
      </c>
      <c s="35" t="s">
        <v>4</v>
      </c>
      <c s="6" t="s">
        <v>3001</v>
      </c>
      <c s="36" t="s">
        <v>443</v>
      </c>
      <c s="37">
        <v>0.45</v>
      </c>
      <c s="36">
        <v>0</v>
      </c>
      <c s="36">
        <f>ROUND(G41*H41,6)</f>
      </c>
      <c r="L41" s="38">
        <v>0</v>
      </c>
      <c s="32">
        <f>ROUND(ROUND(L41,2)*ROUND(G41,3),2)</f>
      </c>
      <c s="36" t="s">
        <v>52</v>
      </c>
      <c>
        <f>(M41*21)/100</f>
      </c>
      <c t="s">
        <v>27</v>
      </c>
    </row>
    <row r="42" spans="1:5" ht="12.75">
      <c r="A42" s="35" t="s">
        <v>53</v>
      </c>
      <c r="E42" s="39" t="s">
        <v>5</v>
      </c>
    </row>
    <row r="43" spans="1:5" ht="51">
      <c r="A43" s="35" t="s">
        <v>54</v>
      </c>
      <c r="E43" s="40" t="s">
        <v>4363</v>
      </c>
    </row>
    <row r="44" spans="1:5" ht="242.25">
      <c r="A44" t="s">
        <v>55</v>
      </c>
      <c r="E44" s="39" t="s">
        <v>4364</v>
      </c>
    </row>
    <row r="45" spans="1:16" ht="12.75">
      <c r="A45" t="s">
        <v>48</v>
      </c>
      <c s="34" t="s">
        <v>76</v>
      </c>
      <c s="34" t="s">
        <v>2850</v>
      </c>
      <c s="35" t="s">
        <v>4</v>
      </c>
      <c s="6" t="s">
        <v>2851</v>
      </c>
      <c s="36" t="s">
        <v>2852</v>
      </c>
      <c s="37">
        <v>1562.85</v>
      </c>
      <c s="36">
        <v>0</v>
      </c>
      <c s="36">
        <f>ROUND(G45*H45,6)</f>
      </c>
      <c r="L45" s="38">
        <v>0</v>
      </c>
      <c s="32">
        <f>ROUND(ROUND(L45,2)*ROUND(G45,3),2)</f>
      </c>
      <c s="36" t="s">
        <v>52</v>
      </c>
      <c>
        <f>(M45*21)/100</f>
      </c>
      <c t="s">
        <v>27</v>
      </c>
    </row>
    <row r="46" spans="1:5" ht="12.75">
      <c r="A46" s="35" t="s">
        <v>53</v>
      </c>
      <c r="E46" s="39" t="s">
        <v>4365</v>
      </c>
    </row>
    <row r="47" spans="1:5" ht="63.75">
      <c r="A47" s="35" t="s">
        <v>54</v>
      </c>
      <c r="E47" s="40" t="s">
        <v>4366</v>
      </c>
    </row>
    <row r="48" spans="1:5" ht="12.75">
      <c r="A48" t="s">
        <v>55</v>
      </c>
      <c r="E48" s="39" t="s">
        <v>2929</v>
      </c>
    </row>
    <row r="49" spans="1:13" ht="12.75">
      <c r="A49" t="s">
        <v>46</v>
      </c>
      <c r="C49" s="31" t="s">
        <v>123</v>
      </c>
      <c r="E49" s="33" t="s">
        <v>124</v>
      </c>
      <c r="J49" s="32">
        <f>0</f>
      </c>
      <c s="32">
        <f>0</f>
      </c>
      <c s="32">
        <f>0+L50</f>
      </c>
      <c s="32">
        <f>0+M50</f>
      </c>
    </row>
    <row r="50" spans="1:16" ht="25.5">
      <c r="A50" t="s">
        <v>48</v>
      </c>
      <c s="34" t="s">
        <v>82</v>
      </c>
      <c s="34" t="s">
        <v>3066</v>
      </c>
      <c s="35" t="s">
        <v>5</v>
      </c>
      <c s="6" t="s">
        <v>3067</v>
      </c>
      <c s="36" t="s">
        <v>51</v>
      </c>
      <c s="37">
        <v>32.5</v>
      </c>
      <c s="36">
        <v>0</v>
      </c>
      <c s="36">
        <f>ROUND(G50*H50,6)</f>
      </c>
      <c r="L50" s="38">
        <v>0</v>
      </c>
      <c s="32">
        <f>ROUND(ROUND(L50,2)*ROUND(G50,3),2)</f>
      </c>
      <c s="36" t="s">
        <v>2996</v>
      </c>
      <c>
        <f>(M50*21)/100</f>
      </c>
      <c t="s">
        <v>27</v>
      </c>
    </row>
    <row r="51" spans="1:5" ht="12.75">
      <c r="A51" s="35" t="s">
        <v>53</v>
      </c>
      <c r="E51" s="39" t="s">
        <v>4367</v>
      </c>
    </row>
    <row r="52" spans="1:5" ht="51">
      <c r="A52" s="35" t="s">
        <v>54</v>
      </c>
      <c r="E52" s="40" t="s">
        <v>4368</v>
      </c>
    </row>
    <row r="53" spans="1:5" ht="102">
      <c r="A53" t="s">
        <v>55</v>
      </c>
      <c r="E53" s="39" t="s">
        <v>3393</v>
      </c>
    </row>
    <row r="54" spans="1:13" ht="12.75">
      <c r="A54" t="s">
        <v>46</v>
      </c>
      <c r="C54" s="31" t="s">
        <v>76</v>
      </c>
      <c r="E54" s="33" t="s">
        <v>2802</v>
      </c>
      <c r="J54" s="32">
        <f>0</f>
      </c>
      <c s="32">
        <f>0</f>
      </c>
      <c s="32">
        <f>0+L55+L59+L63+L67</f>
      </c>
      <c s="32">
        <f>0+M55+M59+M63+M67</f>
      </c>
    </row>
    <row r="55" spans="1:16" ht="12.75">
      <c r="A55" t="s">
        <v>48</v>
      </c>
      <c s="34" t="s">
        <v>86</v>
      </c>
      <c s="34" t="s">
        <v>3085</v>
      </c>
      <c s="35" t="s">
        <v>4</v>
      </c>
      <c s="6" t="s">
        <v>3086</v>
      </c>
      <c s="36" t="s">
        <v>197</v>
      </c>
      <c s="37">
        <v>0.916</v>
      </c>
      <c s="36">
        <v>0</v>
      </c>
      <c s="36">
        <f>ROUND(G55*H55,6)</f>
      </c>
      <c r="L55" s="38">
        <v>0</v>
      </c>
      <c s="32">
        <f>ROUND(ROUND(L55,2)*ROUND(G55,3),2)</f>
      </c>
      <c s="36" t="s">
        <v>52</v>
      </c>
      <c>
        <f>(M55*21)/100</f>
      </c>
      <c t="s">
        <v>27</v>
      </c>
    </row>
    <row r="56" spans="1:5" ht="12.75">
      <c r="A56" s="35" t="s">
        <v>53</v>
      </c>
      <c r="E56" s="39" t="s">
        <v>4369</v>
      </c>
    </row>
    <row r="57" spans="1:5" ht="51">
      <c r="A57" s="35" t="s">
        <v>54</v>
      </c>
      <c r="E57" s="40" t="s">
        <v>4370</v>
      </c>
    </row>
    <row r="58" spans="1:5" ht="12.75">
      <c r="A58" t="s">
        <v>55</v>
      </c>
      <c r="E58" s="39" t="s">
        <v>2929</v>
      </c>
    </row>
    <row r="59" spans="1:16" ht="12.75">
      <c r="A59" t="s">
        <v>48</v>
      </c>
      <c s="34" t="s">
        <v>90</v>
      </c>
      <c s="34" t="s">
        <v>4371</v>
      </c>
      <c s="35" t="s">
        <v>5</v>
      </c>
      <c s="6" t="s">
        <v>4372</v>
      </c>
      <c s="36" t="s">
        <v>197</v>
      </c>
      <c s="37">
        <v>12.68</v>
      </c>
      <c s="36">
        <v>0</v>
      </c>
      <c s="36">
        <f>ROUND(G59*H59,6)</f>
      </c>
      <c r="L59" s="38">
        <v>0</v>
      </c>
      <c s="32">
        <f>ROUND(ROUND(L59,2)*ROUND(G59,3),2)</f>
      </c>
      <c s="36" t="s">
        <v>52</v>
      </c>
      <c>
        <f>(M59*21)/100</f>
      </c>
      <c t="s">
        <v>27</v>
      </c>
    </row>
    <row r="60" spans="1:5" ht="12.75">
      <c r="A60" s="35" t="s">
        <v>53</v>
      </c>
      <c r="E60" s="39" t="s">
        <v>5</v>
      </c>
    </row>
    <row r="61" spans="1:5" ht="63.75">
      <c r="A61" s="35" t="s">
        <v>54</v>
      </c>
      <c r="E61" s="40" t="s">
        <v>4373</v>
      </c>
    </row>
    <row r="62" spans="1:5" ht="25.5">
      <c r="A62" t="s">
        <v>55</v>
      </c>
      <c r="E62" s="39" t="s">
        <v>4374</v>
      </c>
    </row>
    <row r="63" spans="1:16" ht="12.75">
      <c r="A63" t="s">
        <v>48</v>
      </c>
      <c s="34" t="s">
        <v>94</v>
      </c>
      <c s="34" t="s">
        <v>2935</v>
      </c>
      <c s="35" t="s">
        <v>4</v>
      </c>
      <c s="6" t="s">
        <v>2936</v>
      </c>
      <c s="36" t="s">
        <v>182</v>
      </c>
      <c s="37">
        <v>3.48</v>
      </c>
      <c s="36">
        <v>0</v>
      </c>
      <c s="36">
        <f>ROUND(G63*H63,6)</f>
      </c>
      <c r="L63" s="38">
        <v>0</v>
      </c>
      <c s="32">
        <f>ROUND(ROUND(L63,2)*ROUND(G63,3),2)</f>
      </c>
      <c s="36" t="s">
        <v>52</v>
      </c>
      <c>
        <f>(M63*21)/100</f>
      </c>
      <c t="s">
        <v>27</v>
      </c>
    </row>
    <row r="64" spans="1:5" ht="12.75">
      <c r="A64" s="35" t="s">
        <v>53</v>
      </c>
      <c r="E64" s="39" t="s">
        <v>4375</v>
      </c>
    </row>
    <row r="65" spans="1:5" ht="51">
      <c r="A65" s="35" t="s">
        <v>54</v>
      </c>
      <c r="E65" s="40" t="s">
        <v>4376</v>
      </c>
    </row>
    <row r="66" spans="1:5" ht="114.75">
      <c r="A66" t="s">
        <v>55</v>
      </c>
      <c r="E66" s="39" t="s">
        <v>2934</v>
      </c>
    </row>
    <row r="67" spans="1:16" ht="12.75">
      <c r="A67" t="s">
        <v>48</v>
      </c>
      <c s="34" t="s">
        <v>98</v>
      </c>
      <c s="34" t="s">
        <v>2939</v>
      </c>
      <c s="35" t="s">
        <v>4</v>
      </c>
      <c s="6" t="s">
        <v>2940</v>
      </c>
      <c s="36" t="s">
        <v>443</v>
      </c>
      <c s="37">
        <v>1.43</v>
      </c>
      <c s="36">
        <v>0</v>
      </c>
      <c s="36">
        <f>ROUND(G67*H67,6)</f>
      </c>
      <c r="L67" s="38">
        <v>0</v>
      </c>
      <c s="32">
        <f>ROUND(ROUND(L67,2)*ROUND(G67,3),2)</f>
      </c>
      <c s="36" t="s">
        <v>52</v>
      </c>
      <c>
        <f>(M67*21)/100</f>
      </c>
      <c t="s">
        <v>27</v>
      </c>
    </row>
    <row r="68" spans="1:5" ht="12.75">
      <c r="A68" s="35" t="s">
        <v>53</v>
      </c>
      <c r="E68" s="39" t="s">
        <v>4377</v>
      </c>
    </row>
    <row r="69" spans="1:5" ht="63.75">
      <c r="A69" s="35" t="s">
        <v>54</v>
      </c>
      <c r="E69" s="40" t="s">
        <v>4378</v>
      </c>
    </row>
    <row r="70" spans="1:5" ht="114.75">
      <c r="A70" t="s">
        <v>55</v>
      </c>
      <c r="E70" s="39" t="s">
        <v>2943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10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4379</v>
      </c>
      <c s="41">
        <f>Rekapitulace!C74</f>
      </c>
      <c s="20" t="s">
        <v>0</v>
      </c>
      <c t="s">
        <v>23</v>
      </c>
      <c t="s">
        <v>27</v>
      </c>
    </row>
    <row r="4" spans="1:16" ht="32" customHeight="1">
      <c r="A4" s="24" t="s">
        <v>20</v>
      </c>
      <c s="25" t="s">
        <v>28</v>
      </c>
      <c s="27" t="s">
        <v>4379</v>
      </c>
      <c r="E4" s="26" t="s">
        <v>4380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COUNTIFS(L8:L1041,"=0",A8:A1041,"P")+COUNTIFS(L8:L1041,"",A8:A1041,"P")+SUM(Q8:Q1041)</f>
      </c>
    </row>
    <row r="8" spans="1:13" ht="12.75">
      <c r="A8" t="s">
        <v>44</v>
      </c>
      <c r="C8" s="28" t="s">
        <v>4383</v>
      </c>
      <c r="E8" s="30" t="s">
        <v>4382</v>
      </c>
      <c r="J8" s="29">
        <f>0+J9+J26+J95+J136+J249+J294+J315+J320+J325+J330+J463+J528+J653+J694+J699+J720+J761+J806+J839+J856+J873+J878+J1031+J1036</f>
      </c>
      <c s="29">
        <f>0+K9+K26+K95+K136+K249+K294+K315+K320+K325+K330+K463+K528+K653+K694+K699+K720+K761+K806+K839+K856+K873+K878+K1031+K1036</f>
      </c>
      <c s="29">
        <f>0+L9+L26+L95+L136+L249+L294+L315+L320+L325+L330+L463+L528+L653+L694+L699+L720+L761+L806+L839+L856+L873+L878+L1031+L1036</f>
      </c>
      <c s="29">
        <f>0+M9+M26+M95+M136+M249+M294+M315+M320+M325+M330+M463+M528+M653+M694+M699+M720+M761+M806+M839+M856+M873+M878+M1031+M1036</f>
      </c>
    </row>
    <row r="9" spans="1:13" ht="12.75">
      <c r="A9" t="s">
        <v>46</v>
      </c>
      <c r="C9" s="31" t="s">
        <v>4</v>
      </c>
      <c r="E9" s="33" t="s">
        <v>1269</v>
      </c>
      <c r="J9" s="32">
        <f>0</f>
      </c>
      <c s="32">
        <f>0</f>
      </c>
      <c s="32">
        <f>0+L10+L14+L18+L22</f>
      </c>
      <c s="32">
        <f>0+M10+M14+M18+M22</f>
      </c>
    </row>
    <row r="10" spans="1:16" ht="12.75">
      <c r="A10" t="s">
        <v>48</v>
      </c>
      <c s="34" t="s">
        <v>4</v>
      </c>
      <c s="34" t="s">
        <v>4384</v>
      </c>
      <c s="35" t="s">
        <v>5</v>
      </c>
      <c s="6" t="s">
        <v>4385</v>
      </c>
      <c s="36" t="s">
        <v>182</v>
      </c>
      <c s="37">
        <v>19.329</v>
      </c>
      <c s="36">
        <v>0</v>
      </c>
      <c s="36">
        <f>ROUND(G10*H10,6)</f>
      </c>
      <c r="L10" s="38">
        <v>0</v>
      </c>
      <c s="32">
        <f>ROUND(ROUND(L10,2)*ROUND(G10,3),2)</f>
      </c>
      <c s="36" t="s">
        <v>3651</v>
      </c>
      <c>
        <f>(M10*21)/100</f>
      </c>
      <c t="s">
        <v>27</v>
      </c>
    </row>
    <row r="11" spans="1:5" ht="12.75">
      <c r="A11" s="35" t="s">
        <v>53</v>
      </c>
      <c r="E11" s="39" t="s">
        <v>5</v>
      </c>
    </row>
    <row r="12" spans="1:5" ht="63.75">
      <c r="A12" s="35" t="s">
        <v>54</v>
      </c>
      <c r="E12" s="40" t="s">
        <v>4386</v>
      </c>
    </row>
    <row r="13" spans="1:5" ht="12.75">
      <c r="A13" t="s">
        <v>55</v>
      </c>
      <c r="E13" s="39" t="s">
        <v>5</v>
      </c>
    </row>
    <row r="14" spans="1:16" ht="38.25">
      <c r="A14" t="s">
        <v>48</v>
      </c>
      <c s="34" t="s">
        <v>27</v>
      </c>
      <c s="34" t="s">
        <v>4387</v>
      </c>
      <c s="35" t="s">
        <v>5</v>
      </c>
      <c s="6" t="s">
        <v>4388</v>
      </c>
      <c s="36" t="s">
        <v>182</v>
      </c>
      <c s="37">
        <v>19.329</v>
      </c>
      <c s="36">
        <v>0</v>
      </c>
      <c s="36">
        <f>ROUND(G14*H14,6)</f>
      </c>
      <c r="L14" s="38">
        <v>0</v>
      </c>
      <c s="32">
        <f>ROUND(ROUND(L14,2)*ROUND(G14,3),2)</f>
      </c>
      <c s="36" t="s">
        <v>3651</v>
      </c>
      <c>
        <f>(M14*21)/100</f>
      </c>
      <c t="s">
        <v>27</v>
      </c>
    </row>
    <row r="15" spans="1:5" ht="12.75">
      <c r="A15" s="35" t="s">
        <v>53</v>
      </c>
      <c r="E15" s="39" t="s">
        <v>5</v>
      </c>
    </row>
    <row r="16" spans="1:5" ht="12.75">
      <c r="A16" s="35" t="s">
        <v>54</v>
      </c>
      <c r="E16" s="40" t="s">
        <v>4389</v>
      </c>
    </row>
    <row r="17" spans="1:5" ht="12.75">
      <c r="A17" t="s">
        <v>55</v>
      </c>
      <c r="E17" s="39" t="s">
        <v>5</v>
      </c>
    </row>
    <row r="18" spans="1:16" ht="38.25">
      <c r="A18" t="s">
        <v>48</v>
      </c>
      <c s="34" t="s">
        <v>26</v>
      </c>
      <c s="34" t="s">
        <v>4390</v>
      </c>
      <c s="35" t="s">
        <v>5</v>
      </c>
      <c s="6" t="s">
        <v>4391</v>
      </c>
      <c s="36" t="s">
        <v>182</v>
      </c>
      <c s="37">
        <v>173.961</v>
      </c>
      <c s="36">
        <v>0</v>
      </c>
      <c s="36">
        <f>ROUND(G18*H18,6)</f>
      </c>
      <c r="L18" s="38">
        <v>0</v>
      </c>
      <c s="32">
        <f>ROUND(ROUND(L18,2)*ROUND(G18,3),2)</f>
      </c>
      <c s="36" t="s">
        <v>3651</v>
      </c>
      <c>
        <f>(M18*21)/100</f>
      </c>
      <c t="s">
        <v>27</v>
      </c>
    </row>
    <row r="19" spans="1:5" ht="12.75">
      <c r="A19" s="35" t="s">
        <v>53</v>
      </c>
      <c r="E19" s="39" t="s">
        <v>5</v>
      </c>
    </row>
    <row r="20" spans="1:5" ht="12.75">
      <c r="A20" s="35" t="s">
        <v>54</v>
      </c>
      <c r="E20" s="40" t="s">
        <v>4392</v>
      </c>
    </row>
    <row r="21" spans="1:5" ht="12.75">
      <c r="A21" t="s">
        <v>55</v>
      </c>
      <c r="E21" s="39" t="s">
        <v>5</v>
      </c>
    </row>
    <row r="22" spans="1:16" ht="25.5">
      <c r="A22" t="s">
        <v>48</v>
      </c>
      <c s="34" t="s">
        <v>63</v>
      </c>
      <c s="34" t="s">
        <v>3699</v>
      </c>
      <c s="35" t="s">
        <v>5</v>
      </c>
      <c s="6" t="s">
        <v>4393</v>
      </c>
      <c s="36" t="s">
        <v>182</v>
      </c>
      <c s="37">
        <v>19.329</v>
      </c>
      <c s="36">
        <v>0</v>
      </c>
      <c s="36">
        <f>ROUND(G22*H22,6)</f>
      </c>
      <c r="L22" s="38">
        <v>0</v>
      </c>
      <c s="32">
        <f>ROUND(ROUND(L22,2)*ROUND(G22,3),2)</f>
      </c>
      <c s="36" t="s">
        <v>3651</v>
      </c>
      <c>
        <f>(M22*21)/100</f>
      </c>
      <c t="s">
        <v>27</v>
      </c>
    </row>
    <row r="23" spans="1:5" ht="38.25">
      <c r="A23" s="35" t="s">
        <v>53</v>
      </c>
      <c r="E23" s="39" t="s">
        <v>4394</v>
      </c>
    </row>
    <row r="24" spans="1:5" ht="12.75">
      <c r="A24" s="35" t="s">
        <v>54</v>
      </c>
      <c r="E24" s="40" t="s">
        <v>4389</v>
      </c>
    </row>
    <row r="25" spans="1:5" ht="12.75">
      <c r="A25" t="s">
        <v>55</v>
      </c>
      <c r="E25" s="39" t="s">
        <v>5</v>
      </c>
    </row>
    <row r="26" spans="1:13" ht="12.75">
      <c r="A26" t="s">
        <v>46</v>
      </c>
      <c r="C26" s="31" t="s">
        <v>26</v>
      </c>
      <c r="E26" s="33" t="s">
        <v>4395</v>
      </c>
      <c r="J26" s="32">
        <f>0</f>
      </c>
      <c s="32">
        <f>0</f>
      </c>
      <c s="32">
        <f>0+L27+L31+L35+L39+L43+L47+L51+L55+L59+L63+L67+L71+L75+L79+L83+L87+L91</f>
      </c>
      <c s="32">
        <f>0+M27+M31+M35+M39+M43+M47+M51+M55+M59+M63+M67+M71+M75+M79+M83+M87+M91</f>
      </c>
    </row>
    <row r="27" spans="1:16" ht="12.75">
      <c r="A27" t="s">
        <v>48</v>
      </c>
      <c s="34" t="s">
        <v>67</v>
      </c>
      <c s="34" t="s">
        <v>4396</v>
      </c>
      <c s="35" t="s">
        <v>5</v>
      </c>
      <c s="6" t="s">
        <v>4397</v>
      </c>
      <c s="36" t="s">
        <v>443</v>
      </c>
      <c s="37">
        <v>1.11</v>
      </c>
      <c s="36">
        <v>1</v>
      </c>
      <c s="36">
        <f>ROUND(G27*H27,6)</f>
      </c>
      <c r="L27" s="38">
        <v>0</v>
      </c>
      <c s="32">
        <f>ROUND(ROUND(L27,2)*ROUND(G27,3),2)</f>
      </c>
      <c s="36" t="s">
        <v>3651</v>
      </c>
      <c>
        <f>(M27*21)/100</f>
      </c>
      <c t="s">
        <v>27</v>
      </c>
    </row>
    <row r="28" spans="1:5" ht="12.75">
      <c r="A28" s="35" t="s">
        <v>53</v>
      </c>
      <c r="E28" s="39" t="s">
        <v>5</v>
      </c>
    </row>
    <row r="29" spans="1:5" ht="12.75">
      <c r="A29" s="35" t="s">
        <v>54</v>
      </c>
      <c r="E29" s="40" t="s">
        <v>4398</v>
      </c>
    </row>
    <row r="30" spans="1:5" ht="12.75">
      <c r="A30" t="s">
        <v>55</v>
      </c>
      <c r="E30" s="39" t="s">
        <v>4399</v>
      </c>
    </row>
    <row r="31" spans="1:16" ht="25.5">
      <c r="A31" t="s">
        <v>48</v>
      </c>
      <c s="34" t="s">
        <v>72</v>
      </c>
      <c s="34" t="s">
        <v>4400</v>
      </c>
      <c s="35" t="s">
        <v>5</v>
      </c>
      <c s="6" t="s">
        <v>4401</v>
      </c>
      <c s="36" t="s">
        <v>182</v>
      </c>
      <c s="37">
        <v>0.559</v>
      </c>
      <c s="36">
        <v>1.8775</v>
      </c>
      <c s="36">
        <f>ROUND(G31*H31,6)</f>
      </c>
      <c r="L31" s="38">
        <v>0</v>
      </c>
      <c s="32">
        <f>ROUND(ROUND(L31,2)*ROUND(G31,3),2)</f>
      </c>
      <c s="36" t="s">
        <v>3651</v>
      </c>
      <c>
        <f>(M31*21)/100</f>
      </c>
      <c t="s">
        <v>27</v>
      </c>
    </row>
    <row r="32" spans="1:5" ht="12.75">
      <c r="A32" s="35" t="s">
        <v>53</v>
      </c>
      <c r="E32" s="39" t="s">
        <v>5</v>
      </c>
    </row>
    <row r="33" spans="1:5" ht="25.5">
      <c r="A33" s="35" t="s">
        <v>54</v>
      </c>
      <c r="E33" s="40" t="s">
        <v>4402</v>
      </c>
    </row>
    <row r="34" spans="1:5" ht="12.75">
      <c r="A34" t="s">
        <v>55</v>
      </c>
      <c r="E34" s="39" t="s">
        <v>5</v>
      </c>
    </row>
    <row r="35" spans="1:16" ht="25.5">
      <c r="A35" t="s">
        <v>48</v>
      </c>
      <c s="34" t="s">
        <v>123</v>
      </c>
      <c s="34" t="s">
        <v>4403</v>
      </c>
      <c s="35" t="s">
        <v>5</v>
      </c>
      <c s="6" t="s">
        <v>4404</v>
      </c>
      <c s="36" t="s">
        <v>182</v>
      </c>
      <c s="37">
        <v>0.45</v>
      </c>
      <c s="36">
        <v>2.39757</v>
      </c>
      <c s="36">
        <f>ROUND(G35*H35,6)</f>
      </c>
      <c r="L35" s="38">
        <v>0</v>
      </c>
      <c s="32">
        <f>ROUND(ROUND(L35,2)*ROUND(G35,3),2)</f>
      </c>
      <c s="36" t="s">
        <v>3651</v>
      </c>
      <c>
        <f>(M35*21)/100</f>
      </c>
      <c t="s">
        <v>27</v>
      </c>
    </row>
    <row r="36" spans="1:5" ht="12.75">
      <c r="A36" s="35" t="s">
        <v>53</v>
      </c>
      <c r="E36" s="39" t="s">
        <v>5</v>
      </c>
    </row>
    <row r="37" spans="1:5" ht="25.5">
      <c r="A37" s="35" t="s">
        <v>54</v>
      </c>
      <c r="E37" s="40" t="s">
        <v>4405</v>
      </c>
    </row>
    <row r="38" spans="1:5" ht="12.75">
      <c r="A38" t="s">
        <v>55</v>
      </c>
      <c r="E38" s="39" t="s">
        <v>5</v>
      </c>
    </row>
    <row r="39" spans="1:16" ht="25.5">
      <c r="A39" t="s">
        <v>48</v>
      </c>
      <c s="34" t="s">
        <v>163</v>
      </c>
      <c s="34" t="s">
        <v>4406</v>
      </c>
      <c s="35" t="s">
        <v>5</v>
      </c>
      <c s="6" t="s">
        <v>4407</v>
      </c>
      <c s="36" t="s">
        <v>51</v>
      </c>
      <c s="37">
        <v>1.6</v>
      </c>
      <c s="36">
        <v>0</v>
      </c>
      <c s="36">
        <f>ROUND(G39*H39,6)</f>
      </c>
      <c r="L39" s="38">
        <v>0</v>
      </c>
      <c s="32">
        <f>ROUND(ROUND(L39,2)*ROUND(G39,3),2)</f>
      </c>
      <c s="36" t="s">
        <v>3651</v>
      </c>
      <c>
        <f>(M39*21)/100</f>
      </c>
      <c t="s">
        <v>27</v>
      </c>
    </row>
    <row r="40" spans="1:5" ht="63.75">
      <c r="A40" s="35" t="s">
        <v>53</v>
      </c>
      <c r="E40" s="39" t="s">
        <v>4408</v>
      </c>
    </row>
    <row r="41" spans="1:5" ht="25.5">
      <c r="A41" s="35" t="s">
        <v>54</v>
      </c>
      <c r="E41" s="40" t="s">
        <v>4409</v>
      </c>
    </row>
    <row r="42" spans="1:5" ht="12.75">
      <c r="A42" t="s">
        <v>55</v>
      </c>
      <c r="E42" s="39" t="s">
        <v>5</v>
      </c>
    </row>
    <row r="43" spans="1:16" ht="25.5">
      <c r="A43" t="s">
        <v>48</v>
      </c>
      <c s="34" t="s">
        <v>76</v>
      </c>
      <c s="34" t="s">
        <v>4410</v>
      </c>
      <c s="35" t="s">
        <v>5</v>
      </c>
      <c s="6" t="s">
        <v>4411</v>
      </c>
      <c s="36" t="s">
        <v>197</v>
      </c>
      <c s="37">
        <v>69.006</v>
      </c>
      <c s="36">
        <v>0.31253</v>
      </c>
      <c s="36">
        <f>ROUND(G43*H43,6)</f>
      </c>
      <c r="L43" s="38">
        <v>0</v>
      </c>
      <c s="32">
        <f>ROUND(ROUND(L43,2)*ROUND(G43,3),2)</f>
      </c>
      <c s="36" t="s">
        <v>3651</v>
      </c>
      <c>
        <f>(M43*21)/100</f>
      </c>
      <c t="s">
        <v>27</v>
      </c>
    </row>
    <row r="44" spans="1:5" ht="12.75">
      <c r="A44" s="35" t="s">
        <v>53</v>
      </c>
      <c r="E44" s="39" t="s">
        <v>5</v>
      </c>
    </row>
    <row r="45" spans="1:5" ht="25.5">
      <c r="A45" s="35" t="s">
        <v>54</v>
      </c>
      <c r="E45" s="40" t="s">
        <v>4412</v>
      </c>
    </row>
    <row r="46" spans="1:5" ht="12.75">
      <c r="A46" t="s">
        <v>55</v>
      </c>
      <c r="E46" s="39" t="s">
        <v>5</v>
      </c>
    </row>
    <row r="47" spans="1:16" ht="25.5">
      <c r="A47" t="s">
        <v>48</v>
      </c>
      <c s="34" t="s">
        <v>82</v>
      </c>
      <c s="34" t="s">
        <v>4413</v>
      </c>
      <c s="35" t="s">
        <v>5</v>
      </c>
      <c s="6" t="s">
        <v>4414</v>
      </c>
      <c s="36" t="s">
        <v>443</v>
      </c>
      <c s="37">
        <v>1.11</v>
      </c>
      <c s="36">
        <v>0.01221</v>
      </c>
      <c s="36">
        <f>ROUND(G47*H47,6)</f>
      </c>
      <c r="L47" s="38">
        <v>0</v>
      </c>
      <c s="32">
        <f>ROUND(ROUND(L47,2)*ROUND(G47,3),2)</f>
      </c>
      <c s="36" t="s">
        <v>3651</v>
      </c>
      <c>
        <f>(M47*21)/100</f>
      </c>
      <c t="s">
        <v>27</v>
      </c>
    </row>
    <row r="48" spans="1:5" ht="12.75">
      <c r="A48" s="35" t="s">
        <v>53</v>
      </c>
      <c r="E48" s="39" t="s">
        <v>5</v>
      </c>
    </row>
    <row r="49" spans="1:5" ht="25.5">
      <c r="A49" s="35" t="s">
        <v>54</v>
      </c>
      <c r="E49" s="40" t="s">
        <v>4415</v>
      </c>
    </row>
    <row r="50" spans="1:5" ht="12.75">
      <c r="A50" t="s">
        <v>55</v>
      </c>
      <c r="E50" s="39" t="s">
        <v>5</v>
      </c>
    </row>
    <row r="51" spans="1:16" ht="25.5">
      <c r="A51" t="s">
        <v>48</v>
      </c>
      <c s="34" t="s">
        <v>86</v>
      </c>
      <c s="34" t="s">
        <v>4416</v>
      </c>
      <c s="35" t="s">
        <v>5</v>
      </c>
      <c s="6" t="s">
        <v>4417</v>
      </c>
      <c s="36" t="s">
        <v>443</v>
      </c>
      <c s="37">
        <v>0.138</v>
      </c>
      <c s="36">
        <v>1.09</v>
      </c>
      <c s="36">
        <f>ROUND(G51*H51,6)</f>
      </c>
      <c r="L51" s="38">
        <v>0</v>
      </c>
      <c s="32">
        <f>ROUND(ROUND(L51,2)*ROUND(G51,3),2)</f>
      </c>
      <c s="36" t="s">
        <v>3651</v>
      </c>
      <c>
        <f>(M51*21)/100</f>
      </c>
      <c t="s">
        <v>27</v>
      </c>
    </row>
    <row r="52" spans="1:5" ht="12.75">
      <c r="A52" s="35" t="s">
        <v>53</v>
      </c>
      <c r="E52" s="39" t="s">
        <v>5</v>
      </c>
    </row>
    <row r="53" spans="1:5" ht="25.5">
      <c r="A53" s="35" t="s">
        <v>54</v>
      </c>
      <c r="E53" s="40" t="s">
        <v>4418</v>
      </c>
    </row>
    <row r="54" spans="1:5" ht="12.75">
      <c r="A54" t="s">
        <v>55</v>
      </c>
      <c r="E54" s="39" t="s">
        <v>5</v>
      </c>
    </row>
    <row r="55" spans="1:16" ht="12.75">
      <c r="A55" t="s">
        <v>48</v>
      </c>
      <c s="34" t="s">
        <v>90</v>
      </c>
      <c s="34" t="s">
        <v>4419</v>
      </c>
      <c s="35" t="s">
        <v>5</v>
      </c>
      <c s="6" t="s">
        <v>4420</v>
      </c>
      <c s="36" t="s">
        <v>51</v>
      </c>
      <c s="37">
        <v>8.48</v>
      </c>
      <c s="36">
        <v>0.00306</v>
      </c>
      <c s="36">
        <f>ROUND(G55*H55,6)</f>
      </c>
      <c r="L55" s="38">
        <v>0</v>
      </c>
      <c s="32">
        <f>ROUND(ROUND(L55,2)*ROUND(G55,3),2)</f>
      </c>
      <c s="36" t="s">
        <v>3651</v>
      </c>
      <c>
        <f>(M55*21)/100</f>
      </c>
      <c t="s">
        <v>27</v>
      </c>
    </row>
    <row r="56" spans="1:5" ht="12.75">
      <c r="A56" s="35" t="s">
        <v>53</v>
      </c>
      <c r="E56" s="39" t="s">
        <v>5</v>
      </c>
    </row>
    <row r="57" spans="1:5" ht="12.75">
      <c r="A57" s="35" t="s">
        <v>54</v>
      </c>
      <c r="E57" s="40" t="s">
        <v>4421</v>
      </c>
    </row>
    <row r="58" spans="1:5" ht="12.75">
      <c r="A58" t="s">
        <v>55</v>
      </c>
      <c r="E58" s="39" t="s">
        <v>5</v>
      </c>
    </row>
    <row r="59" spans="1:16" ht="25.5">
      <c r="A59" t="s">
        <v>48</v>
      </c>
      <c s="34" t="s">
        <v>94</v>
      </c>
      <c s="34" t="s">
        <v>4422</v>
      </c>
      <c s="35" t="s">
        <v>5</v>
      </c>
      <c s="6" t="s">
        <v>4423</v>
      </c>
      <c s="36" t="s">
        <v>182</v>
      </c>
      <c s="37">
        <v>0.198</v>
      </c>
      <c s="36">
        <v>2.50188</v>
      </c>
      <c s="36">
        <f>ROUND(G59*H59,6)</f>
      </c>
      <c r="L59" s="38">
        <v>0</v>
      </c>
      <c s="32">
        <f>ROUND(ROUND(L59,2)*ROUND(G59,3),2)</f>
      </c>
      <c s="36" t="s">
        <v>3651</v>
      </c>
      <c>
        <f>(M59*21)/100</f>
      </c>
      <c t="s">
        <v>27</v>
      </c>
    </row>
    <row r="60" spans="1:5" ht="12.75">
      <c r="A60" s="35" t="s">
        <v>53</v>
      </c>
      <c r="E60" s="39" t="s">
        <v>5</v>
      </c>
    </row>
    <row r="61" spans="1:5" ht="25.5">
      <c r="A61" s="35" t="s">
        <v>54</v>
      </c>
      <c r="E61" s="40" t="s">
        <v>4424</v>
      </c>
    </row>
    <row r="62" spans="1:5" ht="12.75">
      <c r="A62" t="s">
        <v>55</v>
      </c>
      <c r="E62" s="39" t="s">
        <v>5</v>
      </c>
    </row>
    <row r="63" spans="1:16" ht="12.75">
      <c r="A63" t="s">
        <v>48</v>
      </c>
      <c s="34" t="s">
        <v>98</v>
      </c>
      <c s="34" t="s">
        <v>4425</v>
      </c>
      <c s="35" t="s">
        <v>5</v>
      </c>
      <c s="6" t="s">
        <v>4426</v>
      </c>
      <c s="36" t="s">
        <v>197</v>
      </c>
      <c s="37">
        <v>4.52</v>
      </c>
      <c s="36">
        <v>0.00346</v>
      </c>
      <c s="36">
        <f>ROUND(G63*H63,6)</f>
      </c>
      <c r="L63" s="38">
        <v>0</v>
      </c>
      <c s="32">
        <f>ROUND(ROUND(L63,2)*ROUND(G63,3),2)</f>
      </c>
      <c s="36" t="s">
        <v>3651</v>
      </c>
      <c>
        <f>(M63*21)/100</f>
      </c>
      <c t="s">
        <v>27</v>
      </c>
    </row>
    <row r="64" spans="1:5" ht="12.75">
      <c r="A64" s="35" t="s">
        <v>53</v>
      </c>
      <c r="E64" s="39" t="s">
        <v>5</v>
      </c>
    </row>
    <row r="65" spans="1:5" ht="25.5">
      <c r="A65" s="35" t="s">
        <v>54</v>
      </c>
      <c r="E65" s="40" t="s">
        <v>4427</v>
      </c>
    </row>
    <row r="66" spans="1:5" ht="12.75">
      <c r="A66" t="s">
        <v>55</v>
      </c>
      <c r="E66" s="39" t="s">
        <v>5</v>
      </c>
    </row>
    <row r="67" spans="1:16" ht="25.5">
      <c r="A67" t="s">
        <v>48</v>
      </c>
      <c s="34" t="s">
        <v>102</v>
      </c>
      <c s="34" t="s">
        <v>4428</v>
      </c>
      <c s="35" t="s">
        <v>5</v>
      </c>
      <c s="6" t="s">
        <v>4429</v>
      </c>
      <c s="36" t="s">
        <v>197</v>
      </c>
      <c s="37">
        <v>4.52</v>
      </c>
      <c s="36">
        <v>0</v>
      </c>
      <c s="36">
        <f>ROUND(G67*H67,6)</f>
      </c>
      <c r="L67" s="38">
        <v>0</v>
      </c>
      <c s="32">
        <f>ROUND(ROUND(L67,2)*ROUND(G67,3),2)</f>
      </c>
      <c s="36" t="s">
        <v>3651</v>
      </c>
      <c>
        <f>(M67*21)/100</f>
      </c>
      <c t="s">
        <v>27</v>
      </c>
    </row>
    <row r="68" spans="1:5" ht="12.75">
      <c r="A68" s="35" t="s">
        <v>53</v>
      </c>
      <c r="E68" s="39" t="s">
        <v>5</v>
      </c>
    </row>
    <row r="69" spans="1:5" ht="12.75">
      <c r="A69" s="35" t="s">
        <v>54</v>
      </c>
      <c r="E69" s="40" t="s">
        <v>4430</v>
      </c>
    </row>
    <row r="70" spans="1:5" ht="12.75">
      <c r="A70" t="s">
        <v>55</v>
      </c>
      <c r="E70" s="39" t="s">
        <v>5</v>
      </c>
    </row>
    <row r="71" spans="1:16" ht="25.5">
      <c r="A71" t="s">
        <v>48</v>
      </c>
      <c s="34" t="s">
        <v>107</v>
      </c>
      <c s="34" t="s">
        <v>4431</v>
      </c>
      <c s="35" t="s">
        <v>5</v>
      </c>
      <c s="6" t="s">
        <v>4432</v>
      </c>
      <c s="36" t="s">
        <v>443</v>
      </c>
      <c s="37">
        <v>0.021</v>
      </c>
      <c s="36">
        <v>1.06277</v>
      </c>
      <c s="36">
        <f>ROUND(G71*H71,6)</f>
      </c>
      <c r="L71" s="38">
        <v>0</v>
      </c>
      <c s="32">
        <f>ROUND(ROUND(L71,2)*ROUND(G71,3),2)</f>
      </c>
      <c s="36" t="s">
        <v>3651</v>
      </c>
      <c>
        <f>(M71*21)/100</f>
      </c>
      <c t="s">
        <v>27</v>
      </c>
    </row>
    <row r="72" spans="1:5" ht="12.75">
      <c r="A72" s="35" t="s">
        <v>53</v>
      </c>
      <c r="E72" s="39" t="s">
        <v>5</v>
      </c>
    </row>
    <row r="73" spans="1:5" ht="25.5">
      <c r="A73" s="35" t="s">
        <v>54</v>
      </c>
      <c r="E73" s="40" t="s">
        <v>4433</v>
      </c>
    </row>
    <row r="74" spans="1:5" ht="12.75">
      <c r="A74" t="s">
        <v>55</v>
      </c>
      <c r="E74" s="39" t="s">
        <v>5</v>
      </c>
    </row>
    <row r="75" spans="1:16" ht="25.5">
      <c r="A75" t="s">
        <v>48</v>
      </c>
      <c s="34" t="s">
        <v>111</v>
      </c>
      <c s="34" t="s">
        <v>4434</v>
      </c>
      <c s="35" t="s">
        <v>5</v>
      </c>
      <c s="6" t="s">
        <v>4435</v>
      </c>
      <c s="36" t="s">
        <v>197</v>
      </c>
      <c s="37">
        <v>0.165</v>
      </c>
      <c s="36">
        <v>0.11585</v>
      </c>
      <c s="36">
        <f>ROUND(G75*H75,6)</f>
      </c>
      <c r="L75" s="38">
        <v>0</v>
      </c>
      <c s="32">
        <f>ROUND(ROUND(L75,2)*ROUND(G75,3),2)</f>
      </c>
      <c s="36" t="s">
        <v>3651</v>
      </c>
      <c>
        <f>(M75*21)/100</f>
      </c>
      <c t="s">
        <v>27</v>
      </c>
    </row>
    <row r="76" spans="1:5" ht="12.75">
      <c r="A76" s="35" t="s">
        <v>53</v>
      </c>
      <c r="E76" s="39" t="s">
        <v>5</v>
      </c>
    </row>
    <row r="77" spans="1:5" ht="25.5">
      <c r="A77" s="35" t="s">
        <v>54</v>
      </c>
      <c r="E77" s="40" t="s">
        <v>4436</v>
      </c>
    </row>
    <row r="78" spans="1:5" ht="12.75">
      <c r="A78" t="s">
        <v>55</v>
      </c>
      <c r="E78" s="39" t="s">
        <v>5</v>
      </c>
    </row>
    <row r="79" spans="1:16" ht="25.5">
      <c r="A79" t="s">
        <v>48</v>
      </c>
      <c s="34" t="s">
        <v>115</v>
      </c>
      <c s="34" t="s">
        <v>4437</v>
      </c>
      <c s="35" t="s">
        <v>5</v>
      </c>
      <c s="6" t="s">
        <v>4438</v>
      </c>
      <c s="36" t="s">
        <v>197</v>
      </c>
      <c s="37">
        <v>0.756</v>
      </c>
      <c s="36">
        <v>0.17818</v>
      </c>
      <c s="36">
        <f>ROUND(G79*H79,6)</f>
      </c>
      <c r="L79" s="38">
        <v>0</v>
      </c>
      <c s="32">
        <f>ROUND(ROUND(L79,2)*ROUND(G79,3),2)</f>
      </c>
      <c s="36" t="s">
        <v>3651</v>
      </c>
      <c>
        <f>(M79*21)/100</f>
      </c>
      <c t="s">
        <v>27</v>
      </c>
    </row>
    <row r="80" spans="1:5" ht="12.75">
      <c r="A80" s="35" t="s">
        <v>53</v>
      </c>
      <c r="E80" s="39" t="s">
        <v>5</v>
      </c>
    </row>
    <row r="81" spans="1:5" ht="25.5">
      <c r="A81" s="35" t="s">
        <v>54</v>
      </c>
      <c r="E81" s="40" t="s">
        <v>4439</v>
      </c>
    </row>
    <row r="82" spans="1:5" ht="12.75">
      <c r="A82" t="s">
        <v>55</v>
      </c>
      <c r="E82" s="39" t="s">
        <v>5</v>
      </c>
    </row>
    <row r="83" spans="1:16" ht="25.5">
      <c r="A83" t="s">
        <v>48</v>
      </c>
      <c s="34" t="s">
        <v>119</v>
      </c>
      <c s="34" t="s">
        <v>4440</v>
      </c>
      <c s="35" t="s">
        <v>5</v>
      </c>
      <c s="6" t="s">
        <v>4441</v>
      </c>
      <c s="36" t="s">
        <v>197</v>
      </c>
      <c s="37">
        <v>1.26</v>
      </c>
      <c s="36">
        <v>0.00785</v>
      </c>
      <c s="36">
        <f>ROUND(G83*H83,6)</f>
      </c>
      <c r="L83" s="38">
        <v>0</v>
      </c>
      <c s="32">
        <f>ROUND(ROUND(L83,2)*ROUND(G83,3),2)</f>
      </c>
      <c s="36" t="s">
        <v>3651</v>
      </c>
      <c>
        <f>(M83*21)/100</f>
      </c>
      <c t="s">
        <v>27</v>
      </c>
    </row>
    <row r="84" spans="1:5" ht="12.75">
      <c r="A84" s="35" t="s">
        <v>53</v>
      </c>
      <c r="E84" s="39" t="s">
        <v>5</v>
      </c>
    </row>
    <row r="85" spans="1:5" ht="25.5">
      <c r="A85" s="35" t="s">
        <v>54</v>
      </c>
      <c r="E85" s="40" t="s">
        <v>4442</v>
      </c>
    </row>
    <row r="86" spans="1:5" ht="12.75">
      <c r="A86" t="s">
        <v>55</v>
      </c>
      <c r="E86" s="39" t="s">
        <v>5</v>
      </c>
    </row>
    <row r="87" spans="1:16" ht="25.5">
      <c r="A87" t="s">
        <v>48</v>
      </c>
      <c s="34" t="s">
        <v>125</v>
      </c>
      <c s="34" t="s">
        <v>4443</v>
      </c>
      <c s="35" t="s">
        <v>5</v>
      </c>
      <c s="6" t="s">
        <v>4444</v>
      </c>
      <c s="36" t="s">
        <v>62</v>
      </c>
      <c s="37">
        <v>16</v>
      </c>
      <c s="36">
        <v>1E-05</v>
      </c>
      <c s="36">
        <f>ROUND(G87*H87,6)</f>
      </c>
      <c r="L87" s="38">
        <v>0</v>
      </c>
      <c s="32">
        <f>ROUND(ROUND(L87,2)*ROUND(G87,3),2)</f>
      </c>
      <c s="36" t="s">
        <v>3651</v>
      </c>
      <c>
        <f>(M87*21)/100</f>
      </c>
      <c t="s">
        <v>27</v>
      </c>
    </row>
    <row r="88" spans="1:5" ht="12.75">
      <c r="A88" s="35" t="s">
        <v>53</v>
      </c>
      <c r="E88" s="39" t="s">
        <v>5</v>
      </c>
    </row>
    <row r="89" spans="1:5" ht="25.5">
      <c r="A89" s="35" t="s">
        <v>54</v>
      </c>
      <c r="E89" s="40" t="s">
        <v>4445</v>
      </c>
    </row>
    <row r="90" spans="1:5" ht="12.75">
      <c r="A90" t="s">
        <v>55</v>
      </c>
      <c r="E90" s="39" t="s">
        <v>5</v>
      </c>
    </row>
    <row r="91" spans="1:16" ht="12.75">
      <c r="A91" t="s">
        <v>48</v>
      </c>
      <c s="34" t="s">
        <v>129</v>
      </c>
      <c s="34" t="s">
        <v>4446</v>
      </c>
      <c s="35" t="s">
        <v>5</v>
      </c>
      <c s="6" t="s">
        <v>4447</v>
      </c>
      <c s="36" t="s">
        <v>51</v>
      </c>
      <c s="37">
        <v>1.6</v>
      </c>
      <c s="36">
        <v>0</v>
      </c>
      <c s="36">
        <f>ROUND(G91*H91,6)</f>
      </c>
      <c r="L91" s="38">
        <v>0</v>
      </c>
      <c s="32">
        <f>ROUND(ROUND(L91,2)*ROUND(G91,3),2)</f>
      </c>
      <c s="36" t="s">
        <v>2996</v>
      </c>
      <c>
        <f>(M91*21)/100</f>
      </c>
      <c t="s">
        <v>27</v>
      </c>
    </row>
    <row r="92" spans="1:5" ht="12.75">
      <c r="A92" s="35" t="s">
        <v>53</v>
      </c>
      <c r="E92" s="39" t="s">
        <v>5</v>
      </c>
    </row>
    <row r="93" spans="1:5" ht="12.75">
      <c r="A93" s="35" t="s">
        <v>54</v>
      </c>
      <c r="E93" s="40" t="s">
        <v>4448</v>
      </c>
    </row>
    <row r="94" spans="1:5" ht="12.75">
      <c r="A94" t="s">
        <v>55</v>
      </c>
      <c r="E94" s="39" t="s">
        <v>5</v>
      </c>
    </row>
    <row r="95" spans="1:13" ht="12.75">
      <c r="A95" t="s">
        <v>46</v>
      </c>
      <c r="C95" s="31" t="s">
        <v>63</v>
      </c>
      <c r="E95" s="33" t="s">
        <v>2421</v>
      </c>
      <c r="J95" s="32">
        <f>0</f>
      </c>
      <c s="32">
        <f>0</f>
      </c>
      <c s="32">
        <f>0+L96+L100+L104+L108+L112+L116+L120+L124+L128+L132</f>
      </c>
      <c s="32">
        <f>0+M96+M100+M104+M108+M112+M116+M120+M124+M128+M132</f>
      </c>
    </row>
    <row r="96" spans="1:16" ht="25.5">
      <c r="A96" t="s">
        <v>48</v>
      </c>
      <c s="34" t="s">
        <v>133</v>
      </c>
      <c s="34" t="s">
        <v>4449</v>
      </c>
      <c s="35" t="s">
        <v>5</v>
      </c>
      <c s="6" t="s">
        <v>4450</v>
      </c>
      <c s="36" t="s">
        <v>197</v>
      </c>
      <c s="37">
        <v>2.034</v>
      </c>
      <c s="36">
        <v>0.04434</v>
      </c>
      <c s="36">
        <f>ROUND(G96*H96,6)</f>
      </c>
      <c r="L96" s="38">
        <v>0</v>
      </c>
      <c s="32">
        <f>ROUND(ROUND(L96,2)*ROUND(G96,3),2)</f>
      </c>
      <c s="36" t="s">
        <v>3651</v>
      </c>
      <c>
        <f>(M96*21)/100</f>
      </c>
      <c t="s">
        <v>27</v>
      </c>
    </row>
    <row r="97" spans="1:5" ht="12.75">
      <c r="A97" s="35" t="s">
        <v>53</v>
      </c>
      <c r="E97" s="39" t="s">
        <v>5</v>
      </c>
    </row>
    <row r="98" spans="1:5" ht="12.75">
      <c r="A98" s="35" t="s">
        <v>54</v>
      </c>
      <c r="E98" s="40" t="s">
        <v>4451</v>
      </c>
    </row>
    <row r="99" spans="1:5" ht="12.75">
      <c r="A99" t="s">
        <v>55</v>
      </c>
      <c r="E99" s="39" t="s">
        <v>5</v>
      </c>
    </row>
    <row r="100" spans="1:16" ht="25.5">
      <c r="A100" t="s">
        <v>48</v>
      </c>
      <c s="34" t="s">
        <v>138</v>
      </c>
      <c s="34" t="s">
        <v>4452</v>
      </c>
      <c s="35" t="s">
        <v>5</v>
      </c>
      <c s="6" t="s">
        <v>4453</v>
      </c>
      <c s="36" t="s">
        <v>197</v>
      </c>
      <c s="37">
        <v>63.273</v>
      </c>
      <c s="36">
        <v>0.01053</v>
      </c>
      <c s="36">
        <f>ROUND(G100*H100,6)</f>
      </c>
      <c r="L100" s="38">
        <v>0</v>
      </c>
      <c s="32">
        <f>ROUND(ROUND(L100,2)*ROUND(G100,3),2)</f>
      </c>
      <c s="36" t="s">
        <v>3651</v>
      </c>
      <c>
        <f>(M100*21)/100</f>
      </c>
      <c t="s">
        <v>27</v>
      </c>
    </row>
    <row r="101" spans="1:5" ht="63.75">
      <c r="A101" s="35" t="s">
        <v>53</v>
      </c>
      <c r="E101" s="39" t="s">
        <v>4454</v>
      </c>
    </row>
    <row r="102" spans="1:5" ht="25.5">
      <c r="A102" s="35" t="s">
        <v>54</v>
      </c>
      <c r="E102" s="40" t="s">
        <v>4455</v>
      </c>
    </row>
    <row r="103" spans="1:5" ht="12.75">
      <c r="A103" t="s">
        <v>55</v>
      </c>
      <c r="E103" s="39" t="s">
        <v>5</v>
      </c>
    </row>
    <row r="104" spans="1:16" ht="25.5">
      <c r="A104" t="s">
        <v>48</v>
      </c>
      <c s="34" t="s">
        <v>249</v>
      </c>
      <c s="34" t="s">
        <v>4456</v>
      </c>
      <c s="35" t="s">
        <v>5</v>
      </c>
      <c s="6" t="s">
        <v>4457</v>
      </c>
      <c s="36" t="s">
        <v>197</v>
      </c>
      <c s="37">
        <v>63.273</v>
      </c>
      <c s="36">
        <v>0.00081</v>
      </c>
      <c s="36">
        <f>ROUND(G104*H104,6)</f>
      </c>
      <c r="L104" s="38">
        <v>0</v>
      </c>
      <c s="32">
        <f>ROUND(ROUND(L104,2)*ROUND(G104,3),2)</f>
      </c>
      <c s="36" t="s">
        <v>3651</v>
      </c>
      <c>
        <f>(M104*21)/100</f>
      </c>
      <c t="s">
        <v>27</v>
      </c>
    </row>
    <row r="105" spans="1:5" ht="12.75">
      <c r="A105" s="35" t="s">
        <v>53</v>
      </c>
      <c r="E105" s="39" t="s">
        <v>5</v>
      </c>
    </row>
    <row r="106" spans="1:5" ht="25.5">
      <c r="A106" s="35" t="s">
        <v>54</v>
      </c>
      <c r="E106" s="40" t="s">
        <v>4455</v>
      </c>
    </row>
    <row r="107" spans="1:5" ht="12.75">
      <c r="A107" t="s">
        <v>55</v>
      </c>
      <c r="E107" s="39" t="s">
        <v>5</v>
      </c>
    </row>
    <row r="108" spans="1:16" ht="25.5">
      <c r="A108" t="s">
        <v>48</v>
      </c>
      <c s="34" t="s">
        <v>253</v>
      </c>
      <c s="34" t="s">
        <v>4458</v>
      </c>
      <c s="35" t="s">
        <v>5</v>
      </c>
      <c s="6" t="s">
        <v>4459</v>
      </c>
      <c s="36" t="s">
        <v>197</v>
      </c>
      <c s="37">
        <v>63.273</v>
      </c>
      <c s="36">
        <v>0</v>
      </c>
      <c s="36">
        <f>ROUND(G108*H108,6)</f>
      </c>
      <c r="L108" s="38">
        <v>0</v>
      </c>
      <c s="32">
        <f>ROUND(ROUND(L108,2)*ROUND(G108,3),2)</f>
      </c>
      <c s="36" t="s">
        <v>3651</v>
      </c>
      <c>
        <f>(M108*21)/100</f>
      </c>
      <c t="s">
        <v>27</v>
      </c>
    </row>
    <row r="109" spans="1:5" ht="12.75">
      <c r="A109" s="35" t="s">
        <v>53</v>
      </c>
      <c r="E109" s="39" t="s">
        <v>5</v>
      </c>
    </row>
    <row r="110" spans="1:5" ht="12.75">
      <c r="A110" s="35" t="s">
        <v>54</v>
      </c>
      <c r="E110" s="40" t="s">
        <v>4460</v>
      </c>
    </row>
    <row r="111" spans="1:5" ht="12.75">
      <c r="A111" t="s">
        <v>55</v>
      </c>
      <c r="E111" s="39" t="s">
        <v>5</v>
      </c>
    </row>
    <row r="112" spans="1:16" ht="25.5">
      <c r="A112" t="s">
        <v>48</v>
      </c>
      <c s="34" t="s">
        <v>995</v>
      </c>
      <c s="34" t="s">
        <v>4461</v>
      </c>
      <c s="35" t="s">
        <v>5</v>
      </c>
      <c s="6" t="s">
        <v>4462</v>
      </c>
      <c s="36" t="s">
        <v>62</v>
      </c>
      <c s="37">
        <v>1</v>
      </c>
      <c s="36">
        <v>0.02278</v>
      </c>
      <c s="36">
        <f>ROUND(G112*H112,6)</f>
      </c>
      <c r="L112" s="38">
        <v>0</v>
      </c>
      <c s="32">
        <f>ROUND(ROUND(L112,2)*ROUND(G112,3),2)</f>
      </c>
      <c s="36" t="s">
        <v>3651</v>
      </c>
      <c>
        <f>(M112*21)/100</f>
      </c>
      <c t="s">
        <v>27</v>
      </c>
    </row>
    <row r="113" spans="1:5" ht="12.75">
      <c r="A113" s="35" t="s">
        <v>53</v>
      </c>
      <c r="E113" s="39" t="s">
        <v>5</v>
      </c>
    </row>
    <row r="114" spans="1:5" ht="12.75">
      <c r="A114" s="35" t="s">
        <v>54</v>
      </c>
      <c r="E114" s="40" t="s">
        <v>4463</v>
      </c>
    </row>
    <row r="115" spans="1:5" ht="12.75">
      <c r="A115" t="s">
        <v>55</v>
      </c>
      <c r="E115" s="39" t="s">
        <v>5</v>
      </c>
    </row>
    <row r="116" spans="1:16" ht="25.5">
      <c r="A116" t="s">
        <v>48</v>
      </c>
      <c s="34" t="s">
        <v>256</v>
      </c>
      <c s="34" t="s">
        <v>4464</v>
      </c>
      <c s="35" t="s">
        <v>5</v>
      </c>
      <c s="6" t="s">
        <v>4465</v>
      </c>
      <c s="36" t="s">
        <v>62</v>
      </c>
      <c s="37">
        <v>5</v>
      </c>
      <c s="36">
        <v>0.059</v>
      </c>
      <c s="36">
        <f>ROUND(G116*H116,6)</f>
      </c>
      <c r="L116" s="38">
        <v>0</v>
      </c>
      <c s="32">
        <f>ROUND(ROUND(L116,2)*ROUND(G116,3),2)</f>
      </c>
      <c s="36" t="s">
        <v>3651</v>
      </c>
      <c>
        <f>(M116*21)/100</f>
      </c>
      <c t="s">
        <v>27</v>
      </c>
    </row>
    <row r="117" spans="1:5" ht="12.75">
      <c r="A117" s="35" t="s">
        <v>53</v>
      </c>
      <c r="E117" s="39" t="s">
        <v>5</v>
      </c>
    </row>
    <row r="118" spans="1:5" ht="25.5">
      <c r="A118" s="35" t="s">
        <v>54</v>
      </c>
      <c r="E118" s="40" t="s">
        <v>4466</v>
      </c>
    </row>
    <row r="119" spans="1:5" ht="12.75">
      <c r="A119" t="s">
        <v>55</v>
      </c>
      <c r="E119" s="39" t="s">
        <v>5</v>
      </c>
    </row>
    <row r="120" spans="1:16" ht="12.75">
      <c r="A120" t="s">
        <v>48</v>
      </c>
      <c s="34" t="s">
        <v>260</v>
      </c>
      <c s="34" t="s">
        <v>4467</v>
      </c>
      <c s="35" t="s">
        <v>5</v>
      </c>
      <c s="6" t="s">
        <v>4468</v>
      </c>
      <c s="36" t="s">
        <v>182</v>
      </c>
      <c s="37">
        <v>0.57</v>
      </c>
      <c s="36">
        <v>2.50198</v>
      </c>
      <c s="36">
        <f>ROUND(G120*H120,6)</f>
      </c>
      <c r="L120" s="38">
        <v>0</v>
      </c>
      <c s="32">
        <f>ROUND(ROUND(L120,2)*ROUND(G120,3),2)</f>
      </c>
      <c s="36" t="s">
        <v>3651</v>
      </c>
      <c>
        <f>(M120*21)/100</f>
      </c>
      <c t="s">
        <v>27</v>
      </c>
    </row>
    <row r="121" spans="1:5" ht="12.75">
      <c r="A121" s="35" t="s">
        <v>53</v>
      </c>
      <c r="E121" s="39" t="s">
        <v>5</v>
      </c>
    </row>
    <row r="122" spans="1:5" ht="25.5">
      <c r="A122" s="35" t="s">
        <v>54</v>
      </c>
      <c r="E122" s="40" t="s">
        <v>4469</v>
      </c>
    </row>
    <row r="123" spans="1:5" ht="12.75">
      <c r="A123" t="s">
        <v>55</v>
      </c>
      <c r="E123" s="39" t="s">
        <v>5</v>
      </c>
    </row>
    <row r="124" spans="1:16" ht="12.75">
      <c r="A124" t="s">
        <v>48</v>
      </c>
      <c s="34" t="s">
        <v>264</v>
      </c>
      <c s="34" t="s">
        <v>4470</v>
      </c>
      <c s="35" t="s">
        <v>5</v>
      </c>
      <c s="6" t="s">
        <v>4471</v>
      </c>
      <c s="36" t="s">
        <v>197</v>
      </c>
      <c s="37">
        <v>8.138</v>
      </c>
      <c s="36">
        <v>0.00842</v>
      </c>
      <c s="36">
        <f>ROUND(G124*H124,6)</f>
      </c>
      <c r="L124" s="38">
        <v>0</v>
      </c>
      <c s="32">
        <f>ROUND(ROUND(L124,2)*ROUND(G124,3),2)</f>
      </c>
      <c s="36" t="s">
        <v>3651</v>
      </c>
      <c>
        <f>(M124*21)/100</f>
      </c>
      <c t="s">
        <v>27</v>
      </c>
    </row>
    <row r="125" spans="1:5" ht="12.75">
      <c r="A125" s="35" t="s">
        <v>53</v>
      </c>
      <c r="E125" s="39" t="s">
        <v>5</v>
      </c>
    </row>
    <row r="126" spans="1:5" ht="25.5">
      <c r="A126" s="35" t="s">
        <v>54</v>
      </c>
      <c r="E126" s="40" t="s">
        <v>4472</v>
      </c>
    </row>
    <row r="127" spans="1:5" ht="12.75">
      <c r="A127" t="s">
        <v>55</v>
      </c>
      <c r="E127" s="39" t="s">
        <v>5</v>
      </c>
    </row>
    <row r="128" spans="1:16" ht="12.75">
      <c r="A128" t="s">
        <v>48</v>
      </c>
      <c s="34" t="s">
        <v>283</v>
      </c>
      <c s="34" t="s">
        <v>4473</v>
      </c>
      <c s="35" t="s">
        <v>5</v>
      </c>
      <c s="6" t="s">
        <v>4474</v>
      </c>
      <c s="36" t="s">
        <v>197</v>
      </c>
      <c s="37">
        <v>8.138</v>
      </c>
      <c s="36">
        <v>0</v>
      </c>
      <c s="36">
        <f>ROUND(G128*H128,6)</f>
      </c>
      <c r="L128" s="38">
        <v>0</v>
      </c>
      <c s="32">
        <f>ROUND(ROUND(L128,2)*ROUND(G128,3),2)</f>
      </c>
      <c s="36" t="s">
        <v>3651</v>
      </c>
      <c>
        <f>(M128*21)/100</f>
      </c>
      <c t="s">
        <v>27</v>
      </c>
    </row>
    <row r="129" spans="1:5" ht="12.75">
      <c r="A129" s="35" t="s">
        <v>53</v>
      </c>
      <c r="E129" s="39" t="s">
        <v>5</v>
      </c>
    </row>
    <row r="130" spans="1:5" ht="12.75">
      <c r="A130" s="35" t="s">
        <v>54</v>
      </c>
      <c r="E130" s="40" t="s">
        <v>4475</v>
      </c>
    </row>
    <row r="131" spans="1:5" ht="12.75">
      <c r="A131" t="s">
        <v>55</v>
      </c>
      <c r="E131" s="39" t="s">
        <v>5</v>
      </c>
    </row>
    <row r="132" spans="1:16" ht="12.75">
      <c r="A132" t="s">
        <v>48</v>
      </c>
      <c s="34" t="s">
        <v>287</v>
      </c>
      <c s="34" t="s">
        <v>4476</v>
      </c>
      <c s="35" t="s">
        <v>5</v>
      </c>
      <c s="6" t="s">
        <v>4477</v>
      </c>
      <c s="36" t="s">
        <v>443</v>
      </c>
      <c s="37">
        <v>0.1</v>
      </c>
      <c s="36">
        <v>1.05291</v>
      </c>
      <c s="36">
        <f>ROUND(G132*H132,6)</f>
      </c>
      <c r="L132" s="38">
        <v>0</v>
      </c>
      <c s="32">
        <f>ROUND(ROUND(L132,2)*ROUND(G132,3),2)</f>
      </c>
      <c s="36" t="s">
        <v>3651</v>
      </c>
      <c>
        <f>(M132*21)/100</f>
      </c>
      <c t="s">
        <v>27</v>
      </c>
    </row>
    <row r="133" spans="1:5" ht="12.75">
      <c r="A133" s="35" t="s">
        <v>53</v>
      </c>
      <c r="E133" s="39" t="s">
        <v>5</v>
      </c>
    </row>
    <row r="134" spans="1:5" ht="12.75">
      <c r="A134" s="35" t="s">
        <v>54</v>
      </c>
      <c r="E134" s="40" t="s">
        <v>4478</v>
      </c>
    </row>
    <row r="135" spans="1:5" ht="12.75">
      <c r="A135" t="s">
        <v>55</v>
      </c>
      <c r="E135" s="39" t="s">
        <v>5</v>
      </c>
    </row>
    <row r="136" spans="1:13" ht="12.75">
      <c r="A136" t="s">
        <v>46</v>
      </c>
      <c r="C136" s="31" t="s">
        <v>72</v>
      </c>
      <c r="E136" s="33" t="s">
        <v>4479</v>
      </c>
      <c r="J136" s="32">
        <f>0</f>
      </c>
      <c s="32">
        <f>0</f>
      </c>
      <c s="32">
        <f>0+L137+L141+L145+L149+L153+L157+L161+L165+L169+L173+L177+L181+L185+L189+L193+L197+L201+L205+L209+L213+L217+L221+L225+L229+L233+L237+L241+L245</f>
      </c>
      <c s="32">
        <f>0+M137+M141+M145+M149+M153+M157+M161+M165+M169+M173+M177+M181+M185+M189+M193+M197+M201+M205+M209+M213+M217+M221+M225+M229+M233+M237+M241+M245</f>
      </c>
    </row>
    <row r="137" spans="1:16" ht="25.5">
      <c r="A137" t="s">
        <v>48</v>
      </c>
      <c s="34" t="s">
        <v>291</v>
      </c>
      <c s="34" t="s">
        <v>4480</v>
      </c>
      <c s="35" t="s">
        <v>5</v>
      </c>
      <c s="6" t="s">
        <v>4481</v>
      </c>
      <c s="36" t="s">
        <v>197</v>
      </c>
      <c s="37">
        <v>15.953</v>
      </c>
      <c s="36">
        <v>0.00735</v>
      </c>
      <c s="36">
        <f>ROUND(G137*H137,6)</f>
      </c>
      <c r="L137" s="38">
        <v>0</v>
      </c>
      <c s="32">
        <f>ROUND(ROUND(L137,2)*ROUND(G137,3),2)</f>
      </c>
      <c s="36" t="s">
        <v>3651</v>
      </c>
      <c>
        <f>(M137*21)/100</f>
      </c>
      <c t="s">
        <v>27</v>
      </c>
    </row>
    <row r="138" spans="1:5" ht="12.75">
      <c r="A138" s="35" t="s">
        <v>53</v>
      </c>
      <c r="E138" s="39" t="s">
        <v>5</v>
      </c>
    </row>
    <row r="139" spans="1:5" ht="25.5">
      <c r="A139" s="35" t="s">
        <v>54</v>
      </c>
      <c r="E139" s="40" t="s">
        <v>4482</v>
      </c>
    </row>
    <row r="140" spans="1:5" ht="12.75">
      <c r="A140" t="s">
        <v>55</v>
      </c>
      <c r="E140" s="39" t="s">
        <v>5</v>
      </c>
    </row>
    <row r="141" spans="1:16" ht="25.5">
      <c r="A141" t="s">
        <v>48</v>
      </c>
      <c s="34" t="s">
        <v>295</v>
      </c>
      <c s="34" t="s">
        <v>4483</v>
      </c>
      <c s="35" t="s">
        <v>5</v>
      </c>
      <c s="6" t="s">
        <v>4484</v>
      </c>
      <c s="36" t="s">
        <v>197</v>
      </c>
      <c s="37">
        <v>15.953</v>
      </c>
      <c s="36">
        <v>0.021</v>
      </c>
      <c s="36">
        <f>ROUND(G141*H141,6)</f>
      </c>
      <c r="L141" s="38">
        <v>0</v>
      </c>
      <c s="32">
        <f>ROUND(ROUND(L141,2)*ROUND(G141,3),2)</f>
      </c>
      <c s="36" t="s">
        <v>3651</v>
      </c>
      <c>
        <f>(M141*21)/100</f>
      </c>
      <c t="s">
        <v>27</v>
      </c>
    </row>
    <row r="142" spans="1:5" ht="12.75">
      <c r="A142" s="35" t="s">
        <v>53</v>
      </c>
      <c r="E142" s="39" t="s">
        <v>5</v>
      </c>
    </row>
    <row r="143" spans="1:5" ht="25.5">
      <c r="A143" s="35" t="s">
        <v>54</v>
      </c>
      <c r="E143" s="40" t="s">
        <v>4482</v>
      </c>
    </row>
    <row r="144" spans="1:5" ht="12.75">
      <c r="A144" t="s">
        <v>55</v>
      </c>
      <c r="E144" s="39" t="s">
        <v>5</v>
      </c>
    </row>
    <row r="145" spans="1:16" ht="25.5">
      <c r="A145" t="s">
        <v>48</v>
      </c>
      <c s="34" t="s">
        <v>526</v>
      </c>
      <c s="34" t="s">
        <v>4485</v>
      </c>
      <c s="35" t="s">
        <v>5</v>
      </c>
      <c s="6" t="s">
        <v>4486</v>
      </c>
      <c s="36" t="s">
        <v>197</v>
      </c>
      <c s="37">
        <v>15.953</v>
      </c>
      <c s="36">
        <v>0.004</v>
      </c>
      <c s="36">
        <f>ROUND(G145*H145,6)</f>
      </c>
      <c r="L145" s="38">
        <v>0</v>
      </c>
      <c s="32">
        <f>ROUND(ROUND(L145,2)*ROUND(G145,3),2)</f>
      </c>
      <c s="36" t="s">
        <v>3651</v>
      </c>
      <c>
        <f>(M145*21)/100</f>
      </c>
      <c t="s">
        <v>27</v>
      </c>
    </row>
    <row r="146" spans="1:5" ht="12.75">
      <c r="A146" s="35" t="s">
        <v>53</v>
      </c>
      <c r="E146" s="39" t="s">
        <v>5</v>
      </c>
    </row>
    <row r="147" spans="1:5" ht="25.5">
      <c r="A147" s="35" t="s">
        <v>54</v>
      </c>
      <c r="E147" s="40" t="s">
        <v>4482</v>
      </c>
    </row>
    <row r="148" spans="1:5" ht="12.75">
      <c r="A148" t="s">
        <v>55</v>
      </c>
      <c r="E148" s="39" t="s">
        <v>5</v>
      </c>
    </row>
    <row r="149" spans="1:16" ht="25.5">
      <c r="A149" t="s">
        <v>48</v>
      </c>
      <c s="34" t="s">
        <v>300</v>
      </c>
      <c s="34" t="s">
        <v>4487</v>
      </c>
      <c s="35" t="s">
        <v>5</v>
      </c>
      <c s="6" t="s">
        <v>4488</v>
      </c>
      <c s="36" t="s">
        <v>197</v>
      </c>
      <c s="37">
        <v>67.448</v>
      </c>
      <c s="36">
        <v>0.00735</v>
      </c>
      <c s="36">
        <f>ROUND(G149*H149,6)</f>
      </c>
      <c r="L149" s="38">
        <v>0</v>
      </c>
      <c s="32">
        <f>ROUND(ROUND(L149,2)*ROUND(G149,3),2)</f>
      </c>
      <c s="36" t="s">
        <v>3651</v>
      </c>
      <c>
        <f>(M149*21)/100</f>
      </c>
      <c t="s">
        <v>27</v>
      </c>
    </row>
    <row r="150" spans="1:5" ht="12.75">
      <c r="A150" s="35" t="s">
        <v>53</v>
      </c>
      <c r="E150" s="39" t="s">
        <v>5</v>
      </c>
    </row>
    <row r="151" spans="1:5" ht="25.5">
      <c r="A151" s="35" t="s">
        <v>54</v>
      </c>
      <c r="E151" s="40" t="s">
        <v>4489</v>
      </c>
    </row>
    <row r="152" spans="1:5" ht="12.75">
      <c r="A152" t="s">
        <v>55</v>
      </c>
      <c r="E152" s="39" t="s">
        <v>5</v>
      </c>
    </row>
    <row r="153" spans="1:16" ht="25.5">
      <c r="A153" t="s">
        <v>48</v>
      </c>
      <c s="34" t="s">
        <v>533</v>
      </c>
      <c s="34" t="s">
        <v>4490</v>
      </c>
      <c s="35" t="s">
        <v>5</v>
      </c>
      <c s="6" t="s">
        <v>4491</v>
      </c>
      <c s="36" t="s">
        <v>197</v>
      </c>
      <c s="37">
        <v>290.052</v>
      </c>
      <c s="36">
        <v>0.0065</v>
      </c>
      <c s="36">
        <f>ROUND(G153*H153,6)</f>
      </c>
      <c r="L153" s="38">
        <v>0</v>
      </c>
      <c s="32">
        <f>ROUND(ROUND(L153,2)*ROUND(G153,3),2)</f>
      </c>
      <c s="36" t="s">
        <v>3651</v>
      </c>
      <c>
        <f>(M153*21)/100</f>
      </c>
      <c t="s">
        <v>27</v>
      </c>
    </row>
    <row r="154" spans="1:5" ht="12.75">
      <c r="A154" s="35" t="s">
        <v>53</v>
      </c>
      <c r="E154" s="39" t="s">
        <v>5</v>
      </c>
    </row>
    <row r="155" spans="1:5" ht="89.25">
      <c r="A155" s="35" t="s">
        <v>54</v>
      </c>
      <c r="E155" s="40" t="s">
        <v>4492</v>
      </c>
    </row>
    <row r="156" spans="1:5" ht="12.75">
      <c r="A156" t="s">
        <v>55</v>
      </c>
      <c r="E156" s="39" t="s">
        <v>5</v>
      </c>
    </row>
    <row r="157" spans="1:16" ht="25.5">
      <c r="A157" t="s">
        <v>48</v>
      </c>
      <c s="34" t="s">
        <v>305</v>
      </c>
      <c s="34" t="s">
        <v>4493</v>
      </c>
      <c s="35" t="s">
        <v>5</v>
      </c>
      <c s="6" t="s">
        <v>4494</v>
      </c>
      <c s="36" t="s">
        <v>197</v>
      </c>
      <c s="37">
        <v>5.202</v>
      </c>
      <c s="36">
        <v>0.0136</v>
      </c>
      <c s="36">
        <f>ROUND(G157*H157,6)</f>
      </c>
      <c r="L157" s="38">
        <v>0</v>
      </c>
      <c s="32">
        <f>ROUND(ROUND(L157,2)*ROUND(G157,3),2)</f>
      </c>
      <c s="36" t="s">
        <v>3651</v>
      </c>
      <c>
        <f>(M157*21)/100</f>
      </c>
      <c t="s">
        <v>27</v>
      </c>
    </row>
    <row r="158" spans="1:5" ht="12.75">
      <c r="A158" s="35" t="s">
        <v>53</v>
      </c>
      <c r="E158" s="39" t="s">
        <v>5</v>
      </c>
    </row>
    <row r="159" spans="1:5" ht="25.5">
      <c r="A159" s="35" t="s">
        <v>54</v>
      </c>
      <c r="E159" s="40" t="s">
        <v>4495</v>
      </c>
    </row>
    <row r="160" spans="1:5" ht="12.75">
      <c r="A160" t="s">
        <v>55</v>
      </c>
      <c r="E160" s="39" t="s">
        <v>5</v>
      </c>
    </row>
    <row r="161" spans="1:16" ht="25.5">
      <c r="A161" t="s">
        <v>48</v>
      </c>
      <c s="34" t="s">
        <v>311</v>
      </c>
      <c s="34" t="s">
        <v>4496</v>
      </c>
      <c s="35" t="s">
        <v>5</v>
      </c>
      <c s="6" t="s">
        <v>4497</v>
      </c>
      <c s="36" t="s">
        <v>197</v>
      </c>
      <c s="37">
        <v>284.85</v>
      </c>
      <c s="36">
        <v>0.01628</v>
      </c>
      <c s="36">
        <f>ROUND(G161*H161,6)</f>
      </c>
      <c r="L161" s="38">
        <v>0</v>
      </c>
      <c s="32">
        <f>ROUND(ROUND(L161,2)*ROUND(G161,3),2)</f>
      </c>
      <c s="36" t="s">
        <v>3651</v>
      </c>
      <c>
        <f>(M161*21)/100</f>
      </c>
      <c t="s">
        <v>27</v>
      </c>
    </row>
    <row r="162" spans="1:5" ht="12.75">
      <c r="A162" s="35" t="s">
        <v>53</v>
      </c>
      <c r="E162" s="39" t="s">
        <v>5</v>
      </c>
    </row>
    <row r="163" spans="1:5" ht="89.25">
      <c r="A163" s="35" t="s">
        <v>54</v>
      </c>
      <c r="E163" s="40" t="s">
        <v>4498</v>
      </c>
    </row>
    <row r="164" spans="1:5" ht="12.75">
      <c r="A164" t="s">
        <v>55</v>
      </c>
      <c r="E164" s="39" t="s">
        <v>5</v>
      </c>
    </row>
    <row r="165" spans="1:16" ht="25.5">
      <c r="A165" t="s">
        <v>48</v>
      </c>
      <c s="34" t="s">
        <v>312</v>
      </c>
      <c s="34" t="s">
        <v>4499</v>
      </c>
      <c s="35" t="s">
        <v>5</v>
      </c>
      <c s="6" t="s">
        <v>4500</v>
      </c>
      <c s="36" t="s">
        <v>197</v>
      </c>
      <c s="37">
        <v>284.85</v>
      </c>
      <c s="36">
        <v>0.0068</v>
      </c>
      <c s="36">
        <f>ROUND(G165*H165,6)</f>
      </c>
      <c r="L165" s="38">
        <v>0</v>
      </c>
      <c s="32">
        <f>ROUND(ROUND(L165,2)*ROUND(G165,3),2)</f>
      </c>
      <c s="36" t="s">
        <v>3651</v>
      </c>
      <c>
        <f>(M165*21)/100</f>
      </c>
      <c t="s">
        <v>27</v>
      </c>
    </row>
    <row r="166" spans="1:5" ht="12.75">
      <c r="A166" s="35" t="s">
        <v>53</v>
      </c>
      <c r="E166" s="39" t="s">
        <v>5</v>
      </c>
    </row>
    <row r="167" spans="1:5" ht="12.75">
      <c r="A167" s="35" t="s">
        <v>54</v>
      </c>
      <c r="E167" s="40" t="s">
        <v>4501</v>
      </c>
    </row>
    <row r="168" spans="1:5" ht="12.75">
      <c r="A168" t="s">
        <v>55</v>
      </c>
      <c r="E168" s="39" t="s">
        <v>5</v>
      </c>
    </row>
    <row r="169" spans="1:16" ht="25.5">
      <c r="A169" t="s">
        <v>48</v>
      </c>
      <c s="34" t="s">
        <v>314</v>
      </c>
      <c s="34" t="s">
        <v>4502</v>
      </c>
      <c s="35" t="s">
        <v>5</v>
      </c>
      <c s="6" t="s">
        <v>4503</v>
      </c>
      <c s="36" t="s">
        <v>197</v>
      </c>
      <c s="37">
        <v>67.448</v>
      </c>
      <c s="36">
        <v>0.021</v>
      </c>
      <c s="36">
        <f>ROUND(G169*H169,6)</f>
      </c>
      <c r="L169" s="38">
        <v>0</v>
      </c>
      <c s="32">
        <f>ROUND(ROUND(L169,2)*ROUND(G169,3),2)</f>
      </c>
      <c s="36" t="s">
        <v>3651</v>
      </c>
      <c>
        <f>(M169*21)/100</f>
      </c>
      <c t="s">
        <v>27</v>
      </c>
    </row>
    <row r="170" spans="1:5" ht="12.75">
      <c r="A170" s="35" t="s">
        <v>53</v>
      </c>
      <c r="E170" s="39" t="s">
        <v>5</v>
      </c>
    </row>
    <row r="171" spans="1:5" ht="25.5">
      <c r="A171" s="35" t="s">
        <v>54</v>
      </c>
      <c r="E171" s="40" t="s">
        <v>4489</v>
      </c>
    </row>
    <row r="172" spans="1:5" ht="12.75">
      <c r="A172" t="s">
        <v>55</v>
      </c>
      <c r="E172" s="39" t="s">
        <v>5</v>
      </c>
    </row>
    <row r="173" spans="1:16" ht="25.5">
      <c r="A173" t="s">
        <v>48</v>
      </c>
      <c s="34" t="s">
        <v>319</v>
      </c>
      <c s="34" t="s">
        <v>4504</v>
      </c>
      <c s="35" t="s">
        <v>5</v>
      </c>
      <c s="6" t="s">
        <v>4505</v>
      </c>
      <c s="36" t="s">
        <v>197</v>
      </c>
      <c s="37">
        <v>67.448</v>
      </c>
      <c s="36">
        <v>0.004</v>
      </c>
      <c s="36">
        <f>ROUND(G173*H173,6)</f>
      </c>
      <c r="L173" s="38">
        <v>0</v>
      </c>
      <c s="32">
        <f>ROUND(ROUND(L173,2)*ROUND(G173,3),2)</f>
      </c>
      <c s="36" t="s">
        <v>3651</v>
      </c>
      <c>
        <f>(M173*21)/100</f>
      </c>
      <c t="s">
        <v>27</v>
      </c>
    </row>
    <row r="174" spans="1:5" ht="12.75">
      <c r="A174" s="35" t="s">
        <v>53</v>
      </c>
      <c r="E174" s="39" t="s">
        <v>5</v>
      </c>
    </row>
    <row r="175" spans="1:5" ht="25.5">
      <c r="A175" s="35" t="s">
        <v>54</v>
      </c>
      <c r="E175" s="40" t="s">
        <v>4489</v>
      </c>
    </row>
    <row r="176" spans="1:5" ht="12.75">
      <c r="A176" t="s">
        <v>55</v>
      </c>
      <c r="E176" s="39" t="s">
        <v>5</v>
      </c>
    </row>
    <row r="177" spans="1:16" ht="25.5">
      <c r="A177" t="s">
        <v>48</v>
      </c>
      <c s="34" t="s">
        <v>323</v>
      </c>
      <c s="34" t="s">
        <v>4506</v>
      </c>
      <c s="35" t="s">
        <v>5</v>
      </c>
      <c s="6" t="s">
        <v>4507</v>
      </c>
      <c s="36" t="s">
        <v>197</v>
      </c>
      <c s="37">
        <v>308.631</v>
      </c>
      <c s="36">
        <v>0.01764</v>
      </c>
      <c s="36">
        <f>ROUND(G177*H177,6)</f>
      </c>
      <c r="L177" s="38">
        <v>0</v>
      </c>
      <c s="32">
        <f>ROUND(ROUND(L177,2)*ROUND(G177,3),2)</f>
      </c>
      <c s="36" t="s">
        <v>3651</v>
      </c>
      <c>
        <f>(M177*21)/100</f>
      </c>
      <c t="s">
        <v>27</v>
      </c>
    </row>
    <row r="178" spans="1:5" ht="12.75">
      <c r="A178" s="35" t="s">
        <v>53</v>
      </c>
      <c r="E178" s="39" t="s">
        <v>5</v>
      </c>
    </row>
    <row r="179" spans="1:5" ht="76.5">
      <c r="A179" s="35" t="s">
        <v>54</v>
      </c>
      <c r="E179" s="40" t="s">
        <v>4508</v>
      </c>
    </row>
    <row r="180" spans="1:5" ht="12.75">
      <c r="A180" t="s">
        <v>55</v>
      </c>
      <c r="E180" s="39" t="s">
        <v>5</v>
      </c>
    </row>
    <row r="181" spans="1:16" ht="25.5">
      <c r="A181" t="s">
        <v>48</v>
      </c>
      <c s="34" t="s">
        <v>327</v>
      </c>
      <c s="34" t="s">
        <v>4509</v>
      </c>
      <c s="35" t="s">
        <v>5</v>
      </c>
      <c s="6" t="s">
        <v>4510</v>
      </c>
      <c s="36" t="s">
        <v>197</v>
      </c>
      <c s="37">
        <v>19.584</v>
      </c>
      <c s="36">
        <v>0.02093</v>
      </c>
      <c s="36">
        <f>ROUND(G181*H181,6)</f>
      </c>
      <c r="L181" s="38">
        <v>0</v>
      </c>
      <c s="32">
        <f>ROUND(ROUND(L181,2)*ROUND(G181,3),2)</f>
      </c>
      <c s="36" t="s">
        <v>3651</v>
      </c>
      <c>
        <f>(M181*21)/100</f>
      </c>
      <c t="s">
        <v>27</v>
      </c>
    </row>
    <row r="182" spans="1:5" ht="12.75">
      <c r="A182" s="35" t="s">
        <v>53</v>
      </c>
      <c r="E182" s="39" t="s">
        <v>5</v>
      </c>
    </row>
    <row r="183" spans="1:5" ht="25.5">
      <c r="A183" s="35" t="s">
        <v>54</v>
      </c>
      <c r="E183" s="40" t="s">
        <v>4511</v>
      </c>
    </row>
    <row r="184" spans="1:5" ht="12.75">
      <c r="A184" t="s">
        <v>55</v>
      </c>
      <c r="E184" s="39" t="s">
        <v>5</v>
      </c>
    </row>
    <row r="185" spans="1:16" ht="25.5">
      <c r="A185" t="s">
        <v>48</v>
      </c>
      <c s="34" t="s">
        <v>330</v>
      </c>
      <c s="34" t="s">
        <v>4512</v>
      </c>
      <c s="35" t="s">
        <v>5</v>
      </c>
      <c s="6" t="s">
        <v>4513</v>
      </c>
      <c s="36" t="s">
        <v>197</v>
      </c>
      <c s="37">
        <v>18.129</v>
      </c>
      <c s="36">
        <v>0.00765</v>
      </c>
      <c s="36">
        <f>ROUND(G185*H185,6)</f>
      </c>
      <c r="L185" s="38">
        <v>0</v>
      </c>
      <c s="32">
        <f>ROUND(ROUND(L185,2)*ROUND(G185,3),2)</f>
      </c>
      <c s="36" t="s">
        <v>3651</v>
      </c>
      <c>
        <f>(M185*21)/100</f>
      </c>
      <c t="s">
        <v>27</v>
      </c>
    </row>
    <row r="186" spans="1:5" ht="12.75">
      <c r="A186" s="35" t="s">
        <v>53</v>
      </c>
      <c r="E186" s="39" t="s">
        <v>5</v>
      </c>
    </row>
    <row r="187" spans="1:5" ht="25.5">
      <c r="A187" s="35" t="s">
        <v>54</v>
      </c>
      <c r="E187" s="40" t="s">
        <v>4514</v>
      </c>
    </row>
    <row r="188" spans="1:5" ht="12.75">
      <c r="A188" t="s">
        <v>55</v>
      </c>
      <c r="E188" s="39" t="s">
        <v>5</v>
      </c>
    </row>
    <row r="189" spans="1:16" ht="25.5">
      <c r="A189" t="s">
        <v>48</v>
      </c>
      <c s="34" t="s">
        <v>334</v>
      </c>
      <c s="34" t="s">
        <v>4515</v>
      </c>
      <c s="35" t="s">
        <v>5</v>
      </c>
      <c s="6" t="s">
        <v>4516</v>
      </c>
      <c s="36" t="s">
        <v>182</v>
      </c>
      <c s="37">
        <v>4.585</v>
      </c>
      <c s="36">
        <v>2.50187</v>
      </c>
      <c s="36">
        <f>ROUND(G189*H189,6)</f>
      </c>
      <c r="L189" s="38">
        <v>0</v>
      </c>
      <c s="32">
        <f>ROUND(ROUND(L189,2)*ROUND(G189,3),2)</f>
      </c>
      <c s="36" t="s">
        <v>3651</v>
      </c>
      <c>
        <f>(M189*21)/100</f>
      </c>
      <c t="s">
        <v>27</v>
      </c>
    </row>
    <row r="190" spans="1:5" ht="12.75">
      <c r="A190" s="35" t="s">
        <v>53</v>
      </c>
      <c r="E190" s="39" t="s">
        <v>5</v>
      </c>
    </row>
    <row r="191" spans="1:5" ht="89.25">
      <c r="A191" s="35" t="s">
        <v>54</v>
      </c>
      <c r="E191" s="40" t="s">
        <v>4517</v>
      </c>
    </row>
    <row r="192" spans="1:5" ht="12.75">
      <c r="A192" t="s">
        <v>55</v>
      </c>
      <c r="E192" s="39" t="s">
        <v>5</v>
      </c>
    </row>
    <row r="193" spans="1:16" ht="25.5">
      <c r="A193" t="s">
        <v>48</v>
      </c>
      <c s="34" t="s">
        <v>558</v>
      </c>
      <c s="34" t="s">
        <v>4518</v>
      </c>
      <c s="35" t="s">
        <v>5</v>
      </c>
      <c s="6" t="s">
        <v>4519</v>
      </c>
      <c s="36" t="s">
        <v>182</v>
      </c>
      <c s="37">
        <v>0.308</v>
      </c>
      <c s="36">
        <v>2.50187</v>
      </c>
      <c s="36">
        <f>ROUND(G193*H193,6)</f>
      </c>
      <c r="L193" s="38">
        <v>0</v>
      </c>
      <c s="32">
        <f>ROUND(ROUND(L193,2)*ROUND(G193,3),2)</f>
      </c>
      <c s="36" t="s">
        <v>3651</v>
      </c>
      <c>
        <f>(M193*21)/100</f>
      </c>
      <c t="s">
        <v>27</v>
      </c>
    </row>
    <row r="194" spans="1:5" ht="12.75">
      <c r="A194" s="35" t="s">
        <v>53</v>
      </c>
      <c r="E194" s="39" t="s">
        <v>5</v>
      </c>
    </row>
    <row r="195" spans="1:5" ht="25.5">
      <c r="A195" s="35" t="s">
        <v>54</v>
      </c>
      <c r="E195" s="40" t="s">
        <v>4520</v>
      </c>
    </row>
    <row r="196" spans="1:5" ht="12.75">
      <c r="A196" t="s">
        <v>55</v>
      </c>
      <c r="E196" s="39" t="s">
        <v>5</v>
      </c>
    </row>
    <row r="197" spans="1:16" ht="25.5">
      <c r="A197" t="s">
        <v>48</v>
      </c>
      <c s="34" t="s">
        <v>562</v>
      </c>
      <c s="34" t="s">
        <v>4521</v>
      </c>
      <c s="35" t="s">
        <v>5</v>
      </c>
      <c s="6" t="s">
        <v>4522</v>
      </c>
      <c s="36" t="s">
        <v>182</v>
      </c>
      <c s="37">
        <v>0.308</v>
      </c>
      <c s="36">
        <v>0</v>
      </c>
      <c s="36">
        <f>ROUND(G197*H197,6)</f>
      </c>
      <c r="L197" s="38">
        <v>0</v>
      </c>
      <c s="32">
        <f>ROUND(ROUND(L197,2)*ROUND(G197,3),2)</f>
      </c>
      <c s="36" t="s">
        <v>3651</v>
      </c>
      <c>
        <f>(M197*21)/100</f>
      </c>
      <c t="s">
        <v>27</v>
      </c>
    </row>
    <row r="198" spans="1:5" ht="12.75">
      <c r="A198" s="35" t="s">
        <v>53</v>
      </c>
      <c r="E198" s="39" t="s">
        <v>5</v>
      </c>
    </row>
    <row r="199" spans="1:5" ht="25.5">
      <c r="A199" s="35" t="s">
        <v>54</v>
      </c>
      <c r="E199" s="40" t="s">
        <v>4523</v>
      </c>
    </row>
    <row r="200" spans="1:5" ht="12.75">
      <c r="A200" t="s">
        <v>55</v>
      </c>
      <c r="E200" s="39" t="s">
        <v>5</v>
      </c>
    </row>
    <row r="201" spans="1:16" ht="25.5">
      <c r="A201" t="s">
        <v>48</v>
      </c>
      <c s="34" t="s">
        <v>338</v>
      </c>
      <c s="34" t="s">
        <v>4524</v>
      </c>
      <c s="35" t="s">
        <v>5</v>
      </c>
      <c s="6" t="s">
        <v>4525</v>
      </c>
      <c s="36" t="s">
        <v>182</v>
      </c>
      <c s="37">
        <v>0.308</v>
      </c>
      <c s="36">
        <v>0</v>
      </c>
      <c s="36">
        <f>ROUND(G201*H201,6)</f>
      </c>
      <c r="L201" s="38">
        <v>0</v>
      </c>
      <c s="32">
        <f>ROUND(ROUND(L201,2)*ROUND(G201,3),2)</f>
      </c>
      <c s="36" t="s">
        <v>3651</v>
      </c>
      <c>
        <f>(M201*21)/100</f>
      </c>
      <c t="s">
        <v>27</v>
      </c>
    </row>
    <row r="202" spans="1:5" ht="12.75">
      <c r="A202" s="35" t="s">
        <v>53</v>
      </c>
      <c r="E202" s="39" t="s">
        <v>5</v>
      </c>
    </row>
    <row r="203" spans="1:5" ht="12.75">
      <c r="A203" s="35" t="s">
        <v>54</v>
      </c>
      <c r="E203" s="40" t="s">
        <v>4526</v>
      </c>
    </row>
    <row r="204" spans="1:5" ht="12.75">
      <c r="A204" t="s">
        <v>55</v>
      </c>
      <c r="E204" s="39" t="s">
        <v>5</v>
      </c>
    </row>
    <row r="205" spans="1:16" ht="25.5">
      <c r="A205" t="s">
        <v>48</v>
      </c>
      <c s="34" t="s">
        <v>342</v>
      </c>
      <c s="34" t="s">
        <v>4527</v>
      </c>
      <c s="35" t="s">
        <v>5</v>
      </c>
      <c s="6" t="s">
        <v>4528</v>
      </c>
      <c s="36" t="s">
        <v>182</v>
      </c>
      <c s="37">
        <v>0.308</v>
      </c>
      <c s="36">
        <v>0</v>
      </c>
      <c s="36">
        <f>ROUND(G205*H205,6)</f>
      </c>
      <c r="L205" s="38">
        <v>0</v>
      </c>
      <c s="32">
        <f>ROUND(ROUND(L205,2)*ROUND(G205,3),2)</f>
      </c>
      <c s="36" t="s">
        <v>3651</v>
      </c>
      <c>
        <f>(M205*21)/100</f>
      </c>
      <c t="s">
        <v>27</v>
      </c>
    </row>
    <row r="206" spans="1:5" ht="12.75">
      <c r="A206" s="35" t="s">
        <v>53</v>
      </c>
      <c r="E206" s="39" t="s">
        <v>5</v>
      </c>
    </row>
    <row r="207" spans="1:5" ht="12.75">
      <c r="A207" s="35" t="s">
        <v>54</v>
      </c>
      <c r="E207" s="40" t="s">
        <v>4526</v>
      </c>
    </row>
    <row r="208" spans="1:5" ht="12.75">
      <c r="A208" t="s">
        <v>55</v>
      </c>
      <c r="E208" s="39" t="s">
        <v>5</v>
      </c>
    </row>
    <row r="209" spans="1:16" ht="25.5">
      <c r="A209" t="s">
        <v>48</v>
      </c>
      <c s="34" t="s">
        <v>573</v>
      </c>
      <c s="34" t="s">
        <v>4529</v>
      </c>
      <c s="35" t="s">
        <v>5</v>
      </c>
      <c s="6" t="s">
        <v>4530</v>
      </c>
      <c s="36" t="s">
        <v>182</v>
      </c>
      <c s="37">
        <v>4.858</v>
      </c>
      <c s="36">
        <v>0.02525</v>
      </c>
      <c s="36">
        <f>ROUND(G209*H209,6)</f>
      </c>
      <c r="L209" s="38">
        <v>0</v>
      </c>
      <c s="32">
        <f>ROUND(ROUND(L209,2)*ROUND(G209,3),2)</f>
      </c>
      <c s="36" t="s">
        <v>3651</v>
      </c>
      <c>
        <f>(M209*21)/100</f>
      </c>
      <c t="s">
        <v>27</v>
      </c>
    </row>
    <row r="210" spans="1:5" ht="12.75">
      <c r="A210" s="35" t="s">
        <v>53</v>
      </c>
      <c r="E210" s="39" t="s">
        <v>5</v>
      </c>
    </row>
    <row r="211" spans="1:5" ht="12.75">
      <c r="A211" s="35" t="s">
        <v>54</v>
      </c>
      <c r="E211" s="40" t="s">
        <v>4531</v>
      </c>
    </row>
    <row r="212" spans="1:5" ht="12.75">
      <c r="A212" t="s">
        <v>55</v>
      </c>
      <c r="E212" s="39" t="s">
        <v>5</v>
      </c>
    </row>
    <row r="213" spans="1:16" ht="12.75">
      <c r="A213" t="s">
        <v>48</v>
      </c>
      <c s="34" t="s">
        <v>577</v>
      </c>
      <c s="34" t="s">
        <v>4532</v>
      </c>
      <c s="35" t="s">
        <v>5</v>
      </c>
      <c s="6" t="s">
        <v>4533</v>
      </c>
      <c s="36" t="s">
        <v>182</v>
      </c>
      <c s="37">
        <v>7.909</v>
      </c>
      <c s="36">
        <v>2.06</v>
      </c>
      <c s="36">
        <f>ROUND(G213*H213,6)</f>
      </c>
      <c r="L213" s="38">
        <v>0</v>
      </c>
      <c s="32">
        <f>ROUND(ROUND(L213,2)*ROUND(G213,3),2)</f>
      </c>
      <c s="36" t="s">
        <v>3651</v>
      </c>
      <c>
        <f>(M213*21)/100</f>
      </c>
      <c t="s">
        <v>27</v>
      </c>
    </row>
    <row r="214" spans="1:5" ht="12.75">
      <c r="A214" s="35" t="s">
        <v>53</v>
      </c>
      <c r="E214" s="39" t="s">
        <v>5</v>
      </c>
    </row>
    <row r="215" spans="1:5" ht="25.5">
      <c r="A215" s="35" t="s">
        <v>54</v>
      </c>
      <c r="E215" s="40" t="s">
        <v>4534</v>
      </c>
    </row>
    <row r="216" spans="1:5" ht="12.75">
      <c r="A216" t="s">
        <v>55</v>
      </c>
      <c r="E216" s="39" t="s">
        <v>5</v>
      </c>
    </row>
    <row r="217" spans="1:16" ht="12.75">
      <c r="A217" t="s">
        <v>48</v>
      </c>
      <c s="34" t="s">
        <v>346</v>
      </c>
      <c s="34" t="s">
        <v>4535</v>
      </c>
      <c s="35" t="s">
        <v>5</v>
      </c>
      <c s="6" t="s">
        <v>4536</v>
      </c>
      <c s="36" t="s">
        <v>182</v>
      </c>
      <c s="37">
        <v>31.859</v>
      </c>
      <c s="36">
        <v>1.236</v>
      </c>
      <c s="36">
        <f>ROUND(G217*H217,6)</f>
      </c>
      <c r="L217" s="38">
        <v>0</v>
      </c>
      <c s="32">
        <f>ROUND(ROUND(L217,2)*ROUND(G217,3),2)</f>
      </c>
      <c s="36" t="s">
        <v>3651</v>
      </c>
      <c>
        <f>(M217*21)/100</f>
      </c>
      <c t="s">
        <v>27</v>
      </c>
    </row>
    <row r="218" spans="1:5" ht="12.75">
      <c r="A218" s="35" t="s">
        <v>53</v>
      </c>
      <c r="E218" s="39" t="s">
        <v>5</v>
      </c>
    </row>
    <row r="219" spans="1:5" ht="76.5">
      <c r="A219" s="35" t="s">
        <v>54</v>
      </c>
      <c r="E219" s="40" t="s">
        <v>4537</v>
      </c>
    </row>
    <row r="220" spans="1:5" ht="12.75">
      <c r="A220" t="s">
        <v>55</v>
      </c>
      <c r="E220" s="39" t="s">
        <v>5</v>
      </c>
    </row>
    <row r="221" spans="1:16" ht="12.75">
      <c r="A221" t="s">
        <v>48</v>
      </c>
      <c s="34" t="s">
        <v>350</v>
      </c>
      <c s="34" t="s">
        <v>4538</v>
      </c>
      <c s="35" t="s">
        <v>5</v>
      </c>
      <c s="6" t="s">
        <v>4539</v>
      </c>
      <c s="36" t="s">
        <v>197</v>
      </c>
      <c s="37">
        <v>0.879</v>
      </c>
      <c s="36">
        <v>0.01607</v>
      </c>
      <c s="36">
        <f>ROUND(G221*H221,6)</f>
      </c>
      <c r="L221" s="38">
        <v>0</v>
      </c>
      <c s="32">
        <f>ROUND(ROUND(L221,2)*ROUND(G221,3),2)</f>
      </c>
      <c s="36" t="s">
        <v>3651</v>
      </c>
      <c>
        <f>(M221*21)/100</f>
      </c>
      <c t="s">
        <v>27</v>
      </c>
    </row>
    <row r="222" spans="1:5" ht="12.75">
      <c r="A222" s="35" t="s">
        <v>53</v>
      </c>
      <c r="E222" s="39" t="s">
        <v>5</v>
      </c>
    </row>
    <row r="223" spans="1:5" ht="12.75">
      <c r="A223" s="35" t="s">
        <v>54</v>
      </c>
      <c r="E223" s="40" t="s">
        <v>4540</v>
      </c>
    </row>
    <row r="224" spans="1:5" ht="12.75">
      <c r="A224" t="s">
        <v>55</v>
      </c>
      <c r="E224" s="39" t="s">
        <v>5</v>
      </c>
    </row>
    <row r="225" spans="1:16" ht="12.75">
      <c r="A225" t="s">
        <v>48</v>
      </c>
      <c s="34" t="s">
        <v>581</v>
      </c>
      <c s="34" t="s">
        <v>4541</v>
      </c>
      <c s="35" t="s">
        <v>5</v>
      </c>
      <c s="6" t="s">
        <v>4542</v>
      </c>
      <c s="36" t="s">
        <v>197</v>
      </c>
      <c s="37">
        <v>0.879</v>
      </c>
      <c s="36">
        <v>0</v>
      </c>
      <c s="36">
        <f>ROUND(G225*H225,6)</f>
      </c>
      <c r="L225" s="38">
        <v>0</v>
      </c>
      <c s="32">
        <f>ROUND(ROUND(L225,2)*ROUND(G225,3),2)</f>
      </c>
      <c s="36" t="s">
        <v>3651</v>
      </c>
      <c>
        <f>(M225*21)/100</f>
      </c>
      <c t="s">
        <v>27</v>
      </c>
    </row>
    <row r="226" spans="1:5" ht="12.75">
      <c r="A226" s="35" t="s">
        <v>53</v>
      </c>
      <c r="E226" s="39" t="s">
        <v>5</v>
      </c>
    </row>
    <row r="227" spans="1:5" ht="12.75">
      <c r="A227" s="35" t="s">
        <v>54</v>
      </c>
      <c r="E227" s="40" t="s">
        <v>4543</v>
      </c>
    </row>
    <row r="228" spans="1:5" ht="12.75">
      <c r="A228" t="s">
        <v>55</v>
      </c>
      <c r="E228" s="39" t="s">
        <v>5</v>
      </c>
    </row>
    <row r="229" spans="1:16" ht="12.75">
      <c r="A229" t="s">
        <v>48</v>
      </c>
      <c s="34" t="s">
        <v>585</v>
      </c>
      <c s="34" t="s">
        <v>4544</v>
      </c>
      <c s="35" t="s">
        <v>5</v>
      </c>
      <c s="6" t="s">
        <v>4545</v>
      </c>
      <c s="36" t="s">
        <v>443</v>
      </c>
      <c s="37">
        <v>0.027</v>
      </c>
      <c s="36">
        <v>1.06277</v>
      </c>
      <c s="36">
        <f>ROUND(G229*H229,6)</f>
      </c>
      <c r="L229" s="38">
        <v>0</v>
      </c>
      <c s="32">
        <f>ROUND(ROUND(L229,2)*ROUND(G229,3),2)</f>
      </c>
      <c s="36" t="s">
        <v>3651</v>
      </c>
      <c>
        <f>(M229*21)/100</f>
      </c>
      <c t="s">
        <v>27</v>
      </c>
    </row>
    <row r="230" spans="1:5" ht="12.75">
      <c r="A230" s="35" t="s">
        <v>53</v>
      </c>
      <c r="E230" s="39" t="s">
        <v>5</v>
      </c>
    </row>
    <row r="231" spans="1:5" ht="12.75">
      <c r="A231" s="35" t="s">
        <v>54</v>
      </c>
      <c r="E231" s="40" t="s">
        <v>4546</v>
      </c>
    </row>
    <row r="232" spans="1:5" ht="12.75">
      <c r="A232" t="s">
        <v>55</v>
      </c>
      <c r="E232" s="39" t="s">
        <v>5</v>
      </c>
    </row>
    <row r="233" spans="1:16" ht="12.75">
      <c r="A233" t="s">
        <v>48</v>
      </c>
      <c s="34" t="s">
        <v>355</v>
      </c>
      <c s="34" t="s">
        <v>4547</v>
      </c>
      <c s="35" t="s">
        <v>5</v>
      </c>
      <c s="6" t="s">
        <v>4548</v>
      </c>
      <c s="36" t="s">
        <v>197</v>
      </c>
      <c s="37">
        <v>91.702</v>
      </c>
      <c s="36">
        <v>0.00013</v>
      </c>
      <c s="36">
        <f>ROUND(G233*H233,6)</f>
      </c>
      <c r="L233" s="38">
        <v>0</v>
      </c>
      <c s="32">
        <f>ROUND(ROUND(L233,2)*ROUND(G233,3),2)</f>
      </c>
      <c s="36" t="s">
        <v>3651</v>
      </c>
      <c>
        <f>(M233*21)/100</f>
      </c>
      <c t="s">
        <v>27</v>
      </c>
    </row>
    <row r="234" spans="1:5" ht="12.75">
      <c r="A234" s="35" t="s">
        <v>53</v>
      </c>
      <c r="E234" s="39" t="s">
        <v>5</v>
      </c>
    </row>
    <row r="235" spans="1:5" ht="12.75">
      <c r="A235" s="35" t="s">
        <v>54</v>
      </c>
      <c r="E235" s="40" t="s">
        <v>4549</v>
      </c>
    </row>
    <row r="236" spans="1:5" ht="12.75">
      <c r="A236" t="s">
        <v>55</v>
      </c>
      <c r="E236" s="39" t="s">
        <v>5</v>
      </c>
    </row>
    <row r="237" spans="1:16" ht="25.5">
      <c r="A237" t="s">
        <v>48</v>
      </c>
      <c s="34" t="s">
        <v>359</v>
      </c>
      <c s="34" t="s">
        <v>4550</v>
      </c>
      <c s="35" t="s">
        <v>5</v>
      </c>
      <c s="6" t="s">
        <v>4551</v>
      </c>
      <c s="36" t="s">
        <v>51</v>
      </c>
      <c s="37">
        <v>111.475</v>
      </c>
      <c s="36">
        <v>2E-05</v>
      </c>
      <c s="36">
        <f>ROUND(G237*H237,6)</f>
      </c>
      <c r="L237" s="38">
        <v>0</v>
      </c>
      <c s="32">
        <f>ROUND(ROUND(L237,2)*ROUND(G237,3),2)</f>
      </c>
      <c s="36" t="s">
        <v>3651</v>
      </c>
      <c>
        <f>(M237*21)/100</f>
      </c>
      <c t="s">
        <v>27</v>
      </c>
    </row>
    <row r="238" spans="1:5" ht="12.75">
      <c r="A238" s="35" t="s">
        <v>53</v>
      </c>
      <c r="E238" s="39" t="s">
        <v>5</v>
      </c>
    </row>
    <row r="239" spans="1:5" ht="12.75">
      <c r="A239" s="35" t="s">
        <v>54</v>
      </c>
      <c r="E239" s="40" t="s">
        <v>4552</v>
      </c>
    </row>
    <row r="240" spans="1:5" ht="12.75">
      <c r="A240" t="s">
        <v>55</v>
      </c>
      <c r="E240" s="39" t="s">
        <v>5</v>
      </c>
    </row>
    <row r="241" spans="1:16" ht="25.5">
      <c r="A241" t="s">
        <v>48</v>
      </c>
      <c s="34" t="s">
        <v>363</v>
      </c>
      <c s="34" t="s">
        <v>4553</v>
      </c>
      <c s="35" t="s">
        <v>5</v>
      </c>
      <c s="6" t="s">
        <v>4554</v>
      </c>
      <c s="36" t="s">
        <v>62</v>
      </c>
      <c s="37">
        <v>1</v>
      </c>
      <c s="36">
        <v>0.00048</v>
      </c>
      <c s="36">
        <f>ROUND(G241*H241,6)</f>
      </c>
      <c r="L241" s="38">
        <v>0</v>
      </c>
      <c s="32">
        <f>ROUND(ROUND(L241,2)*ROUND(G241,3),2)</f>
      </c>
      <c s="36" t="s">
        <v>3651</v>
      </c>
      <c>
        <f>(M241*21)/100</f>
      </c>
      <c t="s">
        <v>27</v>
      </c>
    </row>
    <row r="242" spans="1:5" ht="12.75">
      <c r="A242" s="35" t="s">
        <v>53</v>
      </c>
      <c r="E242" s="39" t="s">
        <v>5</v>
      </c>
    </row>
    <row r="243" spans="1:5" ht="12.75">
      <c r="A243" s="35" t="s">
        <v>54</v>
      </c>
      <c r="E243" s="40" t="s">
        <v>3747</v>
      </c>
    </row>
    <row r="244" spans="1:5" ht="12.75">
      <c r="A244" t="s">
        <v>55</v>
      </c>
      <c r="E244" s="39" t="s">
        <v>5</v>
      </c>
    </row>
    <row r="245" spans="1:16" ht="25.5">
      <c r="A245" t="s">
        <v>48</v>
      </c>
      <c s="34" t="s">
        <v>368</v>
      </c>
      <c s="34" t="s">
        <v>4555</v>
      </c>
      <c s="35" t="s">
        <v>5</v>
      </c>
      <c s="6" t="s">
        <v>4556</v>
      </c>
      <c s="36" t="s">
        <v>62</v>
      </c>
      <c s="37">
        <v>1</v>
      </c>
      <c s="36">
        <v>0.01325</v>
      </c>
      <c s="36">
        <f>ROUND(G245*H245,6)</f>
      </c>
      <c r="L245" s="38">
        <v>0</v>
      </c>
      <c s="32">
        <f>ROUND(ROUND(L245,2)*ROUND(G245,3),2)</f>
      </c>
      <c s="36" t="s">
        <v>2996</v>
      </c>
      <c>
        <f>(M245*21)/100</f>
      </c>
      <c t="s">
        <v>27</v>
      </c>
    </row>
    <row r="246" spans="1:5" ht="12.75">
      <c r="A246" s="35" t="s">
        <v>53</v>
      </c>
      <c r="E246" s="39" t="s">
        <v>5</v>
      </c>
    </row>
    <row r="247" spans="1:5" ht="12.75">
      <c r="A247" s="35" t="s">
        <v>54</v>
      </c>
      <c r="E247" s="40" t="s">
        <v>3747</v>
      </c>
    </row>
    <row r="248" spans="1:5" ht="12.75">
      <c r="A248" t="s">
        <v>55</v>
      </c>
      <c r="E248" s="39" t="s">
        <v>4557</v>
      </c>
    </row>
    <row r="249" spans="1:13" ht="12.75">
      <c r="A249" t="s">
        <v>46</v>
      </c>
      <c r="C249" s="31" t="s">
        <v>4558</v>
      </c>
      <c r="E249" s="33" t="s">
        <v>4559</v>
      </c>
      <c r="J249" s="32">
        <f>0</f>
      </c>
      <c s="32">
        <f>0</f>
      </c>
      <c s="32">
        <f>0+L250+L254+L258+L262+L266+L270+L274+L278+L282+L286+L290</f>
      </c>
      <c s="32">
        <f>0+M250+M254+M258+M262+M266+M270+M274+M278+M282+M286+M290</f>
      </c>
    </row>
    <row r="250" spans="1:16" ht="12.75">
      <c r="A250" t="s">
        <v>48</v>
      </c>
      <c s="34" t="s">
        <v>372</v>
      </c>
      <c s="34" t="s">
        <v>4560</v>
      </c>
      <c s="35" t="s">
        <v>5</v>
      </c>
      <c s="6" t="s">
        <v>4561</v>
      </c>
      <c s="36" t="s">
        <v>443</v>
      </c>
      <c s="37">
        <v>0.001</v>
      </c>
      <c s="36">
        <v>1</v>
      </c>
      <c s="36">
        <f>ROUND(G250*H250,6)</f>
      </c>
      <c r="L250" s="38">
        <v>0</v>
      </c>
      <c s="32">
        <f>ROUND(ROUND(L250,2)*ROUND(G250,3),2)</f>
      </c>
      <c s="36" t="s">
        <v>3651</v>
      </c>
      <c>
        <f>(M250*21)/100</f>
      </c>
      <c t="s">
        <v>27</v>
      </c>
    </row>
    <row r="251" spans="1:5" ht="12.75">
      <c r="A251" s="35" t="s">
        <v>53</v>
      </c>
      <c r="E251" s="39" t="s">
        <v>5</v>
      </c>
    </row>
    <row r="252" spans="1:5" ht="12.75">
      <c r="A252" s="35" t="s">
        <v>54</v>
      </c>
      <c r="E252" s="40" t="s">
        <v>4562</v>
      </c>
    </row>
    <row r="253" spans="1:5" ht="12.75">
      <c r="A253" t="s">
        <v>55</v>
      </c>
      <c r="E253" s="39" t="s">
        <v>4563</v>
      </c>
    </row>
    <row r="254" spans="1:16" ht="25.5">
      <c r="A254" t="s">
        <v>48</v>
      </c>
      <c s="34" t="s">
        <v>376</v>
      </c>
      <c s="34" t="s">
        <v>4564</v>
      </c>
      <c s="35" t="s">
        <v>5</v>
      </c>
      <c s="6" t="s">
        <v>4565</v>
      </c>
      <c s="36" t="s">
        <v>2852</v>
      </c>
      <c s="37">
        <v>4.616</v>
      </c>
      <c s="36">
        <v>0.001</v>
      </c>
      <c s="36">
        <f>ROUND(G254*H254,6)</f>
      </c>
      <c r="L254" s="38">
        <v>0</v>
      </c>
      <c s="32">
        <f>ROUND(ROUND(L254,2)*ROUND(G254,3),2)</f>
      </c>
      <c s="36" t="s">
        <v>3651</v>
      </c>
      <c>
        <f>(M254*21)/100</f>
      </c>
      <c t="s">
        <v>27</v>
      </c>
    </row>
    <row r="255" spans="1:5" ht="12.75">
      <c r="A255" s="35" t="s">
        <v>53</v>
      </c>
      <c r="E255" s="39" t="s">
        <v>5</v>
      </c>
    </row>
    <row r="256" spans="1:5" ht="12.75">
      <c r="A256" s="35" t="s">
        <v>54</v>
      </c>
      <c r="E256" s="40" t="s">
        <v>4566</v>
      </c>
    </row>
    <row r="257" spans="1:5" ht="12.75">
      <c r="A257" t="s">
        <v>55</v>
      </c>
      <c r="E257" s="39" t="s">
        <v>4567</v>
      </c>
    </row>
    <row r="258" spans="1:16" ht="25.5">
      <c r="A258" t="s">
        <v>48</v>
      </c>
      <c s="34" t="s">
        <v>380</v>
      </c>
      <c s="34" t="s">
        <v>4564</v>
      </c>
      <c s="35" t="s">
        <v>4</v>
      </c>
      <c s="6" t="s">
        <v>4565</v>
      </c>
      <c s="36" t="s">
        <v>2852</v>
      </c>
      <c s="37">
        <v>3.597</v>
      </c>
      <c s="36">
        <v>0.001</v>
      </c>
      <c s="36">
        <f>ROUND(G258*H258,6)</f>
      </c>
      <c r="L258" s="38">
        <v>0</v>
      </c>
      <c s="32">
        <f>ROUND(ROUND(L258,2)*ROUND(G258,3),2)</f>
      </c>
      <c s="36" t="s">
        <v>3651</v>
      </c>
      <c>
        <f>(M258*21)/100</f>
      </c>
      <c t="s">
        <v>27</v>
      </c>
    </row>
    <row r="259" spans="1:5" ht="12.75">
      <c r="A259" s="35" t="s">
        <v>53</v>
      </c>
      <c r="E259" s="39" t="s">
        <v>5</v>
      </c>
    </row>
    <row r="260" spans="1:5" ht="12.75">
      <c r="A260" s="35" t="s">
        <v>54</v>
      </c>
      <c r="E260" s="40" t="s">
        <v>4568</v>
      </c>
    </row>
    <row r="261" spans="1:5" ht="12.75">
      <c r="A261" t="s">
        <v>55</v>
      </c>
      <c r="E261" s="39" t="s">
        <v>4567</v>
      </c>
    </row>
    <row r="262" spans="1:16" ht="25.5">
      <c r="A262" t="s">
        <v>48</v>
      </c>
      <c s="34" t="s">
        <v>384</v>
      </c>
      <c s="34" t="s">
        <v>4569</v>
      </c>
      <c s="35" t="s">
        <v>5</v>
      </c>
      <c s="6" t="s">
        <v>4570</v>
      </c>
      <c s="36" t="s">
        <v>197</v>
      </c>
      <c s="37">
        <v>4.742</v>
      </c>
      <c s="36">
        <v>0.0048</v>
      </c>
      <c s="36">
        <f>ROUND(G262*H262,6)</f>
      </c>
      <c r="L262" s="38">
        <v>0</v>
      </c>
      <c s="32">
        <f>ROUND(ROUND(L262,2)*ROUND(G262,3),2)</f>
      </c>
      <c s="36" t="s">
        <v>3651</v>
      </c>
      <c>
        <f>(M262*21)/100</f>
      </c>
      <c t="s">
        <v>27</v>
      </c>
    </row>
    <row r="263" spans="1:5" ht="12.75">
      <c r="A263" s="35" t="s">
        <v>53</v>
      </c>
      <c r="E263" s="39" t="s">
        <v>5</v>
      </c>
    </row>
    <row r="264" spans="1:5" ht="12.75">
      <c r="A264" s="35" t="s">
        <v>54</v>
      </c>
      <c r="E264" s="40" t="s">
        <v>4571</v>
      </c>
    </row>
    <row r="265" spans="1:5" ht="12.75">
      <c r="A265" t="s">
        <v>55</v>
      </c>
      <c r="E265" s="39" t="s">
        <v>5</v>
      </c>
    </row>
    <row r="266" spans="1:16" ht="25.5">
      <c r="A266" t="s">
        <v>48</v>
      </c>
      <c s="34" t="s">
        <v>389</v>
      </c>
      <c s="34" t="s">
        <v>4572</v>
      </c>
      <c s="35" t="s">
        <v>5</v>
      </c>
      <c s="6" t="s">
        <v>4573</v>
      </c>
      <c s="36" t="s">
        <v>197</v>
      </c>
      <c s="37">
        <v>4.069</v>
      </c>
      <c s="36">
        <v>0</v>
      </c>
      <c s="36">
        <f>ROUND(G266*H266,6)</f>
      </c>
      <c r="L266" s="38">
        <v>0</v>
      </c>
      <c s="32">
        <f>ROUND(ROUND(L266,2)*ROUND(G266,3),2)</f>
      </c>
      <c s="36" t="s">
        <v>3651</v>
      </c>
      <c>
        <f>(M266*21)/100</f>
      </c>
      <c t="s">
        <v>27</v>
      </c>
    </row>
    <row r="267" spans="1:5" ht="12.75">
      <c r="A267" s="35" t="s">
        <v>53</v>
      </c>
      <c r="E267" s="39" t="s">
        <v>5</v>
      </c>
    </row>
    <row r="268" spans="1:5" ht="25.5">
      <c r="A268" s="35" t="s">
        <v>54</v>
      </c>
      <c r="E268" s="40" t="s">
        <v>4574</v>
      </c>
    </row>
    <row r="269" spans="1:5" ht="12.75">
      <c r="A269" t="s">
        <v>55</v>
      </c>
      <c r="E269" s="39" t="s">
        <v>5</v>
      </c>
    </row>
    <row r="270" spans="1:16" ht="12.75">
      <c r="A270" t="s">
        <v>48</v>
      </c>
      <c s="34" t="s">
        <v>393</v>
      </c>
      <c s="34" t="s">
        <v>4575</v>
      </c>
      <c s="35" t="s">
        <v>5</v>
      </c>
      <c s="6" t="s">
        <v>4576</v>
      </c>
      <c s="36" t="s">
        <v>197</v>
      </c>
      <c s="37">
        <v>4.069</v>
      </c>
      <c s="36">
        <v>0.0004</v>
      </c>
      <c s="36">
        <f>ROUND(G270*H270,6)</f>
      </c>
      <c r="L270" s="38">
        <v>0</v>
      </c>
      <c s="32">
        <f>ROUND(ROUND(L270,2)*ROUND(G270,3),2)</f>
      </c>
      <c s="36" t="s">
        <v>3651</v>
      </c>
      <c>
        <f>(M270*21)/100</f>
      </c>
      <c t="s">
        <v>27</v>
      </c>
    </row>
    <row r="271" spans="1:5" ht="12.75">
      <c r="A271" s="35" t="s">
        <v>53</v>
      </c>
      <c r="E271" s="39" t="s">
        <v>5</v>
      </c>
    </row>
    <row r="272" spans="1:5" ht="25.5">
      <c r="A272" s="35" t="s">
        <v>54</v>
      </c>
      <c r="E272" s="40" t="s">
        <v>4574</v>
      </c>
    </row>
    <row r="273" spans="1:5" ht="12.75">
      <c r="A273" t="s">
        <v>55</v>
      </c>
      <c r="E273" s="39" t="s">
        <v>5</v>
      </c>
    </row>
    <row r="274" spans="1:16" ht="25.5">
      <c r="A274" t="s">
        <v>48</v>
      </c>
      <c s="34" t="s">
        <v>397</v>
      </c>
      <c s="34" t="s">
        <v>4577</v>
      </c>
      <c s="35" t="s">
        <v>5</v>
      </c>
      <c s="6" t="s">
        <v>4578</v>
      </c>
      <c s="36" t="s">
        <v>197</v>
      </c>
      <c s="37">
        <v>3.077</v>
      </c>
      <c s="36">
        <v>0</v>
      </c>
      <c s="36">
        <f>ROUND(G274*H274,6)</f>
      </c>
      <c r="L274" s="38">
        <v>0</v>
      </c>
      <c s="32">
        <f>ROUND(ROUND(L274,2)*ROUND(G274,3),2)</f>
      </c>
      <c s="36" t="s">
        <v>3651</v>
      </c>
      <c>
        <f>(M274*21)/100</f>
      </c>
      <c t="s">
        <v>27</v>
      </c>
    </row>
    <row r="275" spans="1:5" ht="12.75">
      <c r="A275" s="35" t="s">
        <v>53</v>
      </c>
      <c r="E275" s="39" t="s">
        <v>5</v>
      </c>
    </row>
    <row r="276" spans="1:5" ht="25.5">
      <c r="A276" s="35" t="s">
        <v>54</v>
      </c>
      <c r="E276" s="40" t="s">
        <v>4579</v>
      </c>
    </row>
    <row r="277" spans="1:5" ht="12.75">
      <c r="A277" t="s">
        <v>55</v>
      </c>
      <c r="E277" s="39" t="s">
        <v>5</v>
      </c>
    </row>
    <row r="278" spans="1:16" ht="25.5">
      <c r="A278" t="s">
        <v>48</v>
      </c>
      <c s="34" t="s">
        <v>608</v>
      </c>
      <c s="34" t="s">
        <v>4580</v>
      </c>
      <c s="35" t="s">
        <v>5</v>
      </c>
      <c s="6" t="s">
        <v>4581</v>
      </c>
      <c s="36" t="s">
        <v>197</v>
      </c>
      <c s="37">
        <v>2.398</v>
      </c>
      <c s="36">
        <v>0</v>
      </c>
      <c s="36">
        <f>ROUND(G278*H278,6)</f>
      </c>
      <c r="L278" s="38">
        <v>0</v>
      </c>
      <c s="32">
        <f>ROUND(ROUND(L278,2)*ROUND(G278,3),2)</f>
      </c>
      <c s="36" t="s">
        <v>3651</v>
      </c>
      <c>
        <f>(M278*21)/100</f>
      </c>
      <c t="s">
        <v>27</v>
      </c>
    </row>
    <row r="279" spans="1:5" ht="12.75">
      <c r="A279" s="35" t="s">
        <v>53</v>
      </c>
      <c r="E279" s="39" t="s">
        <v>5</v>
      </c>
    </row>
    <row r="280" spans="1:5" ht="25.5">
      <c r="A280" s="35" t="s">
        <v>54</v>
      </c>
      <c r="E280" s="40" t="s">
        <v>4582</v>
      </c>
    </row>
    <row r="281" spans="1:5" ht="12.75">
      <c r="A281" t="s">
        <v>55</v>
      </c>
      <c r="E281" s="39" t="s">
        <v>5</v>
      </c>
    </row>
    <row r="282" spans="1:16" ht="25.5">
      <c r="A282" t="s">
        <v>48</v>
      </c>
      <c s="34" t="s">
        <v>612</v>
      </c>
      <c s="34" t="s">
        <v>4583</v>
      </c>
      <c s="35" t="s">
        <v>5</v>
      </c>
      <c s="6" t="s">
        <v>4584</v>
      </c>
      <c s="36" t="s">
        <v>197</v>
      </c>
      <c s="37">
        <v>5.175</v>
      </c>
      <c s="36">
        <v>0.00601</v>
      </c>
      <c s="36">
        <f>ROUND(G282*H282,6)</f>
      </c>
      <c r="L282" s="38">
        <v>0</v>
      </c>
      <c s="32">
        <f>ROUND(ROUND(L282,2)*ROUND(G282,3),2)</f>
      </c>
      <c s="36" t="s">
        <v>3651</v>
      </c>
      <c>
        <f>(M282*21)/100</f>
      </c>
      <c t="s">
        <v>27</v>
      </c>
    </row>
    <row r="283" spans="1:5" ht="12.75">
      <c r="A283" s="35" t="s">
        <v>53</v>
      </c>
      <c r="E283" s="39" t="s">
        <v>5</v>
      </c>
    </row>
    <row r="284" spans="1:5" ht="38.25">
      <c r="A284" s="35" t="s">
        <v>54</v>
      </c>
      <c r="E284" s="40" t="s">
        <v>4585</v>
      </c>
    </row>
    <row r="285" spans="1:5" ht="12.75">
      <c r="A285" t="s">
        <v>55</v>
      </c>
      <c r="E285" s="39" t="s">
        <v>5</v>
      </c>
    </row>
    <row r="286" spans="1:16" ht="38.25">
      <c r="A286" t="s">
        <v>48</v>
      </c>
      <c s="34" t="s">
        <v>401</v>
      </c>
      <c s="34" t="s">
        <v>4586</v>
      </c>
      <c s="35" t="s">
        <v>5</v>
      </c>
      <c s="6" t="s">
        <v>4587</v>
      </c>
      <c s="36" t="s">
        <v>443</v>
      </c>
      <c s="37">
        <v>0.065</v>
      </c>
      <c s="36">
        <v>0</v>
      </c>
      <c s="36">
        <f>ROUND(G286*H286,6)</f>
      </c>
      <c r="L286" s="38">
        <v>0</v>
      </c>
      <c s="32">
        <f>ROUND(ROUND(L286,2)*ROUND(G286,3),2)</f>
      </c>
      <c s="36" t="s">
        <v>3651</v>
      </c>
      <c>
        <f>(M286*21)/100</f>
      </c>
      <c t="s">
        <v>27</v>
      </c>
    </row>
    <row r="287" spans="1:5" ht="12.75">
      <c r="A287" s="35" t="s">
        <v>53</v>
      </c>
      <c r="E287" s="39" t="s">
        <v>5</v>
      </c>
    </row>
    <row r="288" spans="1:5" ht="12.75">
      <c r="A288" s="35" t="s">
        <v>54</v>
      </c>
      <c r="E288" s="40" t="s">
        <v>4588</v>
      </c>
    </row>
    <row r="289" spans="1:5" ht="12.75">
      <c r="A289" t="s">
        <v>55</v>
      </c>
      <c r="E289" s="39" t="s">
        <v>5</v>
      </c>
    </row>
    <row r="290" spans="1:16" ht="38.25">
      <c r="A290" t="s">
        <v>48</v>
      </c>
      <c s="34" t="s">
        <v>405</v>
      </c>
      <c s="34" t="s">
        <v>4589</v>
      </c>
      <c s="35" t="s">
        <v>5</v>
      </c>
      <c s="6" t="s">
        <v>4590</v>
      </c>
      <c s="36" t="s">
        <v>443</v>
      </c>
      <c s="37">
        <v>0.065</v>
      </c>
      <c s="36">
        <v>0</v>
      </c>
      <c s="36">
        <f>ROUND(G290*H290,6)</f>
      </c>
      <c r="L290" s="38">
        <v>0</v>
      </c>
      <c s="32">
        <f>ROUND(ROUND(L290,2)*ROUND(G290,3),2)</f>
      </c>
      <c s="36" t="s">
        <v>3651</v>
      </c>
      <c>
        <f>(M290*21)/100</f>
      </c>
      <c t="s">
        <v>27</v>
      </c>
    </row>
    <row r="291" spans="1:5" ht="12.75">
      <c r="A291" s="35" t="s">
        <v>53</v>
      </c>
      <c r="E291" s="39" t="s">
        <v>5</v>
      </c>
    </row>
    <row r="292" spans="1:5" ht="12.75">
      <c r="A292" s="35" t="s">
        <v>54</v>
      </c>
      <c r="E292" s="40" t="s">
        <v>4588</v>
      </c>
    </row>
    <row r="293" spans="1:5" ht="12.75">
      <c r="A293" t="s">
        <v>55</v>
      </c>
      <c r="E293" s="39" t="s">
        <v>5</v>
      </c>
    </row>
    <row r="294" spans="1:13" ht="12.75">
      <c r="A294" t="s">
        <v>46</v>
      </c>
      <c r="C294" s="31" t="s">
        <v>4591</v>
      </c>
      <c r="E294" s="33" t="s">
        <v>4592</v>
      </c>
      <c r="J294" s="32">
        <f>0</f>
      </c>
      <c s="32">
        <f>0</f>
      </c>
      <c s="32">
        <f>0+L295+L299+L303+L307+L311</f>
      </c>
      <c s="32">
        <f>0+M295+M299+M303+M307+M311</f>
      </c>
    </row>
    <row r="295" spans="1:16" ht="12.75">
      <c r="A295" t="s">
        <v>48</v>
      </c>
      <c s="34" t="s">
        <v>409</v>
      </c>
      <c s="34" t="s">
        <v>4593</v>
      </c>
      <c s="35" t="s">
        <v>5</v>
      </c>
      <c s="6" t="s">
        <v>4594</v>
      </c>
      <c s="36" t="s">
        <v>197</v>
      </c>
      <c s="37">
        <v>132.071</v>
      </c>
      <c s="36">
        <v>0.0009</v>
      </c>
      <c s="36">
        <f>ROUND(G295*H295,6)</f>
      </c>
      <c r="L295" s="38">
        <v>0</v>
      </c>
      <c s="32">
        <f>ROUND(ROUND(L295,2)*ROUND(G295,3),2)</f>
      </c>
      <c s="36" t="s">
        <v>3651</v>
      </c>
      <c>
        <f>(M295*21)/100</f>
      </c>
      <c t="s">
        <v>27</v>
      </c>
    </row>
    <row r="296" spans="1:5" ht="12.75">
      <c r="A296" s="35" t="s">
        <v>53</v>
      </c>
      <c r="E296" s="39" t="s">
        <v>5</v>
      </c>
    </row>
    <row r="297" spans="1:5" ht="12.75">
      <c r="A297" s="35" t="s">
        <v>54</v>
      </c>
      <c r="E297" s="40" t="s">
        <v>4595</v>
      </c>
    </row>
    <row r="298" spans="1:5" ht="12.75">
      <c r="A298" t="s">
        <v>55</v>
      </c>
      <c r="E298" s="39" t="s">
        <v>5</v>
      </c>
    </row>
    <row r="299" spans="1:16" ht="12.75">
      <c r="A299" t="s">
        <v>48</v>
      </c>
      <c s="34" t="s">
        <v>410</v>
      </c>
      <c s="34" t="s">
        <v>4596</v>
      </c>
      <c s="35" t="s">
        <v>5</v>
      </c>
      <c s="6" t="s">
        <v>4597</v>
      </c>
      <c s="36" t="s">
        <v>197</v>
      </c>
      <c s="37">
        <v>84.843</v>
      </c>
      <c s="36">
        <v>0.0024</v>
      </c>
      <c s="36">
        <f>ROUND(G299*H299,6)</f>
      </c>
      <c r="L299" s="38">
        <v>0</v>
      </c>
      <c s="32">
        <f>ROUND(ROUND(L299,2)*ROUND(G299,3),2)</f>
      </c>
      <c s="36" t="s">
        <v>3651</v>
      </c>
      <c>
        <f>(M299*21)/100</f>
      </c>
      <c t="s">
        <v>27</v>
      </c>
    </row>
    <row r="300" spans="1:5" ht="12.75">
      <c r="A300" s="35" t="s">
        <v>53</v>
      </c>
      <c r="E300" s="39" t="s">
        <v>5</v>
      </c>
    </row>
    <row r="301" spans="1:5" ht="12.75">
      <c r="A301" s="35" t="s">
        <v>54</v>
      </c>
      <c r="E301" s="40" t="s">
        <v>4598</v>
      </c>
    </row>
    <row r="302" spans="1:5" ht="12.75">
      <c r="A302" t="s">
        <v>55</v>
      </c>
      <c r="E302" s="39" t="s">
        <v>5</v>
      </c>
    </row>
    <row r="303" spans="1:16" ht="25.5">
      <c r="A303" t="s">
        <v>48</v>
      </c>
      <c s="34" t="s">
        <v>411</v>
      </c>
      <c s="34" t="s">
        <v>4599</v>
      </c>
      <c s="35" t="s">
        <v>5</v>
      </c>
      <c s="6" t="s">
        <v>4600</v>
      </c>
      <c s="36" t="s">
        <v>197</v>
      </c>
      <c s="37">
        <v>212.66</v>
      </c>
      <c s="36">
        <v>0</v>
      </c>
      <c s="36">
        <f>ROUND(G303*H303,6)</f>
      </c>
      <c r="L303" s="38">
        <v>0</v>
      </c>
      <c s="32">
        <f>ROUND(ROUND(L303,2)*ROUND(G303,3),2)</f>
      </c>
      <c s="36" t="s">
        <v>3651</v>
      </c>
      <c>
        <f>(M303*21)/100</f>
      </c>
      <c t="s">
        <v>27</v>
      </c>
    </row>
    <row r="304" spans="1:5" ht="12.75">
      <c r="A304" s="35" t="s">
        <v>53</v>
      </c>
      <c r="E304" s="39" t="s">
        <v>5</v>
      </c>
    </row>
    <row r="305" spans="1:5" ht="12.75">
      <c r="A305" s="35" t="s">
        <v>54</v>
      </c>
      <c r="E305" s="40" t="s">
        <v>4601</v>
      </c>
    </row>
    <row r="306" spans="1:5" ht="12.75">
      <c r="A306" t="s">
        <v>55</v>
      </c>
      <c r="E306" s="39" t="s">
        <v>5</v>
      </c>
    </row>
    <row r="307" spans="1:16" ht="25.5">
      <c r="A307" t="s">
        <v>48</v>
      </c>
      <c s="34" t="s">
        <v>412</v>
      </c>
      <c s="34" t="s">
        <v>4602</v>
      </c>
      <c s="35" t="s">
        <v>5</v>
      </c>
      <c s="6" t="s">
        <v>4603</v>
      </c>
      <c s="36" t="s">
        <v>443</v>
      </c>
      <c s="37">
        <v>0.322</v>
      </c>
      <c s="36">
        <v>0</v>
      </c>
      <c s="36">
        <f>ROUND(G307*H307,6)</f>
      </c>
      <c r="L307" s="38">
        <v>0</v>
      </c>
      <c s="32">
        <f>ROUND(ROUND(L307,2)*ROUND(G307,3),2)</f>
      </c>
      <c s="36" t="s">
        <v>3651</v>
      </c>
      <c>
        <f>(M307*21)/100</f>
      </c>
      <c t="s">
        <v>27</v>
      </c>
    </row>
    <row r="308" spans="1:5" ht="12.75">
      <c r="A308" s="35" t="s">
        <v>53</v>
      </c>
      <c r="E308" s="39" t="s">
        <v>5</v>
      </c>
    </row>
    <row r="309" spans="1:5" ht="12.75">
      <c r="A309" s="35" t="s">
        <v>54</v>
      </c>
      <c r="E309" s="40" t="s">
        <v>4604</v>
      </c>
    </row>
    <row r="310" spans="1:5" ht="12.75">
      <c r="A310" t="s">
        <v>55</v>
      </c>
      <c r="E310" s="39" t="s">
        <v>5</v>
      </c>
    </row>
    <row r="311" spans="1:16" ht="38.25">
      <c r="A311" t="s">
        <v>48</v>
      </c>
      <c s="34" t="s">
        <v>413</v>
      </c>
      <c s="34" t="s">
        <v>4605</v>
      </c>
      <c s="35" t="s">
        <v>5</v>
      </c>
      <c s="6" t="s">
        <v>4606</v>
      </c>
      <c s="36" t="s">
        <v>443</v>
      </c>
      <c s="37">
        <v>0.322</v>
      </c>
      <c s="36">
        <v>0</v>
      </c>
      <c s="36">
        <f>ROUND(G311*H311,6)</f>
      </c>
      <c r="L311" s="38">
        <v>0</v>
      </c>
      <c s="32">
        <f>ROUND(ROUND(L311,2)*ROUND(G311,3),2)</f>
      </c>
      <c s="36" t="s">
        <v>3651</v>
      </c>
      <c>
        <f>(M311*21)/100</f>
      </c>
      <c t="s">
        <v>27</v>
      </c>
    </row>
    <row r="312" spans="1:5" ht="12.75">
      <c r="A312" s="35" t="s">
        <v>53</v>
      </c>
      <c r="E312" s="39" t="s">
        <v>5</v>
      </c>
    </row>
    <row r="313" spans="1:5" ht="12.75">
      <c r="A313" s="35" t="s">
        <v>54</v>
      </c>
      <c r="E313" s="40" t="s">
        <v>4604</v>
      </c>
    </row>
    <row r="314" spans="1:5" ht="12.75">
      <c r="A314" t="s">
        <v>55</v>
      </c>
      <c r="E314" s="39" t="s">
        <v>5</v>
      </c>
    </row>
    <row r="315" spans="1:13" ht="12.75">
      <c r="A315" t="s">
        <v>46</v>
      </c>
      <c r="C315" s="31" t="s">
        <v>4607</v>
      </c>
      <c r="E315" s="33" t="s">
        <v>4608</v>
      </c>
      <c r="J315" s="32">
        <f>0</f>
      </c>
      <c s="32">
        <f>0</f>
      </c>
      <c s="32">
        <f>0+L316</f>
      </c>
      <c s="32">
        <f>0+M316</f>
      </c>
    </row>
    <row r="316" spans="1:16" ht="12.75">
      <c r="A316" t="s">
        <v>48</v>
      </c>
      <c s="34" t="s">
        <v>417</v>
      </c>
      <c s="34" t="s">
        <v>4609</v>
      </c>
      <c s="35" t="s">
        <v>5</v>
      </c>
      <c s="6" t="s">
        <v>4610</v>
      </c>
      <c s="36" t="s">
        <v>4611</v>
      </c>
      <c s="37">
        <v>2</v>
      </c>
      <c s="36">
        <v>0</v>
      </c>
      <c s="36">
        <f>ROUND(G316*H316,6)</f>
      </c>
      <c r="L316" s="38">
        <v>0</v>
      </c>
      <c s="32">
        <f>ROUND(ROUND(L316,2)*ROUND(G316,3),2)</f>
      </c>
      <c s="36" t="s">
        <v>3651</v>
      </c>
      <c>
        <f>(M316*21)/100</f>
      </c>
      <c t="s">
        <v>27</v>
      </c>
    </row>
    <row r="317" spans="1:5" ht="12.75">
      <c r="A317" s="35" t="s">
        <v>53</v>
      </c>
      <c r="E317" s="39" t="s">
        <v>5</v>
      </c>
    </row>
    <row r="318" spans="1:5" ht="12.75">
      <c r="A318" s="35" t="s">
        <v>54</v>
      </c>
      <c r="E318" s="40" t="s">
        <v>4612</v>
      </c>
    </row>
    <row r="319" spans="1:5" ht="12.75">
      <c r="A319" t="s">
        <v>55</v>
      </c>
      <c r="E319" s="39" t="s">
        <v>5</v>
      </c>
    </row>
    <row r="320" spans="1:13" ht="12.75">
      <c r="A320" t="s">
        <v>46</v>
      </c>
      <c r="C320" s="31" t="s">
        <v>4613</v>
      </c>
      <c r="E320" s="33" t="s">
        <v>4614</v>
      </c>
      <c r="J320" s="32">
        <f>0</f>
      </c>
      <c s="32">
        <f>0</f>
      </c>
      <c s="32">
        <f>0+L321</f>
      </c>
      <c s="32">
        <f>0+M321</f>
      </c>
    </row>
    <row r="321" spans="1:16" ht="12.75">
      <c r="A321" t="s">
        <v>48</v>
      </c>
      <c s="34" t="s">
        <v>418</v>
      </c>
      <c s="34" t="s">
        <v>4615</v>
      </c>
      <c s="35" t="s">
        <v>5</v>
      </c>
      <c s="6" t="s">
        <v>4616</v>
      </c>
      <c s="36" t="s">
        <v>62</v>
      </c>
      <c s="37">
        <v>1</v>
      </c>
      <c s="36">
        <v>0</v>
      </c>
      <c s="36">
        <f>ROUND(G321*H321,6)</f>
      </c>
      <c r="L321" s="38">
        <v>0</v>
      </c>
      <c s="32">
        <f>ROUND(ROUND(L321,2)*ROUND(G321,3),2)</f>
      </c>
      <c s="36" t="s">
        <v>3651</v>
      </c>
      <c>
        <f>(M321*21)/100</f>
      </c>
      <c t="s">
        <v>27</v>
      </c>
    </row>
    <row r="322" spans="1:5" ht="12.75">
      <c r="A322" s="35" t="s">
        <v>53</v>
      </c>
      <c r="E322" s="39" t="s">
        <v>5</v>
      </c>
    </row>
    <row r="323" spans="1:5" ht="12.75">
      <c r="A323" s="35" t="s">
        <v>54</v>
      </c>
      <c r="E323" s="40" t="s">
        <v>4617</v>
      </c>
    </row>
    <row r="324" spans="1:5" ht="12.75">
      <c r="A324" t="s">
        <v>55</v>
      </c>
      <c r="E324" s="39" t="s">
        <v>5</v>
      </c>
    </row>
    <row r="325" spans="1:13" ht="12.75">
      <c r="A325" t="s">
        <v>46</v>
      </c>
      <c r="C325" s="31" t="s">
        <v>4618</v>
      </c>
      <c r="E325" s="33" t="s">
        <v>4619</v>
      </c>
      <c r="J325" s="32">
        <f>0</f>
      </c>
      <c s="32">
        <f>0</f>
      </c>
      <c s="32">
        <f>0+L326</f>
      </c>
      <c s="32">
        <f>0+M326</f>
      </c>
    </row>
    <row r="326" spans="1:16" ht="12.75">
      <c r="A326" t="s">
        <v>48</v>
      </c>
      <c s="34" t="s">
        <v>627</v>
      </c>
      <c s="34" t="s">
        <v>4620</v>
      </c>
      <c s="35" t="s">
        <v>5</v>
      </c>
      <c s="6" t="s">
        <v>4621</v>
      </c>
      <c s="36" t="s">
        <v>197</v>
      </c>
      <c s="37">
        <v>133.153</v>
      </c>
      <c s="36">
        <v>0</v>
      </c>
      <c s="36">
        <f>ROUND(G326*H326,6)</f>
      </c>
      <c r="L326" s="38">
        <v>0</v>
      </c>
      <c s="32">
        <f>ROUND(ROUND(L326,2)*ROUND(G326,3),2)</f>
      </c>
      <c s="36" t="s">
        <v>3651</v>
      </c>
      <c>
        <f>(M326*21)/100</f>
      </c>
      <c t="s">
        <v>27</v>
      </c>
    </row>
    <row r="327" spans="1:5" ht="12.75">
      <c r="A327" s="35" t="s">
        <v>53</v>
      </c>
      <c r="E327" s="39" t="s">
        <v>5</v>
      </c>
    </row>
    <row r="328" spans="1:5" ht="12.75">
      <c r="A328" s="35" t="s">
        <v>54</v>
      </c>
      <c r="E328" s="40" t="s">
        <v>4622</v>
      </c>
    </row>
    <row r="329" spans="1:5" ht="12.75">
      <c r="A329" t="s">
        <v>55</v>
      </c>
      <c r="E329" s="39" t="s">
        <v>5</v>
      </c>
    </row>
    <row r="330" spans="1:13" ht="12.75">
      <c r="A330" t="s">
        <v>46</v>
      </c>
      <c r="C330" s="31" t="s">
        <v>4623</v>
      </c>
      <c r="E330" s="33" t="s">
        <v>4624</v>
      </c>
      <c r="J330" s="32">
        <f>0</f>
      </c>
      <c s="32">
        <f>0</f>
      </c>
      <c s="32">
        <f>0+L331+L335+L339+L343+L347+L351+L355+L359+L363+L367+L371+L375+L379+L383+L387+L391+L395+L399+L403+L407+L411+L415+L419+L423+L427+L431+L435+L439+L443+L447+L451+L455+L459</f>
      </c>
      <c s="32">
        <f>0+M331+M335+M339+M343+M347+M351+M355+M359+M363+M367+M371+M375+M379+M383+M387+M391+M395+M399+M403+M407+M411+M415+M419+M423+M427+M431+M435+M439+M443+M447+M451+M455+M459</f>
      </c>
    </row>
    <row r="331" spans="1:16" ht="12.75">
      <c r="A331" t="s">
        <v>48</v>
      </c>
      <c s="34" t="s">
        <v>628</v>
      </c>
      <c s="34" t="s">
        <v>4625</v>
      </c>
      <c s="35" t="s">
        <v>5</v>
      </c>
      <c s="6" t="s">
        <v>4626</v>
      </c>
      <c s="36" t="s">
        <v>197</v>
      </c>
      <c s="37">
        <v>17.439</v>
      </c>
      <c s="36">
        <v>0.00168</v>
      </c>
      <c s="36">
        <f>ROUND(G331*H331,6)</f>
      </c>
      <c r="L331" s="38">
        <v>0</v>
      </c>
      <c s="32">
        <f>ROUND(ROUND(L331,2)*ROUND(G331,3),2)</f>
      </c>
      <c s="36" t="s">
        <v>3651</v>
      </c>
      <c>
        <f>(M331*21)/100</f>
      </c>
      <c t="s">
        <v>27</v>
      </c>
    </row>
    <row r="332" spans="1:5" ht="12.75">
      <c r="A332" s="35" t="s">
        <v>53</v>
      </c>
      <c r="E332" s="39" t="s">
        <v>5</v>
      </c>
    </row>
    <row r="333" spans="1:5" ht="12.75">
      <c r="A333" s="35" t="s">
        <v>54</v>
      </c>
      <c r="E333" s="40" t="s">
        <v>4627</v>
      </c>
    </row>
    <row r="334" spans="1:5" ht="12.75">
      <c r="A334" t="s">
        <v>55</v>
      </c>
      <c r="E334" s="39" t="s">
        <v>5</v>
      </c>
    </row>
    <row r="335" spans="1:16" ht="25.5">
      <c r="A335" t="s">
        <v>48</v>
      </c>
      <c s="34" t="s">
        <v>632</v>
      </c>
      <c s="34" t="s">
        <v>4628</v>
      </c>
      <c s="35" t="s">
        <v>4</v>
      </c>
      <c s="6" t="s">
        <v>4629</v>
      </c>
      <c s="36" t="s">
        <v>197</v>
      </c>
      <c s="37">
        <v>30.052</v>
      </c>
      <c s="36">
        <v>0.03296</v>
      </c>
      <c s="36">
        <f>ROUND(G335*H335,6)</f>
      </c>
      <c r="L335" s="38">
        <v>0</v>
      </c>
      <c s="32">
        <f>ROUND(ROUND(L335,2)*ROUND(G335,3),2)</f>
      </c>
      <c s="36" t="s">
        <v>3651</v>
      </c>
      <c>
        <f>(M335*21)/100</f>
      </c>
      <c t="s">
        <v>27</v>
      </c>
    </row>
    <row r="336" spans="1:5" ht="51">
      <c r="A336" s="35" t="s">
        <v>53</v>
      </c>
      <c r="E336" s="39" t="s">
        <v>4630</v>
      </c>
    </row>
    <row r="337" spans="1:5" ht="25.5">
      <c r="A337" s="35" t="s">
        <v>54</v>
      </c>
      <c r="E337" s="40" t="s">
        <v>4631</v>
      </c>
    </row>
    <row r="338" spans="1:5" ht="12.75">
      <c r="A338" t="s">
        <v>55</v>
      </c>
      <c r="E338" s="39" t="s">
        <v>5</v>
      </c>
    </row>
    <row r="339" spans="1:16" ht="25.5">
      <c r="A339" t="s">
        <v>48</v>
      </c>
      <c s="34" t="s">
        <v>636</v>
      </c>
      <c s="34" t="s">
        <v>4632</v>
      </c>
      <c s="35" t="s">
        <v>27</v>
      </c>
      <c s="6" t="s">
        <v>4629</v>
      </c>
      <c s="36" t="s">
        <v>197</v>
      </c>
      <c s="37">
        <v>12.409</v>
      </c>
      <c s="36">
        <v>0.0457</v>
      </c>
      <c s="36">
        <f>ROUND(G339*H339,6)</f>
      </c>
      <c r="L339" s="38">
        <v>0</v>
      </c>
      <c s="32">
        <f>ROUND(ROUND(L339,2)*ROUND(G339,3),2)</f>
      </c>
      <c s="36" t="s">
        <v>3651</v>
      </c>
      <c>
        <f>(M339*21)/100</f>
      </c>
      <c t="s">
        <v>27</v>
      </c>
    </row>
    <row r="340" spans="1:5" ht="38.25">
      <c r="A340" s="35" t="s">
        <v>53</v>
      </c>
      <c r="E340" s="39" t="s">
        <v>4633</v>
      </c>
    </row>
    <row r="341" spans="1:5" ht="25.5">
      <c r="A341" s="35" t="s">
        <v>54</v>
      </c>
      <c r="E341" s="40" t="s">
        <v>4634</v>
      </c>
    </row>
    <row r="342" spans="1:5" ht="12.75">
      <c r="A342" t="s">
        <v>55</v>
      </c>
      <c r="E342" s="39" t="s">
        <v>5</v>
      </c>
    </row>
    <row r="343" spans="1:16" ht="25.5">
      <c r="A343" t="s">
        <v>48</v>
      </c>
      <c s="34" t="s">
        <v>640</v>
      </c>
      <c s="34" t="s">
        <v>4635</v>
      </c>
      <c s="35" t="s">
        <v>26</v>
      </c>
      <c s="6" t="s">
        <v>4629</v>
      </c>
      <c s="36" t="s">
        <v>197</v>
      </c>
      <c s="37">
        <v>25.432</v>
      </c>
      <c s="36">
        <v>0.04554</v>
      </c>
      <c s="36">
        <f>ROUND(G343*H343,6)</f>
      </c>
      <c r="L343" s="38">
        <v>0</v>
      </c>
      <c s="32">
        <f>ROUND(ROUND(L343,2)*ROUND(G343,3),2)</f>
      </c>
      <c s="36" t="s">
        <v>3651</v>
      </c>
      <c>
        <f>(M343*21)/100</f>
      </c>
      <c t="s">
        <v>27</v>
      </c>
    </row>
    <row r="344" spans="1:5" ht="38.25">
      <c r="A344" s="35" t="s">
        <v>53</v>
      </c>
      <c r="E344" s="39" t="s">
        <v>4636</v>
      </c>
    </row>
    <row r="345" spans="1:5" ht="25.5">
      <c r="A345" s="35" t="s">
        <v>54</v>
      </c>
      <c r="E345" s="40" t="s">
        <v>4637</v>
      </c>
    </row>
    <row r="346" spans="1:5" ht="12.75">
      <c r="A346" t="s">
        <v>55</v>
      </c>
      <c r="E346" s="39" t="s">
        <v>5</v>
      </c>
    </row>
    <row r="347" spans="1:16" ht="25.5">
      <c r="A347" t="s">
        <v>48</v>
      </c>
      <c s="34" t="s">
        <v>644</v>
      </c>
      <c s="34" t="s">
        <v>4638</v>
      </c>
      <c s="35" t="s">
        <v>63</v>
      </c>
      <c s="6" t="s">
        <v>4629</v>
      </c>
      <c s="36" t="s">
        <v>197</v>
      </c>
      <c s="37">
        <v>38.28</v>
      </c>
      <c s="36">
        <v>0.04696</v>
      </c>
      <c s="36">
        <f>ROUND(G347*H347,6)</f>
      </c>
      <c r="L347" s="38">
        <v>0</v>
      </c>
      <c s="32">
        <f>ROUND(ROUND(L347,2)*ROUND(G347,3),2)</f>
      </c>
      <c s="36" t="s">
        <v>3651</v>
      </c>
      <c>
        <f>(M347*21)/100</f>
      </c>
      <c t="s">
        <v>27</v>
      </c>
    </row>
    <row r="348" spans="1:5" ht="38.25">
      <c r="A348" s="35" t="s">
        <v>53</v>
      </c>
      <c r="E348" s="39" t="s">
        <v>4639</v>
      </c>
    </row>
    <row r="349" spans="1:5" ht="25.5">
      <c r="A349" s="35" t="s">
        <v>54</v>
      </c>
      <c r="E349" s="40" t="s">
        <v>4640</v>
      </c>
    </row>
    <row r="350" spans="1:5" ht="12.75">
      <c r="A350" t="s">
        <v>55</v>
      </c>
      <c r="E350" s="39" t="s">
        <v>5</v>
      </c>
    </row>
    <row r="351" spans="1:16" ht="25.5">
      <c r="A351" t="s">
        <v>48</v>
      </c>
      <c s="34" t="s">
        <v>648</v>
      </c>
      <c s="34" t="s">
        <v>4641</v>
      </c>
      <c s="35" t="s">
        <v>4</v>
      </c>
      <c s="6" t="s">
        <v>4642</v>
      </c>
      <c s="36" t="s">
        <v>51</v>
      </c>
      <c s="37">
        <v>8.8</v>
      </c>
      <c s="36">
        <v>0.00103</v>
      </c>
      <c s="36">
        <f>ROUND(G351*H351,6)</f>
      </c>
      <c r="L351" s="38">
        <v>0</v>
      </c>
      <c s="32">
        <f>ROUND(ROUND(L351,2)*ROUND(G351,3),2)</f>
      </c>
      <c s="36" t="s">
        <v>3651</v>
      </c>
      <c>
        <f>(M351*21)/100</f>
      </c>
      <c t="s">
        <v>27</v>
      </c>
    </row>
    <row r="352" spans="1:5" ht="12.75">
      <c r="A352" s="35" t="s">
        <v>53</v>
      </c>
      <c r="E352" s="39" t="s">
        <v>5</v>
      </c>
    </row>
    <row r="353" spans="1:5" ht="25.5">
      <c r="A353" s="35" t="s">
        <v>54</v>
      </c>
      <c r="E353" s="40" t="s">
        <v>4643</v>
      </c>
    </row>
    <row r="354" spans="1:5" ht="12.75">
      <c r="A354" t="s">
        <v>55</v>
      </c>
      <c r="E354" s="39" t="s">
        <v>5</v>
      </c>
    </row>
    <row r="355" spans="1:16" ht="25.5">
      <c r="A355" t="s">
        <v>48</v>
      </c>
      <c s="34" t="s">
        <v>652</v>
      </c>
      <c s="34" t="s">
        <v>4644</v>
      </c>
      <c s="35" t="s">
        <v>27</v>
      </c>
      <c s="6" t="s">
        <v>4645</v>
      </c>
      <c s="36" t="s">
        <v>51</v>
      </c>
      <c s="37">
        <v>24.87</v>
      </c>
      <c s="36">
        <v>1E-05</v>
      </c>
      <c s="36">
        <f>ROUND(G355*H355,6)</f>
      </c>
      <c r="L355" s="38">
        <v>0</v>
      </c>
      <c s="32">
        <f>ROUND(ROUND(L355,2)*ROUND(G355,3),2)</f>
      </c>
      <c s="36" t="s">
        <v>3651</v>
      </c>
      <c>
        <f>(M355*21)/100</f>
      </c>
      <c t="s">
        <v>27</v>
      </c>
    </row>
    <row r="356" spans="1:5" ht="12.75">
      <c r="A356" s="35" t="s">
        <v>53</v>
      </c>
      <c r="E356" s="39" t="s">
        <v>5</v>
      </c>
    </row>
    <row r="357" spans="1:5" ht="38.25">
      <c r="A357" s="35" t="s">
        <v>54</v>
      </c>
      <c r="E357" s="40" t="s">
        <v>4646</v>
      </c>
    </row>
    <row r="358" spans="1:5" ht="12.75">
      <c r="A358" t="s">
        <v>55</v>
      </c>
      <c r="E358" s="39" t="s">
        <v>5</v>
      </c>
    </row>
    <row r="359" spans="1:16" ht="25.5">
      <c r="A359" t="s">
        <v>48</v>
      </c>
      <c s="34" t="s">
        <v>439</v>
      </c>
      <c s="34" t="s">
        <v>4647</v>
      </c>
      <c s="35" t="s">
        <v>26</v>
      </c>
      <c s="6" t="s">
        <v>4648</v>
      </c>
      <c s="36" t="s">
        <v>51</v>
      </c>
      <c s="37">
        <v>8.8</v>
      </c>
      <c s="36">
        <v>0.00091</v>
      </c>
      <c s="36">
        <f>ROUND(G359*H359,6)</f>
      </c>
      <c r="L359" s="38">
        <v>0</v>
      </c>
      <c s="32">
        <f>ROUND(ROUND(L359,2)*ROUND(G359,3),2)</f>
      </c>
      <c s="36" t="s">
        <v>3651</v>
      </c>
      <c>
        <f>(M359*21)/100</f>
      </c>
      <c t="s">
        <v>27</v>
      </c>
    </row>
    <row r="360" spans="1:5" ht="12.75">
      <c r="A360" s="35" t="s">
        <v>53</v>
      </c>
      <c r="E360" s="39" t="s">
        <v>5</v>
      </c>
    </row>
    <row r="361" spans="1:5" ht="12.75">
      <c r="A361" s="35" t="s">
        <v>54</v>
      </c>
      <c r="E361" s="40" t="s">
        <v>4649</v>
      </c>
    </row>
    <row r="362" spans="1:5" ht="12.75">
      <c r="A362" t="s">
        <v>55</v>
      </c>
      <c r="E362" s="39" t="s">
        <v>5</v>
      </c>
    </row>
    <row r="363" spans="1:16" ht="25.5">
      <c r="A363" t="s">
        <v>48</v>
      </c>
      <c s="34" t="s">
        <v>446</v>
      </c>
      <c s="34" t="s">
        <v>4650</v>
      </c>
      <c s="35" t="s">
        <v>63</v>
      </c>
      <c s="6" t="s">
        <v>4651</v>
      </c>
      <c s="36" t="s">
        <v>197</v>
      </c>
      <c s="37">
        <v>106.173</v>
      </c>
      <c s="36">
        <v>0.0002</v>
      </c>
      <c s="36">
        <f>ROUND(G363*H363,6)</f>
      </c>
      <c r="L363" s="38">
        <v>0</v>
      </c>
      <c s="32">
        <f>ROUND(ROUND(L363,2)*ROUND(G363,3),2)</f>
      </c>
      <c s="36" t="s">
        <v>3651</v>
      </c>
      <c>
        <f>(M363*21)/100</f>
      </c>
      <c t="s">
        <v>27</v>
      </c>
    </row>
    <row r="364" spans="1:5" ht="12.75">
      <c r="A364" s="35" t="s">
        <v>53</v>
      </c>
      <c r="E364" s="39" t="s">
        <v>5</v>
      </c>
    </row>
    <row r="365" spans="1:5" ht="12.75">
      <c r="A365" s="35" t="s">
        <v>54</v>
      </c>
      <c r="E365" s="40" t="s">
        <v>4652</v>
      </c>
    </row>
    <row r="366" spans="1:5" ht="12.75">
      <c r="A366" t="s">
        <v>55</v>
      </c>
      <c r="E366" s="39" t="s">
        <v>5</v>
      </c>
    </row>
    <row r="367" spans="1:16" ht="25.5">
      <c r="A367" t="s">
        <v>48</v>
      </c>
      <c s="34" t="s">
        <v>450</v>
      </c>
      <c s="34" t="s">
        <v>4653</v>
      </c>
      <c s="35" t="s">
        <v>5</v>
      </c>
      <c s="6" t="s">
        <v>4654</v>
      </c>
      <c s="36" t="s">
        <v>197</v>
      </c>
      <c s="37">
        <v>12.6</v>
      </c>
      <c s="36">
        <v>0.02963</v>
      </c>
      <c s="36">
        <f>ROUND(G367*H367,6)</f>
      </c>
      <c r="L367" s="38">
        <v>0</v>
      </c>
      <c s="32">
        <f>ROUND(ROUND(L367,2)*ROUND(G367,3),2)</f>
      </c>
      <c s="36" t="s">
        <v>3651</v>
      </c>
      <c>
        <f>(M367*21)/100</f>
      </c>
      <c t="s">
        <v>27</v>
      </c>
    </row>
    <row r="368" spans="1:5" ht="38.25">
      <c r="A368" s="35" t="s">
        <v>53</v>
      </c>
      <c r="E368" s="39" t="s">
        <v>4655</v>
      </c>
    </row>
    <row r="369" spans="1:5" ht="25.5">
      <c r="A369" s="35" t="s">
        <v>54</v>
      </c>
      <c r="E369" s="40" t="s">
        <v>4656</v>
      </c>
    </row>
    <row r="370" spans="1:5" ht="12.75">
      <c r="A370" t="s">
        <v>55</v>
      </c>
      <c r="E370" s="39" t="s">
        <v>5</v>
      </c>
    </row>
    <row r="371" spans="1:16" ht="25.5">
      <c r="A371" t="s">
        <v>48</v>
      </c>
      <c s="34" t="s">
        <v>463</v>
      </c>
      <c s="34" t="s">
        <v>4657</v>
      </c>
      <c s="35" t="s">
        <v>5</v>
      </c>
      <c s="6" t="s">
        <v>4658</v>
      </c>
      <c s="36" t="s">
        <v>197</v>
      </c>
      <c s="37">
        <v>12.6</v>
      </c>
      <c s="36">
        <v>0.0001</v>
      </c>
      <c s="36">
        <f>ROUND(G371*H371,6)</f>
      </c>
      <c r="L371" s="38">
        <v>0</v>
      </c>
      <c s="32">
        <f>ROUND(ROUND(L371,2)*ROUND(G371,3),2)</f>
      </c>
      <c s="36" t="s">
        <v>3651</v>
      </c>
      <c>
        <f>(M371*21)/100</f>
      </c>
      <c t="s">
        <v>27</v>
      </c>
    </row>
    <row r="372" spans="1:5" ht="12.75">
      <c r="A372" s="35" t="s">
        <v>53</v>
      </c>
      <c r="E372" s="39" t="s">
        <v>5</v>
      </c>
    </row>
    <row r="373" spans="1:5" ht="12.75">
      <c r="A373" s="35" t="s">
        <v>54</v>
      </c>
      <c r="E373" s="40" t="s">
        <v>4659</v>
      </c>
    </row>
    <row r="374" spans="1:5" ht="12.75">
      <c r="A374" t="s">
        <v>55</v>
      </c>
      <c r="E374" s="39" t="s">
        <v>5</v>
      </c>
    </row>
    <row r="375" spans="1:16" ht="25.5">
      <c r="A375" t="s">
        <v>48</v>
      </c>
      <c s="34" t="s">
        <v>419</v>
      </c>
      <c s="34" t="s">
        <v>4660</v>
      </c>
      <c s="35" t="s">
        <v>5</v>
      </c>
      <c s="6" t="s">
        <v>4661</v>
      </c>
      <c s="36" t="s">
        <v>197</v>
      </c>
      <c s="37">
        <v>12.6</v>
      </c>
      <c s="36">
        <v>0</v>
      </c>
      <c s="36">
        <f>ROUND(G375*H375,6)</f>
      </c>
      <c r="L375" s="38">
        <v>0</v>
      </c>
      <c s="32">
        <f>ROUND(ROUND(L375,2)*ROUND(G375,3),2)</f>
      </c>
      <c s="36" t="s">
        <v>3651</v>
      </c>
      <c>
        <f>(M375*21)/100</f>
      </c>
      <c t="s">
        <v>27</v>
      </c>
    </row>
    <row r="376" spans="1:5" ht="12.75">
      <c r="A376" s="35" t="s">
        <v>53</v>
      </c>
      <c r="E376" s="39" t="s">
        <v>5</v>
      </c>
    </row>
    <row r="377" spans="1:5" ht="12.75">
      <c r="A377" s="35" t="s">
        <v>54</v>
      </c>
      <c r="E377" s="40" t="s">
        <v>4662</v>
      </c>
    </row>
    <row r="378" spans="1:5" ht="12.75">
      <c r="A378" t="s">
        <v>55</v>
      </c>
      <c r="E378" s="39" t="s">
        <v>5</v>
      </c>
    </row>
    <row r="379" spans="1:16" ht="38.25">
      <c r="A379" t="s">
        <v>48</v>
      </c>
      <c s="34" t="s">
        <v>423</v>
      </c>
      <c s="34" t="s">
        <v>4663</v>
      </c>
      <c s="35" t="s">
        <v>5</v>
      </c>
      <c s="6" t="s">
        <v>4664</v>
      </c>
      <c s="36" t="s">
        <v>197</v>
      </c>
      <c s="37">
        <v>3.273</v>
      </c>
      <c s="36">
        <v>0.0122</v>
      </c>
      <c s="36">
        <f>ROUND(G379*H379,6)</f>
      </c>
      <c r="L379" s="38">
        <v>0</v>
      </c>
      <c s="32">
        <f>ROUND(ROUND(L379,2)*ROUND(G379,3),2)</f>
      </c>
      <c s="36" t="s">
        <v>3651</v>
      </c>
      <c>
        <f>(M379*21)/100</f>
      </c>
      <c t="s">
        <v>27</v>
      </c>
    </row>
    <row r="380" spans="1:5" ht="12.75">
      <c r="A380" s="35" t="s">
        <v>53</v>
      </c>
      <c r="E380" s="39" t="s">
        <v>5</v>
      </c>
    </row>
    <row r="381" spans="1:5" ht="12.75">
      <c r="A381" s="35" t="s">
        <v>54</v>
      </c>
      <c r="E381" s="40" t="s">
        <v>4665</v>
      </c>
    </row>
    <row r="382" spans="1:5" ht="12.75">
      <c r="A382" t="s">
        <v>55</v>
      </c>
      <c r="E382" s="39" t="s">
        <v>5</v>
      </c>
    </row>
    <row r="383" spans="1:16" ht="38.25">
      <c r="A383" t="s">
        <v>48</v>
      </c>
      <c s="34" t="s">
        <v>427</v>
      </c>
      <c s="34" t="s">
        <v>4666</v>
      </c>
      <c s="35" t="s">
        <v>5</v>
      </c>
      <c s="6" t="s">
        <v>4667</v>
      </c>
      <c s="36" t="s">
        <v>197</v>
      </c>
      <c s="37">
        <v>62.572</v>
      </c>
      <c s="36">
        <v>0.03119</v>
      </c>
      <c s="36">
        <f>ROUND(G383*H383,6)</f>
      </c>
      <c r="L383" s="38">
        <v>0</v>
      </c>
      <c s="32">
        <f>ROUND(ROUND(L383,2)*ROUND(G383,3),2)</f>
      </c>
      <c s="36" t="s">
        <v>3651</v>
      </c>
      <c>
        <f>(M383*21)/100</f>
      </c>
      <c t="s">
        <v>27</v>
      </c>
    </row>
    <row r="384" spans="1:5" ht="12.75">
      <c r="A384" s="35" t="s">
        <v>53</v>
      </c>
      <c r="E384" s="39" t="s">
        <v>5</v>
      </c>
    </row>
    <row r="385" spans="1:5" ht="25.5">
      <c r="A385" s="35" t="s">
        <v>54</v>
      </c>
      <c r="E385" s="40" t="s">
        <v>4668</v>
      </c>
    </row>
    <row r="386" spans="1:5" ht="12.75">
      <c r="A386" t="s">
        <v>55</v>
      </c>
      <c r="E386" s="39" t="s">
        <v>5</v>
      </c>
    </row>
    <row r="387" spans="1:16" ht="38.25">
      <c r="A387" t="s">
        <v>48</v>
      </c>
      <c s="34" t="s">
        <v>431</v>
      </c>
      <c s="34" t="s">
        <v>4669</v>
      </c>
      <c s="35" t="s">
        <v>5</v>
      </c>
      <c s="6" t="s">
        <v>4670</v>
      </c>
      <c s="36" t="s">
        <v>197</v>
      </c>
      <c s="37">
        <v>17.097</v>
      </c>
      <c s="36">
        <v>0.01259</v>
      </c>
      <c s="36">
        <f>ROUND(G387*H387,6)</f>
      </c>
      <c r="L387" s="38">
        <v>0</v>
      </c>
      <c s="32">
        <f>ROUND(ROUND(L387,2)*ROUND(G387,3),2)</f>
      </c>
      <c s="36" t="s">
        <v>3651</v>
      </c>
      <c>
        <f>(M387*21)/100</f>
      </c>
      <c t="s">
        <v>27</v>
      </c>
    </row>
    <row r="388" spans="1:5" ht="12.75">
      <c r="A388" s="35" t="s">
        <v>53</v>
      </c>
      <c r="E388" s="39" t="s">
        <v>5</v>
      </c>
    </row>
    <row r="389" spans="1:5" ht="12.75">
      <c r="A389" s="35" t="s">
        <v>54</v>
      </c>
      <c r="E389" s="40" t="s">
        <v>4671</v>
      </c>
    </row>
    <row r="390" spans="1:5" ht="12.75">
      <c r="A390" t="s">
        <v>55</v>
      </c>
      <c r="E390" s="39" t="s">
        <v>5</v>
      </c>
    </row>
    <row r="391" spans="1:16" ht="25.5">
      <c r="A391" t="s">
        <v>48</v>
      </c>
      <c s="34" t="s">
        <v>435</v>
      </c>
      <c s="34" t="s">
        <v>4672</v>
      </c>
      <c s="35" t="s">
        <v>5</v>
      </c>
      <c s="6" t="s">
        <v>4673</v>
      </c>
      <c s="36" t="s">
        <v>197</v>
      </c>
      <c s="37">
        <v>87.473</v>
      </c>
      <c s="36">
        <v>0.0001</v>
      </c>
      <c s="36">
        <f>ROUND(G391*H391,6)</f>
      </c>
      <c r="L391" s="38">
        <v>0</v>
      </c>
      <c s="32">
        <f>ROUND(ROUND(L391,2)*ROUND(G391,3),2)</f>
      </c>
      <c s="36" t="s">
        <v>3651</v>
      </c>
      <c>
        <f>(M391*21)/100</f>
      </c>
      <c t="s">
        <v>27</v>
      </c>
    </row>
    <row r="392" spans="1:5" ht="12.75">
      <c r="A392" s="35" t="s">
        <v>53</v>
      </c>
      <c r="E392" s="39" t="s">
        <v>5</v>
      </c>
    </row>
    <row r="393" spans="1:5" ht="12.75">
      <c r="A393" s="35" t="s">
        <v>54</v>
      </c>
      <c r="E393" s="40" t="s">
        <v>4674</v>
      </c>
    </row>
    <row r="394" spans="1:5" ht="12.75">
      <c r="A394" t="s">
        <v>55</v>
      </c>
      <c r="E394" s="39" t="s">
        <v>5</v>
      </c>
    </row>
    <row r="395" spans="1:16" ht="25.5">
      <c r="A395" t="s">
        <v>48</v>
      </c>
      <c s="34" t="s">
        <v>268</v>
      </c>
      <c s="34" t="s">
        <v>4675</v>
      </c>
      <c s="35" t="s">
        <v>5</v>
      </c>
      <c s="6" t="s">
        <v>4676</v>
      </c>
      <c s="36" t="s">
        <v>51</v>
      </c>
      <c s="37">
        <v>10.07</v>
      </c>
      <c s="36">
        <v>1E-05</v>
      </c>
      <c s="36">
        <f>ROUND(G395*H395,6)</f>
      </c>
      <c r="L395" s="38">
        <v>0</v>
      </c>
      <c s="32">
        <f>ROUND(ROUND(L395,2)*ROUND(G395,3),2)</f>
      </c>
      <c s="36" t="s">
        <v>3651</v>
      </c>
      <c>
        <f>(M395*21)/100</f>
      </c>
      <c t="s">
        <v>27</v>
      </c>
    </row>
    <row r="396" spans="1:5" ht="12.75">
      <c r="A396" s="35" t="s">
        <v>53</v>
      </c>
      <c r="E396" s="39" t="s">
        <v>5</v>
      </c>
    </row>
    <row r="397" spans="1:5" ht="12.75">
      <c r="A397" s="35" t="s">
        <v>54</v>
      </c>
      <c r="E397" s="40" t="s">
        <v>4677</v>
      </c>
    </row>
    <row r="398" spans="1:5" ht="12.75">
      <c r="A398" t="s">
        <v>55</v>
      </c>
      <c r="E398" s="39" t="s">
        <v>5</v>
      </c>
    </row>
    <row r="399" spans="1:16" ht="25.5">
      <c r="A399" t="s">
        <v>48</v>
      </c>
      <c s="34" t="s">
        <v>273</v>
      </c>
      <c s="34" t="s">
        <v>4678</v>
      </c>
      <c s="35" t="s">
        <v>5</v>
      </c>
      <c s="6" t="s">
        <v>4679</v>
      </c>
      <c s="36" t="s">
        <v>197</v>
      </c>
      <c s="37">
        <v>17.097</v>
      </c>
      <c s="36">
        <v>0</v>
      </c>
      <c s="36">
        <f>ROUND(G399*H399,6)</f>
      </c>
      <c r="L399" s="38">
        <v>0</v>
      </c>
      <c s="32">
        <f>ROUND(ROUND(L399,2)*ROUND(G399,3),2)</f>
      </c>
      <c s="36" t="s">
        <v>3651</v>
      </c>
      <c>
        <f>(M399*21)/100</f>
      </c>
      <c t="s">
        <v>27</v>
      </c>
    </row>
    <row r="400" spans="1:5" ht="12.75">
      <c r="A400" s="35" t="s">
        <v>53</v>
      </c>
      <c r="E400" s="39" t="s">
        <v>5</v>
      </c>
    </row>
    <row r="401" spans="1:5" ht="12.75">
      <c r="A401" s="35" t="s">
        <v>54</v>
      </c>
      <c r="E401" s="40" t="s">
        <v>4680</v>
      </c>
    </row>
    <row r="402" spans="1:5" ht="12.75">
      <c r="A402" t="s">
        <v>55</v>
      </c>
      <c r="E402" s="39" t="s">
        <v>5</v>
      </c>
    </row>
    <row r="403" spans="1:16" ht="12.75">
      <c r="A403" t="s">
        <v>48</v>
      </c>
      <c s="34" t="s">
        <v>277</v>
      </c>
      <c s="34" t="s">
        <v>4681</v>
      </c>
      <c s="35" t="s">
        <v>5</v>
      </c>
      <c s="6" t="s">
        <v>4682</v>
      </c>
      <c s="36" t="s">
        <v>197</v>
      </c>
      <c s="37">
        <v>1.79</v>
      </c>
      <c s="36">
        <v>0</v>
      </c>
      <c s="36">
        <f>ROUND(G403*H403,6)</f>
      </c>
      <c r="L403" s="38">
        <v>0</v>
      </c>
      <c s="32">
        <f>ROUND(ROUND(L403,2)*ROUND(G403,3),2)</f>
      </c>
      <c s="36" t="s">
        <v>3651</v>
      </c>
      <c>
        <f>(M403*21)/100</f>
      </c>
      <c t="s">
        <v>27</v>
      </c>
    </row>
    <row r="404" spans="1:5" ht="12.75">
      <c r="A404" s="35" t="s">
        <v>53</v>
      </c>
      <c r="E404" s="39" t="s">
        <v>5</v>
      </c>
    </row>
    <row r="405" spans="1:5" ht="12.75">
      <c r="A405" s="35" t="s">
        <v>54</v>
      </c>
      <c r="E405" s="40" t="s">
        <v>4683</v>
      </c>
    </row>
    <row r="406" spans="1:5" ht="12.75">
      <c r="A406" t="s">
        <v>55</v>
      </c>
      <c r="E406" s="39" t="s">
        <v>5</v>
      </c>
    </row>
    <row r="407" spans="1:16" ht="25.5">
      <c r="A407" t="s">
        <v>48</v>
      </c>
      <c s="34" t="s">
        <v>454</v>
      </c>
      <c s="34" t="s">
        <v>4684</v>
      </c>
      <c s="35" t="s">
        <v>5</v>
      </c>
      <c s="6" t="s">
        <v>4685</v>
      </c>
      <c s="36" t="s">
        <v>197</v>
      </c>
      <c s="37">
        <v>17.097</v>
      </c>
      <c s="36">
        <v>0.00015</v>
      </c>
      <c s="36">
        <f>ROUND(G407*H407,6)</f>
      </c>
      <c r="L407" s="38">
        <v>0</v>
      </c>
      <c s="32">
        <f>ROUND(ROUND(L407,2)*ROUND(G407,3),2)</f>
      </c>
      <c s="36" t="s">
        <v>3651</v>
      </c>
      <c>
        <f>(M407*21)/100</f>
      </c>
      <c t="s">
        <v>27</v>
      </c>
    </row>
    <row r="408" spans="1:5" ht="12.75">
      <c r="A408" s="35" t="s">
        <v>53</v>
      </c>
      <c r="E408" s="39" t="s">
        <v>5</v>
      </c>
    </row>
    <row r="409" spans="1:5" ht="12.75">
      <c r="A409" s="35" t="s">
        <v>54</v>
      </c>
      <c r="E409" s="40" t="s">
        <v>4686</v>
      </c>
    </row>
    <row r="410" spans="1:5" ht="12.75">
      <c r="A410" t="s">
        <v>55</v>
      </c>
      <c r="E410" s="39" t="s">
        <v>5</v>
      </c>
    </row>
    <row r="411" spans="1:16" ht="25.5">
      <c r="A411" t="s">
        <v>48</v>
      </c>
      <c s="34" t="s">
        <v>458</v>
      </c>
      <c s="34" t="s">
        <v>4687</v>
      </c>
      <c s="35" t="s">
        <v>5</v>
      </c>
      <c s="6" t="s">
        <v>4688</v>
      </c>
      <c s="36" t="s">
        <v>197</v>
      </c>
      <c s="37">
        <v>79.669</v>
      </c>
      <c s="36">
        <v>0.0007</v>
      </c>
      <c s="36">
        <f>ROUND(G411*H411,6)</f>
      </c>
      <c r="L411" s="38">
        <v>0</v>
      </c>
      <c s="32">
        <f>ROUND(ROUND(L411,2)*ROUND(G411,3),2)</f>
      </c>
      <c s="36" t="s">
        <v>3651</v>
      </c>
      <c>
        <f>(M411*21)/100</f>
      </c>
      <c t="s">
        <v>27</v>
      </c>
    </row>
    <row r="412" spans="1:5" ht="12.75">
      <c r="A412" s="35" t="s">
        <v>53</v>
      </c>
      <c r="E412" s="39" t="s">
        <v>5</v>
      </c>
    </row>
    <row r="413" spans="1:5" ht="12.75">
      <c r="A413" s="35" t="s">
        <v>54</v>
      </c>
      <c r="E413" s="40" t="s">
        <v>4689</v>
      </c>
    </row>
    <row r="414" spans="1:5" ht="12.75">
      <c r="A414" t="s">
        <v>55</v>
      </c>
      <c r="E414" s="39" t="s">
        <v>5</v>
      </c>
    </row>
    <row r="415" spans="1:16" ht="25.5">
      <c r="A415" t="s">
        <v>48</v>
      </c>
      <c s="34" t="s">
        <v>698</v>
      </c>
      <c s="34" t="s">
        <v>4690</v>
      </c>
      <c s="35" t="s">
        <v>5</v>
      </c>
      <c s="6" t="s">
        <v>4691</v>
      </c>
      <c s="36" t="s">
        <v>62</v>
      </c>
      <c s="37">
        <v>6</v>
      </c>
      <c s="36">
        <v>0.00022</v>
      </c>
      <c s="36">
        <f>ROUND(G415*H415,6)</f>
      </c>
      <c r="L415" s="38">
        <v>0</v>
      </c>
      <c s="32">
        <f>ROUND(ROUND(L415,2)*ROUND(G415,3),2)</f>
      </c>
      <c s="36" t="s">
        <v>3651</v>
      </c>
      <c>
        <f>(M415*21)/100</f>
      </c>
      <c t="s">
        <v>27</v>
      </c>
    </row>
    <row r="416" spans="1:5" ht="12.75">
      <c r="A416" s="35" t="s">
        <v>53</v>
      </c>
      <c r="E416" s="39" t="s">
        <v>5</v>
      </c>
    </row>
    <row r="417" spans="1:5" ht="12.75">
      <c r="A417" s="35" t="s">
        <v>54</v>
      </c>
      <c r="E417" s="40" t="s">
        <v>3805</v>
      </c>
    </row>
    <row r="418" spans="1:5" ht="12.75">
      <c r="A418" t="s">
        <v>55</v>
      </c>
      <c r="E418" s="39" t="s">
        <v>5</v>
      </c>
    </row>
    <row r="419" spans="1:16" ht="25.5">
      <c r="A419" t="s">
        <v>48</v>
      </c>
      <c s="34" t="s">
        <v>702</v>
      </c>
      <c s="34" t="s">
        <v>4692</v>
      </c>
      <c s="35" t="s">
        <v>5</v>
      </c>
      <c s="6" t="s">
        <v>4693</v>
      </c>
      <c s="36" t="s">
        <v>62</v>
      </c>
      <c s="37">
        <v>3</v>
      </c>
      <c s="36">
        <v>0.00022</v>
      </c>
      <c s="36">
        <f>ROUND(G419*H419,6)</f>
      </c>
      <c r="L419" s="38">
        <v>0</v>
      </c>
      <c s="32">
        <f>ROUND(ROUND(L419,2)*ROUND(G419,3),2)</f>
      </c>
      <c s="36" t="s">
        <v>3651</v>
      </c>
      <c>
        <f>(M419*21)/100</f>
      </c>
      <c t="s">
        <v>27</v>
      </c>
    </row>
    <row r="420" spans="1:5" ht="12.75">
      <c r="A420" s="35" t="s">
        <v>53</v>
      </c>
      <c r="E420" s="39" t="s">
        <v>5</v>
      </c>
    </row>
    <row r="421" spans="1:5" ht="12.75">
      <c r="A421" s="35" t="s">
        <v>54</v>
      </c>
      <c r="E421" s="40" t="s">
        <v>3776</v>
      </c>
    </row>
    <row r="422" spans="1:5" ht="12.75">
      <c r="A422" t="s">
        <v>55</v>
      </c>
      <c r="E422" s="39" t="s">
        <v>5</v>
      </c>
    </row>
    <row r="423" spans="1:16" ht="25.5">
      <c r="A423" t="s">
        <v>48</v>
      </c>
      <c s="34" t="s">
        <v>706</v>
      </c>
      <c s="34" t="s">
        <v>4694</v>
      </c>
      <c s="35" t="s">
        <v>5</v>
      </c>
      <c s="6" t="s">
        <v>4695</v>
      </c>
      <c s="36" t="s">
        <v>62</v>
      </c>
      <c s="37">
        <v>9</v>
      </c>
      <c s="36">
        <v>0.00503</v>
      </c>
      <c s="36">
        <f>ROUND(G423*H423,6)</f>
      </c>
      <c r="L423" s="38">
        <v>0</v>
      </c>
      <c s="32">
        <f>ROUND(ROUND(L423,2)*ROUND(G423,3),2)</f>
      </c>
      <c s="36" t="s">
        <v>3651</v>
      </c>
      <c>
        <f>(M423*21)/100</f>
      </c>
      <c t="s">
        <v>27</v>
      </c>
    </row>
    <row r="424" spans="1:5" ht="12.75">
      <c r="A424" s="35" t="s">
        <v>53</v>
      </c>
      <c r="E424" s="39" t="s">
        <v>5</v>
      </c>
    </row>
    <row r="425" spans="1:5" ht="12.75">
      <c r="A425" s="35" t="s">
        <v>54</v>
      </c>
      <c r="E425" s="40" t="s">
        <v>4696</v>
      </c>
    </row>
    <row r="426" spans="1:5" ht="12.75">
      <c r="A426" t="s">
        <v>55</v>
      </c>
      <c r="E426" s="39" t="s">
        <v>5</v>
      </c>
    </row>
    <row r="427" spans="1:16" ht="25.5">
      <c r="A427" t="s">
        <v>48</v>
      </c>
      <c s="34" t="s">
        <v>710</v>
      </c>
      <c s="34" t="s">
        <v>4697</v>
      </c>
      <c s="35" t="s">
        <v>5</v>
      </c>
      <c s="6" t="s">
        <v>4698</v>
      </c>
      <c s="36" t="s">
        <v>443</v>
      </c>
      <c s="37">
        <v>7.293</v>
      </c>
      <c s="36">
        <v>0</v>
      </c>
      <c s="36">
        <f>ROUND(G427*H427,6)</f>
      </c>
      <c r="L427" s="38">
        <v>0</v>
      </c>
      <c s="32">
        <f>ROUND(ROUND(L427,2)*ROUND(G427,3),2)</f>
      </c>
      <c s="36" t="s">
        <v>3651</v>
      </c>
      <c>
        <f>(M427*21)/100</f>
      </c>
      <c t="s">
        <v>27</v>
      </c>
    </row>
    <row r="428" spans="1:5" ht="38.25">
      <c r="A428" s="35" t="s">
        <v>53</v>
      </c>
      <c r="E428" s="39" t="s">
        <v>4699</v>
      </c>
    </row>
    <row r="429" spans="1:5" ht="12.75">
      <c r="A429" s="35" t="s">
        <v>54</v>
      </c>
      <c r="E429" s="40" t="s">
        <v>4700</v>
      </c>
    </row>
    <row r="430" spans="1:5" ht="12.75">
      <c r="A430" t="s">
        <v>55</v>
      </c>
      <c r="E430" s="39" t="s">
        <v>5</v>
      </c>
    </row>
    <row r="431" spans="1:16" ht="25.5">
      <c r="A431" t="s">
        <v>48</v>
      </c>
      <c s="34" t="s">
        <v>714</v>
      </c>
      <c s="34" t="s">
        <v>4701</v>
      </c>
      <c s="35" t="s">
        <v>5</v>
      </c>
      <c s="6" t="s">
        <v>4698</v>
      </c>
      <c s="36" t="s">
        <v>443</v>
      </c>
      <c s="37">
        <v>7.293</v>
      </c>
      <c s="36">
        <v>0</v>
      </c>
      <c s="36">
        <f>ROUND(G431*H431,6)</f>
      </c>
      <c r="L431" s="38">
        <v>0</v>
      </c>
      <c s="32">
        <f>ROUND(ROUND(L431,2)*ROUND(G431,3),2)</f>
      </c>
      <c s="36" t="s">
        <v>3651</v>
      </c>
      <c>
        <f>(M431*21)/100</f>
      </c>
      <c t="s">
        <v>27</v>
      </c>
    </row>
    <row r="432" spans="1:5" ht="25.5">
      <c r="A432" s="35" t="s">
        <v>53</v>
      </c>
      <c r="E432" s="39" t="s">
        <v>4702</v>
      </c>
    </row>
    <row r="433" spans="1:5" ht="12.75">
      <c r="A433" s="35" t="s">
        <v>54</v>
      </c>
      <c r="E433" s="40" t="s">
        <v>4700</v>
      </c>
    </row>
    <row r="434" spans="1:5" ht="12.75">
      <c r="A434" t="s">
        <v>55</v>
      </c>
      <c r="E434" s="39" t="s">
        <v>5</v>
      </c>
    </row>
    <row r="435" spans="1:16" ht="38.25">
      <c r="A435" t="s">
        <v>48</v>
      </c>
      <c s="34" t="s">
        <v>718</v>
      </c>
      <c s="34" t="s">
        <v>4703</v>
      </c>
      <c s="35" t="s">
        <v>5</v>
      </c>
      <c s="6" t="s">
        <v>4704</v>
      </c>
      <c s="36" t="s">
        <v>62</v>
      </c>
      <c s="37">
        <v>1</v>
      </c>
      <c s="36">
        <v>0.01272</v>
      </c>
      <c s="36">
        <f>ROUND(G435*H435,6)</f>
      </c>
      <c r="L435" s="38">
        <v>0</v>
      </c>
      <c s="32">
        <f>ROUND(ROUND(L435,2)*ROUND(G435,3),2)</f>
      </c>
      <c s="36" t="s">
        <v>2996</v>
      </c>
      <c>
        <f>(M435*21)/100</f>
      </c>
      <c t="s">
        <v>27</v>
      </c>
    </row>
    <row r="436" spans="1:5" ht="12.75">
      <c r="A436" s="35" t="s">
        <v>53</v>
      </c>
      <c r="E436" s="39" t="s">
        <v>5</v>
      </c>
    </row>
    <row r="437" spans="1:5" ht="12.75">
      <c r="A437" s="35" t="s">
        <v>54</v>
      </c>
      <c r="E437" s="40" t="s">
        <v>4705</v>
      </c>
    </row>
    <row r="438" spans="1:5" ht="12.75">
      <c r="A438" t="s">
        <v>55</v>
      </c>
      <c r="E438" s="39" t="s">
        <v>4557</v>
      </c>
    </row>
    <row r="439" spans="1:16" ht="25.5">
      <c r="A439" t="s">
        <v>48</v>
      </c>
      <c s="34" t="s">
        <v>722</v>
      </c>
      <c s="34" t="s">
        <v>4706</v>
      </c>
      <c s="35" t="s">
        <v>5</v>
      </c>
      <c s="6" t="s">
        <v>4707</v>
      </c>
      <c s="36" t="s">
        <v>62</v>
      </c>
      <c s="37">
        <v>2</v>
      </c>
      <c s="36">
        <v>0.01225</v>
      </c>
      <c s="36">
        <f>ROUND(G439*H439,6)</f>
      </c>
      <c r="L439" s="38">
        <v>0</v>
      </c>
      <c s="32">
        <f>ROUND(ROUND(L439,2)*ROUND(G439,3),2)</f>
      </c>
      <c s="36" t="s">
        <v>2996</v>
      </c>
      <c>
        <f>(M439*21)/100</f>
      </c>
      <c t="s">
        <v>27</v>
      </c>
    </row>
    <row r="440" spans="1:5" ht="12.75">
      <c r="A440" s="35" t="s">
        <v>53</v>
      </c>
      <c r="E440" s="39" t="s">
        <v>5</v>
      </c>
    </row>
    <row r="441" spans="1:5" ht="12.75">
      <c r="A441" s="35" t="s">
        <v>54</v>
      </c>
      <c r="E441" s="40" t="s">
        <v>4708</v>
      </c>
    </row>
    <row r="442" spans="1:5" ht="12.75">
      <c r="A442" t="s">
        <v>55</v>
      </c>
      <c r="E442" s="39" t="s">
        <v>4557</v>
      </c>
    </row>
    <row r="443" spans="1:16" ht="25.5">
      <c r="A443" t="s">
        <v>48</v>
      </c>
      <c s="34" t="s">
        <v>726</v>
      </c>
      <c s="34" t="s">
        <v>4709</v>
      </c>
      <c s="35" t="s">
        <v>5</v>
      </c>
      <c s="6" t="s">
        <v>4710</v>
      </c>
      <c s="36" t="s">
        <v>62</v>
      </c>
      <c s="37">
        <v>2</v>
      </c>
      <c s="36">
        <v>0.01489</v>
      </c>
      <c s="36">
        <f>ROUND(G443*H443,6)</f>
      </c>
      <c r="L443" s="38">
        <v>0</v>
      </c>
      <c s="32">
        <f>ROUND(ROUND(L443,2)*ROUND(G443,3),2)</f>
      </c>
      <c s="36" t="s">
        <v>2996</v>
      </c>
      <c>
        <f>(M443*21)/100</f>
      </c>
      <c t="s">
        <v>27</v>
      </c>
    </row>
    <row r="444" spans="1:5" ht="12.75">
      <c r="A444" s="35" t="s">
        <v>53</v>
      </c>
      <c r="E444" s="39" t="s">
        <v>5</v>
      </c>
    </row>
    <row r="445" spans="1:5" ht="12.75">
      <c r="A445" s="35" t="s">
        <v>54</v>
      </c>
      <c r="E445" s="40" t="s">
        <v>4711</v>
      </c>
    </row>
    <row r="446" spans="1:5" ht="12.75">
      <c r="A446" t="s">
        <v>55</v>
      </c>
      <c r="E446" s="39" t="s">
        <v>4557</v>
      </c>
    </row>
    <row r="447" spans="1:16" ht="25.5">
      <c r="A447" t="s">
        <v>48</v>
      </c>
      <c s="34" t="s">
        <v>730</v>
      </c>
      <c s="34" t="s">
        <v>4712</v>
      </c>
      <c s="35" t="s">
        <v>5</v>
      </c>
      <c s="6" t="s">
        <v>4713</v>
      </c>
      <c s="36" t="s">
        <v>62</v>
      </c>
      <c s="37">
        <v>1</v>
      </c>
      <c s="36">
        <v>0.01521</v>
      </c>
      <c s="36">
        <f>ROUND(G447*H447,6)</f>
      </c>
      <c r="L447" s="38">
        <v>0</v>
      </c>
      <c s="32">
        <f>ROUND(ROUND(L447,2)*ROUND(G447,3),2)</f>
      </c>
      <c s="36" t="s">
        <v>2996</v>
      </c>
      <c>
        <f>(M447*21)/100</f>
      </c>
      <c t="s">
        <v>27</v>
      </c>
    </row>
    <row r="448" spans="1:5" ht="12.75">
      <c r="A448" s="35" t="s">
        <v>53</v>
      </c>
      <c r="E448" s="39" t="s">
        <v>5</v>
      </c>
    </row>
    <row r="449" spans="1:5" ht="12.75">
      <c r="A449" s="35" t="s">
        <v>54</v>
      </c>
      <c r="E449" s="40" t="s">
        <v>4714</v>
      </c>
    </row>
    <row r="450" spans="1:5" ht="12.75">
      <c r="A450" t="s">
        <v>55</v>
      </c>
      <c r="E450" s="39" t="s">
        <v>4557</v>
      </c>
    </row>
    <row r="451" spans="1:16" ht="25.5">
      <c r="A451" t="s">
        <v>48</v>
      </c>
      <c s="34" t="s">
        <v>734</v>
      </c>
      <c s="34" t="s">
        <v>4715</v>
      </c>
      <c s="35" t="s">
        <v>5</v>
      </c>
      <c s="6" t="s">
        <v>4716</v>
      </c>
      <c s="36" t="s">
        <v>62</v>
      </c>
      <c s="37">
        <v>1</v>
      </c>
      <c s="36">
        <v>0.0303</v>
      </c>
      <c s="36">
        <f>ROUND(G451*H451,6)</f>
      </c>
      <c r="L451" s="38">
        <v>0</v>
      </c>
      <c s="32">
        <f>ROUND(ROUND(L451,2)*ROUND(G451,3),2)</f>
      </c>
      <c s="36" t="s">
        <v>2996</v>
      </c>
      <c>
        <f>(M451*21)/100</f>
      </c>
      <c t="s">
        <v>27</v>
      </c>
    </row>
    <row r="452" spans="1:5" ht="12.75">
      <c r="A452" s="35" t="s">
        <v>53</v>
      </c>
      <c r="E452" s="39" t="s">
        <v>5</v>
      </c>
    </row>
    <row r="453" spans="1:5" ht="12.75">
      <c r="A453" s="35" t="s">
        <v>54</v>
      </c>
      <c r="E453" s="40" t="s">
        <v>4714</v>
      </c>
    </row>
    <row r="454" spans="1:5" ht="12.75">
      <c r="A454" t="s">
        <v>55</v>
      </c>
      <c r="E454" s="39" t="s">
        <v>4557</v>
      </c>
    </row>
    <row r="455" spans="1:16" ht="25.5">
      <c r="A455" t="s">
        <v>48</v>
      </c>
      <c s="34" t="s">
        <v>738</v>
      </c>
      <c s="34" t="s">
        <v>4717</v>
      </c>
      <c s="35" t="s">
        <v>5</v>
      </c>
      <c s="6" t="s">
        <v>4718</v>
      </c>
      <c s="36" t="s">
        <v>62</v>
      </c>
      <c s="37">
        <v>1</v>
      </c>
      <c s="36">
        <v>0.0159</v>
      </c>
      <c s="36">
        <f>ROUND(G455*H455,6)</f>
      </c>
      <c r="L455" s="38">
        <v>0</v>
      </c>
      <c s="32">
        <f>ROUND(ROUND(L455,2)*ROUND(G455,3),2)</f>
      </c>
      <c s="36" t="s">
        <v>434</v>
      </c>
      <c>
        <f>(M455*21)/100</f>
      </c>
      <c t="s">
        <v>27</v>
      </c>
    </row>
    <row r="456" spans="1:5" ht="12.75">
      <c r="A456" s="35" t="s">
        <v>53</v>
      </c>
      <c r="E456" s="39" t="s">
        <v>5</v>
      </c>
    </row>
    <row r="457" spans="1:5" ht="12.75">
      <c r="A457" s="35" t="s">
        <v>54</v>
      </c>
      <c r="E457" s="40" t="s">
        <v>4714</v>
      </c>
    </row>
    <row r="458" spans="1:5" ht="12.75">
      <c r="A458" t="s">
        <v>55</v>
      </c>
      <c r="E458" s="39" t="s">
        <v>5</v>
      </c>
    </row>
    <row r="459" spans="1:16" ht="25.5">
      <c r="A459" t="s">
        <v>48</v>
      </c>
      <c s="34" t="s">
        <v>742</v>
      </c>
      <c s="34" t="s">
        <v>4719</v>
      </c>
      <c s="35" t="s">
        <v>5</v>
      </c>
      <c s="6" t="s">
        <v>4720</v>
      </c>
      <c s="36" t="s">
        <v>62</v>
      </c>
      <c s="37">
        <v>1</v>
      </c>
      <c s="36">
        <v>0.0195</v>
      </c>
      <c s="36">
        <f>ROUND(G459*H459,6)</f>
      </c>
      <c r="L459" s="38">
        <v>0</v>
      </c>
      <c s="32">
        <f>ROUND(ROUND(L459,2)*ROUND(G459,3),2)</f>
      </c>
      <c s="36" t="s">
        <v>2996</v>
      </c>
      <c>
        <f>(M459*21)/100</f>
      </c>
      <c t="s">
        <v>27</v>
      </c>
    </row>
    <row r="460" spans="1:5" ht="12.75">
      <c r="A460" s="35" t="s">
        <v>53</v>
      </c>
      <c r="E460" s="39" t="s">
        <v>5</v>
      </c>
    </row>
    <row r="461" spans="1:5" ht="12.75">
      <c r="A461" s="35" t="s">
        <v>54</v>
      </c>
      <c r="E461" s="40" t="s">
        <v>4714</v>
      </c>
    </row>
    <row r="462" spans="1:5" ht="12.75">
      <c r="A462" t="s">
        <v>55</v>
      </c>
      <c r="E462" s="39" t="s">
        <v>4557</v>
      </c>
    </row>
    <row r="463" spans="1:13" ht="12.75">
      <c r="A463" t="s">
        <v>46</v>
      </c>
      <c r="C463" s="31" t="s">
        <v>4721</v>
      </c>
      <c r="E463" s="33" t="s">
        <v>4722</v>
      </c>
      <c r="J463" s="32">
        <f>0</f>
      </c>
      <c s="32">
        <f>0</f>
      </c>
      <c s="32">
        <f>0+L464+L468+L472+L476+L480+L484+L488+L492+L496+L500+L504+L508+L512+L516+L520+L524</f>
      </c>
      <c s="32">
        <f>0+M464+M468+M472+M476+M480+M484+M488+M492+M496+M500+M504+M508+M512+M516+M520+M524</f>
      </c>
    </row>
    <row r="464" spans="1:16" ht="12.75">
      <c r="A464" t="s">
        <v>48</v>
      </c>
      <c s="34" t="s">
        <v>746</v>
      </c>
      <c s="34" t="s">
        <v>4723</v>
      </c>
      <c s="35" t="s">
        <v>5</v>
      </c>
      <c s="6" t="s">
        <v>4724</v>
      </c>
      <c s="36" t="s">
        <v>62</v>
      </c>
      <c s="37">
        <v>9</v>
      </c>
      <c s="36">
        <v>0.0022</v>
      </c>
      <c s="36">
        <f>ROUND(G464*H464,6)</f>
      </c>
      <c r="L464" s="38">
        <v>0</v>
      </c>
      <c s="32">
        <f>ROUND(ROUND(L464,2)*ROUND(G464,3),2)</f>
      </c>
      <c s="36" t="s">
        <v>3651</v>
      </c>
      <c>
        <f>(M464*21)/100</f>
      </c>
      <c t="s">
        <v>27</v>
      </c>
    </row>
    <row r="465" spans="1:5" ht="12.75">
      <c r="A465" s="35" t="s">
        <v>53</v>
      </c>
      <c r="E465" s="39" t="s">
        <v>5</v>
      </c>
    </row>
    <row r="466" spans="1:5" ht="12.75">
      <c r="A466" s="35" t="s">
        <v>54</v>
      </c>
      <c r="E466" s="40" t="s">
        <v>4696</v>
      </c>
    </row>
    <row r="467" spans="1:5" ht="12.75">
      <c r="A467" t="s">
        <v>55</v>
      </c>
      <c r="E467" s="39" t="s">
        <v>5</v>
      </c>
    </row>
    <row r="468" spans="1:16" ht="12.75">
      <c r="A468" t="s">
        <v>48</v>
      </c>
      <c s="34" t="s">
        <v>750</v>
      </c>
      <c s="34" t="s">
        <v>4725</v>
      </c>
      <c s="35" t="s">
        <v>5</v>
      </c>
      <c s="6" t="s">
        <v>4726</v>
      </c>
      <c s="36" t="s">
        <v>62</v>
      </c>
      <c s="37">
        <v>2</v>
      </c>
      <c s="36">
        <v>0.00015</v>
      </c>
      <c s="36">
        <f>ROUND(G468*H468,6)</f>
      </c>
      <c r="L468" s="38">
        <v>0</v>
      </c>
      <c s="32">
        <f>ROUND(ROUND(L468,2)*ROUND(G468,3),2)</f>
      </c>
      <c s="36" t="s">
        <v>3651</v>
      </c>
      <c>
        <f>(M468*21)/100</f>
      </c>
      <c t="s">
        <v>27</v>
      </c>
    </row>
    <row r="469" spans="1:5" ht="12.75">
      <c r="A469" s="35" t="s">
        <v>53</v>
      </c>
      <c r="E469" s="39" t="s">
        <v>5</v>
      </c>
    </row>
    <row r="470" spans="1:5" ht="12.75">
      <c r="A470" s="35" t="s">
        <v>54</v>
      </c>
      <c r="E470" s="40" t="s">
        <v>4612</v>
      </c>
    </row>
    <row r="471" spans="1:5" ht="12.75">
      <c r="A471" t="s">
        <v>55</v>
      </c>
      <c r="E471" s="39" t="s">
        <v>5</v>
      </c>
    </row>
    <row r="472" spans="1:16" ht="12.75">
      <c r="A472" t="s">
        <v>48</v>
      </c>
      <c s="34" t="s">
        <v>754</v>
      </c>
      <c s="34" t="s">
        <v>4727</v>
      </c>
      <c s="35" t="s">
        <v>5</v>
      </c>
      <c s="6" t="s">
        <v>4728</v>
      </c>
      <c s="36" t="s">
        <v>62</v>
      </c>
      <c s="37">
        <v>2</v>
      </c>
      <c s="36">
        <v>0.00015</v>
      </c>
      <c s="36">
        <f>ROUND(G472*H472,6)</f>
      </c>
      <c r="L472" s="38">
        <v>0</v>
      </c>
      <c s="32">
        <f>ROUND(ROUND(L472,2)*ROUND(G472,3),2)</f>
      </c>
      <c s="36" t="s">
        <v>3651</v>
      </c>
      <c>
        <f>(M472*21)/100</f>
      </c>
      <c t="s">
        <v>27</v>
      </c>
    </row>
    <row r="473" spans="1:5" ht="12.75">
      <c r="A473" s="35" t="s">
        <v>53</v>
      </c>
      <c r="E473" s="39" t="s">
        <v>5</v>
      </c>
    </row>
    <row r="474" spans="1:5" ht="12.75">
      <c r="A474" s="35" t="s">
        <v>54</v>
      </c>
      <c r="E474" s="40" t="s">
        <v>4612</v>
      </c>
    </row>
    <row r="475" spans="1:5" ht="12.75">
      <c r="A475" t="s">
        <v>55</v>
      </c>
      <c r="E475" s="39" t="s">
        <v>5</v>
      </c>
    </row>
    <row r="476" spans="1:16" ht="12.75">
      <c r="A476" t="s">
        <v>48</v>
      </c>
      <c s="34" t="s">
        <v>758</v>
      </c>
      <c s="34" t="s">
        <v>4729</v>
      </c>
      <c s="35" t="s">
        <v>5</v>
      </c>
      <c s="6" t="s">
        <v>4730</v>
      </c>
      <c s="36" t="s">
        <v>62</v>
      </c>
      <c s="37">
        <v>3</v>
      </c>
      <c s="36">
        <v>0.00015</v>
      </c>
      <c s="36">
        <f>ROUND(G476*H476,6)</f>
      </c>
      <c r="L476" s="38">
        <v>0</v>
      </c>
      <c s="32">
        <f>ROUND(ROUND(L476,2)*ROUND(G476,3),2)</f>
      </c>
      <c s="36" t="s">
        <v>3651</v>
      </c>
      <c>
        <f>(M476*21)/100</f>
      </c>
      <c t="s">
        <v>27</v>
      </c>
    </row>
    <row r="477" spans="1:5" ht="12.75">
      <c r="A477" s="35" t="s">
        <v>53</v>
      </c>
      <c r="E477" s="39" t="s">
        <v>5</v>
      </c>
    </row>
    <row r="478" spans="1:5" ht="12.75">
      <c r="A478" s="35" t="s">
        <v>54</v>
      </c>
      <c r="E478" s="40" t="s">
        <v>4731</v>
      </c>
    </row>
    <row r="479" spans="1:5" ht="12.75">
      <c r="A479" t="s">
        <v>55</v>
      </c>
      <c r="E479" s="39" t="s">
        <v>5</v>
      </c>
    </row>
    <row r="480" spans="1:16" ht="12.75">
      <c r="A480" t="s">
        <v>48</v>
      </c>
      <c s="34" t="s">
        <v>762</v>
      </c>
      <c s="34" t="s">
        <v>4732</v>
      </c>
      <c s="35" t="s">
        <v>5</v>
      </c>
      <c s="6" t="s">
        <v>4733</v>
      </c>
      <c s="36" t="s">
        <v>62</v>
      </c>
      <c s="37">
        <v>1</v>
      </c>
      <c s="36">
        <v>0.00015</v>
      </c>
      <c s="36">
        <f>ROUND(G480*H480,6)</f>
      </c>
      <c r="L480" s="38">
        <v>0</v>
      </c>
      <c s="32">
        <f>ROUND(ROUND(L480,2)*ROUND(G480,3),2)</f>
      </c>
      <c s="36" t="s">
        <v>3651</v>
      </c>
      <c>
        <f>(M480*21)/100</f>
      </c>
      <c t="s">
        <v>27</v>
      </c>
    </row>
    <row r="481" spans="1:5" ht="12.75">
      <c r="A481" s="35" t="s">
        <v>53</v>
      </c>
      <c r="E481" s="39" t="s">
        <v>5</v>
      </c>
    </row>
    <row r="482" spans="1:5" ht="12.75">
      <c r="A482" s="35" t="s">
        <v>54</v>
      </c>
      <c r="E482" s="40" t="s">
        <v>4714</v>
      </c>
    </row>
    <row r="483" spans="1:5" ht="12.75">
      <c r="A483" t="s">
        <v>55</v>
      </c>
      <c r="E483" s="39" t="s">
        <v>5</v>
      </c>
    </row>
    <row r="484" spans="1:16" ht="12.75">
      <c r="A484" t="s">
        <v>48</v>
      </c>
      <c s="34" t="s">
        <v>766</v>
      </c>
      <c s="34" t="s">
        <v>4734</v>
      </c>
      <c s="35" t="s">
        <v>5</v>
      </c>
      <c s="6" t="s">
        <v>4735</v>
      </c>
      <c s="36" t="s">
        <v>62</v>
      </c>
      <c s="37">
        <v>6</v>
      </c>
      <c s="36">
        <v>0</v>
      </c>
      <c s="36">
        <f>ROUND(G484*H484,6)</f>
      </c>
      <c r="L484" s="38">
        <v>0</v>
      </c>
      <c s="32">
        <f>ROUND(ROUND(L484,2)*ROUND(G484,3),2)</f>
      </c>
      <c s="36" t="s">
        <v>3651</v>
      </c>
      <c>
        <f>(M484*21)/100</f>
      </c>
      <c t="s">
        <v>27</v>
      </c>
    </row>
    <row r="485" spans="1:5" ht="12.75">
      <c r="A485" s="35" t="s">
        <v>53</v>
      </c>
      <c r="E485" s="39" t="s">
        <v>5</v>
      </c>
    </row>
    <row r="486" spans="1:5" ht="12.75">
      <c r="A486" s="35" t="s">
        <v>54</v>
      </c>
      <c r="E486" s="40" t="s">
        <v>4736</v>
      </c>
    </row>
    <row r="487" spans="1:5" ht="12.75">
      <c r="A487" t="s">
        <v>55</v>
      </c>
      <c r="E487" s="39" t="s">
        <v>5</v>
      </c>
    </row>
    <row r="488" spans="1:16" ht="12.75">
      <c r="A488" t="s">
        <v>48</v>
      </c>
      <c s="34" t="s">
        <v>770</v>
      </c>
      <c s="34" t="s">
        <v>4737</v>
      </c>
      <c s="35" t="s">
        <v>5</v>
      </c>
      <c s="6" t="s">
        <v>4738</v>
      </c>
      <c s="36" t="s">
        <v>62</v>
      </c>
      <c s="37">
        <v>9</v>
      </c>
      <c s="36">
        <v>0</v>
      </c>
      <c s="36">
        <f>ROUND(G488*H488,6)</f>
      </c>
      <c r="L488" s="38">
        <v>0</v>
      </c>
      <c s="32">
        <f>ROUND(ROUND(L488,2)*ROUND(G488,3),2)</f>
      </c>
      <c s="36" t="s">
        <v>3651</v>
      </c>
      <c>
        <f>(M488*21)/100</f>
      </c>
      <c t="s">
        <v>27</v>
      </c>
    </row>
    <row r="489" spans="1:5" ht="12.75">
      <c r="A489" s="35" t="s">
        <v>53</v>
      </c>
      <c r="E489" s="39" t="s">
        <v>5</v>
      </c>
    </row>
    <row r="490" spans="1:5" ht="12.75">
      <c r="A490" s="35" t="s">
        <v>54</v>
      </c>
      <c r="E490" s="40" t="s">
        <v>4739</v>
      </c>
    </row>
    <row r="491" spans="1:5" ht="12.75">
      <c r="A491" t="s">
        <v>55</v>
      </c>
      <c r="E491" s="39" t="s">
        <v>5</v>
      </c>
    </row>
    <row r="492" spans="1:16" ht="12.75">
      <c r="A492" t="s">
        <v>48</v>
      </c>
      <c s="34" t="s">
        <v>774</v>
      </c>
      <c s="34" t="s">
        <v>4740</v>
      </c>
      <c s="35" t="s">
        <v>5</v>
      </c>
      <c s="6" t="s">
        <v>4741</v>
      </c>
      <c s="36" t="s">
        <v>62</v>
      </c>
      <c s="37">
        <v>2</v>
      </c>
      <c s="36">
        <v>0</v>
      </c>
      <c s="36">
        <f>ROUND(G492*H492,6)</f>
      </c>
      <c r="L492" s="38">
        <v>0</v>
      </c>
      <c s="32">
        <f>ROUND(ROUND(L492,2)*ROUND(G492,3),2)</f>
      </c>
      <c s="36" t="s">
        <v>3651</v>
      </c>
      <c>
        <f>(M492*21)/100</f>
      </c>
      <c t="s">
        <v>27</v>
      </c>
    </row>
    <row r="493" spans="1:5" ht="12.75">
      <c r="A493" s="35" t="s">
        <v>53</v>
      </c>
      <c r="E493" s="39" t="s">
        <v>5</v>
      </c>
    </row>
    <row r="494" spans="1:5" ht="12.75">
      <c r="A494" s="35" t="s">
        <v>54</v>
      </c>
      <c r="E494" s="40" t="s">
        <v>3735</v>
      </c>
    </row>
    <row r="495" spans="1:5" ht="12.75">
      <c r="A495" t="s">
        <v>55</v>
      </c>
      <c r="E495" s="39" t="s">
        <v>5</v>
      </c>
    </row>
    <row r="496" spans="1:16" ht="12.75">
      <c r="A496" t="s">
        <v>48</v>
      </c>
      <c s="34" t="s">
        <v>775</v>
      </c>
      <c s="34" t="s">
        <v>4742</v>
      </c>
      <c s="35" t="s">
        <v>5</v>
      </c>
      <c s="6" t="s">
        <v>4743</v>
      </c>
      <c s="36" t="s">
        <v>62</v>
      </c>
      <c s="37">
        <v>2</v>
      </c>
      <c s="36">
        <v>0</v>
      </c>
      <c s="36">
        <f>ROUND(G496*H496,6)</f>
      </c>
      <c r="L496" s="38">
        <v>0</v>
      </c>
      <c s="32">
        <f>ROUND(ROUND(L496,2)*ROUND(G496,3),2)</f>
      </c>
      <c s="36" t="s">
        <v>3651</v>
      </c>
      <c>
        <f>(M496*21)/100</f>
      </c>
      <c t="s">
        <v>27</v>
      </c>
    </row>
    <row r="497" spans="1:5" ht="12.75">
      <c r="A497" s="35" t="s">
        <v>53</v>
      </c>
      <c r="E497" s="39" t="s">
        <v>5</v>
      </c>
    </row>
    <row r="498" spans="1:5" ht="12.75">
      <c r="A498" s="35" t="s">
        <v>54</v>
      </c>
      <c r="E498" s="40" t="s">
        <v>3735</v>
      </c>
    </row>
    <row r="499" spans="1:5" ht="12.75">
      <c r="A499" t="s">
        <v>55</v>
      </c>
      <c r="E499" s="39" t="s">
        <v>5</v>
      </c>
    </row>
    <row r="500" spans="1:16" ht="25.5">
      <c r="A500" t="s">
        <v>48</v>
      </c>
      <c s="34" t="s">
        <v>776</v>
      </c>
      <c s="34" t="s">
        <v>4744</v>
      </c>
      <c s="35" t="s">
        <v>5</v>
      </c>
      <c s="6" t="s">
        <v>4745</v>
      </c>
      <c s="36" t="s">
        <v>51</v>
      </c>
      <c s="37">
        <v>7.2</v>
      </c>
      <c s="36">
        <v>0</v>
      </c>
      <c s="36">
        <f>ROUND(G500*H500,6)</f>
      </c>
      <c r="L500" s="38">
        <v>0</v>
      </c>
      <c s="32">
        <f>ROUND(ROUND(L500,2)*ROUND(G500,3),2)</f>
      </c>
      <c s="36" t="s">
        <v>3651</v>
      </c>
      <c>
        <f>(M500*21)/100</f>
      </c>
      <c t="s">
        <v>27</v>
      </c>
    </row>
    <row r="501" spans="1:5" ht="12.75">
      <c r="A501" s="35" t="s">
        <v>53</v>
      </c>
      <c r="E501" s="39" t="s">
        <v>5</v>
      </c>
    </row>
    <row r="502" spans="1:5" ht="12.75">
      <c r="A502" s="35" t="s">
        <v>54</v>
      </c>
      <c r="E502" s="40" t="s">
        <v>4746</v>
      </c>
    </row>
    <row r="503" spans="1:5" ht="12.75">
      <c r="A503" t="s">
        <v>55</v>
      </c>
      <c r="E503" s="39" t="s">
        <v>5</v>
      </c>
    </row>
    <row r="504" spans="1:16" ht="25.5">
      <c r="A504" t="s">
        <v>48</v>
      </c>
      <c s="34" t="s">
        <v>780</v>
      </c>
      <c s="34" t="s">
        <v>4747</v>
      </c>
      <c s="35" t="s">
        <v>5</v>
      </c>
      <c s="6" t="s">
        <v>4748</v>
      </c>
      <c s="36" t="s">
        <v>443</v>
      </c>
      <c s="37">
        <v>0.087</v>
      </c>
      <c s="36">
        <v>0</v>
      </c>
      <c s="36">
        <f>ROUND(G504*H504,6)</f>
      </c>
      <c r="L504" s="38">
        <v>0</v>
      </c>
      <c s="32">
        <f>ROUND(ROUND(L504,2)*ROUND(G504,3),2)</f>
      </c>
      <c s="36" t="s">
        <v>3651</v>
      </c>
      <c>
        <f>(M504*21)/100</f>
      </c>
      <c t="s">
        <v>27</v>
      </c>
    </row>
    <row r="505" spans="1:5" ht="12.75">
      <c r="A505" s="35" t="s">
        <v>53</v>
      </c>
      <c r="E505" s="39" t="s">
        <v>5</v>
      </c>
    </row>
    <row r="506" spans="1:5" ht="12.75">
      <c r="A506" s="35" t="s">
        <v>54</v>
      </c>
      <c r="E506" s="40" t="s">
        <v>4749</v>
      </c>
    </row>
    <row r="507" spans="1:5" ht="12.75">
      <c r="A507" t="s">
        <v>55</v>
      </c>
      <c r="E507" s="39" t="s">
        <v>5</v>
      </c>
    </row>
    <row r="508" spans="1:16" ht="38.25">
      <c r="A508" t="s">
        <v>48</v>
      </c>
      <c s="34" t="s">
        <v>784</v>
      </c>
      <c s="34" t="s">
        <v>4750</v>
      </c>
      <c s="35" t="s">
        <v>5</v>
      </c>
      <c s="6" t="s">
        <v>4751</v>
      </c>
      <c s="36" t="s">
        <v>443</v>
      </c>
      <c s="37">
        <v>0.087</v>
      </c>
      <c s="36">
        <v>0</v>
      </c>
      <c s="36">
        <f>ROUND(G508*H508,6)</f>
      </c>
      <c r="L508" s="38">
        <v>0</v>
      </c>
      <c s="32">
        <f>ROUND(ROUND(L508,2)*ROUND(G508,3),2)</f>
      </c>
      <c s="36" t="s">
        <v>3651</v>
      </c>
      <c>
        <f>(M508*21)/100</f>
      </c>
      <c t="s">
        <v>27</v>
      </c>
    </row>
    <row r="509" spans="1:5" ht="12.75">
      <c r="A509" s="35" t="s">
        <v>53</v>
      </c>
      <c r="E509" s="39" t="s">
        <v>5</v>
      </c>
    </row>
    <row r="510" spans="1:5" ht="12.75">
      <c r="A510" s="35" t="s">
        <v>54</v>
      </c>
      <c r="E510" s="40" t="s">
        <v>4749</v>
      </c>
    </row>
    <row r="511" spans="1:5" ht="12.75">
      <c r="A511" t="s">
        <v>55</v>
      </c>
      <c r="E511" s="39" t="s">
        <v>5</v>
      </c>
    </row>
    <row r="512" spans="1:16" ht="25.5">
      <c r="A512" t="s">
        <v>48</v>
      </c>
      <c s="34" t="s">
        <v>788</v>
      </c>
      <c s="34" t="s">
        <v>4752</v>
      </c>
      <c s="35" t="s">
        <v>5</v>
      </c>
      <c s="6" t="s">
        <v>4753</v>
      </c>
      <c s="36" t="s">
        <v>62</v>
      </c>
      <c s="37">
        <v>4</v>
      </c>
      <c s="36">
        <v>0</v>
      </c>
      <c s="36">
        <f>ROUND(G512*H512,6)</f>
      </c>
      <c r="L512" s="38">
        <v>0</v>
      </c>
      <c s="32">
        <f>ROUND(ROUND(L512,2)*ROUND(G512,3),2)</f>
      </c>
      <c s="36" t="s">
        <v>2996</v>
      </c>
      <c>
        <f>(M512*21)/100</f>
      </c>
      <c t="s">
        <v>27</v>
      </c>
    </row>
    <row r="513" spans="1:5" ht="12.75">
      <c r="A513" s="35" t="s">
        <v>53</v>
      </c>
      <c r="E513" s="39" t="s">
        <v>5</v>
      </c>
    </row>
    <row r="514" spans="1:5" ht="12.75">
      <c r="A514" s="35" t="s">
        <v>54</v>
      </c>
      <c r="E514" s="40" t="s">
        <v>4754</v>
      </c>
    </row>
    <row r="515" spans="1:5" ht="153">
      <c r="A515" t="s">
        <v>55</v>
      </c>
      <c r="E515" s="39" t="s">
        <v>4755</v>
      </c>
    </row>
    <row r="516" spans="1:16" ht="12.75">
      <c r="A516" t="s">
        <v>48</v>
      </c>
      <c s="34" t="s">
        <v>789</v>
      </c>
      <c s="34" t="s">
        <v>4756</v>
      </c>
      <c s="35" t="s">
        <v>5</v>
      </c>
      <c s="6" t="s">
        <v>4757</v>
      </c>
      <c s="36" t="s">
        <v>62</v>
      </c>
      <c s="37">
        <v>2</v>
      </c>
      <c s="36">
        <v>0</v>
      </c>
      <c s="36">
        <f>ROUND(G516*H516,6)</f>
      </c>
      <c r="L516" s="38">
        <v>0</v>
      </c>
      <c s="32">
        <f>ROUND(ROUND(L516,2)*ROUND(G516,3),2)</f>
      </c>
      <c s="36" t="s">
        <v>2996</v>
      </c>
      <c>
        <f>(M516*21)/100</f>
      </c>
      <c t="s">
        <v>27</v>
      </c>
    </row>
    <row r="517" spans="1:5" ht="12.75">
      <c r="A517" s="35" t="s">
        <v>53</v>
      </c>
      <c r="E517" s="39" t="s">
        <v>5</v>
      </c>
    </row>
    <row r="518" spans="1:5" ht="12.75">
      <c r="A518" s="35" t="s">
        <v>54</v>
      </c>
      <c r="E518" s="40" t="s">
        <v>3735</v>
      </c>
    </row>
    <row r="519" spans="1:5" ht="12.75">
      <c r="A519" t="s">
        <v>55</v>
      </c>
      <c r="E519" s="39" t="s">
        <v>4557</v>
      </c>
    </row>
    <row r="520" spans="1:16" ht="12.75">
      <c r="A520" t="s">
        <v>48</v>
      </c>
      <c s="34" t="s">
        <v>790</v>
      </c>
      <c s="34" t="s">
        <v>4758</v>
      </c>
      <c s="35" t="s">
        <v>5</v>
      </c>
      <c s="6" t="s">
        <v>4759</v>
      </c>
      <c s="36" t="s">
        <v>51</v>
      </c>
      <c s="37">
        <v>9.36</v>
      </c>
      <c s="36">
        <v>0.003</v>
      </c>
      <c s="36">
        <f>ROUND(G520*H520,6)</f>
      </c>
      <c r="L520" s="38">
        <v>0</v>
      </c>
      <c s="32">
        <f>ROUND(ROUND(L520,2)*ROUND(G520,3),2)</f>
      </c>
      <c s="36" t="s">
        <v>2996</v>
      </c>
      <c>
        <f>(M520*21)/100</f>
      </c>
      <c t="s">
        <v>27</v>
      </c>
    </row>
    <row r="521" spans="1:5" ht="12.75">
      <c r="A521" s="35" t="s">
        <v>53</v>
      </c>
      <c r="E521" s="39" t="s">
        <v>5</v>
      </c>
    </row>
    <row r="522" spans="1:5" ht="25.5">
      <c r="A522" s="35" t="s">
        <v>54</v>
      </c>
      <c r="E522" s="40" t="s">
        <v>4760</v>
      </c>
    </row>
    <row r="523" spans="1:5" ht="12.75">
      <c r="A523" t="s">
        <v>55</v>
      </c>
      <c r="E523" s="39" t="s">
        <v>5</v>
      </c>
    </row>
    <row r="524" spans="1:16" ht="12.75">
      <c r="A524" t="s">
        <v>48</v>
      </c>
      <c s="34" t="s">
        <v>791</v>
      </c>
      <c s="34" t="s">
        <v>4761</v>
      </c>
      <c s="35" t="s">
        <v>5</v>
      </c>
      <c s="6" t="s">
        <v>4762</v>
      </c>
      <c s="36" t="s">
        <v>51</v>
      </c>
      <c s="37">
        <v>9.36</v>
      </c>
      <c s="36">
        <v>0.004</v>
      </c>
      <c s="36">
        <f>ROUND(G524*H524,6)</f>
      </c>
      <c r="L524" s="38">
        <v>0</v>
      </c>
      <c s="32">
        <f>ROUND(ROUND(L524,2)*ROUND(G524,3),2)</f>
      </c>
      <c s="36" t="s">
        <v>2996</v>
      </c>
      <c>
        <f>(M524*21)/100</f>
      </c>
      <c t="s">
        <v>27</v>
      </c>
    </row>
    <row r="525" spans="1:5" ht="12.75">
      <c r="A525" s="35" t="s">
        <v>53</v>
      </c>
      <c r="E525" s="39" t="s">
        <v>5</v>
      </c>
    </row>
    <row r="526" spans="1:5" ht="12.75">
      <c r="A526" s="35" t="s">
        <v>54</v>
      </c>
      <c r="E526" s="40" t="s">
        <v>4763</v>
      </c>
    </row>
    <row r="527" spans="1:5" ht="12.75">
      <c r="A527" t="s">
        <v>55</v>
      </c>
      <c r="E527" s="39" t="s">
        <v>5</v>
      </c>
    </row>
    <row r="528" spans="1:13" ht="12.75">
      <c r="A528" t="s">
        <v>46</v>
      </c>
      <c r="C528" s="31" t="s">
        <v>4764</v>
      </c>
      <c r="E528" s="33" t="s">
        <v>4765</v>
      </c>
      <c r="J528" s="32">
        <f>0</f>
      </c>
      <c s="32">
        <f>0</f>
      </c>
      <c s="32">
        <f>0+L529+L533+L537+L541+L545+L549+L553+L557+L561+L565+L569+L573+L577+L581+L585+L589+L593+L597+L601+L605+L609+L613+L617+L621+L625+L629+L633+L637+L641+L645+L649</f>
      </c>
      <c s="32">
        <f>0+M529+M533+M537+M541+M545+M549+M553+M557+M561+M565+M569+M573+M577+M581+M585+M589+M593+M597+M601+M605+M609+M613+M617+M621+M625+M629+M633+M637+M641+M645+M649</f>
      </c>
    </row>
    <row r="529" spans="1:16" ht="12.75">
      <c r="A529" t="s">
        <v>48</v>
      </c>
      <c s="34" t="s">
        <v>795</v>
      </c>
      <c s="34" t="s">
        <v>4766</v>
      </c>
      <c s="35" t="s">
        <v>5</v>
      </c>
      <c s="6" t="s">
        <v>4767</v>
      </c>
      <c s="36" t="s">
        <v>443</v>
      </c>
      <c s="37">
        <v>0.028</v>
      </c>
      <c s="36">
        <v>1</v>
      </c>
      <c s="36">
        <f>ROUND(G529*H529,6)</f>
      </c>
      <c r="L529" s="38">
        <v>0</v>
      </c>
      <c s="32">
        <f>ROUND(ROUND(L529,2)*ROUND(G529,3),2)</f>
      </c>
      <c s="36" t="s">
        <v>3651</v>
      </c>
      <c>
        <f>(M529*21)/100</f>
      </c>
      <c t="s">
        <v>27</v>
      </c>
    </row>
    <row r="530" spans="1:5" ht="12.75">
      <c r="A530" s="35" t="s">
        <v>53</v>
      </c>
      <c r="E530" s="39" t="s">
        <v>5</v>
      </c>
    </row>
    <row r="531" spans="1:5" ht="12.75">
      <c r="A531" s="35" t="s">
        <v>54</v>
      </c>
      <c r="E531" s="40" t="s">
        <v>4768</v>
      </c>
    </row>
    <row r="532" spans="1:5" ht="12.75">
      <c r="A532" t="s">
        <v>55</v>
      </c>
      <c r="E532" s="39" t="s">
        <v>4769</v>
      </c>
    </row>
    <row r="533" spans="1:16" ht="12.75">
      <c r="A533" t="s">
        <v>48</v>
      </c>
      <c s="34" t="s">
        <v>796</v>
      </c>
      <c s="34" t="s">
        <v>4770</v>
      </c>
      <c s="35" t="s">
        <v>5</v>
      </c>
      <c s="6" t="s">
        <v>4771</v>
      </c>
      <c s="36" t="s">
        <v>197</v>
      </c>
      <c s="37">
        <v>34.035</v>
      </c>
      <c s="36">
        <v>0.015</v>
      </c>
      <c s="36">
        <f>ROUND(G533*H533,6)</f>
      </c>
      <c r="L533" s="38">
        <v>0</v>
      </c>
      <c s="32">
        <f>ROUND(ROUND(L533,2)*ROUND(G533,3),2)</f>
      </c>
      <c s="36" t="s">
        <v>3651</v>
      </c>
      <c>
        <f>(M533*21)/100</f>
      </c>
      <c t="s">
        <v>27</v>
      </c>
    </row>
    <row r="534" spans="1:5" ht="12.75">
      <c r="A534" s="35" t="s">
        <v>53</v>
      </c>
      <c r="E534" s="39" t="s">
        <v>5</v>
      </c>
    </row>
    <row r="535" spans="1:5" ht="12.75">
      <c r="A535" s="35" t="s">
        <v>54</v>
      </c>
      <c r="E535" s="40" t="s">
        <v>4772</v>
      </c>
    </row>
    <row r="536" spans="1:5" ht="12.75">
      <c r="A536" t="s">
        <v>55</v>
      </c>
      <c r="E536" s="39" t="s">
        <v>5</v>
      </c>
    </row>
    <row r="537" spans="1:16" ht="38.25">
      <c r="A537" t="s">
        <v>48</v>
      </c>
      <c s="34" t="s">
        <v>797</v>
      </c>
      <c s="34" t="s">
        <v>4773</v>
      </c>
      <c s="35" t="s">
        <v>5</v>
      </c>
      <c s="6" t="s">
        <v>4774</v>
      </c>
      <c s="36" t="s">
        <v>197</v>
      </c>
      <c s="37">
        <v>32.414</v>
      </c>
      <c s="36">
        <v>0.00337</v>
      </c>
      <c s="36">
        <f>ROUND(G537*H537,6)</f>
      </c>
      <c r="L537" s="38">
        <v>0</v>
      </c>
      <c s="32">
        <f>ROUND(ROUND(L537,2)*ROUND(G537,3),2)</f>
      </c>
      <c s="36" t="s">
        <v>3651</v>
      </c>
      <c>
        <f>(M537*21)/100</f>
      </c>
      <c t="s">
        <v>27</v>
      </c>
    </row>
    <row r="538" spans="1:5" ht="12.75">
      <c r="A538" s="35" t="s">
        <v>53</v>
      </c>
      <c r="E538" s="39" t="s">
        <v>5</v>
      </c>
    </row>
    <row r="539" spans="1:5" ht="25.5">
      <c r="A539" s="35" t="s">
        <v>54</v>
      </c>
      <c r="E539" s="40" t="s">
        <v>4775</v>
      </c>
    </row>
    <row r="540" spans="1:5" ht="12.75">
      <c r="A540" t="s">
        <v>55</v>
      </c>
      <c r="E540" s="39" t="s">
        <v>5</v>
      </c>
    </row>
    <row r="541" spans="1:16" ht="12.75">
      <c r="A541" t="s">
        <v>48</v>
      </c>
      <c s="34" t="s">
        <v>801</v>
      </c>
      <c s="34" t="s">
        <v>4776</v>
      </c>
      <c s="35" t="s">
        <v>5</v>
      </c>
      <c s="6" t="s">
        <v>4777</v>
      </c>
      <c s="36" t="s">
        <v>197</v>
      </c>
      <c s="37">
        <v>32.414</v>
      </c>
      <c s="36">
        <v>0</v>
      </c>
      <c s="36">
        <f>ROUND(G541*H541,6)</f>
      </c>
      <c r="L541" s="38">
        <v>0</v>
      </c>
      <c s="32">
        <f>ROUND(ROUND(L541,2)*ROUND(G541,3),2)</f>
      </c>
      <c s="36" t="s">
        <v>3651</v>
      </c>
      <c>
        <f>(M541*21)/100</f>
      </c>
      <c t="s">
        <v>27</v>
      </c>
    </row>
    <row r="542" spans="1:5" ht="12.75">
      <c r="A542" s="35" t="s">
        <v>53</v>
      </c>
      <c r="E542" s="39" t="s">
        <v>5</v>
      </c>
    </row>
    <row r="543" spans="1:5" ht="25.5">
      <c r="A543" s="35" t="s">
        <v>54</v>
      </c>
      <c r="E543" s="40" t="s">
        <v>4778</v>
      </c>
    </row>
    <row r="544" spans="1:5" ht="12.75">
      <c r="A544" t="s">
        <v>55</v>
      </c>
      <c r="E544" s="39" t="s">
        <v>5</v>
      </c>
    </row>
    <row r="545" spans="1:16" ht="12.75">
      <c r="A545" t="s">
        <v>48</v>
      </c>
      <c s="34" t="s">
        <v>802</v>
      </c>
      <c s="34" t="s">
        <v>4779</v>
      </c>
      <c s="35" t="s">
        <v>5</v>
      </c>
      <c s="6" t="s">
        <v>4780</v>
      </c>
      <c s="36" t="s">
        <v>62</v>
      </c>
      <c s="37">
        <v>1</v>
      </c>
      <c s="36">
        <v>0</v>
      </c>
      <c s="36">
        <f>ROUND(G545*H545,6)</f>
      </c>
      <c r="L545" s="38">
        <v>0</v>
      </c>
      <c s="32">
        <f>ROUND(ROUND(L545,2)*ROUND(G545,3),2)</f>
      </c>
      <c s="36" t="s">
        <v>3651</v>
      </c>
      <c>
        <f>(M545*21)/100</f>
      </c>
      <c t="s">
        <v>27</v>
      </c>
    </row>
    <row r="546" spans="1:5" ht="12.75">
      <c r="A546" s="35" t="s">
        <v>53</v>
      </c>
      <c r="E546" s="39" t="s">
        <v>5</v>
      </c>
    </row>
    <row r="547" spans="1:5" ht="12.75">
      <c r="A547" s="35" t="s">
        <v>54</v>
      </c>
      <c r="E547" s="40" t="s">
        <v>3747</v>
      </c>
    </row>
    <row r="548" spans="1:5" ht="12.75">
      <c r="A548" t="s">
        <v>55</v>
      </c>
      <c r="E548" s="39" t="s">
        <v>5</v>
      </c>
    </row>
    <row r="549" spans="1:16" ht="12.75">
      <c r="A549" t="s">
        <v>48</v>
      </c>
      <c s="34" t="s">
        <v>803</v>
      </c>
      <c s="34" t="s">
        <v>4781</v>
      </c>
      <c s="35" t="s">
        <v>5</v>
      </c>
      <c s="6" t="s">
        <v>4782</v>
      </c>
      <c s="36" t="s">
        <v>62</v>
      </c>
      <c s="37">
        <v>5</v>
      </c>
      <c s="36">
        <v>0</v>
      </c>
      <c s="36">
        <f>ROUND(G549*H549,6)</f>
      </c>
      <c r="L549" s="38">
        <v>0</v>
      </c>
      <c s="32">
        <f>ROUND(ROUND(L549,2)*ROUND(G549,3),2)</f>
      </c>
      <c s="36" t="s">
        <v>3651</v>
      </c>
      <c>
        <f>(M549*21)/100</f>
      </c>
      <c t="s">
        <v>27</v>
      </c>
    </row>
    <row r="550" spans="1:5" ht="12.75">
      <c r="A550" s="35" t="s">
        <v>53</v>
      </c>
      <c r="E550" s="39" t="s">
        <v>5</v>
      </c>
    </row>
    <row r="551" spans="1:5" ht="12.75">
      <c r="A551" s="35" t="s">
        <v>54</v>
      </c>
      <c r="E551" s="40" t="s">
        <v>4783</v>
      </c>
    </row>
    <row r="552" spans="1:5" ht="12.75">
      <c r="A552" t="s">
        <v>55</v>
      </c>
      <c r="E552" s="39" t="s">
        <v>5</v>
      </c>
    </row>
    <row r="553" spans="1:16" ht="12.75">
      <c r="A553" t="s">
        <v>48</v>
      </c>
      <c s="34" t="s">
        <v>807</v>
      </c>
      <c s="34" t="s">
        <v>4784</v>
      </c>
      <c s="35" t="s">
        <v>5</v>
      </c>
      <c s="6" t="s">
        <v>4785</v>
      </c>
      <c s="36" t="s">
        <v>62</v>
      </c>
      <c s="37">
        <v>3</v>
      </c>
      <c s="36">
        <v>0</v>
      </c>
      <c s="36">
        <f>ROUND(G553*H553,6)</f>
      </c>
      <c r="L553" s="38">
        <v>0</v>
      </c>
      <c s="32">
        <f>ROUND(ROUND(L553,2)*ROUND(G553,3),2)</f>
      </c>
      <c s="36" t="s">
        <v>3651</v>
      </c>
      <c>
        <f>(M553*21)/100</f>
      </c>
      <c t="s">
        <v>27</v>
      </c>
    </row>
    <row r="554" spans="1:5" ht="12.75">
      <c r="A554" s="35" t="s">
        <v>53</v>
      </c>
      <c r="E554" s="39" t="s">
        <v>5</v>
      </c>
    </row>
    <row r="555" spans="1:5" ht="12.75">
      <c r="A555" s="35" t="s">
        <v>54</v>
      </c>
      <c r="E555" s="40" t="s">
        <v>3776</v>
      </c>
    </row>
    <row r="556" spans="1:5" ht="12.75">
      <c r="A556" t="s">
        <v>55</v>
      </c>
      <c r="E556" s="39" t="s">
        <v>5</v>
      </c>
    </row>
    <row r="557" spans="1:16" ht="12.75">
      <c r="A557" t="s">
        <v>48</v>
      </c>
      <c s="34" t="s">
        <v>811</v>
      </c>
      <c s="34" t="s">
        <v>4786</v>
      </c>
      <c s="35" t="s">
        <v>5</v>
      </c>
      <c s="6" t="s">
        <v>4787</v>
      </c>
      <c s="36" t="s">
        <v>62</v>
      </c>
      <c s="37">
        <v>1</v>
      </c>
      <c s="36">
        <v>0.00033</v>
      </c>
      <c s="36">
        <f>ROUND(G557*H557,6)</f>
      </c>
      <c r="L557" s="38">
        <v>0</v>
      </c>
      <c s="32">
        <f>ROUND(ROUND(L557,2)*ROUND(G557,3),2)</f>
      </c>
      <c s="36" t="s">
        <v>3651</v>
      </c>
      <c>
        <f>(M557*21)/100</f>
      </c>
      <c t="s">
        <v>27</v>
      </c>
    </row>
    <row r="558" spans="1:5" ht="12.75">
      <c r="A558" s="35" t="s">
        <v>53</v>
      </c>
      <c r="E558" s="39" t="s">
        <v>5</v>
      </c>
    </row>
    <row r="559" spans="1:5" ht="12.75">
      <c r="A559" s="35" t="s">
        <v>54</v>
      </c>
      <c r="E559" s="40" t="s">
        <v>3747</v>
      </c>
    </row>
    <row r="560" spans="1:5" ht="12.75">
      <c r="A560" t="s">
        <v>55</v>
      </c>
      <c r="E560" s="39" t="s">
        <v>5</v>
      </c>
    </row>
    <row r="561" spans="1:16" ht="25.5">
      <c r="A561" t="s">
        <v>48</v>
      </c>
      <c s="34" t="s">
        <v>815</v>
      </c>
      <c s="34" t="s">
        <v>4788</v>
      </c>
      <c s="35" t="s">
        <v>5</v>
      </c>
      <c s="6" t="s">
        <v>4789</v>
      </c>
      <c s="36" t="s">
        <v>62</v>
      </c>
      <c s="37">
        <v>1</v>
      </c>
      <c s="36">
        <v>0.00061</v>
      </c>
      <c s="36">
        <f>ROUND(G561*H561,6)</f>
      </c>
      <c r="L561" s="38">
        <v>0</v>
      </c>
      <c s="32">
        <f>ROUND(ROUND(L561,2)*ROUND(G561,3),2)</f>
      </c>
      <c s="36" t="s">
        <v>3651</v>
      </c>
      <c>
        <f>(M561*21)/100</f>
      </c>
      <c t="s">
        <v>27</v>
      </c>
    </row>
    <row r="562" spans="1:5" ht="12.75">
      <c r="A562" s="35" t="s">
        <v>53</v>
      </c>
      <c r="E562" s="39" t="s">
        <v>5</v>
      </c>
    </row>
    <row r="563" spans="1:5" ht="12.75">
      <c r="A563" s="35" t="s">
        <v>54</v>
      </c>
      <c r="E563" s="40" t="s">
        <v>3747</v>
      </c>
    </row>
    <row r="564" spans="1:5" ht="12.75">
      <c r="A564" t="s">
        <v>55</v>
      </c>
      <c r="E564" s="39" t="s">
        <v>5</v>
      </c>
    </row>
    <row r="565" spans="1:16" ht="12.75">
      <c r="A565" t="s">
        <v>48</v>
      </c>
      <c s="34" t="s">
        <v>816</v>
      </c>
      <c s="34" t="s">
        <v>4790</v>
      </c>
      <c s="35" t="s">
        <v>5</v>
      </c>
      <c s="6" t="s">
        <v>4791</v>
      </c>
      <c s="36" t="s">
        <v>62</v>
      </c>
      <c s="37">
        <v>5</v>
      </c>
      <c s="36">
        <v>0</v>
      </c>
      <c s="36">
        <f>ROUND(G565*H565,6)</f>
      </c>
      <c r="L565" s="38">
        <v>0</v>
      </c>
      <c s="32">
        <f>ROUND(ROUND(L565,2)*ROUND(G565,3),2)</f>
      </c>
      <c s="36" t="s">
        <v>3651</v>
      </c>
      <c>
        <f>(M565*21)/100</f>
      </c>
      <c t="s">
        <v>27</v>
      </c>
    </row>
    <row r="566" spans="1:5" ht="12.75">
      <c r="A566" s="35" t="s">
        <v>53</v>
      </c>
      <c r="E566" s="39" t="s">
        <v>5</v>
      </c>
    </row>
    <row r="567" spans="1:5" ht="12.75">
      <c r="A567" s="35" t="s">
        <v>54</v>
      </c>
      <c r="E567" s="40" t="s">
        <v>4792</v>
      </c>
    </row>
    <row r="568" spans="1:5" ht="12.75">
      <c r="A568" t="s">
        <v>55</v>
      </c>
      <c r="E568" s="39" t="s">
        <v>5</v>
      </c>
    </row>
    <row r="569" spans="1:16" ht="12.75">
      <c r="A569" t="s">
        <v>48</v>
      </c>
      <c s="34" t="s">
        <v>817</v>
      </c>
      <c s="34" t="s">
        <v>4793</v>
      </c>
      <c s="35" t="s">
        <v>5</v>
      </c>
      <c s="6" t="s">
        <v>4794</v>
      </c>
      <c s="36" t="s">
        <v>62</v>
      </c>
      <c s="37">
        <v>6</v>
      </c>
      <c s="36">
        <v>0</v>
      </c>
      <c s="36">
        <f>ROUND(G569*H569,6)</f>
      </c>
      <c r="L569" s="38">
        <v>0</v>
      </c>
      <c s="32">
        <f>ROUND(ROUND(L569,2)*ROUND(G569,3),2)</f>
      </c>
      <c s="36" t="s">
        <v>3651</v>
      </c>
      <c>
        <f>(M569*21)/100</f>
      </c>
      <c t="s">
        <v>27</v>
      </c>
    </row>
    <row r="570" spans="1:5" ht="12.75">
      <c r="A570" s="35" t="s">
        <v>53</v>
      </c>
      <c r="E570" s="39" t="s">
        <v>5</v>
      </c>
    </row>
    <row r="571" spans="1:5" ht="12.75">
      <c r="A571" s="35" t="s">
        <v>54</v>
      </c>
      <c r="E571" s="40" t="s">
        <v>3805</v>
      </c>
    </row>
    <row r="572" spans="1:5" ht="12.75">
      <c r="A572" t="s">
        <v>55</v>
      </c>
      <c r="E572" s="39" t="s">
        <v>5</v>
      </c>
    </row>
    <row r="573" spans="1:16" ht="12.75">
      <c r="A573" t="s">
        <v>48</v>
      </c>
      <c s="34" t="s">
        <v>848</v>
      </c>
      <c s="34" t="s">
        <v>4795</v>
      </c>
      <c s="35" t="s">
        <v>5</v>
      </c>
      <c s="6" t="s">
        <v>4796</v>
      </c>
      <c s="36" t="s">
        <v>197</v>
      </c>
      <c s="37">
        <v>0.76</v>
      </c>
      <c s="36">
        <v>0</v>
      </c>
      <c s="36">
        <f>ROUND(G573*H573,6)</f>
      </c>
      <c r="L573" s="38">
        <v>0</v>
      </c>
      <c s="32">
        <f>ROUND(ROUND(L573,2)*ROUND(G573,3),2)</f>
      </c>
      <c s="36" t="s">
        <v>3651</v>
      </c>
      <c>
        <f>(M573*21)/100</f>
      </c>
      <c t="s">
        <v>27</v>
      </c>
    </row>
    <row r="574" spans="1:5" ht="12.75">
      <c r="A574" s="35" t="s">
        <v>53</v>
      </c>
      <c r="E574" s="39" t="s">
        <v>5</v>
      </c>
    </row>
    <row r="575" spans="1:5" ht="12.75">
      <c r="A575" s="35" t="s">
        <v>54</v>
      </c>
      <c r="E575" s="40" t="s">
        <v>4797</v>
      </c>
    </row>
    <row r="576" spans="1:5" ht="12.75">
      <c r="A576" t="s">
        <v>55</v>
      </c>
      <c r="E576" s="39" t="s">
        <v>5</v>
      </c>
    </row>
    <row r="577" spans="1:16" ht="12.75">
      <c r="A577" t="s">
        <v>48</v>
      </c>
      <c s="34" t="s">
        <v>853</v>
      </c>
      <c s="34" t="s">
        <v>4798</v>
      </c>
      <c s="35" t="s">
        <v>5</v>
      </c>
      <c s="6" t="s">
        <v>4799</v>
      </c>
      <c s="36" t="s">
        <v>2852</v>
      </c>
      <c s="37">
        <v>3.28</v>
      </c>
      <c s="36">
        <v>7E-05</v>
      </c>
      <c s="36">
        <f>ROUND(G577*H577,6)</f>
      </c>
      <c r="L577" s="38">
        <v>0</v>
      </c>
      <c s="32">
        <f>ROUND(ROUND(L577,2)*ROUND(G577,3),2)</f>
      </c>
      <c s="36" t="s">
        <v>3651</v>
      </c>
      <c>
        <f>(M577*21)/100</f>
      </c>
      <c t="s">
        <v>27</v>
      </c>
    </row>
    <row r="578" spans="1:5" ht="12.75">
      <c r="A578" s="35" t="s">
        <v>53</v>
      </c>
      <c r="E578" s="39" t="s">
        <v>5</v>
      </c>
    </row>
    <row r="579" spans="1:5" ht="12.75">
      <c r="A579" s="35" t="s">
        <v>54</v>
      </c>
      <c r="E579" s="40" t="s">
        <v>4800</v>
      </c>
    </row>
    <row r="580" spans="1:5" ht="12.75">
      <c r="A580" t="s">
        <v>55</v>
      </c>
      <c r="E580" s="39" t="s">
        <v>5</v>
      </c>
    </row>
    <row r="581" spans="1:16" ht="12.75">
      <c r="A581" t="s">
        <v>48</v>
      </c>
      <c s="34" t="s">
        <v>857</v>
      </c>
      <c s="34" t="s">
        <v>4801</v>
      </c>
      <c s="35" t="s">
        <v>5</v>
      </c>
      <c s="6" t="s">
        <v>4802</v>
      </c>
      <c s="36" t="s">
        <v>2852</v>
      </c>
      <c s="37">
        <v>6.16</v>
      </c>
      <c s="36">
        <v>6E-05</v>
      </c>
      <c s="36">
        <f>ROUND(G581*H581,6)</f>
      </c>
      <c r="L581" s="38">
        <v>0</v>
      </c>
      <c s="32">
        <f>ROUND(ROUND(L581,2)*ROUND(G581,3),2)</f>
      </c>
      <c s="36" t="s">
        <v>3651</v>
      </c>
      <c>
        <f>(M581*21)/100</f>
      </c>
      <c t="s">
        <v>27</v>
      </c>
    </row>
    <row r="582" spans="1:5" ht="12.75">
      <c r="A582" s="35" t="s">
        <v>53</v>
      </c>
      <c r="E582" s="39" t="s">
        <v>5</v>
      </c>
    </row>
    <row r="583" spans="1:5" ht="12.75">
      <c r="A583" s="35" t="s">
        <v>54</v>
      </c>
      <c r="E583" s="40" t="s">
        <v>4803</v>
      </c>
    </row>
    <row r="584" spans="1:5" ht="12.75">
      <c r="A584" t="s">
        <v>55</v>
      </c>
      <c r="E584" s="39" t="s">
        <v>5</v>
      </c>
    </row>
    <row r="585" spans="1:16" ht="12.75">
      <c r="A585" t="s">
        <v>48</v>
      </c>
      <c s="34" t="s">
        <v>861</v>
      </c>
      <c s="34" t="s">
        <v>4804</v>
      </c>
      <c s="35" t="s">
        <v>5</v>
      </c>
      <c s="6" t="s">
        <v>4805</v>
      </c>
      <c s="36" t="s">
        <v>2852</v>
      </c>
      <c s="37">
        <v>118.586</v>
      </c>
      <c s="36">
        <v>5E-05</v>
      </c>
      <c s="36">
        <f>ROUND(G585*H585,6)</f>
      </c>
      <c r="L585" s="38">
        <v>0</v>
      </c>
      <c s="32">
        <f>ROUND(ROUND(L585,2)*ROUND(G585,3),2)</f>
      </c>
      <c s="36" t="s">
        <v>3651</v>
      </c>
      <c>
        <f>(M585*21)/100</f>
      </c>
      <c t="s">
        <v>27</v>
      </c>
    </row>
    <row r="586" spans="1:5" ht="12.75">
      <c r="A586" s="35" t="s">
        <v>53</v>
      </c>
      <c r="E586" s="39" t="s">
        <v>5</v>
      </c>
    </row>
    <row r="587" spans="1:5" ht="12.75">
      <c r="A587" s="35" t="s">
        <v>54</v>
      </c>
      <c r="E587" s="40" t="s">
        <v>4806</v>
      </c>
    </row>
    <row r="588" spans="1:5" ht="12.75">
      <c r="A588" t="s">
        <v>55</v>
      </c>
      <c r="E588" s="39" t="s">
        <v>5</v>
      </c>
    </row>
    <row r="589" spans="1:16" ht="25.5">
      <c r="A589" t="s">
        <v>48</v>
      </c>
      <c s="34" t="s">
        <v>865</v>
      </c>
      <c s="34" t="s">
        <v>4807</v>
      </c>
      <c s="35" t="s">
        <v>5</v>
      </c>
      <c s="6" t="s">
        <v>4808</v>
      </c>
      <c s="36" t="s">
        <v>443</v>
      </c>
      <c s="37">
        <v>1.565</v>
      </c>
      <c s="36">
        <v>0</v>
      </c>
      <c s="36">
        <f>ROUND(G589*H589,6)</f>
      </c>
      <c r="L589" s="38">
        <v>0</v>
      </c>
      <c s="32">
        <f>ROUND(ROUND(L589,2)*ROUND(G589,3),2)</f>
      </c>
      <c s="36" t="s">
        <v>3651</v>
      </c>
      <c>
        <f>(M589*21)/100</f>
      </c>
      <c t="s">
        <v>27</v>
      </c>
    </row>
    <row r="590" spans="1:5" ht="12.75">
      <c r="A590" s="35" t="s">
        <v>53</v>
      </c>
      <c r="E590" s="39" t="s">
        <v>5</v>
      </c>
    </row>
    <row r="591" spans="1:5" ht="12.75">
      <c r="A591" s="35" t="s">
        <v>54</v>
      </c>
      <c r="E591" s="40" t="s">
        <v>4809</v>
      </c>
    </row>
    <row r="592" spans="1:5" ht="12.75">
      <c r="A592" t="s">
        <v>55</v>
      </c>
      <c r="E592" s="39" t="s">
        <v>5</v>
      </c>
    </row>
    <row r="593" spans="1:16" ht="38.25">
      <c r="A593" t="s">
        <v>48</v>
      </c>
      <c s="34" t="s">
        <v>869</v>
      </c>
      <c s="34" t="s">
        <v>4810</v>
      </c>
      <c s="35" t="s">
        <v>5</v>
      </c>
      <c s="6" t="s">
        <v>4811</v>
      </c>
      <c s="36" t="s">
        <v>443</v>
      </c>
      <c s="37">
        <v>1.565</v>
      </c>
      <c s="36">
        <v>0</v>
      </c>
      <c s="36">
        <f>ROUND(G593*H593,6)</f>
      </c>
      <c r="L593" s="38">
        <v>0</v>
      </c>
      <c s="32">
        <f>ROUND(ROUND(L593,2)*ROUND(G593,3),2)</f>
      </c>
      <c s="36" t="s">
        <v>3651</v>
      </c>
      <c>
        <f>(M593*21)/100</f>
      </c>
      <c t="s">
        <v>27</v>
      </c>
    </row>
    <row r="594" spans="1:5" ht="12.75">
      <c r="A594" s="35" t="s">
        <v>53</v>
      </c>
      <c r="E594" s="39" t="s">
        <v>5</v>
      </c>
    </row>
    <row r="595" spans="1:5" ht="12.75">
      <c r="A595" s="35" t="s">
        <v>54</v>
      </c>
      <c r="E595" s="40" t="s">
        <v>4809</v>
      </c>
    </row>
    <row r="596" spans="1:5" ht="12.75">
      <c r="A596" t="s">
        <v>55</v>
      </c>
      <c r="E596" s="39" t="s">
        <v>5</v>
      </c>
    </row>
    <row r="597" spans="1:16" ht="25.5">
      <c r="A597" t="s">
        <v>48</v>
      </c>
      <c s="34" t="s">
        <v>873</v>
      </c>
      <c s="34" t="s">
        <v>4812</v>
      </c>
      <c s="35" t="s">
        <v>5</v>
      </c>
      <c s="6" t="s">
        <v>4813</v>
      </c>
      <c s="36" t="s">
        <v>51</v>
      </c>
      <c s="37">
        <v>9.29</v>
      </c>
      <c s="36">
        <v>0.00542</v>
      </c>
      <c s="36">
        <f>ROUND(G597*H597,6)</f>
      </c>
      <c r="L597" s="38">
        <v>0</v>
      </c>
      <c s="32">
        <f>ROUND(ROUND(L597,2)*ROUND(G597,3),2)</f>
      </c>
      <c s="36" t="s">
        <v>2996</v>
      </c>
      <c>
        <f>(M597*21)/100</f>
      </c>
      <c t="s">
        <v>27</v>
      </c>
    </row>
    <row r="598" spans="1:5" ht="12.75">
      <c r="A598" s="35" t="s">
        <v>53</v>
      </c>
      <c r="E598" s="39" t="s">
        <v>5</v>
      </c>
    </row>
    <row r="599" spans="1:5" ht="12.75">
      <c r="A599" s="35" t="s">
        <v>54</v>
      </c>
      <c r="E599" s="40" t="s">
        <v>4814</v>
      </c>
    </row>
    <row r="600" spans="1:5" ht="25.5">
      <c r="A600" t="s">
        <v>55</v>
      </c>
      <c r="E600" s="39" t="s">
        <v>4815</v>
      </c>
    </row>
    <row r="601" spans="1:16" ht="25.5">
      <c r="A601" t="s">
        <v>48</v>
      </c>
      <c s="34" t="s">
        <v>488</v>
      </c>
      <c s="34" t="s">
        <v>4816</v>
      </c>
      <c s="35" t="s">
        <v>5</v>
      </c>
      <c s="6" t="s">
        <v>4817</v>
      </c>
      <c s="36" t="s">
        <v>62</v>
      </c>
      <c s="37">
        <v>1</v>
      </c>
      <c s="36">
        <v>0.04075</v>
      </c>
      <c s="36">
        <f>ROUND(G601*H601,6)</f>
      </c>
      <c r="L601" s="38">
        <v>0</v>
      </c>
      <c s="32">
        <f>ROUND(ROUND(L601,2)*ROUND(G601,3),2)</f>
      </c>
      <c s="36" t="s">
        <v>2996</v>
      </c>
      <c>
        <f>(M601*21)/100</f>
      </c>
      <c t="s">
        <v>27</v>
      </c>
    </row>
    <row r="602" spans="1:5" ht="12.75">
      <c r="A602" s="35" t="s">
        <v>53</v>
      </c>
      <c r="E602" s="39" t="s">
        <v>5</v>
      </c>
    </row>
    <row r="603" spans="1:5" ht="12.75">
      <c r="A603" s="35" t="s">
        <v>54</v>
      </c>
      <c r="E603" s="40" t="s">
        <v>3747</v>
      </c>
    </row>
    <row r="604" spans="1:5" ht="25.5">
      <c r="A604" t="s">
        <v>55</v>
      </c>
      <c r="E604" s="39" t="s">
        <v>4815</v>
      </c>
    </row>
    <row r="605" spans="1:16" ht="12.75">
      <c r="A605" t="s">
        <v>48</v>
      </c>
      <c s="34" t="s">
        <v>494</v>
      </c>
      <c s="34" t="s">
        <v>4818</v>
      </c>
      <c s="35" t="s">
        <v>5</v>
      </c>
      <c s="6" t="s">
        <v>4819</v>
      </c>
      <c s="36" t="s">
        <v>51</v>
      </c>
      <c s="37">
        <v>2.78</v>
      </c>
      <c s="36">
        <v>0.00118</v>
      </c>
      <c s="36">
        <f>ROUND(G605*H605,6)</f>
      </c>
      <c r="L605" s="38">
        <v>0</v>
      </c>
      <c s="32">
        <f>ROUND(ROUND(L605,2)*ROUND(G605,3),2)</f>
      </c>
      <c s="36" t="s">
        <v>2996</v>
      </c>
      <c>
        <f>(M605*21)/100</f>
      </c>
      <c t="s">
        <v>27</v>
      </c>
    </row>
    <row r="606" spans="1:5" ht="12.75">
      <c r="A606" s="35" t="s">
        <v>53</v>
      </c>
      <c r="E606" s="39" t="s">
        <v>5</v>
      </c>
    </row>
    <row r="607" spans="1:5" ht="12.75">
      <c r="A607" s="35" t="s">
        <v>54</v>
      </c>
      <c r="E607" s="40" t="s">
        <v>4820</v>
      </c>
    </row>
    <row r="608" spans="1:5" ht="25.5">
      <c r="A608" t="s">
        <v>55</v>
      </c>
      <c r="E608" s="39" t="s">
        <v>4815</v>
      </c>
    </row>
    <row r="609" spans="1:16" ht="12.75">
      <c r="A609" t="s">
        <v>48</v>
      </c>
      <c s="34" t="s">
        <v>819</v>
      </c>
      <c s="34" t="s">
        <v>4821</v>
      </c>
      <c s="35" t="s">
        <v>5</v>
      </c>
      <c s="6" t="s">
        <v>4822</v>
      </c>
      <c s="36" t="s">
        <v>62</v>
      </c>
      <c s="37">
        <v>8</v>
      </c>
      <c s="36">
        <v>0.00077</v>
      </c>
      <c s="36">
        <f>ROUND(G609*H609,6)</f>
      </c>
      <c r="L609" s="38">
        <v>0</v>
      </c>
      <c s="32">
        <f>ROUND(ROUND(L609,2)*ROUND(G609,3),2)</f>
      </c>
      <c s="36" t="s">
        <v>2996</v>
      </c>
      <c>
        <f>(M609*21)/100</f>
      </c>
      <c t="s">
        <v>27</v>
      </c>
    </row>
    <row r="610" spans="1:5" ht="12.75">
      <c r="A610" s="35" t="s">
        <v>53</v>
      </c>
      <c r="E610" s="39" t="s">
        <v>5</v>
      </c>
    </row>
    <row r="611" spans="1:5" ht="12.75">
      <c r="A611" s="35" t="s">
        <v>54</v>
      </c>
      <c r="E611" s="40" t="s">
        <v>3659</v>
      </c>
    </row>
    <row r="612" spans="1:5" ht="25.5">
      <c r="A612" t="s">
        <v>55</v>
      </c>
      <c r="E612" s="39" t="s">
        <v>4815</v>
      </c>
    </row>
    <row r="613" spans="1:16" ht="12.75">
      <c r="A613" t="s">
        <v>48</v>
      </c>
      <c s="34" t="s">
        <v>4823</v>
      </c>
      <c s="34" t="s">
        <v>4824</v>
      </c>
      <c s="35" t="s">
        <v>5</v>
      </c>
      <c s="6" t="s">
        <v>4825</v>
      </c>
      <c s="36" t="s">
        <v>62</v>
      </c>
      <c s="37">
        <v>5</v>
      </c>
      <c s="36">
        <v>0.0001</v>
      </c>
      <c s="36">
        <f>ROUND(G613*H613,6)</f>
      </c>
      <c r="L613" s="38">
        <v>0</v>
      </c>
      <c s="32">
        <f>ROUND(ROUND(L613,2)*ROUND(G613,3),2)</f>
      </c>
      <c s="36" t="s">
        <v>2996</v>
      </c>
      <c>
        <f>(M613*21)/100</f>
      </c>
      <c t="s">
        <v>27</v>
      </c>
    </row>
    <row r="614" spans="1:5" ht="12.75">
      <c r="A614" s="35" t="s">
        <v>53</v>
      </c>
      <c r="E614" s="39" t="s">
        <v>5</v>
      </c>
    </row>
    <row r="615" spans="1:5" ht="12.75">
      <c r="A615" s="35" t="s">
        <v>54</v>
      </c>
      <c r="E615" s="40" t="s">
        <v>4826</v>
      </c>
    </row>
    <row r="616" spans="1:5" ht="12.75">
      <c r="A616" t="s">
        <v>55</v>
      </c>
      <c r="E616" s="39" t="s">
        <v>4557</v>
      </c>
    </row>
    <row r="617" spans="1:16" ht="25.5">
      <c r="A617" t="s">
        <v>48</v>
      </c>
      <c s="34" t="s">
        <v>824</v>
      </c>
      <c s="34" t="s">
        <v>4827</v>
      </c>
      <c s="35" t="s">
        <v>5</v>
      </c>
      <c s="6" t="s">
        <v>4828</v>
      </c>
      <c s="36" t="s">
        <v>62</v>
      </c>
      <c s="37">
        <v>1</v>
      </c>
      <c s="36">
        <v>0.2</v>
      </c>
      <c s="36">
        <f>ROUND(G617*H617,6)</f>
      </c>
      <c r="L617" s="38">
        <v>0</v>
      </c>
      <c s="32">
        <f>ROUND(ROUND(L617,2)*ROUND(G617,3),2)</f>
      </c>
      <c s="36" t="s">
        <v>2996</v>
      </c>
      <c>
        <f>(M617*21)/100</f>
      </c>
      <c t="s">
        <v>27</v>
      </c>
    </row>
    <row r="618" spans="1:5" ht="12.75">
      <c r="A618" s="35" t="s">
        <v>53</v>
      </c>
      <c r="E618" s="39" t="s">
        <v>5</v>
      </c>
    </row>
    <row r="619" spans="1:5" ht="12.75">
      <c r="A619" s="35" t="s">
        <v>54</v>
      </c>
      <c r="E619" s="40" t="s">
        <v>3747</v>
      </c>
    </row>
    <row r="620" spans="1:5" ht="12.75">
      <c r="A620" t="s">
        <v>55</v>
      </c>
      <c r="E620" s="39" t="s">
        <v>4557</v>
      </c>
    </row>
    <row r="621" spans="1:16" ht="25.5">
      <c r="A621" t="s">
        <v>48</v>
      </c>
      <c s="34" t="s">
        <v>826</v>
      </c>
      <c s="34" t="s">
        <v>4829</v>
      </c>
      <c s="35" t="s">
        <v>5</v>
      </c>
      <c s="6" t="s">
        <v>4830</v>
      </c>
      <c s="36" t="s">
        <v>62</v>
      </c>
      <c s="37">
        <v>1</v>
      </c>
      <c s="36">
        <v>0.084</v>
      </c>
      <c s="36">
        <f>ROUND(G621*H621,6)</f>
      </c>
      <c r="L621" s="38">
        <v>0</v>
      </c>
      <c s="32">
        <f>ROUND(ROUND(L621,2)*ROUND(G621,3),2)</f>
      </c>
      <c s="36" t="s">
        <v>2996</v>
      </c>
      <c>
        <f>(M621*21)/100</f>
      </c>
      <c t="s">
        <v>27</v>
      </c>
    </row>
    <row r="622" spans="1:5" ht="12.75">
      <c r="A622" s="35" t="s">
        <v>53</v>
      </c>
      <c r="E622" s="39" t="s">
        <v>5</v>
      </c>
    </row>
    <row r="623" spans="1:5" ht="12.75">
      <c r="A623" s="35" t="s">
        <v>54</v>
      </c>
      <c r="E623" s="40" t="s">
        <v>4831</v>
      </c>
    </row>
    <row r="624" spans="1:5" ht="25.5">
      <c r="A624" t="s">
        <v>55</v>
      </c>
      <c r="E624" s="39" t="s">
        <v>4832</v>
      </c>
    </row>
    <row r="625" spans="1:16" ht="25.5">
      <c r="A625" t="s">
        <v>48</v>
      </c>
      <c s="34" t="s">
        <v>828</v>
      </c>
      <c s="34" t="s">
        <v>4833</v>
      </c>
      <c s="35" t="s">
        <v>5</v>
      </c>
      <c s="6" t="s">
        <v>4834</v>
      </c>
      <c s="36" t="s">
        <v>62</v>
      </c>
      <c s="37">
        <v>1</v>
      </c>
      <c s="36">
        <v>0.084</v>
      </c>
      <c s="36">
        <f>ROUND(G625*H625,6)</f>
      </c>
      <c r="L625" s="38">
        <v>0</v>
      </c>
      <c s="32">
        <f>ROUND(ROUND(L625,2)*ROUND(G625,3),2)</f>
      </c>
      <c s="36" t="s">
        <v>2996</v>
      </c>
      <c>
        <f>(M625*21)/100</f>
      </c>
      <c t="s">
        <v>27</v>
      </c>
    </row>
    <row r="626" spans="1:5" ht="12.75">
      <c r="A626" s="35" t="s">
        <v>53</v>
      </c>
      <c r="E626" s="39" t="s">
        <v>5</v>
      </c>
    </row>
    <row r="627" spans="1:5" ht="12.75">
      <c r="A627" s="35" t="s">
        <v>54</v>
      </c>
      <c r="E627" s="40" t="s">
        <v>4831</v>
      </c>
    </row>
    <row r="628" spans="1:5" ht="25.5">
      <c r="A628" t="s">
        <v>55</v>
      </c>
      <c r="E628" s="39" t="s">
        <v>4835</v>
      </c>
    </row>
    <row r="629" spans="1:16" ht="25.5">
      <c r="A629" t="s">
        <v>48</v>
      </c>
      <c s="34" t="s">
        <v>830</v>
      </c>
      <c s="34" t="s">
        <v>4836</v>
      </c>
      <c s="35" t="s">
        <v>5</v>
      </c>
      <c s="6" t="s">
        <v>4837</v>
      </c>
      <c s="36" t="s">
        <v>62</v>
      </c>
      <c s="37">
        <v>4</v>
      </c>
      <c s="36">
        <v>0.042</v>
      </c>
      <c s="36">
        <f>ROUND(G629*H629,6)</f>
      </c>
      <c r="L629" s="38">
        <v>0</v>
      </c>
      <c s="32">
        <f>ROUND(ROUND(L629,2)*ROUND(G629,3),2)</f>
      </c>
      <c s="36" t="s">
        <v>2996</v>
      </c>
      <c>
        <f>(M629*21)/100</f>
      </c>
      <c t="s">
        <v>27</v>
      </c>
    </row>
    <row r="630" spans="1:5" ht="12.75">
      <c r="A630" s="35" t="s">
        <v>53</v>
      </c>
      <c r="E630" s="39" t="s">
        <v>5</v>
      </c>
    </row>
    <row r="631" spans="1:5" ht="12.75">
      <c r="A631" s="35" t="s">
        <v>54</v>
      </c>
      <c r="E631" s="40" t="s">
        <v>4838</v>
      </c>
    </row>
    <row r="632" spans="1:5" ht="12.75">
      <c r="A632" t="s">
        <v>55</v>
      </c>
      <c r="E632" s="39" t="s">
        <v>4557</v>
      </c>
    </row>
    <row r="633" spans="1:16" ht="25.5">
      <c r="A633" t="s">
        <v>48</v>
      </c>
      <c s="34" t="s">
        <v>832</v>
      </c>
      <c s="34" t="s">
        <v>4839</v>
      </c>
      <c s="35" t="s">
        <v>5</v>
      </c>
      <c s="6" t="s">
        <v>4840</v>
      </c>
      <c s="36" t="s">
        <v>62</v>
      </c>
      <c s="37">
        <v>1</v>
      </c>
      <c s="36">
        <v>0.048</v>
      </c>
      <c s="36">
        <f>ROUND(G633*H633,6)</f>
      </c>
      <c r="L633" s="38">
        <v>0</v>
      </c>
      <c s="32">
        <f>ROUND(ROUND(L633,2)*ROUND(G633,3),2)</f>
      </c>
      <c s="36" t="s">
        <v>2996</v>
      </c>
      <c>
        <f>(M633*21)/100</f>
      </c>
      <c t="s">
        <v>27</v>
      </c>
    </row>
    <row r="634" spans="1:5" ht="12.75">
      <c r="A634" s="35" t="s">
        <v>53</v>
      </c>
      <c r="E634" s="39" t="s">
        <v>5</v>
      </c>
    </row>
    <row r="635" spans="1:5" ht="12.75">
      <c r="A635" s="35" t="s">
        <v>54</v>
      </c>
      <c r="E635" s="40" t="s">
        <v>4831</v>
      </c>
    </row>
    <row r="636" spans="1:5" ht="12.75">
      <c r="A636" t="s">
        <v>55</v>
      </c>
      <c r="E636" s="39" t="s">
        <v>4557</v>
      </c>
    </row>
    <row r="637" spans="1:16" ht="25.5">
      <c r="A637" t="s">
        <v>48</v>
      </c>
      <c s="34" t="s">
        <v>474</v>
      </c>
      <c s="34" t="s">
        <v>4841</v>
      </c>
      <c s="35" t="s">
        <v>5</v>
      </c>
      <c s="6" t="s">
        <v>4842</v>
      </c>
      <c s="36" t="s">
        <v>62</v>
      </c>
      <c s="37">
        <v>1</v>
      </c>
      <c s="36">
        <v>0.065</v>
      </c>
      <c s="36">
        <f>ROUND(G637*H637,6)</f>
      </c>
      <c r="L637" s="38">
        <v>0</v>
      </c>
      <c s="32">
        <f>ROUND(ROUND(L637,2)*ROUND(G637,3),2)</f>
      </c>
      <c s="36" t="s">
        <v>2996</v>
      </c>
      <c>
        <f>(M637*21)/100</f>
      </c>
      <c t="s">
        <v>27</v>
      </c>
    </row>
    <row r="638" spans="1:5" ht="12.75">
      <c r="A638" s="35" t="s">
        <v>53</v>
      </c>
      <c r="E638" s="39" t="s">
        <v>5</v>
      </c>
    </row>
    <row r="639" spans="1:5" ht="12.75">
      <c r="A639" s="35" t="s">
        <v>54</v>
      </c>
      <c r="E639" s="40" t="s">
        <v>4831</v>
      </c>
    </row>
    <row r="640" spans="1:5" ht="12.75">
      <c r="A640" t="s">
        <v>55</v>
      </c>
      <c r="E640" s="39" t="s">
        <v>4557</v>
      </c>
    </row>
    <row r="641" spans="1:16" ht="25.5">
      <c r="A641" t="s">
        <v>48</v>
      </c>
      <c s="34" t="s">
        <v>479</v>
      </c>
      <c s="34" t="s">
        <v>4843</v>
      </c>
      <c s="35" t="s">
        <v>5</v>
      </c>
      <c s="6" t="s">
        <v>4844</v>
      </c>
      <c s="36" t="s">
        <v>62</v>
      </c>
      <c s="37">
        <v>1</v>
      </c>
      <c s="36">
        <v>0.104</v>
      </c>
      <c s="36">
        <f>ROUND(G641*H641,6)</f>
      </c>
      <c r="L641" s="38">
        <v>0</v>
      </c>
      <c s="32">
        <f>ROUND(ROUND(L641,2)*ROUND(G641,3),2)</f>
      </c>
      <c s="36" t="s">
        <v>2996</v>
      </c>
      <c>
        <f>(M641*21)/100</f>
      </c>
      <c t="s">
        <v>27</v>
      </c>
    </row>
    <row r="642" spans="1:5" ht="12.75">
      <c r="A642" s="35" t="s">
        <v>53</v>
      </c>
      <c r="E642" s="39" t="s">
        <v>5</v>
      </c>
    </row>
    <row r="643" spans="1:5" ht="12.75">
      <c r="A643" s="35" t="s">
        <v>54</v>
      </c>
      <c r="E643" s="40" t="s">
        <v>4831</v>
      </c>
    </row>
    <row r="644" spans="1:5" ht="12.75">
      <c r="A644" t="s">
        <v>55</v>
      </c>
      <c r="E644" s="39" t="s">
        <v>4557</v>
      </c>
    </row>
    <row r="645" spans="1:16" ht="25.5">
      <c r="A645" t="s">
        <v>48</v>
      </c>
      <c s="34" t="s">
        <v>499</v>
      </c>
      <c s="34" t="s">
        <v>4845</v>
      </c>
      <c s="35" t="s">
        <v>5</v>
      </c>
      <c s="6" t="s">
        <v>4846</v>
      </c>
      <c s="36" t="s">
        <v>197</v>
      </c>
      <c s="37">
        <v>2.16</v>
      </c>
      <c s="36">
        <v>0.01908</v>
      </c>
      <c s="36">
        <f>ROUND(G645*H645,6)</f>
      </c>
      <c r="L645" s="38">
        <v>0</v>
      </c>
      <c s="32">
        <f>ROUND(ROUND(L645,2)*ROUND(G645,3),2)</f>
      </c>
      <c s="36" t="s">
        <v>2996</v>
      </c>
      <c>
        <f>(M645*21)/100</f>
      </c>
      <c t="s">
        <v>27</v>
      </c>
    </row>
    <row r="646" spans="1:5" ht="12.75">
      <c r="A646" s="35" t="s">
        <v>53</v>
      </c>
      <c r="E646" s="39" t="s">
        <v>5</v>
      </c>
    </row>
    <row r="647" spans="1:5" ht="12.75">
      <c r="A647" s="35" t="s">
        <v>54</v>
      </c>
      <c r="E647" s="40" t="s">
        <v>4847</v>
      </c>
    </row>
    <row r="648" spans="1:5" ht="12.75">
      <c r="A648" t="s">
        <v>55</v>
      </c>
      <c r="E648" s="39" t="s">
        <v>4557</v>
      </c>
    </row>
    <row r="649" spans="1:16" ht="12.75">
      <c r="A649" t="s">
        <v>48</v>
      </c>
      <c s="34" t="s">
        <v>504</v>
      </c>
      <c s="34" t="s">
        <v>4848</v>
      </c>
      <c s="35" t="s">
        <v>5</v>
      </c>
      <c s="6" t="s">
        <v>4849</v>
      </c>
      <c s="36" t="s">
        <v>62</v>
      </c>
      <c s="37">
        <v>6</v>
      </c>
      <c s="36">
        <v>0.0024</v>
      </c>
      <c s="36">
        <f>ROUND(G649*H649,6)</f>
      </c>
      <c r="L649" s="38">
        <v>0</v>
      </c>
      <c s="32">
        <f>ROUND(ROUND(L649,2)*ROUND(G649,3),2)</f>
      </c>
      <c s="36" t="s">
        <v>2996</v>
      </c>
      <c>
        <f>(M649*21)/100</f>
      </c>
      <c t="s">
        <v>27</v>
      </c>
    </row>
    <row r="650" spans="1:5" ht="12.75">
      <c r="A650" s="35" t="s">
        <v>53</v>
      </c>
      <c r="E650" s="39" t="s">
        <v>5</v>
      </c>
    </row>
    <row r="651" spans="1:5" ht="12.75">
      <c r="A651" s="35" t="s">
        <v>54</v>
      </c>
      <c r="E651" s="40" t="s">
        <v>3805</v>
      </c>
    </row>
    <row r="652" spans="1:5" ht="12.75">
      <c r="A652" t="s">
        <v>55</v>
      </c>
      <c r="E652" s="39" t="s">
        <v>4557</v>
      </c>
    </row>
    <row r="653" spans="1:13" ht="12.75">
      <c r="A653" t="s">
        <v>46</v>
      </c>
      <c r="C653" s="31" t="s">
        <v>4850</v>
      </c>
      <c r="E653" s="33" t="s">
        <v>4851</v>
      </c>
      <c r="J653" s="32">
        <f>0</f>
      </c>
      <c s="32">
        <f>0</f>
      </c>
      <c s="32">
        <f>0+L654+L658+L662+L666+L670+L674+L678+L682+L686+L690</f>
      </c>
      <c s="32">
        <f>0+M654+M658+M662+M666+M670+M674+M678+M682+M686+M690</f>
      </c>
    </row>
    <row r="654" spans="1:16" ht="25.5">
      <c r="A654" t="s">
        <v>48</v>
      </c>
      <c s="34" t="s">
        <v>506</v>
      </c>
      <c s="34" t="s">
        <v>4852</v>
      </c>
      <c s="35" t="s">
        <v>5</v>
      </c>
      <c s="6" t="s">
        <v>4853</v>
      </c>
      <c s="36" t="s">
        <v>197</v>
      </c>
      <c s="37">
        <v>61.514</v>
      </c>
      <c s="36">
        <v>0.022</v>
      </c>
      <c s="36">
        <f>ROUND(G654*H654,6)</f>
      </c>
      <c r="L654" s="38">
        <v>0</v>
      </c>
      <c s="32">
        <f>ROUND(ROUND(L654,2)*ROUND(G654,3),2)</f>
      </c>
      <c s="36" t="s">
        <v>3651</v>
      </c>
      <c>
        <f>(M654*21)/100</f>
      </c>
      <c t="s">
        <v>27</v>
      </c>
    </row>
    <row r="655" spans="1:5" ht="12.75">
      <c r="A655" s="35" t="s">
        <v>53</v>
      </c>
      <c r="E655" s="39" t="s">
        <v>5</v>
      </c>
    </row>
    <row r="656" spans="1:5" ht="12.75">
      <c r="A656" s="35" t="s">
        <v>54</v>
      </c>
      <c r="E656" s="40" t="s">
        <v>4854</v>
      </c>
    </row>
    <row r="657" spans="1:5" ht="12.75">
      <c r="A657" t="s">
        <v>55</v>
      </c>
      <c r="E657" s="39" t="s">
        <v>5</v>
      </c>
    </row>
    <row r="658" spans="1:16" ht="25.5">
      <c r="A658" t="s">
        <v>48</v>
      </c>
      <c s="34" t="s">
        <v>510</v>
      </c>
      <c s="34" t="s">
        <v>4855</v>
      </c>
      <c s="35" t="s">
        <v>5</v>
      </c>
      <c s="6" t="s">
        <v>4856</v>
      </c>
      <c s="36" t="s">
        <v>51</v>
      </c>
      <c s="37">
        <v>38.619</v>
      </c>
      <c s="36">
        <v>0.0055</v>
      </c>
      <c s="36">
        <f>ROUND(G658*H658,6)</f>
      </c>
      <c r="L658" s="38">
        <v>0</v>
      </c>
      <c s="32">
        <f>ROUND(ROUND(L658,2)*ROUND(G658,3),2)</f>
      </c>
      <c s="36" t="s">
        <v>3651</v>
      </c>
      <c>
        <f>(M658*21)/100</f>
      </c>
      <c t="s">
        <v>27</v>
      </c>
    </row>
    <row r="659" spans="1:5" ht="12.75">
      <c r="A659" s="35" t="s">
        <v>53</v>
      </c>
      <c r="E659" s="39" t="s">
        <v>5</v>
      </c>
    </row>
    <row r="660" spans="1:5" ht="25.5">
      <c r="A660" s="35" t="s">
        <v>54</v>
      </c>
      <c r="E660" s="40" t="s">
        <v>4857</v>
      </c>
    </row>
    <row r="661" spans="1:5" ht="12.75">
      <c r="A661" t="s">
        <v>55</v>
      </c>
      <c r="E661" s="39" t="s">
        <v>5</v>
      </c>
    </row>
    <row r="662" spans="1:16" ht="12.75">
      <c r="A662" t="s">
        <v>48</v>
      </c>
      <c s="34" t="s">
        <v>511</v>
      </c>
      <c s="34" t="s">
        <v>4858</v>
      </c>
      <c s="35" t="s">
        <v>5</v>
      </c>
      <c s="6" t="s">
        <v>4859</v>
      </c>
      <c s="36" t="s">
        <v>197</v>
      </c>
      <c s="37">
        <v>55.922</v>
      </c>
      <c s="36">
        <v>0</v>
      </c>
      <c s="36">
        <f>ROUND(G662*H662,6)</f>
      </c>
      <c r="L662" s="38">
        <v>0</v>
      </c>
      <c s="32">
        <f>ROUND(ROUND(L662,2)*ROUND(G662,3),2)</f>
      </c>
      <c s="36" t="s">
        <v>3651</v>
      </c>
      <c>
        <f>(M662*21)/100</f>
      </c>
      <c t="s">
        <v>27</v>
      </c>
    </row>
    <row r="663" spans="1:5" ht="12.75">
      <c r="A663" s="35" t="s">
        <v>53</v>
      </c>
      <c r="E663" s="39" t="s">
        <v>5</v>
      </c>
    </row>
    <row r="664" spans="1:5" ht="12.75">
      <c r="A664" s="35" t="s">
        <v>54</v>
      </c>
      <c r="E664" s="40" t="s">
        <v>4860</v>
      </c>
    </row>
    <row r="665" spans="1:5" ht="12.75">
      <c r="A665" t="s">
        <v>55</v>
      </c>
      <c r="E665" s="39" t="s">
        <v>5</v>
      </c>
    </row>
    <row r="666" spans="1:16" ht="12.75">
      <c r="A666" t="s">
        <v>48</v>
      </c>
      <c s="34" t="s">
        <v>514</v>
      </c>
      <c s="34" t="s">
        <v>4861</v>
      </c>
      <c s="35" t="s">
        <v>5</v>
      </c>
      <c s="6" t="s">
        <v>4862</v>
      </c>
      <c s="36" t="s">
        <v>197</v>
      </c>
      <c s="37">
        <v>55.922</v>
      </c>
      <c s="36">
        <v>0.0003</v>
      </c>
      <c s="36">
        <f>ROUND(G666*H666,6)</f>
      </c>
      <c r="L666" s="38">
        <v>0</v>
      </c>
      <c s="32">
        <f>ROUND(ROUND(L666,2)*ROUND(G666,3),2)</f>
      </c>
      <c s="36" t="s">
        <v>3651</v>
      </c>
      <c>
        <f>(M666*21)/100</f>
      </c>
      <c t="s">
        <v>27</v>
      </c>
    </row>
    <row r="667" spans="1:5" ht="12.75">
      <c r="A667" s="35" t="s">
        <v>53</v>
      </c>
      <c r="E667" s="39" t="s">
        <v>5</v>
      </c>
    </row>
    <row r="668" spans="1:5" ht="12.75">
      <c r="A668" s="35" t="s">
        <v>54</v>
      </c>
      <c r="E668" s="40" t="s">
        <v>4860</v>
      </c>
    </row>
    <row r="669" spans="1:5" ht="12.75">
      <c r="A669" t="s">
        <v>55</v>
      </c>
      <c r="E669" s="39" t="s">
        <v>5</v>
      </c>
    </row>
    <row r="670" spans="1:16" ht="25.5">
      <c r="A670" t="s">
        <v>48</v>
      </c>
      <c s="34" t="s">
        <v>516</v>
      </c>
      <c s="34" t="s">
        <v>4863</v>
      </c>
      <c s="35" t="s">
        <v>5</v>
      </c>
      <c s="6" t="s">
        <v>4864</v>
      </c>
      <c s="36" t="s">
        <v>197</v>
      </c>
      <c s="37">
        <v>55.922</v>
      </c>
      <c s="36">
        <v>0.0075</v>
      </c>
      <c s="36">
        <f>ROUND(G670*H670,6)</f>
      </c>
      <c r="L670" s="38">
        <v>0</v>
      </c>
      <c s="32">
        <f>ROUND(ROUND(L670,2)*ROUND(G670,3),2)</f>
      </c>
      <c s="36" t="s">
        <v>3651</v>
      </c>
      <c>
        <f>(M670*21)/100</f>
      </c>
      <c t="s">
        <v>27</v>
      </c>
    </row>
    <row r="671" spans="1:5" ht="12.75">
      <c r="A671" s="35" t="s">
        <v>53</v>
      </c>
      <c r="E671" s="39" t="s">
        <v>5</v>
      </c>
    </row>
    <row r="672" spans="1:5" ht="12.75">
      <c r="A672" s="35" t="s">
        <v>54</v>
      </c>
      <c r="E672" s="40" t="s">
        <v>4860</v>
      </c>
    </row>
    <row r="673" spans="1:5" ht="12.75">
      <c r="A673" t="s">
        <v>55</v>
      </c>
      <c r="E673" s="39" t="s">
        <v>5</v>
      </c>
    </row>
    <row r="674" spans="1:16" ht="25.5">
      <c r="A674" t="s">
        <v>48</v>
      </c>
      <c s="34" t="s">
        <v>837</v>
      </c>
      <c s="34" t="s">
        <v>4865</v>
      </c>
      <c s="35" t="s">
        <v>5</v>
      </c>
      <c s="6" t="s">
        <v>4866</v>
      </c>
      <c s="36" t="s">
        <v>51</v>
      </c>
      <c s="37">
        <v>36.78</v>
      </c>
      <c s="36">
        <v>0.00097</v>
      </c>
      <c s="36">
        <f>ROUND(G674*H674,6)</f>
      </c>
      <c r="L674" s="38">
        <v>0</v>
      </c>
      <c s="32">
        <f>ROUND(ROUND(L674,2)*ROUND(G674,3),2)</f>
      </c>
      <c s="36" t="s">
        <v>3651</v>
      </c>
      <c>
        <f>(M674*21)/100</f>
      </c>
      <c t="s">
        <v>27</v>
      </c>
    </row>
    <row r="675" spans="1:5" ht="12.75">
      <c r="A675" s="35" t="s">
        <v>53</v>
      </c>
      <c r="E675" s="39" t="s">
        <v>5</v>
      </c>
    </row>
    <row r="676" spans="1:5" ht="12.75">
      <c r="A676" s="35" t="s">
        <v>54</v>
      </c>
      <c r="E676" s="40" t="s">
        <v>4867</v>
      </c>
    </row>
    <row r="677" spans="1:5" ht="12.75">
      <c r="A677" t="s">
        <v>55</v>
      </c>
      <c r="E677" s="39" t="s">
        <v>5</v>
      </c>
    </row>
    <row r="678" spans="1:16" ht="25.5">
      <c r="A678" t="s">
        <v>48</v>
      </c>
      <c s="34" t="s">
        <v>841</v>
      </c>
      <c s="34" t="s">
        <v>4868</v>
      </c>
      <c s="35" t="s">
        <v>5</v>
      </c>
      <c s="6" t="s">
        <v>4869</v>
      </c>
      <c s="36" t="s">
        <v>197</v>
      </c>
      <c s="37">
        <v>55.922</v>
      </c>
      <c s="36">
        <v>0.00913</v>
      </c>
      <c s="36">
        <f>ROUND(G678*H678,6)</f>
      </c>
      <c r="L678" s="38">
        <v>0</v>
      </c>
      <c s="32">
        <f>ROUND(ROUND(L678,2)*ROUND(G678,3),2)</f>
      </c>
      <c s="36" t="s">
        <v>3651</v>
      </c>
      <c>
        <f>(M678*21)/100</f>
      </c>
      <c t="s">
        <v>27</v>
      </c>
    </row>
    <row r="679" spans="1:5" ht="12.75">
      <c r="A679" s="35" t="s">
        <v>53</v>
      </c>
      <c r="E679" s="39" t="s">
        <v>5</v>
      </c>
    </row>
    <row r="680" spans="1:5" ht="12.75">
      <c r="A680" s="35" t="s">
        <v>54</v>
      </c>
      <c r="E680" s="40" t="s">
        <v>4870</v>
      </c>
    </row>
    <row r="681" spans="1:5" ht="12.75">
      <c r="A681" t="s">
        <v>55</v>
      </c>
      <c r="E681" s="39" t="s">
        <v>5</v>
      </c>
    </row>
    <row r="682" spans="1:16" ht="12.75">
      <c r="A682" t="s">
        <v>48</v>
      </c>
      <c s="34" t="s">
        <v>845</v>
      </c>
      <c s="34" t="s">
        <v>4871</v>
      </c>
      <c s="35" t="s">
        <v>5</v>
      </c>
      <c s="6" t="s">
        <v>4872</v>
      </c>
      <c s="36" t="s">
        <v>197</v>
      </c>
      <c s="37">
        <v>9.309</v>
      </c>
      <c s="36">
        <v>0.0015</v>
      </c>
      <c s="36">
        <f>ROUND(G682*H682,6)</f>
      </c>
      <c r="L682" s="38">
        <v>0</v>
      </c>
      <c s="32">
        <f>ROUND(ROUND(L682,2)*ROUND(G682,3),2)</f>
      </c>
      <c s="36" t="s">
        <v>3651</v>
      </c>
      <c>
        <f>(M682*21)/100</f>
      </c>
      <c t="s">
        <v>27</v>
      </c>
    </row>
    <row r="683" spans="1:5" ht="12.75">
      <c r="A683" s="35" t="s">
        <v>53</v>
      </c>
      <c r="E683" s="39" t="s">
        <v>5</v>
      </c>
    </row>
    <row r="684" spans="1:5" ht="12.75">
      <c r="A684" s="35" t="s">
        <v>54</v>
      </c>
      <c r="E684" s="40" t="s">
        <v>4873</v>
      </c>
    </row>
    <row r="685" spans="1:5" ht="12.75">
      <c r="A685" t="s">
        <v>55</v>
      </c>
      <c r="E685" s="39" t="s">
        <v>5</v>
      </c>
    </row>
    <row r="686" spans="1:16" ht="25.5">
      <c r="A686" t="s">
        <v>48</v>
      </c>
      <c s="34" t="s">
        <v>4874</v>
      </c>
      <c s="34" t="s">
        <v>4875</v>
      </c>
      <c s="35" t="s">
        <v>5</v>
      </c>
      <c s="6" t="s">
        <v>4876</v>
      </c>
      <c s="36" t="s">
        <v>443</v>
      </c>
      <c s="37">
        <v>2.562</v>
      </c>
      <c s="36">
        <v>0</v>
      </c>
      <c s="36">
        <f>ROUND(G686*H686,6)</f>
      </c>
      <c r="L686" s="38">
        <v>0</v>
      </c>
      <c s="32">
        <f>ROUND(ROUND(L686,2)*ROUND(G686,3),2)</f>
      </c>
      <c s="36" t="s">
        <v>3651</v>
      </c>
      <c>
        <f>(M686*21)/100</f>
      </c>
      <c t="s">
        <v>27</v>
      </c>
    </row>
    <row r="687" spans="1:5" ht="12.75">
      <c r="A687" s="35" t="s">
        <v>53</v>
      </c>
      <c r="E687" s="39" t="s">
        <v>5</v>
      </c>
    </row>
    <row r="688" spans="1:5" ht="12.75">
      <c r="A688" s="35" t="s">
        <v>54</v>
      </c>
      <c r="E688" s="40" t="s">
        <v>4877</v>
      </c>
    </row>
    <row r="689" spans="1:5" ht="12.75">
      <c r="A689" t="s">
        <v>55</v>
      </c>
      <c r="E689" s="39" t="s">
        <v>5</v>
      </c>
    </row>
    <row r="690" spans="1:16" ht="38.25">
      <c r="A690" t="s">
        <v>48</v>
      </c>
      <c s="34" t="s">
        <v>4878</v>
      </c>
      <c s="34" t="s">
        <v>4879</v>
      </c>
      <c s="35" t="s">
        <v>5</v>
      </c>
      <c s="6" t="s">
        <v>4880</v>
      </c>
      <c s="36" t="s">
        <v>443</v>
      </c>
      <c s="37">
        <v>2.562</v>
      </c>
      <c s="36">
        <v>0</v>
      </c>
      <c s="36">
        <f>ROUND(G690*H690,6)</f>
      </c>
      <c r="L690" s="38">
        <v>0</v>
      </c>
      <c s="32">
        <f>ROUND(ROUND(L690,2)*ROUND(G690,3),2)</f>
      </c>
      <c s="36" t="s">
        <v>3651</v>
      </c>
      <c>
        <f>(M690*21)/100</f>
      </c>
      <c t="s">
        <v>27</v>
      </c>
    </row>
    <row r="691" spans="1:5" ht="12.75">
      <c r="A691" s="35" t="s">
        <v>53</v>
      </c>
      <c r="E691" s="39" t="s">
        <v>5</v>
      </c>
    </row>
    <row r="692" spans="1:5" ht="12.75">
      <c r="A692" s="35" t="s">
        <v>54</v>
      </c>
      <c r="E692" s="40" t="s">
        <v>4877</v>
      </c>
    </row>
    <row r="693" spans="1:5" ht="12.75">
      <c r="A693" t="s">
        <v>55</v>
      </c>
      <c r="E693" s="39" t="s">
        <v>5</v>
      </c>
    </row>
    <row r="694" spans="1:13" ht="12.75">
      <c r="A694" t="s">
        <v>46</v>
      </c>
      <c r="C694" s="31" t="s">
        <v>4881</v>
      </c>
      <c r="E694" s="33" t="s">
        <v>4882</v>
      </c>
      <c r="J694" s="32">
        <f>0</f>
      </c>
      <c s="32">
        <f>0</f>
      </c>
      <c s="32">
        <f>0+L695</f>
      </c>
      <c s="32">
        <f>0+M695</f>
      </c>
    </row>
    <row r="695" spans="1:16" ht="12.75">
      <c r="A695" t="s">
        <v>48</v>
      </c>
      <c s="34" t="s">
        <v>4883</v>
      </c>
      <c s="34" t="s">
        <v>4884</v>
      </c>
      <c s="35" t="s">
        <v>5</v>
      </c>
      <c s="6" t="s">
        <v>4885</v>
      </c>
      <c s="36" t="s">
        <v>197</v>
      </c>
      <c s="37">
        <v>133.153</v>
      </c>
      <c s="36">
        <v>0</v>
      </c>
      <c s="36">
        <f>ROUND(G695*H695,6)</f>
      </c>
      <c r="L695" s="38">
        <v>0</v>
      </c>
      <c s="32">
        <f>ROUND(ROUND(L695,2)*ROUND(G695,3),2)</f>
      </c>
      <c s="36" t="s">
        <v>3651</v>
      </c>
      <c>
        <f>(M695*21)/100</f>
      </c>
      <c t="s">
        <v>27</v>
      </c>
    </row>
    <row r="696" spans="1:5" ht="12.75">
      <c r="A696" s="35" t="s">
        <v>53</v>
      </c>
      <c r="E696" s="39" t="s">
        <v>5</v>
      </c>
    </row>
    <row r="697" spans="1:5" ht="12.75">
      <c r="A697" s="35" t="s">
        <v>54</v>
      </c>
      <c r="E697" s="40" t="s">
        <v>4886</v>
      </c>
    </row>
    <row r="698" spans="1:5" ht="12.75">
      <c r="A698" t="s">
        <v>55</v>
      </c>
      <c r="E698" s="39" t="s">
        <v>5</v>
      </c>
    </row>
    <row r="699" spans="1:13" ht="12.75">
      <c r="A699" t="s">
        <v>46</v>
      </c>
      <c r="C699" s="31" t="s">
        <v>4887</v>
      </c>
      <c r="E699" s="33" t="s">
        <v>4888</v>
      </c>
      <c r="J699" s="32">
        <f>0</f>
      </c>
      <c s="32">
        <f>0</f>
      </c>
      <c s="32">
        <f>0+L700+L704+L708+L712+L716</f>
      </c>
      <c s="32">
        <f>0+M700+M704+M708+M712+M716</f>
      </c>
    </row>
    <row r="700" spans="1:16" ht="25.5">
      <c r="A700" t="s">
        <v>48</v>
      </c>
      <c s="34" t="s">
        <v>4889</v>
      </c>
      <c s="34" t="s">
        <v>4890</v>
      </c>
      <c s="35" t="s">
        <v>5</v>
      </c>
      <c s="6" t="s">
        <v>4891</v>
      </c>
      <c s="36" t="s">
        <v>197</v>
      </c>
      <c s="37">
        <v>35.78</v>
      </c>
      <c s="36">
        <v>0.0045</v>
      </c>
      <c s="36">
        <f>ROUND(G700*H700,6)</f>
      </c>
      <c r="L700" s="38">
        <v>0</v>
      </c>
      <c s="32">
        <f>ROUND(ROUND(L700,2)*ROUND(G700,3),2)</f>
      </c>
      <c s="36" t="s">
        <v>3651</v>
      </c>
      <c>
        <f>(M700*21)/100</f>
      </c>
      <c t="s">
        <v>27</v>
      </c>
    </row>
    <row r="701" spans="1:5" ht="12.75">
      <c r="A701" s="35" t="s">
        <v>53</v>
      </c>
      <c r="E701" s="39" t="s">
        <v>5</v>
      </c>
    </row>
    <row r="702" spans="1:5" ht="12.75">
      <c r="A702" s="35" t="s">
        <v>54</v>
      </c>
      <c r="E702" s="40" t="s">
        <v>4892</v>
      </c>
    </row>
    <row r="703" spans="1:5" ht="12.75">
      <c r="A703" t="s">
        <v>55</v>
      </c>
      <c r="E703" s="39" t="s">
        <v>5</v>
      </c>
    </row>
    <row r="704" spans="1:16" ht="12.75">
      <c r="A704" t="s">
        <v>48</v>
      </c>
      <c s="34" t="s">
        <v>4893</v>
      </c>
      <c s="34" t="s">
        <v>4894</v>
      </c>
      <c s="35" t="s">
        <v>5</v>
      </c>
      <c s="6" t="s">
        <v>4895</v>
      </c>
      <c s="36" t="s">
        <v>51</v>
      </c>
      <c s="37">
        <v>5.21</v>
      </c>
      <c s="36">
        <v>0</v>
      </c>
      <c s="36">
        <f>ROUND(G704*H704,6)</f>
      </c>
      <c r="L704" s="38">
        <v>0</v>
      </c>
      <c s="32">
        <f>ROUND(ROUND(L704,2)*ROUND(G704,3),2)</f>
      </c>
      <c s="36" t="s">
        <v>3651</v>
      </c>
      <c>
        <f>(M704*21)/100</f>
      </c>
      <c t="s">
        <v>27</v>
      </c>
    </row>
    <row r="705" spans="1:5" ht="12.75">
      <c r="A705" s="35" t="s">
        <v>53</v>
      </c>
      <c r="E705" s="39" t="s">
        <v>5</v>
      </c>
    </row>
    <row r="706" spans="1:5" ht="12.75">
      <c r="A706" s="35" t="s">
        <v>54</v>
      </c>
      <c r="E706" s="40" t="s">
        <v>4896</v>
      </c>
    </row>
    <row r="707" spans="1:5" ht="12.75">
      <c r="A707" t="s">
        <v>55</v>
      </c>
      <c r="E707" s="39" t="s">
        <v>5</v>
      </c>
    </row>
    <row r="708" spans="1:16" ht="25.5">
      <c r="A708" t="s">
        <v>48</v>
      </c>
      <c s="34" t="s">
        <v>4897</v>
      </c>
      <c s="34" t="s">
        <v>4898</v>
      </c>
      <c s="35" t="s">
        <v>5</v>
      </c>
      <c s="6" t="s">
        <v>4899</v>
      </c>
      <c s="36" t="s">
        <v>443</v>
      </c>
      <c s="37">
        <v>0.163</v>
      </c>
      <c s="36">
        <v>0</v>
      </c>
      <c s="36">
        <f>ROUND(G708*H708,6)</f>
      </c>
      <c r="L708" s="38">
        <v>0</v>
      </c>
      <c s="32">
        <f>ROUND(ROUND(L708,2)*ROUND(G708,3),2)</f>
      </c>
      <c s="36" t="s">
        <v>3651</v>
      </c>
      <c>
        <f>(M708*21)/100</f>
      </c>
      <c t="s">
        <v>27</v>
      </c>
    </row>
    <row r="709" spans="1:5" ht="12.75">
      <c r="A709" s="35" t="s">
        <v>53</v>
      </c>
      <c r="E709" s="39" t="s">
        <v>5</v>
      </c>
    </row>
    <row r="710" spans="1:5" ht="12.75">
      <c r="A710" s="35" t="s">
        <v>54</v>
      </c>
      <c r="E710" s="40" t="s">
        <v>4900</v>
      </c>
    </row>
    <row r="711" spans="1:5" ht="12.75">
      <c r="A711" t="s">
        <v>55</v>
      </c>
      <c r="E711" s="39" t="s">
        <v>5</v>
      </c>
    </row>
    <row r="712" spans="1:16" ht="38.25">
      <c r="A712" t="s">
        <v>48</v>
      </c>
      <c s="34" t="s">
        <v>4901</v>
      </c>
      <c s="34" t="s">
        <v>4902</v>
      </c>
      <c s="35" t="s">
        <v>5</v>
      </c>
      <c s="6" t="s">
        <v>4903</v>
      </c>
      <c s="36" t="s">
        <v>443</v>
      </c>
      <c s="37">
        <v>0.163</v>
      </c>
      <c s="36">
        <v>0</v>
      </c>
      <c s="36">
        <f>ROUND(G712*H712,6)</f>
      </c>
      <c r="L712" s="38">
        <v>0</v>
      </c>
      <c s="32">
        <f>ROUND(ROUND(L712,2)*ROUND(G712,3),2)</f>
      </c>
      <c s="36" t="s">
        <v>3651</v>
      </c>
      <c>
        <f>(M712*21)/100</f>
      </c>
      <c t="s">
        <v>27</v>
      </c>
    </row>
    <row r="713" spans="1:5" ht="12.75">
      <c r="A713" s="35" t="s">
        <v>53</v>
      </c>
      <c r="E713" s="39" t="s">
        <v>5</v>
      </c>
    </row>
    <row r="714" spans="1:5" ht="12.75">
      <c r="A714" s="35" t="s">
        <v>54</v>
      </c>
      <c r="E714" s="40" t="s">
        <v>4900</v>
      </c>
    </row>
    <row r="715" spans="1:5" ht="12.75">
      <c r="A715" t="s">
        <v>55</v>
      </c>
      <c r="E715" s="39" t="s">
        <v>5</v>
      </c>
    </row>
    <row r="716" spans="1:16" ht="12.75">
      <c r="A716" t="s">
        <v>48</v>
      </c>
      <c s="34" t="s">
        <v>4904</v>
      </c>
      <c s="34" t="s">
        <v>4905</v>
      </c>
      <c s="35" t="s">
        <v>5</v>
      </c>
      <c s="6" t="s">
        <v>4906</v>
      </c>
      <c s="36" t="s">
        <v>51</v>
      </c>
      <c s="37">
        <v>5.731</v>
      </c>
      <c s="36">
        <v>0.0004</v>
      </c>
      <c s="36">
        <f>ROUND(G716*H716,6)</f>
      </c>
      <c r="L716" s="38">
        <v>0</v>
      </c>
      <c s="32">
        <f>ROUND(ROUND(L716,2)*ROUND(G716,3),2)</f>
      </c>
      <c s="36" t="s">
        <v>2996</v>
      </c>
      <c>
        <f>(M716*21)/100</f>
      </c>
      <c t="s">
        <v>27</v>
      </c>
    </row>
    <row r="717" spans="1:5" ht="12.75">
      <c r="A717" s="35" t="s">
        <v>53</v>
      </c>
      <c r="E717" s="39" t="s">
        <v>5</v>
      </c>
    </row>
    <row r="718" spans="1:5" ht="12.75">
      <c r="A718" s="35" t="s">
        <v>54</v>
      </c>
      <c r="E718" s="40" t="s">
        <v>4907</v>
      </c>
    </row>
    <row r="719" spans="1:5" ht="12.75">
      <c r="A719" t="s">
        <v>55</v>
      </c>
      <c r="E719" s="39" t="s">
        <v>5</v>
      </c>
    </row>
    <row r="720" spans="1:13" ht="12.75">
      <c r="A720" t="s">
        <v>46</v>
      </c>
      <c r="C720" s="31" t="s">
        <v>4908</v>
      </c>
      <c r="E720" s="33" t="s">
        <v>4909</v>
      </c>
      <c r="J720" s="32">
        <f>0</f>
      </c>
      <c s="32">
        <f>0</f>
      </c>
      <c s="32">
        <f>0+L721+L725+L729+L733+L737+L741+L745+L749+L753+L757</f>
      </c>
      <c s="32">
        <f>0+M721+M725+M729+M733+M737+M741+M745+M749+M753+M757</f>
      </c>
    </row>
    <row r="721" spans="1:16" ht="12.75">
      <c r="A721" t="s">
        <v>48</v>
      </c>
      <c s="34" t="s">
        <v>4910</v>
      </c>
      <c s="34" t="s">
        <v>4911</v>
      </c>
      <c s="35" t="s">
        <v>5</v>
      </c>
      <c s="6" t="s">
        <v>4912</v>
      </c>
      <c s="36" t="s">
        <v>197</v>
      </c>
      <c s="37">
        <v>39.77</v>
      </c>
      <c s="36">
        <v>0</v>
      </c>
      <c s="36">
        <f>ROUND(G721*H721,6)</f>
      </c>
      <c r="L721" s="38">
        <v>0</v>
      </c>
      <c s="32">
        <f>ROUND(ROUND(L721,2)*ROUND(G721,3),2)</f>
      </c>
      <c s="36" t="s">
        <v>3651</v>
      </c>
      <c>
        <f>(M721*21)/100</f>
      </c>
      <c t="s">
        <v>27</v>
      </c>
    </row>
    <row r="722" spans="1:5" ht="12.75">
      <c r="A722" s="35" t="s">
        <v>53</v>
      </c>
      <c r="E722" s="39" t="s">
        <v>5</v>
      </c>
    </row>
    <row r="723" spans="1:5" ht="12.75">
      <c r="A723" s="35" t="s">
        <v>54</v>
      </c>
      <c r="E723" s="40" t="s">
        <v>4913</v>
      </c>
    </row>
    <row r="724" spans="1:5" ht="12.75">
      <c r="A724" t="s">
        <v>55</v>
      </c>
      <c r="E724" s="39" t="s">
        <v>5</v>
      </c>
    </row>
    <row r="725" spans="1:16" ht="12.75">
      <c r="A725" t="s">
        <v>48</v>
      </c>
      <c s="34" t="s">
        <v>4914</v>
      </c>
      <c s="34" t="s">
        <v>4915</v>
      </c>
      <c s="35" t="s">
        <v>5</v>
      </c>
      <c s="6" t="s">
        <v>4916</v>
      </c>
      <c s="36" t="s">
        <v>197</v>
      </c>
      <c s="37">
        <v>39.77</v>
      </c>
      <c s="36">
        <v>4E-05</v>
      </c>
      <c s="36">
        <f>ROUND(G725*H725,6)</f>
      </c>
      <c r="L725" s="38">
        <v>0</v>
      </c>
      <c s="32">
        <f>ROUND(ROUND(L725,2)*ROUND(G725,3),2)</f>
      </c>
      <c s="36" t="s">
        <v>3651</v>
      </c>
      <c>
        <f>(M725*21)/100</f>
      </c>
      <c t="s">
        <v>27</v>
      </c>
    </row>
    <row r="726" spans="1:5" ht="12.75">
      <c r="A726" s="35" t="s">
        <v>53</v>
      </c>
      <c r="E726" s="39" t="s">
        <v>5</v>
      </c>
    </row>
    <row r="727" spans="1:5" ht="12.75">
      <c r="A727" s="35" t="s">
        <v>54</v>
      </c>
      <c r="E727" s="40" t="s">
        <v>4917</v>
      </c>
    </row>
    <row r="728" spans="1:5" ht="12.75">
      <c r="A728" t="s">
        <v>55</v>
      </c>
      <c r="E728" s="39" t="s">
        <v>5</v>
      </c>
    </row>
    <row r="729" spans="1:16" ht="12.75">
      <c r="A729" t="s">
        <v>48</v>
      </c>
      <c s="34" t="s">
        <v>4918</v>
      </c>
      <c s="34" t="s">
        <v>4919</v>
      </c>
      <c s="35" t="s">
        <v>5</v>
      </c>
      <c s="6" t="s">
        <v>4920</v>
      </c>
      <c s="36" t="s">
        <v>197</v>
      </c>
      <c s="37">
        <v>39.77</v>
      </c>
      <c s="36">
        <v>0.0004</v>
      </c>
      <c s="36">
        <f>ROUND(G729*H729,6)</f>
      </c>
      <c r="L729" s="38">
        <v>0</v>
      </c>
      <c s="32">
        <f>ROUND(ROUND(L729,2)*ROUND(G729,3),2)</f>
      </c>
      <c s="36" t="s">
        <v>3651</v>
      </c>
      <c>
        <f>(M729*21)/100</f>
      </c>
      <c t="s">
        <v>27</v>
      </c>
    </row>
    <row r="730" spans="1:5" ht="12.75">
      <c r="A730" s="35" t="s">
        <v>53</v>
      </c>
      <c r="E730" s="39" t="s">
        <v>5</v>
      </c>
    </row>
    <row r="731" spans="1:5" ht="12.75">
      <c r="A731" s="35" t="s">
        <v>54</v>
      </c>
      <c r="E731" s="40" t="s">
        <v>4913</v>
      </c>
    </row>
    <row r="732" spans="1:5" ht="12.75">
      <c r="A732" t="s">
        <v>55</v>
      </c>
      <c r="E732" s="39" t="s">
        <v>5</v>
      </c>
    </row>
    <row r="733" spans="1:16" ht="25.5">
      <c r="A733" t="s">
        <v>48</v>
      </c>
      <c s="34" t="s">
        <v>4921</v>
      </c>
      <c s="34" t="s">
        <v>4922</v>
      </c>
      <c s="35" t="s">
        <v>5</v>
      </c>
      <c s="6" t="s">
        <v>4923</v>
      </c>
      <c s="36" t="s">
        <v>197</v>
      </c>
      <c s="37">
        <v>3.99</v>
      </c>
      <c s="36">
        <v>0</v>
      </c>
      <c s="36">
        <f>ROUND(G733*H733,6)</f>
      </c>
      <c r="L733" s="38">
        <v>0</v>
      </c>
      <c s="32">
        <f>ROUND(ROUND(L733,2)*ROUND(G733,3),2)</f>
      </c>
      <c s="36" t="s">
        <v>3651</v>
      </c>
      <c>
        <f>(M733*21)/100</f>
      </c>
      <c t="s">
        <v>27</v>
      </c>
    </row>
    <row r="734" spans="1:5" ht="12.75">
      <c r="A734" s="35" t="s">
        <v>53</v>
      </c>
      <c r="E734" s="39" t="s">
        <v>5</v>
      </c>
    </row>
    <row r="735" spans="1:5" ht="12.75">
      <c r="A735" s="35" t="s">
        <v>54</v>
      </c>
      <c r="E735" s="40" t="s">
        <v>4924</v>
      </c>
    </row>
    <row r="736" spans="1:5" ht="12.75">
      <c r="A736" t="s">
        <v>55</v>
      </c>
      <c r="E736" s="39" t="s">
        <v>5</v>
      </c>
    </row>
    <row r="737" spans="1:16" ht="12.75">
      <c r="A737" t="s">
        <v>48</v>
      </c>
      <c s="34" t="s">
        <v>4925</v>
      </c>
      <c s="34" t="s">
        <v>4926</v>
      </c>
      <c s="35" t="s">
        <v>5</v>
      </c>
      <c s="6" t="s">
        <v>4927</v>
      </c>
      <c s="36" t="s">
        <v>197</v>
      </c>
      <c s="37">
        <v>39.77</v>
      </c>
      <c s="36">
        <v>0.0023</v>
      </c>
      <c s="36">
        <f>ROUND(G737*H737,6)</f>
      </c>
      <c r="L737" s="38">
        <v>0</v>
      </c>
      <c s="32">
        <f>ROUND(ROUND(L737,2)*ROUND(G737,3),2)</f>
      </c>
      <c s="36" t="s">
        <v>3651</v>
      </c>
      <c>
        <f>(M737*21)/100</f>
      </c>
      <c t="s">
        <v>27</v>
      </c>
    </row>
    <row r="738" spans="1:5" ht="12.75">
      <c r="A738" s="35" t="s">
        <v>53</v>
      </c>
      <c r="E738" s="39" t="s">
        <v>5</v>
      </c>
    </row>
    <row r="739" spans="1:5" ht="12.75">
      <c r="A739" s="35" t="s">
        <v>54</v>
      </c>
      <c r="E739" s="40" t="s">
        <v>4928</v>
      </c>
    </row>
    <row r="740" spans="1:5" ht="12.75">
      <c r="A740" t="s">
        <v>55</v>
      </c>
      <c r="E740" s="39" t="s">
        <v>5</v>
      </c>
    </row>
    <row r="741" spans="1:16" ht="25.5">
      <c r="A741" t="s">
        <v>48</v>
      </c>
      <c s="34" t="s">
        <v>4929</v>
      </c>
      <c s="34" t="s">
        <v>4930</v>
      </c>
      <c s="35" t="s">
        <v>5</v>
      </c>
      <c s="6" t="s">
        <v>4931</v>
      </c>
      <c s="36" t="s">
        <v>197</v>
      </c>
      <c s="37">
        <v>3.99</v>
      </c>
      <c s="36">
        <v>0</v>
      </c>
      <c s="36">
        <f>ROUND(G741*H741,6)</f>
      </c>
      <c r="L741" s="38">
        <v>0</v>
      </c>
      <c s="32">
        <f>ROUND(ROUND(L741,2)*ROUND(G741,3),2)</f>
      </c>
      <c s="36" t="s">
        <v>3651</v>
      </c>
      <c>
        <f>(M741*21)/100</f>
      </c>
      <c t="s">
        <v>27</v>
      </c>
    </row>
    <row r="742" spans="1:5" ht="12.75">
      <c r="A742" s="35" t="s">
        <v>53</v>
      </c>
      <c r="E742" s="39" t="s">
        <v>5</v>
      </c>
    </row>
    <row r="743" spans="1:5" ht="12.75">
      <c r="A743" s="35" t="s">
        <v>54</v>
      </c>
      <c r="E743" s="40" t="s">
        <v>4924</v>
      </c>
    </row>
    <row r="744" spans="1:5" ht="12.75">
      <c r="A744" t="s">
        <v>55</v>
      </c>
      <c r="E744" s="39" t="s">
        <v>5</v>
      </c>
    </row>
    <row r="745" spans="1:16" ht="12.75">
      <c r="A745" t="s">
        <v>48</v>
      </c>
      <c s="34" t="s">
        <v>4932</v>
      </c>
      <c s="34" t="s">
        <v>4933</v>
      </c>
      <c s="35" t="s">
        <v>5</v>
      </c>
      <c s="6" t="s">
        <v>4934</v>
      </c>
      <c s="36" t="s">
        <v>197</v>
      </c>
      <c s="37">
        <v>39.77</v>
      </c>
      <c s="36">
        <v>0.00075</v>
      </c>
      <c s="36">
        <f>ROUND(G745*H745,6)</f>
      </c>
      <c r="L745" s="38">
        <v>0</v>
      </c>
      <c s="32">
        <f>ROUND(ROUND(L745,2)*ROUND(G745,3),2)</f>
      </c>
      <c s="36" t="s">
        <v>3651</v>
      </c>
      <c>
        <f>(M745*21)/100</f>
      </c>
      <c t="s">
        <v>27</v>
      </c>
    </row>
    <row r="746" spans="1:5" ht="12.75">
      <c r="A746" s="35" t="s">
        <v>53</v>
      </c>
      <c r="E746" s="39" t="s">
        <v>5</v>
      </c>
    </row>
    <row r="747" spans="1:5" ht="12.75">
      <c r="A747" s="35" t="s">
        <v>54</v>
      </c>
      <c r="E747" s="40" t="s">
        <v>4928</v>
      </c>
    </row>
    <row r="748" spans="1:5" ht="12.75">
      <c r="A748" t="s">
        <v>55</v>
      </c>
      <c r="E748" s="39" t="s">
        <v>5</v>
      </c>
    </row>
    <row r="749" spans="1:16" ht="12.75">
      <c r="A749" t="s">
        <v>48</v>
      </c>
      <c s="34" t="s">
        <v>4935</v>
      </c>
      <c s="34" t="s">
        <v>4936</v>
      </c>
      <c s="35" t="s">
        <v>5</v>
      </c>
      <c s="6" t="s">
        <v>4937</v>
      </c>
      <c s="36" t="s">
        <v>197</v>
      </c>
      <c s="37">
        <v>39.77</v>
      </c>
      <c s="36">
        <v>6E-05</v>
      </c>
      <c s="36">
        <f>ROUND(G749*H749,6)</f>
      </c>
      <c r="L749" s="38">
        <v>0</v>
      </c>
      <c s="32">
        <f>ROUND(ROUND(L749,2)*ROUND(G749,3),2)</f>
      </c>
      <c s="36" t="s">
        <v>3651</v>
      </c>
      <c>
        <f>(M749*21)/100</f>
      </c>
      <c t="s">
        <v>27</v>
      </c>
    </row>
    <row r="750" spans="1:5" ht="12.75">
      <c r="A750" s="35" t="s">
        <v>53</v>
      </c>
      <c r="E750" s="39" t="s">
        <v>5</v>
      </c>
    </row>
    <row r="751" spans="1:5" ht="12.75">
      <c r="A751" s="35" t="s">
        <v>54</v>
      </c>
      <c r="E751" s="40" t="s">
        <v>4928</v>
      </c>
    </row>
    <row r="752" spans="1:5" ht="12.75">
      <c r="A752" t="s">
        <v>55</v>
      </c>
      <c r="E752" s="39" t="s">
        <v>5</v>
      </c>
    </row>
    <row r="753" spans="1:16" ht="25.5">
      <c r="A753" t="s">
        <v>48</v>
      </c>
      <c s="34" t="s">
        <v>4938</v>
      </c>
      <c s="34" t="s">
        <v>4939</v>
      </c>
      <c s="35" t="s">
        <v>5</v>
      </c>
      <c s="6" t="s">
        <v>4940</v>
      </c>
      <c s="36" t="s">
        <v>443</v>
      </c>
      <c s="37">
        <v>0.141</v>
      </c>
      <c s="36">
        <v>0</v>
      </c>
      <c s="36">
        <f>ROUND(G753*H753,6)</f>
      </c>
      <c r="L753" s="38">
        <v>0</v>
      </c>
      <c s="32">
        <f>ROUND(ROUND(L753,2)*ROUND(G753,3),2)</f>
      </c>
      <c s="36" t="s">
        <v>3651</v>
      </c>
      <c>
        <f>(M753*21)/100</f>
      </c>
      <c t="s">
        <v>27</v>
      </c>
    </row>
    <row r="754" spans="1:5" ht="12.75">
      <c r="A754" s="35" t="s">
        <v>53</v>
      </c>
      <c r="E754" s="39" t="s">
        <v>5</v>
      </c>
    </row>
    <row r="755" spans="1:5" ht="12.75">
      <c r="A755" s="35" t="s">
        <v>54</v>
      </c>
      <c r="E755" s="40" t="s">
        <v>4941</v>
      </c>
    </row>
    <row r="756" spans="1:5" ht="12.75">
      <c r="A756" t="s">
        <v>55</v>
      </c>
      <c r="E756" s="39" t="s">
        <v>5</v>
      </c>
    </row>
    <row r="757" spans="1:16" ht="38.25">
      <c r="A757" t="s">
        <v>48</v>
      </c>
      <c s="34" t="s">
        <v>4942</v>
      </c>
      <c s="34" t="s">
        <v>4943</v>
      </c>
      <c s="35" t="s">
        <v>5</v>
      </c>
      <c s="6" t="s">
        <v>4944</v>
      </c>
      <c s="36" t="s">
        <v>443</v>
      </c>
      <c s="37">
        <v>0.141</v>
      </c>
      <c s="36">
        <v>0</v>
      </c>
      <c s="36">
        <f>ROUND(G757*H757,6)</f>
      </c>
      <c r="L757" s="38">
        <v>0</v>
      </c>
      <c s="32">
        <f>ROUND(ROUND(L757,2)*ROUND(G757,3),2)</f>
      </c>
      <c s="36" t="s">
        <v>3651</v>
      </c>
      <c>
        <f>(M757*21)/100</f>
      </c>
      <c t="s">
        <v>27</v>
      </c>
    </row>
    <row r="758" spans="1:5" ht="12.75">
      <c r="A758" s="35" t="s">
        <v>53</v>
      </c>
      <c r="E758" s="39" t="s">
        <v>5</v>
      </c>
    </row>
    <row r="759" spans="1:5" ht="12.75">
      <c r="A759" s="35" t="s">
        <v>54</v>
      </c>
      <c r="E759" s="40" t="s">
        <v>4941</v>
      </c>
    </row>
    <row r="760" spans="1:5" ht="12.75">
      <c r="A760" t="s">
        <v>55</v>
      </c>
      <c r="E760" s="39" t="s">
        <v>5</v>
      </c>
    </row>
    <row r="761" spans="1:13" ht="12.75">
      <c r="A761" t="s">
        <v>46</v>
      </c>
      <c r="C761" s="31" t="s">
        <v>4945</v>
      </c>
      <c r="E761" s="33" t="s">
        <v>4946</v>
      </c>
      <c r="J761" s="32">
        <f>0</f>
      </c>
      <c s="32">
        <f>0</f>
      </c>
      <c s="32">
        <f>0+L762+L766+L770+L774+L778+L782+L786+L790+L794+L798+L802</f>
      </c>
      <c s="32">
        <f>0+M762+M766+M770+M774+M778+M782+M786+M790+M794+M798+M802</f>
      </c>
    </row>
    <row r="762" spans="1:16" ht="25.5">
      <c r="A762" t="s">
        <v>48</v>
      </c>
      <c s="34" t="s">
        <v>4947</v>
      </c>
      <c s="34" t="s">
        <v>4948</v>
      </c>
      <c s="35" t="s">
        <v>5</v>
      </c>
      <c s="6" t="s">
        <v>4949</v>
      </c>
      <c s="36" t="s">
        <v>51</v>
      </c>
      <c s="37">
        <v>45.914</v>
      </c>
      <c s="36">
        <v>2E-05</v>
      </c>
      <c s="36">
        <f>ROUND(G762*H762,6)</f>
      </c>
      <c r="L762" s="38">
        <v>0</v>
      </c>
      <c s="32">
        <f>ROUND(ROUND(L762,2)*ROUND(G762,3),2)</f>
      </c>
      <c s="36" t="s">
        <v>3651</v>
      </c>
      <c>
        <f>(M762*21)/100</f>
      </c>
      <c t="s">
        <v>27</v>
      </c>
    </row>
    <row r="763" spans="1:5" ht="12.75">
      <c r="A763" s="35" t="s">
        <v>53</v>
      </c>
      <c r="E763" s="39" t="s">
        <v>5</v>
      </c>
    </row>
    <row r="764" spans="1:5" ht="12.75">
      <c r="A764" s="35" t="s">
        <v>54</v>
      </c>
      <c r="E764" s="40" t="s">
        <v>4950</v>
      </c>
    </row>
    <row r="765" spans="1:5" ht="12.75">
      <c r="A765" t="s">
        <v>55</v>
      </c>
      <c r="E765" s="39" t="s">
        <v>5</v>
      </c>
    </row>
    <row r="766" spans="1:16" ht="12.75">
      <c r="A766" t="s">
        <v>48</v>
      </c>
      <c s="34" t="s">
        <v>4951</v>
      </c>
      <c s="34" t="s">
        <v>4952</v>
      </c>
      <c s="35" t="s">
        <v>5</v>
      </c>
      <c s="6" t="s">
        <v>4953</v>
      </c>
      <c s="36" t="s">
        <v>197</v>
      </c>
      <c s="37">
        <v>38.64</v>
      </c>
      <c s="36">
        <v>0.0118</v>
      </c>
      <c s="36">
        <f>ROUND(G766*H766,6)</f>
      </c>
      <c r="L766" s="38">
        <v>0</v>
      </c>
      <c s="32">
        <f>ROUND(ROUND(L766,2)*ROUND(G766,3),2)</f>
      </c>
      <c s="36" t="s">
        <v>3651</v>
      </c>
      <c>
        <f>(M766*21)/100</f>
      </c>
      <c t="s">
        <v>27</v>
      </c>
    </row>
    <row r="767" spans="1:5" ht="12.75">
      <c r="A767" s="35" t="s">
        <v>53</v>
      </c>
      <c r="E767" s="39" t="s">
        <v>5</v>
      </c>
    </row>
    <row r="768" spans="1:5" ht="12.75">
      <c r="A768" s="35" t="s">
        <v>54</v>
      </c>
      <c r="E768" s="40" t="s">
        <v>4954</v>
      </c>
    </row>
    <row r="769" spans="1:5" ht="12.75">
      <c r="A769" t="s">
        <v>55</v>
      </c>
      <c r="E769" s="39" t="s">
        <v>5</v>
      </c>
    </row>
    <row r="770" spans="1:16" ht="12.75">
      <c r="A770" t="s">
        <v>48</v>
      </c>
      <c s="34" t="s">
        <v>4955</v>
      </c>
      <c s="34" t="s">
        <v>4956</v>
      </c>
      <c s="35" t="s">
        <v>5</v>
      </c>
      <c s="6" t="s">
        <v>4957</v>
      </c>
      <c s="36" t="s">
        <v>197</v>
      </c>
      <c s="37">
        <v>35.127</v>
      </c>
      <c s="36">
        <v>0</v>
      </c>
      <c s="36">
        <f>ROUND(G770*H770,6)</f>
      </c>
      <c r="L770" s="38">
        <v>0</v>
      </c>
      <c s="32">
        <f>ROUND(ROUND(L770,2)*ROUND(G770,3),2)</f>
      </c>
      <c s="36" t="s">
        <v>3651</v>
      </c>
      <c>
        <f>(M770*21)/100</f>
      </c>
      <c t="s">
        <v>27</v>
      </c>
    </row>
    <row r="771" spans="1:5" ht="12.75">
      <c r="A771" s="35" t="s">
        <v>53</v>
      </c>
      <c r="E771" s="39" t="s">
        <v>5</v>
      </c>
    </row>
    <row r="772" spans="1:5" ht="12.75">
      <c r="A772" s="35" t="s">
        <v>54</v>
      </c>
      <c r="E772" s="40" t="s">
        <v>4958</v>
      </c>
    </row>
    <row r="773" spans="1:5" ht="12.75">
      <c r="A773" t="s">
        <v>55</v>
      </c>
      <c r="E773" s="39" t="s">
        <v>5</v>
      </c>
    </row>
    <row r="774" spans="1:16" ht="12.75">
      <c r="A774" t="s">
        <v>48</v>
      </c>
      <c s="34" t="s">
        <v>4959</v>
      </c>
      <c s="34" t="s">
        <v>4960</v>
      </c>
      <c s="35" t="s">
        <v>5</v>
      </c>
      <c s="6" t="s">
        <v>4961</v>
      </c>
      <c s="36" t="s">
        <v>197</v>
      </c>
      <c s="37">
        <v>35.127</v>
      </c>
      <c s="36">
        <v>0.0003</v>
      </c>
      <c s="36">
        <f>ROUND(G774*H774,6)</f>
      </c>
      <c r="L774" s="38">
        <v>0</v>
      </c>
      <c s="32">
        <f>ROUND(ROUND(L774,2)*ROUND(G774,3),2)</f>
      </c>
      <c s="36" t="s">
        <v>3651</v>
      </c>
      <c>
        <f>(M774*21)/100</f>
      </c>
      <c t="s">
        <v>27</v>
      </c>
    </row>
    <row r="775" spans="1:5" ht="12.75">
      <c r="A775" s="35" t="s">
        <v>53</v>
      </c>
      <c r="E775" s="39" t="s">
        <v>5</v>
      </c>
    </row>
    <row r="776" spans="1:5" ht="12.75">
      <c r="A776" s="35" t="s">
        <v>54</v>
      </c>
      <c r="E776" s="40" t="s">
        <v>4958</v>
      </c>
    </row>
    <row r="777" spans="1:5" ht="12.75">
      <c r="A777" t="s">
        <v>55</v>
      </c>
      <c r="E777" s="39" t="s">
        <v>5</v>
      </c>
    </row>
    <row r="778" spans="1:16" ht="12.75">
      <c r="A778" t="s">
        <v>48</v>
      </c>
      <c s="34" t="s">
        <v>4962</v>
      </c>
      <c s="34" t="s">
        <v>4963</v>
      </c>
      <c s="35" t="s">
        <v>5</v>
      </c>
      <c s="6" t="s">
        <v>4964</v>
      </c>
      <c s="36" t="s">
        <v>197</v>
      </c>
      <c s="37">
        <v>33.177</v>
      </c>
      <c s="36">
        <v>0.0015</v>
      </c>
      <c s="36">
        <f>ROUND(G778*H778,6)</f>
      </c>
      <c r="L778" s="38">
        <v>0</v>
      </c>
      <c s="32">
        <f>ROUND(ROUND(L778,2)*ROUND(G778,3),2)</f>
      </c>
      <c s="36" t="s">
        <v>3651</v>
      </c>
      <c>
        <f>(M778*21)/100</f>
      </c>
      <c t="s">
        <v>27</v>
      </c>
    </row>
    <row r="779" spans="1:5" ht="12.75">
      <c r="A779" s="35" t="s">
        <v>53</v>
      </c>
      <c r="E779" s="39" t="s">
        <v>5</v>
      </c>
    </row>
    <row r="780" spans="1:5" ht="12.75">
      <c r="A780" s="35" t="s">
        <v>54</v>
      </c>
      <c r="E780" s="40" t="s">
        <v>4965</v>
      </c>
    </row>
    <row r="781" spans="1:5" ht="12.75">
      <c r="A781" t="s">
        <v>55</v>
      </c>
      <c r="E781" s="39" t="s">
        <v>5</v>
      </c>
    </row>
    <row r="782" spans="1:16" ht="25.5">
      <c r="A782" t="s">
        <v>48</v>
      </c>
      <c s="34" t="s">
        <v>4966</v>
      </c>
      <c s="34" t="s">
        <v>4967</v>
      </c>
      <c s="35" t="s">
        <v>5</v>
      </c>
      <c s="6" t="s">
        <v>4968</v>
      </c>
      <c s="36" t="s">
        <v>51</v>
      </c>
      <c s="37">
        <v>41.74</v>
      </c>
      <c s="36">
        <v>0.0002</v>
      </c>
      <c s="36">
        <f>ROUND(G782*H782,6)</f>
      </c>
      <c r="L782" s="38">
        <v>0</v>
      </c>
      <c s="32">
        <f>ROUND(ROUND(L782,2)*ROUND(G782,3),2)</f>
      </c>
      <c s="36" t="s">
        <v>3651</v>
      </c>
      <c>
        <f>(M782*21)/100</f>
      </c>
      <c t="s">
        <v>27</v>
      </c>
    </row>
    <row r="783" spans="1:5" ht="12.75">
      <c r="A783" s="35" t="s">
        <v>53</v>
      </c>
      <c r="E783" s="39" t="s">
        <v>5</v>
      </c>
    </row>
    <row r="784" spans="1:5" ht="12.75">
      <c r="A784" s="35" t="s">
        <v>54</v>
      </c>
      <c r="E784" s="40" t="s">
        <v>4969</v>
      </c>
    </row>
    <row r="785" spans="1:5" ht="12.75">
      <c r="A785" t="s">
        <v>55</v>
      </c>
      <c r="E785" s="39" t="s">
        <v>5</v>
      </c>
    </row>
    <row r="786" spans="1:16" ht="25.5">
      <c r="A786" t="s">
        <v>48</v>
      </c>
      <c s="34" t="s">
        <v>4970</v>
      </c>
      <c s="34" t="s">
        <v>4971</v>
      </c>
      <c s="35" t="s">
        <v>5</v>
      </c>
      <c s="6" t="s">
        <v>4972</v>
      </c>
      <c s="36" t="s">
        <v>197</v>
      </c>
      <c s="37">
        <v>35.127</v>
      </c>
      <c s="36">
        <v>0.006</v>
      </c>
      <c s="36">
        <f>ROUND(G786*H786,6)</f>
      </c>
      <c r="L786" s="38">
        <v>0</v>
      </c>
      <c s="32">
        <f>ROUND(ROUND(L786,2)*ROUND(G786,3),2)</f>
      </c>
      <c s="36" t="s">
        <v>3651</v>
      </c>
      <c>
        <f>(M786*21)/100</f>
      </c>
      <c t="s">
        <v>27</v>
      </c>
    </row>
    <row r="787" spans="1:5" ht="12.75">
      <c r="A787" s="35" t="s">
        <v>53</v>
      </c>
      <c r="E787" s="39" t="s">
        <v>5</v>
      </c>
    </row>
    <row r="788" spans="1:5" ht="12.75">
      <c r="A788" s="35" t="s">
        <v>54</v>
      </c>
      <c r="E788" s="40" t="s">
        <v>4958</v>
      </c>
    </row>
    <row r="789" spans="1:5" ht="12.75">
      <c r="A789" t="s">
        <v>55</v>
      </c>
      <c r="E789" s="39" t="s">
        <v>5</v>
      </c>
    </row>
    <row r="790" spans="1:16" ht="25.5">
      <c r="A790" t="s">
        <v>48</v>
      </c>
      <c s="34" t="s">
        <v>4973</v>
      </c>
      <c s="34" t="s">
        <v>4974</v>
      </c>
      <c s="35" t="s">
        <v>5</v>
      </c>
      <c s="6" t="s">
        <v>4975</v>
      </c>
      <c s="36" t="s">
        <v>197</v>
      </c>
      <c s="37">
        <v>10.554</v>
      </c>
      <c s="36">
        <v>0</v>
      </c>
      <c s="36">
        <f>ROUND(G790*H790,6)</f>
      </c>
      <c r="L790" s="38">
        <v>0</v>
      </c>
      <c s="32">
        <f>ROUND(ROUND(L790,2)*ROUND(G790,3),2)</f>
      </c>
      <c s="36" t="s">
        <v>3651</v>
      </c>
      <c>
        <f>(M790*21)/100</f>
      </c>
      <c t="s">
        <v>27</v>
      </c>
    </row>
    <row r="791" spans="1:5" ht="12.75">
      <c r="A791" s="35" t="s">
        <v>53</v>
      </c>
      <c r="E791" s="39" t="s">
        <v>5</v>
      </c>
    </row>
    <row r="792" spans="1:5" ht="12.75">
      <c r="A792" s="35" t="s">
        <v>54</v>
      </c>
      <c r="E792" s="40" t="s">
        <v>4976</v>
      </c>
    </row>
    <row r="793" spans="1:5" ht="12.75">
      <c r="A793" t="s">
        <v>55</v>
      </c>
      <c r="E793" s="39" t="s">
        <v>5</v>
      </c>
    </row>
    <row r="794" spans="1:16" ht="12.75">
      <c r="A794" t="s">
        <v>48</v>
      </c>
      <c s="34" t="s">
        <v>4977</v>
      </c>
      <c s="34" t="s">
        <v>4978</v>
      </c>
      <c s="35" t="s">
        <v>5</v>
      </c>
      <c s="6" t="s">
        <v>4979</v>
      </c>
      <c s="36" t="s">
        <v>51</v>
      </c>
      <c s="37">
        <v>39.94</v>
      </c>
      <c s="36">
        <v>3E-05</v>
      </c>
      <c s="36">
        <f>ROUND(G794*H794,6)</f>
      </c>
      <c r="L794" s="38">
        <v>0</v>
      </c>
      <c s="32">
        <f>ROUND(ROUND(L794,2)*ROUND(G794,3),2)</f>
      </c>
      <c s="36" t="s">
        <v>3651</v>
      </c>
      <c>
        <f>(M794*21)/100</f>
      </c>
      <c t="s">
        <v>27</v>
      </c>
    </row>
    <row r="795" spans="1:5" ht="12.75">
      <c r="A795" s="35" t="s">
        <v>53</v>
      </c>
      <c r="E795" s="39" t="s">
        <v>5</v>
      </c>
    </row>
    <row r="796" spans="1:5" ht="12.75">
      <c r="A796" s="35" t="s">
        <v>54</v>
      </c>
      <c r="E796" s="40" t="s">
        <v>4980</v>
      </c>
    </row>
    <row r="797" spans="1:5" ht="12.75">
      <c r="A797" t="s">
        <v>55</v>
      </c>
      <c r="E797" s="39" t="s">
        <v>5</v>
      </c>
    </row>
    <row r="798" spans="1:16" ht="25.5">
      <c r="A798" t="s">
        <v>48</v>
      </c>
      <c s="34" t="s">
        <v>4981</v>
      </c>
      <c s="34" t="s">
        <v>4982</v>
      </c>
      <c s="35" t="s">
        <v>5</v>
      </c>
      <c s="6" t="s">
        <v>4983</v>
      </c>
      <c s="36" t="s">
        <v>443</v>
      </c>
      <c s="37">
        <v>0.737</v>
      </c>
      <c s="36">
        <v>0</v>
      </c>
      <c s="36">
        <f>ROUND(G798*H798,6)</f>
      </c>
      <c r="L798" s="38">
        <v>0</v>
      </c>
      <c s="32">
        <f>ROUND(ROUND(L798,2)*ROUND(G798,3),2)</f>
      </c>
      <c s="36" t="s">
        <v>3651</v>
      </c>
      <c>
        <f>(M798*21)/100</f>
      </c>
      <c t="s">
        <v>27</v>
      </c>
    </row>
    <row r="799" spans="1:5" ht="12.75">
      <c r="A799" s="35" t="s">
        <v>53</v>
      </c>
      <c r="E799" s="39" t="s">
        <v>5</v>
      </c>
    </row>
    <row r="800" spans="1:5" ht="12.75">
      <c r="A800" s="35" t="s">
        <v>54</v>
      </c>
      <c r="E800" s="40" t="s">
        <v>4984</v>
      </c>
    </row>
    <row r="801" spans="1:5" ht="12.75">
      <c r="A801" t="s">
        <v>55</v>
      </c>
      <c r="E801" s="39" t="s">
        <v>5</v>
      </c>
    </row>
    <row r="802" spans="1:16" ht="38.25">
      <c r="A802" t="s">
        <v>48</v>
      </c>
      <c s="34" t="s">
        <v>4985</v>
      </c>
      <c s="34" t="s">
        <v>4986</v>
      </c>
      <c s="35" t="s">
        <v>5</v>
      </c>
      <c s="6" t="s">
        <v>4987</v>
      </c>
      <c s="36" t="s">
        <v>443</v>
      </c>
      <c s="37">
        <v>0.737</v>
      </c>
      <c s="36">
        <v>0</v>
      </c>
      <c s="36">
        <f>ROUND(G802*H802,6)</f>
      </c>
      <c r="L802" s="38">
        <v>0</v>
      </c>
      <c s="32">
        <f>ROUND(ROUND(L802,2)*ROUND(G802,3),2)</f>
      </c>
      <c s="36" t="s">
        <v>3651</v>
      </c>
      <c>
        <f>(M802*21)/100</f>
      </c>
      <c t="s">
        <v>27</v>
      </c>
    </row>
    <row r="803" spans="1:5" ht="12.75">
      <c r="A803" s="35" t="s">
        <v>53</v>
      </c>
      <c r="E803" s="39" t="s">
        <v>5</v>
      </c>
    </row>
    <row r="804" spans="1:5" ht="12.75">
      <c r="A804" s="35" t="s">
        <v>54</v>
      </c>
      <c r="E804" s="40" t="s">
        <v>4984</v>
      </c>
    </row>
    <row r="805" spans="1:5" ht="12.75">
      <c r="A805" t="s">
        <v>55</v>
      </c>
      <c r="E805" s="39" t="s">
        <v>5</v>
      </c>
    </row>
    <row r="806" spans="1:13" ht="12.75">
      <c r="A806" t="s">
        <v>46</v>
      </c>
      <c r="C806" s="31" t="s">
        <v>4988</v>
      </c>
      <c r="E806" s="33" t="s">
        <v>4989</v>
      </c>
      <c r="J806" s="32">
        <f>0</f>
      </c>
      <c s="32">
        <f>0</f>
      </c>
      <c s="32">
        <f>0+L807+L811+L815+L819+L823+L827+L831+L835</f>
      </c>
      <c s="32">
        <f>0+M807+M811+M815+M819+M823+M827+M831+M835</f>
      </c>
    </row>
    <row r="807" spans="1:16" ht="25.5">
      <c r="A807" t="s">
        <v>48</v>
      </c>
      <c s="34" t="s">
        <v>4990</v>
      </c>
      <c s="34" t="s">
        <v>4991</v>
      </c>
      <c s="35" t="s">
        <v>5</v>
      </c>
      <c s="6" t="s">
        <v>4992</v>
      </c>
      <c s="36" t="s">
        <v>197</v>
      </c>
      <c s="37">
        <v>99.123</v>
      </c>
      <c s="36">
        <v>7E-05</v>
      </c>
      <c s="36">
        <f>ROUND(G807*H807,6)</f>
      </c>
      <c r="L807" s="38">
        <v>0</v>
      </c>
      <c s="32">
        <f>ROUND(ROUND(L807,2)*ROUND(G807,3),2)</f>
      </c>
      <c s="36" t="s">
        <v>3651</v>
      </c>
      <c>
        <f>(M807*21)/100</f>
      </c>
      <c t="s">
        <v>27</v>
      </c>
    </row>
    <row r="808" spans="1:5" ht="12.75">
      <c r="A808" s="35" t="s">
        <v>53</v>
      </c>
      <c r="E808" s="39" t="s">
        <v>5</v>
      </c>
    </row>
    <row r="809" spans="1:5" ht="12.75">
      <c r="A809" s="35" t="s">
        <v>54</v>
      </c>
      <c r="E809" s="40" t="s">
        <v>4993</v>
      </c>
    </row>
    <row r="810" spans="1:5" ht="12.75">
      <c r="A810" t="s">
        <v>55</v>
      </c>
      <c r="E810" s="39" t="s">
        <v>5</v>
      </c>
    </row>
    <row r="811" spans="1:16" ht="25.5">
      <c r="A811" t="s">
        <v>48</v>
      </c>
      <c s="34" t="s">
        <v>4994</v>
      </c>
      <c s="34" t="s">
        <v>4995</v>
      </c>
      <c s="35" t="s">
        <v>5</v>
      </c>
      <c s="6" t="s">
        <v>4996</v>
      </c>
      <c s="36" t="s">
        <v>197</v>
      </c>
      <c s="37">
        <v>99.123</v>
      </c>
      <c s="36">
        <v>8E-05</v>
      </c>
      <c s="36">
        <f>ROUND(G811*H811,6)</f>
      </c>
      <c r="L811" s="38">
        <v>0</v>
      </c>
      <c s="32">
        <f>ROUND(ROUND(L811,2)*ROUND(G811,3),2)</f>
      </c>
      <c s="36" t="s">
        <v>3651</v>
      </c>
      <c>
        <f>(M811*21)/100</f>
      </c>
      <c t="s">
        <v>27</v>
      </c>
    </row>
    <row r="812" spans="1:5" ht="12.75">
      <c r="A812" s="35" t="s">
        <v>53</v>
      </c>
      <c r="E812" s="39" t="s">
        <v>5</v>
      </c>
    </row>
    <row r="813" spans="1:5" ht="12.75">
      <c r="A813" s="35" t="s">
        <v>54</v>
      </c>
      <c r="E813" s="40" t="s">
        <v>4993</v>
      </c>
    </row>
    <row r="814" spans="1:5" ht="12.75">
      <c r="A814" t="s">
        <v>55</v>
      </c>
      <c r="E814" s="39" t="s">
        <v>5</v>
      </c>
    </row>
    <row r="815" spans="1:16" ht="12.75">
      <c r="A815" t="s">
        <v>48</v>
      </c>
      <c s="34" t="s">
        <v>4997</v>
      </c>
      <c s="34" t="s">
        <v>4998</v>
      </c>
      <c s="35" t="s">
        <v>5</v>
      </c>
      <c s="6" t="s">
        <v>4999</v>
      </c>
      <c s="36" t="s">
        <v>197</v>
      </c>
      <c s="37">
        <v>99.123</v>
      </c>
      <c s="36">
        <v>0</v>
      </c>
      <c s="36">
        <f>ROUND(G815*H815,6)</f>
      </c>
      <c r="L815" s="38">
        <v>0</v>
      </c>
      <c s="32">
        <f>ROUND(ROUND(L815,2)*ROUND(G815,3),2)</f>
      </c>
      <c s="36" t="s">
        <v>3651</v>
      </c>
      <c>
        <f>(M815*21)/100</f>
      </c>
      <c t="s">
        <v>27</v>
      </c>
    </row>
    <row r="816" spans="1:5" ht="12.75">
      <c r="A816" s="35" t="s">
        <v>53</v>
      </c>
      <c r="E816" s="39" t="s">
        <v>5</v>
      </c>
    </row>
    <row r="817" spans="1:5" ht="12.75">
      <c r="A817" s="35" t="s">
        <v>54</v>
      </c>
      <c r="E817" s="40" t="s">
        <v>4993</v>
      </c>
    </row>
    <row r="818" spans="1:5" ht="12.75">
      <c r="A818" t="s">
        <v>55</v>
      </c>
      <c r="E818" s="39" t="s">
        <v>5</v>
      </c>
    </row>
    <row r="819" spans="1:16" ht="12.75">
      <c r="A819" t="s">
        <v>48</v>
      </c>
      <c s="34" t="s">
        <v>5000</v>
      </c>
      <c s="34" t="s">
        <v>5001</v>
      </c>
      <c s="35" t="s">
        <v>5</v>
      </c>
      <c s="6" t="s">
        <v>5002</v>
      </c>
      <c s="36" t="s">
        <v>197</v>
      </c>
      <c s="37">
        <v>99.123</v>
      </c>
      <c s="36">
        <v>0.00014</v>
      </c>
      <c s="36">
        <f>ROUND(G819*H819,6)</f>
      </c>
      <c r="L819" s="38">
        <v>0</v>
      </c>
      <c s="32">
        <f>ROUND(ROUND(L819,2)*ROUND(G819,3),2)</f>
      </c>
      <c s="36" t="s">
        <v>3651</v>
      </c>
      <c>
        <f>(M819*21)/100</f>
      </c>
      <c t="s">
        <v>27</v>
      </c>
    </row>
    <row r="820" spans="1:5" ht="12.75">
      <c r="A820" s="35" t="s">
        <v>53</v>
      </c>
      <c r="E820" s="39" t="s">
        <v>5</v>
      </c>
    </row>
    <row r="821" spans="1:5" ht="12.75">
      <c r="A821" s="35" t="s">
        <v>54</v>
      </c>
      <c r="E821" s="40" t="s">
        <v>4993</v>
      </c>
    </row>
    <row r="822" spans="1:5" ht="12.75">
      <c r="A822" t="s">
        <v>55</v>
      </c>
      <c r="E822" s="39" t="s">
        <v>5</v>
      </c>
    </row>
    <row r="823" spans="1:16" ht="25.5">
      <c r="A823" t="s">
        <v>48</v>
      </c>
      <c s="34" t="s">
        <v>5003</v>
      </c>
      <c s="34" t="s">
        <v>5004</v>
      </c>
      <c s="35" t="s">
        <v>5</v>
      </c>
      <c s="6" t="s">
        <v>5005</v>
      </c>
      <c s="36" t="s">
        <v>197</v>
      </c>
      <c s="37">
        <v>99.123</v>
      </c>
      <c s="36">
        <v>0.00017</v>
      </c>
      <c s="36">
        <f>ROUND(G823*H823,6)</f>
      </c>
      <c r="L823" s="38">
        <v>0</v>
      </c>
      <c s="32">
        <f>ROUND(ROUND(L823,2)*ROUND(G823,3),2)</f>
      </c>
      <c s="36" t="s">
        <v>3651</v>
      </c>
      <c>
        <f>(M823*21)/100</f>
      </c>
      <c t="s">
        <v>27</v>
      </c>
    </row>
    <row r="824" spans="1:5" ht="12.75">
      <c r="A824" s="35" t="s">
        <v>53</v>
      </c>
      <c r="E824" s="39" t="s">
        <v>5</v>
      </c>
    </row>
    <row r="825" spans="1:5" ht="12.75">
      <c r="A825" s="35" t="s">
        <v>54</v>
      </c>
      <c r="E825" s="40" t="s">
        <v>4993</v>
      </c>
    </row>
    <row r="826" spans="1:5" ht="12.75">
      <c r="A826" t="s">
        <v>55</v>
      </c>
      <c r="E826" s="39" t="s">
        <v>5</v>
      </c>
    </row>
    <row r="827" spans="1:16" ht="12.75">
      <c r="A827" t="s">
        <v>48</v>
      </c>
      <c s="34" t="s">
        <v>5006</v>
      </c>
      <c s="34" t="s">
        <v>5007</v>
      </c>
      <c s="35" t="s">
        <v>5</v>
      </c>
      <c s="6" t="s">
        <v>5008</v>
      </c>
      <c s="36" t="s">
        <v>197</v>
      </c>
      <c s="37">
        <v>18.129</v>
      </c>
      <c s="36">
        <v>0</v>
      </c>
      <c s="36">
        <f>ROUND(G827*H827,6)</f>
      </c>
      <c r="L827" s="38">
        <v>0</v>
      </c>
      <c s="32">
        <f>ROUND(ROUND(L827,2)*ROUND(G827,3),2)</f>
      </c>
      <c s="36" t="s">
        <v>3651</v>
      </c>
      <c>
        <f>(M827*21)/100</f>
      </c>
      <c t="s">
        <v>27</v>
      </c>
    </row>
    <row r="828" spans="1:5" ht="12.75">
      <c r="A828" s="35" t="s">
        <v>53</v>
      </c>
      <c r="E828" s="39" t="s">
        <v>5</v>
      </c>
    </row>
    <row r="829" spans="1:5" ht="12.75">
      <c r="A829" s="35" t="s">
        <v>54</v>
      </c>
      <c r="E829" s="40" t="s">
        <v>5009</v>
      </c>
    </row>
    <row r="830" spans="1:5" ht="12.75">
      <c r="A830" t="s">
        <v>55</v>
      </c>
      <c r="E830" s="39" t="s">
        <v>5</v>
      </c>
    </row>
    <row r="831" spans="1:16" ht="25.5">
      <c r="A831" t="s">
        <v>48</v>
      </c>
      <c s="34" t="s">
        <v>5010</v>
      </c>
      <c s="34" t="s">
        <v>5011</v>
      </c>
      <c s="35" t="s">
        <v>5</v>
      </c>
      <c s="6" t="s">
        <v>5012</v>
      </c>
      <c s="36" t="s">
        <v>197</v>
      </c>
      <c s="37">
        <v>18.129</v>
      </c>
      <c s="36">
        <v>0.00013</v>
      </c>
      <c s="36">
        <f>ROUND(G831*H831,6)</f>
      </c>
      <c r="L831" s="38">
        <v>0</v>
      </c>
      <c s="32">
        <f>ROUND(ROUND(L831,2)*ROUND(G831,3),2)</f>
      </c>
      <c s="36" t="s">
        <v>3651</v>
      </c>
      <c>
        <f>(M831*21)/100</f>
      </c>
      <c t="s">
        <v>27</v>
      </c>
    </row>
    <row r="832" spans="1:5" ht="12.75">
      <c r="A832" s="35" t="s">
        <v>53</v>
      </c>
      <c r="E832" s="39" t="s">
        <v>5</v>
      </c>
    </row>
    <row r="833" spans="1:5" ht="12.75">
      <c r="A833" s="35" t="s">
        <v>54</v>
      </c>
      <c r="E833" s="40" t="s">
        <v>5009</v>
      </c>
    </row>
    <row r="834" spans="1:5" ht="12.75">
      <c r="A834" t="s">
        <v>55</v>
      </c>
      <c r="E834" s="39" t="s">
        <v>5</v>
      </c>
    </row>
    <row r="835" spans="1:16" ht="25.5">
      <c r="A835" t="s">
        <v>48</v>
      </c>
      <c s="34" t="s">
        <v>5013</v>
      </c>
      <c s="34" t="s">
        <v>5014</v>
      </c>
      <c s="35" t="s">
        <v>5</v>
      </c>
      <c s="6" t="s">
        <v>5015</v>
      </c>
      <c s="36" t="s">
        <v>197</v>
      </c>
      <c s="37">
        <v>18.129</v>
      </c>
      <c s="36">
        <v>0.00092</v>
      </c>
      <c s="36">
        <f>ROUND(G835*H835,6)</f>
      </c>
      <c r="L835" s="38">
        <v>0</v>
      </c>
      <c s="32">
        <f>ROUND(ROUND(L835,2)*ROUND(G835,3),2)</f>
      </c>
      <c s="36" t="s">
        <v>3651</v>
      </c>
      <c>
        <f>(M835*21)/100</f>
      </c>
      <c t="s">
        <v>27</v>
      </c>
    </row>
    <row r="836" spans="1:5" ht="12.75">
      <c r="A836" s="35" t="s">
        <v>53</v>
      </c>
      <c r="E836" s="39" t="s">
        <v>5</v>
      </c>
    </row>
    <row r="837" spans="1:5" ht="12.75">
      <c r="A837" s="35" t="s">
        <v>54</v>
      </c>
      <c r="E837" s="40" t="s">
        <v>5009</v>
      </c>
    </row>
    <row r="838" spans="1:5" ht="12.75">
      <c r="A838" t="s">
        <v>55</v>
      </c>
      <c r="E838" s="39" t="s">
        <v>5</v>
      </c>
    </row>
    <row r="839" spans="1:13" ht="12.75">
      <c r="A839" t="s">
        <v>46</v>
      </c>
      <c r="C839" s="31" t="s">
        <v>5016</v>
      </c>
      <c r="E839" s="33" t="s">
        <v>5017</v>
      </c>
      <c r="J839" s="32">
        <f>0</f>
      </c>
      <c s="32">
        <f>0</f>
      </c>
      <c s="32">
        <f>0+L840+L844+L848+L852</f>
      </c>
      <c s="32">
        <f>0+M840+M844+M848+M852</f>
      </c>
    </row>
    <row r="840" spans="1:16" ht="12.75">
      <c r="A840" t="s">
        <v>48</v>
      </c>
      <c s="34" t="s">
        <v>5018</v>
      </c>
      <c s="34" t="s">
        <v>5019</v>
      </c>
      <c s="35" t="s">
        <v>5</v>
      </c>
      <c s="6" t="s">
        <v>5020</v>
      </c>
      <c s="36" t="s">
        <v>197</v>
      </c>
      <c s="37">
        <v>529.291</v>
      </c>
      <c s="36">
        <v>0</v>
      </c>
      <c s="36">
        <f>ROUND(G840*H840,6)</f>
      </c>
      <c r="L840" s="38">
        <v>0</v>
      </c>
      <c s="32">
        <f>ROUND(ROUND(L840,2)*ROUND(G840,3),2)</f>
      </c>
      <c s="36" t="s">
        <v>3651</v>
      </c>
      <c>
        <f>(M840*21)/100</f>
      </c>
      <c t="s">
        <v>27</v>
      </c>
    </row>
    <row r="841" spans="1:5" ht="12.75">
      <c r="A841" s="35" t="s">
        <v>53</v>
      </c>
      <c r="E841" s="39" t="s">
        <v>5</v>
      </c>
    </row>
    <row r="842" spans="1:5" ht="12.75">
      <c r="A842" s="35" t="s">
        <v>54</v>
      </c>
      <c r="E842" s="40" t="s">
        <v>5021</v>
      </c>
    </row>
    <row r="843" spans="1:5" ht="12.75">
      <c r="A843" t="s">
        <v>55</v>
      </c>
      <c r="E843" s="39" t="s">
        <v>5</v>
      </c>
    </row>
    <row r="844" spans="1:16" ht="12.75">
      <c r="A844" t="s">
        <v>48</v>
      </c>
      <c s="34" t="s">
        <v>5022</v>
      </c>
      <c s="34" t="s">
        <v>5023</v>
      </c>
      <c s="35" t="s">
        <v>5</v>
      </c>
      <c s="6" t="s">
        <v>5024</v>
      </c>
      <c s="36" t="s">
        <v>197</v>
      </c>
      <c s="37">
        <v>529.291</v>
      </c>
      <c s="36">
        <v>0</v>
      </c>
      <c s="36">
        <f>ROUND(G844*H844,6)</f>
      </c>
      <c r="L844" s="38">
        <v>0</v>
      </c>
      <c s="32">
        <f>ROUND(ROUND(L844,2)*ROUND(G844,3),2)</f>
      </c>
      <c s="36" t="s">
        <v>3651</v>
      </c>
      <c>
        <f>(M844*21)/100</f>
      </c>
      <c t="s">
        <v>27</v>
      </c>
    </row>
    <row r="845" spans="1:5" ht="12.75">
      <c r="A845" s="35" t="s">
        <v>53</v>
      </c>
      <c r="E845" s="39" t="s">
        <v>5</v>
      </c>
    </row>
    <row r="846" spans="1:5" ht="12.75">
      <c r="A846" s="35" t="s">
        <v>54</v>
      </c>
      <c r="E846" s="40" t="s">
        <v>5021</v>
      </c>
    </row>
    <row r="847" spans="1:5" ht="12.75">
      <c r="A847" t="s">
        <v>55</v>
      </c>
      <c r="E847" s="39" t="s">
        <v>5</v>
      </c>
    </row>
    <row r="848" spans="1:16" ht="25.5">
      <c r="A848" t="s">
        <v>48</v>
      </c>
      <c s="34" t="s">
        <v>5025</v>
      </c>
      <c s="34" t="s">
        <v>5026</v>
      </c>
      <c s="35" t="s">
        <v>5</v>
      </c>
      <c s="6" t="s">
        <v>5027</v>
      </c>
      <c s="36" t="s">
        <v>197</v>
      </c>
      <c s="37">
        <v>529.291</v>
      </c>
      <c s="36">
        <v>0.0002</v>
      </c>
      <c s="36">
        <f>ROUND(G848*H848,6)</f>
      </c>
      <c r="L848" s="38">
        <v>0</v>
      </c>
      <c s="32">
        <f>ROUND(ROUND(L848,2)*ROUND(G848,3),2)</f>
      </c>
      <c s="36" t="s">
        <v>3651</v>
      </c>
      <c>
        <f>(M848*21)/100</f>
      </c>
      <c t="s">
        <v>27</v>
      </c>
    </row>
    <row r="849" spans="1:5" ht="12.75">
      <c r="A849" s="35" t="s">
        <v>53</v>
      </c>
      <c r="E849" s="39" t="s">
        <v>5</v>
      </c>
    </row>
    <row r="850" spans="1:5" ht="12.75">
      <c r="A850" s="35" t="s">
        <v>54</v>
      </c>
      <c r="E850" s="40" t="s">
        <v>5021</v>
      </c>
    </row>
    <row r="851" spans="1:5" ht="12.75">
      <c r="A851" t="s">
        <v>55</v>
      </c>
      <c r="E851" s="39" t="s">
        <v>5</v>
      </c>
    </row>
    <row r="852" spans="1:16" ht="25.5">
      <c r="A852" t="s">
        <v>48</v>
      </c>
      <c s="34" t="s">
        <v>5028</v>
      </c>
      <c s="34" t="s">
        <v>5029</v>
      </c>
      <c s="35" t="s">
        <v>5</v>
      </c>
      <c s="6" t="s">
        <v>5030</v>
      </c>
      <c s="36" t="s">
        <v>197</v>
      </c>
      <c s="37">
        <v>529.291</v>
      </c>
      <c s="36">
        <v>0.00029</v>
      </c>
      <c s="36">
        <f>ROUND(G852*H852,6)</f>
      </c>
      <c r="L852" s="38">
        <v>0</v>
      </c>
      <c s="32">
        <f>ROUND(ROUND(L852,2)*ROUND(G852,3),2)</f>
      </c>
      <c s="36" t="s">
        <v>3651</v>
      </c>
      <c>
        <f>(M852*21)/100</f>
      </c>
      <c t="s">
        <v>27</v>
      </c>
    </row>
    <row r="853" spans="1:5" ht="12.75">
      <c r="A853" s="35" t="s">
        <v>53</v>
      </c>
      <c r="E853" s="39" t="s">
        <v>5</v>
      </c>
    </row>
    <row r="854" spans="1:5" ht="12.75">
      <c r="A854" s="35" t="s">
        <v>54</v>
      </c>
      <c r="E854" s="40" t="s">
        <v>5021</v>
      </c>
    </row>
    <row r="855" spans="1:5" ht="12.75">
      <c r="A855" t="s">
        <v>55</v>
      </c>
      <c r="E855" s="39" t="s">
        <v>5</v>
      </c>
    </row>
    <row r="856" spans="1:13" ht="12.75">
      <c r="A856" t="s">
        <v>46</v>
      </c>
      <c r="C856" s="31" t="s">
        <v>5031</v>
      </c>
      <c r="E856" s="33" t="s">
        <v>5032</v>
      </c>
      <c r="J856" s="32">
        <f>0</f>
      </c>
      <c s="32">
        <f>0</f>
      </c>
      <c s="32">
        <f>0+L857+L861+L865+L869</f>
      </c>
      <c s="32">
        <f>0+M857+M861+M865+M869</f>
      </c>
    </row>
    <row r="857" spans="1:16" ht="12.75">
      <c r="A857" t="s">
        <v>48</v>
      </c>
      <c s="34" t="s">
        <v>5033</v>
      </c>
      <c s="34" t="s">
        <v>5034</v>
      </c>
      <c s="35" t="s">
        <v>5</v>
      </c>
      <c s="6" t="s">
        <v>5035</v>
      </c>
      <c s="36" t="s">
        <v>197</v>
      </c>
      <c s="37">
        <v>16.315</v>
      </c>
      <c s="36">
        <v>0.0006</v>
      </c>
      <c s="36">
        <f>ROUND(G857*H857,6)</f>
      </c>
      <c r="L857" s="38">
        <v>0</v>
      </c>
      <c s="32">
        <f>ROUND(ROUND(L857,2)*ROUND(G857,3),2)</f>
      </c>
      <c s="36" t="s">
        <v>3651</v>
      </c>
      <c>
        <f>(M857*21)/100</f>
      </c>
      <c t="s">
        <v>27</v>
      </c>
    </row>
    <row r="858" spans="1:5" ht="12.75">
      <c r="A858" s="35" t="s">
        <v>53</v>
      </c>
      <c r="E858" s="39" t="s">
        <v>5</v>
      </c>
    </row>
    <row r="859" spans="1:5" ht="12.75">
      <c r="A859" s="35" t="s">
        <v>54</v>
      </c>
      <c r="E859" s="40" t="s">
        <v>5036</v>
      </c>
    </row>
    <row r="860" spans="1:5" ht="12.75">
      <c r="A860" t="s">
        <v>55</v>
      </c>
      <c r="E860" s="39" t="s">
        <v>5</v>
      </c>
    </row>
    <row r="861" spans="1:16" ht="12.75">
      <c r="A861" t="s">
        <v>48</v>
      </c>
      <c s="34" t="s">
        <v>5037</v>
      </c>
      <c s="34" t="s">
        <v>5038</v>
      </c>
      <c s="35" t="s">
        <v>5</v>
      </c>
      <c s="6" t="s">
        <v>5039</v>
      </c>
      <c s="36" t="s">
        <v>197</v>
      </c>
      <c s="37">
        <v>15.84</v>
      </c>
      <c s="36">
        <v>0</v>
      </c>
      <c s="36">
        <f>ROUND(G861*H861,6)</f>
      </c>
      <c r="L861" s="38">
        <v>0</v>
      </c>
      <c s="32">
        <f>ROUND(ROUND(L861,2)*ROUND(G861,3),2)</f>
      </c>
      <c s="36" t="s">
        <v>3651</v>
      </c>
      <c>
        <f>(M861*21)/100</f>
      </c>
      <c t="s">
        <v>27</v>
      </c>
    </row>
    <row r="862" spans="1:5" ht="12.75">
      <c r="A862" s="35" t="s">
        <v>53</v>
      </c>
      <c r="E862" s="39" t="s">
        <v>5</v>
      </c>
    </row>
    <row r="863" spans="1:5" ht="12.75">
      <c r="A863" s="35" t="s">
        <v>54</v>
      </c>
      <c r="E863" s="40" t="s">
        <v>5040</v>
      </c>
    </row>
    <row r="864" spans="1:5" ht="12.75">
      <c r="A864" t="s">
        <v>55</v>
      </c>
      <c r="E864" s="39" t="s">
        <v>5</v>
      </c>
    </row>
    <row r="865" spans="1:16" ht="25.5">
      <c r="A865" t="s">
        <v>48</v>
      </c>
      <c s="34" t="s">
        <v>5041</v>
      </c>
      <c s="34" t="s">
        <v>5042</v>
      </c>
      <c s="35" t="s">
        <v>5</v>
      </c>
      <c s="6" t="s">
        <v>5043</v>
      </c>
      <c s="36" t="s">
        <v>443</v>
      </c>
      <c s="37">
        <v>0.01</v>
      </c>
      <c s="36">
        <v>0</v>
      </c>
      <c s="36">
        <f>ROUND(G865*H865,6)</f>
      </c>
      <c r="L865" s="38">
        <v>0</v>
      </c>
      <c s="32">
        <f>ROUND(ROUND(L865,2)*ROUND(G865,3),2)</f>
      </c>
      <c s="36" t="s">
        <v>3651</v>
      </c>
      <c>
        <f>(M865*21)/100</f>
      </c>
      <c t="s">
        <v>27</v>
      </c>
    </row>
    <row r="866" spans="1:5" ht="12.75">
      <c r="A866" s="35" t="s">
        <v>53</v>
      </c>
      <c r="E866" s="39" t="s">
        <v>5</v>
      </c>
    </row>
    <row r="867" spans="1:5" ht="12.75">
      <c r="A867" s="35" t="s">
        <v>54</v>
      </c>
      <c r="E867" s="40" t="s">
        <v>5044</v>
      </c>
    </row>
    <row r="868" spans="1:5" ht="12.75">
      <c r="A868" t="s">
        <v>55</v>
      </c>
      <c r="E868" s="39" t="s">
        <v>5</v>
      </c>
    </row>
    <row r="869" spans="1:16" ht="38.25">
      <c r="A869" t="s">
        <v>48</v>
      </c>
      <c s="34" t="s">
        <v>5045</v>
      </c>
      <c s="34" t="s">
        <v>5046</v>
      </c>
      <c s="35" t="s">
        <v>5</v>
      </c>
      <c s="6" t="s">
        <v>5047</v>
      </c>
      <c s="36" t="s">
        <v>443</v>
      </c>
      <c s="37">
        <v>0.01</v>
      </c>
      <c s="36">
        <v>0</v>
      </c>
      <c s="36">
        <f>ROUND(G869*H869,6)</f>
      </c>
      <c r="L869" s="38">
        <v>0</v>
      </c>
      <c s="32">
        <f>ROUND(ROUND(L869,2)*ROUND(G869,3),2)</f>
      </c>
      <c s="36" t="s">
        <v>3651</v>
      </c>
      <c>
        <f>(M869*21)/100</f>
      </c>
      <c t="s">
        <v>27</v>
      </c>
    </row>
    <row r="870" spans="1:5" ht="12.75">
      <c r="A870" s="35" t="s">
        <v>53</v>
      </c>
      <c r="E870" s="39" t="s">
        <v>5</v>
      </c>
    </row>
    <row r="871" spans="1:5" ht="12.75">
      <c r="A871" s="35" t="s">
        <v>54</v>
      </c>
      <c r="E871" s="40" t="s">
        <v>5044</v>
      </c>
    </row>
    <row r="872" spans="1:5" ht="12.75">
      <c r="A872" t="s">
        <v>55</v>
      </c>
      <c r="E872" s="39" t="s">
        <v>5</v>
      </c>
    </row>
    <row r="873" spans="1:13" ht="12.75">
      <c r="A873" t="s">
        <v>46</v>
      </c>
      <c r="C873" s="31" t="s">
        <v>5048</v>
      </c>
      <c r="E873" s="33" t="s">
        <v>5049</v>
      </c>
      <c r="J873" s="32">
        <f>0</f>
      </c>
      <c s="32">
        <f>0</f>
      </c>
      <c s="32">
        <f>0+L874</f>
      </c>
      <c s="32">
        <f>0+M874</f>
      </c>
    </row>
    <row r="874" spans="1:16" ht="25.5">
      <c r="A874" t="s">
        <v>48</v>
      </c>
      <c s="34" t="s">
        <v>5050</v>
      </c>
      <c s="34" t="s">
        <v>5051</v>
      </c>
      <c s="35" t="s">
        <v>5</v>
      </c>
      <c s="6" t="s">
        <v>5052</v>
      </c>
      <c s="36" t="s">
        <v>197</v>
      </c>
      <c s="37">
        <v>99.123</v>
      </c>
      <c s="36">
        <v>0.00064</v>
      </c>
      <c s="36">
        <f>ROUND(G874*H874,6)</f>
      </c>
      <c r="L874" s="38">
        <v>0</v>
      </c>
      <c s="32">
        <f>ROUND(ROUND(L874,2)*ROUND(G874,3),2)</f>
      </c>
      <c s="36" t="s">
        <v>3651</v>
      </c>
      <c>
        <f>(M874*21)/100</f>
      </c>
      <c t="s">
        <v>27</v>
      </c>
    </row>
    <row r="875" spans="1:5" ht="12.75">
      <c r="A875" s="35" t="s">
        <v>53</v>
      </c>
      <c r="E875" s="39" t="s">
        <v>5</v>
      </c>
    </row>
    <row r="876" spans="1:5" ht="38.25">
      <c r="A876" s="35" t="s">
        <v>54</v>
      </c>
      <c r="E876" s="40" t="s">
        <v>5053</v>
      </c>
    </row>
    <row r="877" spans="1:5" ht="12.75">
      <c r="A877" t="s">
        <v>55</v>
      </c>
      <c r="E877" s="39" t="s">
        <v>5</v>
      </c>
    </row>
    <row r="878" spans="1:13" ht="12.75">
      <c r="A878" t="s">
        <v>46</v>
      </c>
      <c r="C878" s="31" t="s">
        <v>76</v>
      </c>
      <c r="E878" s="33" t="s">
        <v>3867</v>
      </c>
      <c r="J878" s="32">
        <f>0</f>
      </c>
      <c s="32">
        <f>0</f>
      </c>
      <c s="32">
        <f>0+L879+L883+L887+L891+L895+L899+L903+L907+L911+L915+L919+L923+L927+L931+L935+L939+L943+L947+L951+L955+L959+L963+L967+L971+L975+L979+L983+L987+L991+L995+L999+L1003+L1007+L1011+L1015+L1019+L1023+L1027</f>
      </c>
      <c s="32">
        <f>0+M879+M883+M887+M891+M895+M899+M903+M907+M911+M915+M919+M923+M927+M931+M935+M939+M943+M947+M951+M955+M959+M963+M967+M971+M975+M979+M983+M987+M991+M995+M999+M1003+M1007+M1011+M1015+M1019+M1023+M1027</f>
      </c>
    </row>
    <row r="879" spans="1:16" ht="12.75">
      <c r="A879" t="s">
        <v>48</v>
      </c>
      <c s="34" t="s">
        <v>5054</v>
      </c>
      <c s="34" t="s">
        <v>5055</v>
      </c>
      <c s="35" t="s">
        <v>5</v>
      </c>
      <c s="6" t="s">
        <v>5056</v>
      </c>
      <c s="36" t="s">
        <v>62</v>
      </c>
      <c s="37">
        <v>2</v>
      </c>
      <c s="36">
        <v>0.012</v>
      </c>
      <c s="36">
        <f>ROUND(G879*H879,6)</f>
      </c>
      <c r="L879" s="38">
        <v>0</v>
      </c>
      <c s="32">
        <f>ROUND(ROUND(L879,2)*ROUND(G879,3),2)</f>
      </c>
      <c s="36" t="s">
        <v>3651</v>
      </c>
      <c>
        <f>(M879*21)/100</f>
      </c>
      <c t="s">
        <v>27</v>
      </c>
    </row>
    <row r="880" spans="1:5" ht="12.75">
      <c r="A880" s="35" t="s">
        <v>53</v>
      </c>
      <c r="E880" s="39" t="s">
        <v>5</v>
      </c>
    </row>
    <row r="881" spans="1:5" ht="12.75">
      <c r="A881" s="35" t="s">
        <v>54</v>
      </c>
      <c r="E881" s="40" t="s">
        <v>3735</v>
      </c>
    </row>
    <row r="882" spans="1:5" ht="12.75">
      <c r="A882" t="s">
        <v>55</v>
      </c>
      <c r="E882" s="39" t="s">
        <v>5</v>
      </c>
    </row>
    <row r="883" spans="1:16" ht="25.5">
      <c r="A883" t="s">
        <v>48</v>
      </c>
      <c s="34" t="s">
        <v>5057</v>
      </c>
      <c s="34" t="s">
        <v>5058</v>
      </c>
      <c s="35" t="s">
        <v>5</v>
      </c>
      <c s="6" t="s">
        <v>5059</v>
      </c>
      <c s="36" t="s">
        <v>62</v>
      </c>
      <c s="37">
        <v>1</v>
      </c>
      <c s="36">
        <v>0</v>
      </c>
      <c s="36">
        <f>ROUND(G883*H883,6)</f>
      </c>
      <c r="L883" s="38">
        <v>0</v>
      </c>
      <c s="32">
        <f>ROUND(ROUND(L883,2)*ROUND(G883,3),2)</f>
      </c>
      <c s="36" t="s">
        <v>3651</v>
      </c>
      <c>
        <f>(M883*21)/100</f>
      </c>
      <c t="s">
        <v>27</v>
      </c>
    </row>
    <row r="884" spans="1:5" ht="12.75">
      <c r="A884" s="35" t="s">
        <v>53</v>
      </c>
      <c r="E884" s="39" t="s">
        <v>5</v>
      </c>
    </row>
    <row r="885" spans="1:5" ht="12.75">
      <c r="A885" s="35" t="s">
        <v>54</v>
      </c>
      <c r="E885" s="40" t="s">
        <v>3747</v>
      </c>
    </row>
    <row r="886" spans="1:5" ht="12.75">
      <c r="A886" t="s">
        <v>55</v>
      </c>
      <c r="E886" s="39" t="s">
        <v>5</v>
      </c>
    </row>
    <row r="887" spans="1:16" ht="38.25">
      <c r="A887" t="s">
        <v>48</v>
      </c>
      <c s="34" t="s">
        <v>5060</v>
      </c>
      <c s="34" t="s">
        <v>5061</v>
      </c>
      <c s="35" t="s">
        <v>5</v>
      </c>
      <c s="6" t="s">
        <v>5062</v>
      </c>
      <c s="36" t="s">
        <v>62</v>
      </c>
      <c s="37">
        <v>15</v>
      </c>
      <c s="36">
        <v>0</v>
      </c>
      <c s="36">
        <f>ROUND(G887*H887,6)</f>
      </c>
      <c r="L887" s="38">
        <v>0</v>
      </c>
      <c s="32">
        <f>ROUND(ROUND(L887,2)*ROUND(G887,3),2)</f>
      </c>
      <c s="36" t="s">
        <v>3651</v>
      </c>
      <c>
        <f>(M887*21)/100</f>
      </c>
      <c t="s">
        <v>27</v>
      </c>
    </row>
    <row r="888" spans="1:5" ht="12.75">
      <c r="A888" s="35" t="s">
        <v>53</v>
      </c>
      <c r="E888" s="39" t="s">
        <v>5</v>
      </c>
    </row>
    <row r="889" spans="1:5" ht="12.75">
      <c r="A889" s="35" t="s">
        <v>54</v>
      </c>
      <c r="E889" s="40" t="s">
        <v>5063</v>
      </c>
    </row>
    <row r="890" spans="1:5" ht="12.75">
      <c r="A890" t="s">
        <v>55</v>
      </c>
      <c r="E890" s="39" t="s">
        <v>5</v>
      </c>
    </row>
    <row r="891" spans="1:16" ht="25.5">
      <c r="A891" t="s">
        <v>48</v>
      </c>
      <c s="34" t="s">
        <v>5064</v>
      </c>
      <c s="34" t="s">
        <v>5065</v>
      </c>
      <c s="35" t="s">
        <v>5</v>
      </c>
      <c s="6" t="s">
        <v>5066</v>
      </c>
      <c s="36" t="s">
        <v>62</v>
      </c>
      <c s="37">
        <v>1</v>
      </c>
      <c s="36">
        <v>0</v>
      </c>
      <c s="36">
        <f>ROUND(G891*H891,6)</f>
      </c>
      <c r="L891" s="38">
        <v>0</v>
      </c>
      <c s="32">
        <f>ROUND(ROUND(L891,2)*ROUND(G891,3),2)</f>
      </c>
      <c s="36" t="s">
        <v>3651</v>
      </c>
      <c>
        <f>(M891*21)/100</f>
      </c>
      <c t="s">
        <v>27</v>
      </c>
    </row>
    <row r="892" spans="1:5" ht="12.75">
      <c r="A892" s="35" t="s">
        <v>53</v>
      </c>
      <c r="E892" s="39" t="s">
        <v>5</v>
      </c>
    </row>
    <row r="893" spans="1:5" ht="12.75">
      <c r="A893" s="35" t="s">
        <v>54</v>
      </c>
      <c r="E893" s="40" t="s">
        <v>3747</v>
      </c>
    </row>
    <row r="894" spans="1:5" ht="12.75">
      <c r="A894" t="s">
        <v>55</v>
      </c>
      <c r="E894" s="39" t="s">
        <v>5</v>
      </c>
    </row>
    <row r="895" spans="1:16" ht="25.5">
      <c r="A895" t="s">
        <v>48</v>
      </c>
      <c s="34" t="s">
        <v>5067</v>
      </c>
      <c s="34" t="s">
        <v>5068</v>
      </c>
      <c s="35" t="s">
        <v>5</v>
      </c>
      <c s="6" t="s">
        <v>5069</v>
      </c>
      <c s="36" t="s">
        <v>197</v>
      </c>
      <c s="37">
        <v>174.919</v>
      </c>
      <c s="36">
        <v>0.00021</v>
      </c>
      <c s="36">
        <f>ROUND(G895*H895,6)</f>
      </c>
      <c r="L895" s="38">
        <v>0</v>
      </c>
      <c s="32">
        <f>ROUND(ROUND(L895,2)*ROUND(G895,3),2)</f>
      </c>
      <c s="36" t="s">
        <v>3651</v>
      </c>
      <c>
        <f>(M895*21)/100</f>
      </c>
      <c t="s">
        <v>27</v>
      </c>
    </row>
    <row r="896" spans="1:5" ht="12.75">
      <c r="A896" s="35" t="s">
        <v>53</v>
      </c>
      <c r="E896" s="39" t="s">
        <v>5</v>
      </c>
    </row>
    <row r="897" spans="1:5" ht="12.75">
      <c r="A897" s="35" t="s">
        <v>54</v>
      </c>
      <c r="E897" s="40" t="s">
        <v>5070</v>
      </c>
    </row>
    <row r="898" spans="1:5" ht="12.75">
      <c r="A898" t="s">
        <v>55</v>
      </c>
      <c r="E898" s="39" t="s">
        <v>5</v>
      </c>
    </row>
    <row r="899" spans="1:16" ht="25.5">
      <c r="A899" t="s">
        <v>48</v>
      </c>
      <c s="34" t="s">
        <v>5071</v>
      </c>
      <c s="34" t="s">
        <v>5072</v>
      </c>
      <c s="35" t="s">
        <v>5</v>
      </c>
      <c s="6" t="s">
        <v>5073</v>
      </c>
      <c s="36" t="s">
        <v>197</v>
      </c>
      <c s="37">
        <v>308.631</v>
      </c>
      <c s="36">
        <v>4E-05</v>
      </c>
      <c s="36">
        <f>ROUND(G899*H899,6)</f>
      </c>
      <c r="L899" s="38">
        <v>0</v>
      </c>
      <c s="32">
        <f>ROUND(ROUND(L899,2)*ROUND(G899,3),2)</f>
      </c>
      <c s="36" t="s">
        <v>3651</v>
      </c>
      <c>
        <f>(M899*21)/100</f>
      </c>
      <c t="s">
        <v>27</v>
      </c>
    </row>
    <row r="900" spans="1:5" ht="12.75">
      <c r="A900" s="35" t="s">
        <v>53</v>
      </c>
      <c r="E900" s="39" t="s">
        <v>5</v>
      </c>
    </row>
    <row r="901" spans="1:5" ht="76.5">
      <c r="A901" s="35" t="s">
        <v>54</v>
      </c>
      <c r="E901" s="40" t="s">
        <v>5074</v>
      </c>
    </row>
    <row r="902" spans="1:5" ht="12.75">
      <c r="A902" t="s">
        <v>55</v>
      </c>
      <c r="E902" s="39" t="s">
        <v>5</v>
      </c>
    </row>
    <row r="903" spans="1:16" ht="12.75">
      <c r="A903" t="s">
        <v>48</v>
      </c>
      <c s="34" t="s">
        <v>5075</v>
      </c>
      <c s="34" t="s">
        <v>5076</v>
      </c>
      <c s="35" t="s">
        <v>5</v>
      </c>
      <c s="6" t="s">
        <v>5077</v>
      </c>
      <c s="36" t="s">
        <v>62</v>
      </c>
      <c s="37">
        <v>2</v>
      </c>
      <c s="36">
        <v>0.00018</v>
      </c>
      <c s="36">
        <f>ROUND(G903*H903,6)</f>
      </c>
      <c r="L903" s="38">
        <v>0</v>
      </c>
      <c s="32">
        <f>ROUND(ROUND(L903,2)*ROUND(G903,3),2)</f>
      </c>
      <c s="36" t="s">
        <v>3651</v>
      </c>
      <c>
        <f>(M903*21)/100</f>
      </c>
      <c t="s">
        <v>27</v>
      </c>
    </row>
    <row r="904" spans="1:5" ht="12.75">
      <c r="A904" s="35" t="s">
        <v>53</v>
      </c>
      <c r="E904" s="39" t="s">
        <v>5</v>
      </c>
    </row>
    <row r="905" spans="1:5" ht="12.75">
      <c r="A905" s="35" t="s">
        <v>54</v>
      </c>
      <c r="E905" s="40" t="s">
        <v>5078</v>
      </c>
    </row>
    <row r="906" spans="1:5" ht="12.75">
      <c r="A906" t="s">
        <v>55</v>
      </c>
      <c r="E906" s="39" t="s">
        <v>5</v>
      </c>
    </row>
    <row r="907" spans="1:16" ht="12.75">
      <c r="A907" t="s">
        <v>48</v>
      </c>
      <c s="34" t="s">
        <v>5079</v>
      </c>
      <c s="34" t="s">
        <v>5080</v>
      </c>
      <c s="35" t="s">
        <v>5</v>
      </c>
      <c s="6" t="s">
        <v>5081</v>
      </c>
      <c s="36" t="s">
        <v>62</v>
      </c>
      <c s="37">
        <v>5</v>
      </c>
      <c s="36">
        <v>0</v>
      </c>
      <c s="36">
        <f>ROUND(G907*H907,6)</f>
      </c>
      <c r="L907" s="38">
        <v>0</v>
      </c>
      <c s="32">
        <f>ROUND(ROUND(L907,2)*ROUND(G907,3),2)</f>
      </c>
      <c s="36" t="s">
        <v>3651</v>
      </c>
      <c>
        <f>(M907*21)/100</f>
      </c>
      <c t="s">
        <v>27</v>
      </c>
    </row>
    <row r="908" spans="1:5" ht="12.75">
      <c r="A908" s="35" t="s">
        <v>53</v>
      </c>
      <c r="E908" s="39" t="s">
        <v>5</v>
      </c>
    </row>
    <row r="909" spans="1:5" ht="12.75">
      <c r="A909" s="35" t="s">
        <v>54</v>
      </c>
      <c r="E909" s="40" t="s">
        <v>5082</v>
      </c>
    </row>
    <row r="910" spans="1:5" ht="12.75">
      <c r="A910" t="s">
        <v>55</v>
      </c>
      <c r="E910" s="39" t="s">
        <v>5</v>
      </c>
    </row>
    <row r="911" spans="1:16" ht="25.5">
      <c r="A911" t="s">
        <v>48</v>
      </c>
      <c s="34" t="s">
        <v>5083</v>
      </c>
      <c s="34" t="s">
        <v>5084</v>
      </c>
      <c s="35" t="s">
        <v>5</v>
      </c>
      <c s="6" t="s">
        <v>5085</v>
      </c>
      <c s="36" t="s">
        <v>62</v>
      </c>
      <c s="37">
        <v>5</v>
      </c>
      <c s="36">
        <v>0.00023</v>
      </c>
      <c s="36">
        <f>ROUND(G911*H911,6)</f>
      </c>
      <c r="L911" s="38">
        <v>0</v>
      </c>
      <c s="32">
        <f>ROUND(ROUND(L911,2)*ROUND(G911,3),2)</f>
      </c>
      <c s="36" t="s">
        <v>3651</v>
      </c>
      <c>
        <f>(M911*21)/100</f>
      </c>
      <c t="s">
        <v>27</v>
      </c>
    </row>
    <row r="912" spans="1:5" ht="12.75">
      <c r="A912" s="35" t="s">
        <v>53</v>
      </c>
      <c r="E912" s="39" t="s">
        <v>5</v>
      </c>
    </row>
    <row r="913" spans="1:5" ht="12.75">
      <c r="A913" s="35" t="s">
        <v>54</v>
      </c>
      <c r="E913" s="40" t="s">
        <v>4826</v>
      </c>
    </row>
    <row r="914" spans="1:5" ht="12.75">
      <c r="A914" t="s">
        <v>55</v>
      </c>
      <c r="E914" s="39" t="s">
        <v>5</v>
      </c>
    </row>
    <row r="915" spans="1:16" ht="25.5">
      <c r="A915" t="s">
        <v>48</v>
      </c>
      <c s="34" t="s">
        <v>5086</v>
      </c>
      <c s="34" t="s">
        <v>5087</v>
      </c>
      <c s="35" t="s">
        <v>5</v>
      </c>
      <c s="6" t="s">
        <v>5088</v>
      </c>
      <c s="36" t="s">
        <v>197</v>
      </c>
      <c s="37">
        <v>47.378</v>
      </c>
      <c s="36">
        <v>0</v>
      </c>
      <c s="36">
        <f>ROUND(G915*H915,6)</f>
      </c>
      <c r="L915" s="38">
        <v>0</v>
      </c>
      <c s="32">
        <f>ROUND(ROUND(L915,2)*ROUND(G915,3),2)</f>
      </c>
      <c s="36" t="s">
        <v>3651</v>
      </c>
      <c>
        <f>(M915*21)/100</f>
      </c>
      <c t="s">
        <v>27</v>
      </c>
    </row>
    <row r="916" spans="1:5" ht="12.75">
      <c r="A916" s="35" t="s">
        <v>53</v>
      </c>
      <c r="E916" s="39" t="s">
        <v>5</v>
      </c>
    </row>
    <row r="917" spans="1:5" ht="12.75">
      <c r="A917" s="35" t="s">
        <v>54</v>
      </c>
      <c r="E917" s="40" t="s">
        <v>5089</v>
      </c>
    </row>
    <row r="918" spans="1:5" ht="12.75">
      <c r="A918" t="s">
        <v>55</v>
      </c>
      <c r="E918" s="39" t="s">
        <v>5</v>
      </c>
    </row>
    <row r="919" spans="1:16" ht="25.5">
      <c r="A919" t="s">
        <v>48</v>
      </c>
      <c s="34" t="s">
        <v>5090</v>
      </c>
      <c s="34" t="s">
        <v>5091</v>
      </c>
      <c s="35" t="s">
        <v>5</v>
      </c>
      <c s="6" t="s">
        <v>5092</v>
      </c>
      <c s="36" t="s">
        <v>197</v>
      </c>
      <c s="37">
        <v>17.338</v>
      </c>
      <c s="36">
        <v>0</v>
      </c>
      <c s="36">
        <f>ROUND(G919*H919,6)</f>
      </c>
      <c r="L919" s="38">
        <v>0</v>
      </c>
      <c s="32">
        <f>ROUND(ROUND(L919,2)*ROUND(G919,3),2)</f>
      </c>
      <c s="36" t="s">
        <v>3651</v>
      </c>
      <c>
        <f>(M919*21)/100</f>
      </c>
      <c t="s">
        <v>27</v>
      </c>
    </row>
    <row r="920" spans="1:5" ht="12.75">
      <c r="A920" s="35" t="s">
        <v>53</v>
      </c>
      <c r="E920" s="39" t="s">
        <v>5</v>
      </c>
    </row>
    <row r="921" spans="1:5" ht="12.75">
      <c r="A921" s="35" t="s">
        <v>54</v>
      </c>
      <c r="E921" s="40" t="s">
        <v>5093</v>
      </c>
    </row>
    <row r="922" spans="1:5" ht="12.75">
      <c r="A922" t="s">
        <v>55</v>
      </c>
      <c r="E922" s="39" t="s">
        <v>5</v>
      </c>
    </row>
    <row r="923" spans="1:16" ht="25.5">
      <c r="A923" t="s">
        <v>48</v>
      </c>
      <c s="34" t="s">
        <v>5094</v>
      </c>
      <c s="34" t="s">
        <v>5095</v>
      </c>
      <c s="35" t="s">
        <v>5</v>
      </c>
      <c s="6" t="s">
        <v>5096</v>
      </c>
      <c s="36" t="s">
        <v>182</v>
      </c>
      <c s="37">
        <v>4.185</v>
      </c>
      <c s="36">
        <v>0</v>
      </c>
      <c s="36">
        <f>ROUND(G923*H923,6)</f>
      </c>
      <c r="L923" s="38">
        <v>0</v>
      </c>
      <c s="32">
        <f>ROUND(ROUND(L923,2)*ROUND(G923,3),2)</f>
      </c>
      <c s="36" t="s">
        <v>3651</v>
      </c>
      <c>
        <f>(M923*21)/100</f>
      </c>
      <c t="s">
        <v>27</v>
      </c>
    </row>
    <row r="924" spans="1:5" ht="12.75">
      <c r="A924" s="35" t="s">
        <v>53</v>
      </c>
      <c r="E924" s="39" t="s">
        <v>5</v>
      </c>
    </row>
    <row r="925" spans="1:5" ht="12.75">
      <c r="A925" s="35" t="s">
        <v>54</v>
      </c>
      <c r="E925" s="40" t="s">
        <v>5097</v>
      </c>
    </row>
    <row r="926" spans="1:5" ht="12.75">
      <c r="A926" t="s">
        <v>55</v>
      </c>
      <c r="E926" s="39" t="s">
        <v>5</v>
      </c>
    </row>
    <row r="927" spans="1:16" ht="25.5">
      <c r="A927" t="s">
        <v>48</v>
      </c>
      <c s="34" t="s">
        <v>5098</v>
      </c>
      <c s="34" t="s">
        <v>5099</v>
      </c>
      <c s="35" t="s">
        <v>5</v>
      </c>
      <c s="6" t="s">
        <v>5100</v>
      </c>
      <c s="36" t="s">
        <v>197</v>
      </c>
      <c s="37">
        <v>1.5</v>
      </c>
      <c s="36">
        <v>0</v>
      </c>
      <c s="36">
        <f>ROUND(G927*H927,6)</f>
      </c>
      <c r="L927" s="38">
        <v>0</v>
      </c>
      <c s="32">
        <f>ROUND(ROUND(L927,2)*ROUND(G927,3),2)</f>
      </c>
      <c s="36" t="s">
        <v>3651</v>
      </c>
      <c>
        <f>(M927*21)/100</f>
      </c>
      <c t="s">
        <v>27</v>
      </c>
    </row>
    <row r="928" spans="1:5" ht="12.75">
      <c r="A928" s="35" t="s">
        <v>53</v>
      </c>
      <c r="E928" s="39" t="s">
        <v>5</v>
      </c>
    </row>
    <row r="929" spans="1:5" ht="12.75">
      <c r="A929" s="35" t="s">
        <v>54</v>
      </c>
      <c r="E929" s="40" t="s">
        <v>5101</v>
      </c>
    </row>
    <row r="930" spans="1:5" ht="12.75">
      <c r="A930" t="s">
        <v>55</v>
      </c>
      <c r="E930" s="39" t="s">
        <v>5</v>
      </c>
    </row>
    <row r="931" spans="1:16" ht="25.5">
      <c r="A931" t="s">
        <v>48</v>
      </c>
      <c s="34" t="s">
        <v>5102</v>
      </c>
      <c s="34" t="s">
        <v>5103</v>
      </c>
      <c s="35" t="s">
        <v>5</v>
      </c>
      <c s="6" t="s">
        <v>5104</v>
      </c>
      <c s="36" t="s">
        <v>197</v>
      </c>
      <c s="37">
        <v>6.897</v>
      </c>
      <c s="36">
        <v>0</v>
      </c>
      <c s="36">
        <f>ROUND(G931*H931,6)</f>
      </c>
      <c r="L931" s="38">
        <v>0</v>
      </c>
      <c s="32">
        <f>ROUND(ROUND(L931,2)*ROUND(G931,3),2)</f>
      </c>
      <c s="36" t="s">
        <v>3651</v>
      </c>
      <c>
        <f>(M931*21)/100</f>
      </c>
      <c t="s">
        <v>27</v>
      </c>
    </row>
    <row r="932" spans="1:5" ht="12.75">
      <c r="A932" s="35" t="s">
        <v>53</v>
      </c>
      <c r="E932" s="39" t="s">
        <v>5</v>
      </c>
    </row>
    <row r="933" spans="1:5" ht="12.75">
      <c r="A933" s="35" t="s">
        <v>54</v>
      </c>
      <c r="E933" s="40" t="s">
        <v>5105</v>
      </c>
    </row>
    <row r="934" spans="1:5" ht="12.75">
      <c r="A934" t="s">
        <v>55</v>
      </c>
      <c r="E934" s="39" t="s">
        <v>5</v>
      </c>
    </row>
    <row r="935" spans="1:16" ht="25.5">
      <c r="A935" t="s">
        <v>48</v>
      </c>
      <c s="34" t="s">
        <v>5106</v>
      </c>
      <c s="34" t="s">
        <v>5107</v>
      </c>
      <c s="35" t="s">
        <v>5</v>
      </c>
      <c s="6" t="s">
        <v>5108</v>
      </c>
      <c s="36" t="s">
        <v>197</v>
      </c>
      <c s="37">
        <v>5.3</v>
      </c>
      <c s="36">
        <v>0</v>
      </c>
      <c s="36">
        <f>ROUND(G935*H935,6)</f>
      </c>
      <c r="L935" s="38">
        <v>0</v>
      </c>
      <c s="32">
        <f>ROUND(ROUND(L935,2)*ROUND(G935,3),2)</f>
      </c>
      <c s="36" t="s">
        <v>3651</v>
      </c>
      <c>
        <f>(M935*21)/100</f>
      </c>
      <c t="s">
        <v>27</v>
      </c>
    </row>
    <row r="936" spans="1:5" ht="12.75">
      <c r="A936" s="35" t="s">
        <v>53</v>
      </c>
      <c r="E936" s="39" t="s">
        <v>5</v>
      </c>
    </row>
    <row r="937" spans="1:5" ht="12.75">
      <c r="A937" s="35" t="s">
        <v>54</v>
      </c>
      <c r="E937" s="40" t="s">
        <v>5109</v>
      </c>
    </row>
    <row r="938" spans="1:5" ht="12.75">
      <c r="A938" t="s">
        <v>55</v>
      </c>
      <c r="E938" s="39" t="s">
        <v>5</v>
      </c>
    </row>
    <row r="939" spans="1:16" ht="38.25">
      <c r="A939" t="s">
        <v>48</v>
      </c>
      <c s="34" t="s">
        <v>5110</v>
      </c>
      <c s="34" t="s">
        <v>5111</v>
      </c>
      <c s="35" t="s">
        <v>5</v>
      </c>
      <c s="6" t="s">
        <v>5112</v>
      </c>
      <c s="36" t="s">
        <v>62</v>
      </c>
      <c s="37">
        <v>3</v>
      </c>
      <c s="36">
        <v>0</v>
      </c>
      <c s="36">
        <f>ROUND(G939*H939,6)</f>
      </c>
      <c r="L939" s="38">
        <v>0</v>
      </c>
      <c s="32">
        <f>ROUND(ROUND(L939,2)*ROUND(G939,3),2)</f>
      </c>
      <c s="36" t="s">
        <v>3651</v>
      </c>
      <c>
        <f>(M939*21)/100</f>
      </c>
      <c t="s">
        <v>27</v>
      </c>
    </row>
    <row r="940" spans="1:5" ht="12.75">
      <c r="A940" s="35" t="s">
        <v>53</v>
      </c>
      <c r="E940" s="39" t="s">
        <v>5</v>
      </c>
    </row>
    <row r="941" spans="1:5" ht="12.75">
      <c r="A941" s="35" t="s">
        <v>54</v>
      </c>
      <c r="E941" s="40" t="s">
        <v>3776</v>
      </c>
    </row>
    <row r="942" spans="1:5" ht="12.75">
      <c r="A942" t="s">
        <v>55</v>
      </c>
      <c r="E942" s="39" t="s">
        <v>5</v>
      </c>
    </row>
    <row r="943" spans="1:16" ht="38.25">
      <c r="A943" t="s">
        <v>48</v>
      </c>
      <c s="34" t="s">
        <v>5113</v>
      </c>
      <c s="34" t="s">
        <v>5114</v>
      </c>
      <c s="35" t="s">
        <v>5</v>
      </c>
      <c s="6" t="s">
        <v>5115</v>
      </c>
      <c s="36" t="s">
        <v>62</v>
      </c>
      <c s="37">
        <v>2</v>
      </c>
      <c s="36">
        <v>0</v>
      </c>
      <c s="36">
        <f>ROUND(G943*H943,6)</f>
      </c>
      <c r="L943" s="38">
        <v>0</v>
      </c>
      <c s="32">
        <f>ROUND(ROUND(L943,2)*ROUND(G943,3),2)</f>
      </c>
      <c s="36" t="s">
        <v>3651</v>
      </c>
      <c>
        <f>(M943*21)/100</f>
      </c>
      <c t="s">
        <v>27</v>
      </c>
    </row>
    <row r="944" spans="1:5" ht="12.75">
      <c r="A944" s="35" t="s">
        <v>53</v>
      </c>
      <c r="E944" s="39" t="s">
        <v>5</v>
      </c>
    </row>
    <row r="945" spans="1:5" ht="12.75">
      <c r="A945" s="35" t="s">
        <v>54</v>
      </c>
      <c r="E945" s="40" t="s">
        <v>3735</v>
      </c>
    </row>
    <row r="946" spans="1:5" ht="12.75">
      <c r="A946" t="s">
        <v>55</v>
      </c>
      <c r="E946" s="39" t="s">
        <v>5</v>
      </c>
    </row>
    <row r="947" spans="1:16" ht="38.25">
      <c r="A947" t="s">
        <v>48</v>
      </c>
      <c s="34" t="s">
        <v>5116</v>
      </c>
      <c s="34" t="s">
        <v>5117</v>
      </c>
      <c s="35" t="s">
        <v>5</v>
      </c>
      <c s="6" t="s">
        <v>5118</v>
      </c>
      <c s="36" t="s">
        <v>62</v>
      </c>
      <c s="37">
        <v>1</v>
      </c>
      <c s="36">
        <v>0</v>
      </c>
      <c s="36">
        <f>ROUND(G947*H947,6)</f>
      </c>
      <c r="L947" s="38">
        <v>0</v>
      </c>
      <c s="32">
        <f>ROUND(ROUND(L947,2)*ROUND(G947,3),2)</f>
      </c>
      <c s="36" t="s">
        <v>3651</v>
      </c>
      <c>
        <f>(M947*21)/100</f>
      </c>
      <c t="s">
        <v>27</v>
      </c>
    </row>
    <row r="948" spans="1:5" ht="12.75">
      <c r="A948" s="35" t="s">
        <v>53</v>
      </c>
      <c r="E948" s="39" t="s">
        <v>5</v>
      </c>
    </row>
    <row r="949" spans="1:5" ht="12.75">
      <c r="A949" s="35" t="s">
        <v>54</v>
      </c>
      <c r="E949" s="40" t="s">
        <v>3747</v>
      </c>
    </row>
    <row r="950" spans="1:5" ht="12.75">
      <c r="A950" t="s">
        <v>55</v>
      </c>
      <c r="E950" s="39" t="s">
        <v>5</v>
      </c>
    </row>
    <row r="951" spans="1:16" ht="38.25">
      <c r="A951" t="s">
        <v>48</v>
      </c>
      <c s="34" t="s">
        <v>5119</v>
      </c>
      <c s="34" t="s">
        <v>5120</v>
      </c>
      <c s="35" t="s">
        <v>5</v>
      </c>
      <c s="6" t="s">
        <v>5121</v>
      </c>
      <c s="36" t="s">
        <v>62</v>
      </c>
      <c s="37">
        <v>2</v>
      </c>
      <c s="36">
        <v>0</v>
      </c>
      <c s="36">
        <f>ROUND(G951*H951,6)</f>
      </c>
      <c r="L951" s="38">
        <v>0</v>
      </c>
      <c s="32">
        <f>ROUND(ROUND(L951,2)*ROUND(G951,3),2)</f>
      </c>
      <c s="36" t="s">
        <v>3651</v>
      </c>
      <c>
        <f>(M951*21)/100</f>
      </c>
      <c t="s">
        <v>27</v>
      </c>
    </row>
    <row r="952" spans="1:5" ht="12.75">
      <c r="A952" s="35" t="s">
        <v>53</v>
      </c>
      <c r="E952" s="39" t="s">
        <v>5</v>
      </c>
    </row>
    <row r="953" spans="1:5" ht="12.75">
      <c r="A953" s="35" t="s">
        <v>54</v>
      </c>
      <c r="E953" s="40" t="s">
        <v>3735</v>
      </c>
    </row>
    <row r="954" spans="1:5" ht="12.75">
      <c r="A954" t="s">
        <v>55</v>
      </c>
      <c r="E954" s="39" t="s">
        <v>5</v>
      </c>
    </row>
    <row r="955" spans="1:16" ht="38.25">
      <c r="A955" t="s">
        <v>48</v>
      </c>
      <c s="34" t="s">
        <v>5122</v>
      </c>
      <c s="34" t="s">
        <v>5123</v>
      </c>
      <c s="35" t="s">
        <v>5</v>
      </c>
      <c s="6" t="s">
        <v>5124</v>
      </c>
      <c s="36" t="s">
        <v>62</v>
      </c>
      <c s="37">
        <v>5</v>
      </c>
      <c s="36">
        <v>0</v>
      </c>
      <c s="36">
        <f>ROUND(G955*H955,6)</f>
      </c>
      <c r="L955" s="38">
        <v>0</v>
      </c>
      <c s="32">
        <f>ROUND(ROUND(L955,2)*ROUND(G955,3),2)</f>
      </c>
      <c s="36" t="s">
        <v>3651</v>
      </c>
      <c>
        <f>(M955*21)/100</f>
      </c>
      <c t="s">
        <v>27</v>
      </c>
    </row>
    <row r="956" spans="1:5" ht="12.75">
      <c r="A956" s="35" t="s">
        <v>53</v>
      </c>
      <c r="E956" s="39" t="s">
        <v>5</v>
      </c>
    </row>
    <row r="957" spans="1:5" ht="12.75">
      <c r="A957" s="35" t="s">
        <v>54</v>
      </c>
      <c r="E957" s="40" t="s">
        <v>4826</v>
      </c>
    </row>
    <row r="958" spans="1:5" ht="12.75">
      <c r="A958" t="s">
        <v>55</v>
      </c>
      <c r="E958" s="39" t="s">
        <v>5</v>
      </c>
    </row>
    <row r="959" spans="1:16" ht="38.25">
      <c r="A959" t="s">
        <v>48</v>
      </c>
      <c s="34" t="s">
        <v>5125</v>
      </c>
      <c s="34" t="s">
        <v>5126</v>
      </c>
      <c s="35" t="s">
        <v>5</v>
      </c>
      <c s="6" t="s">
        <v>5127</v>
      </c>
      <c s="36" t="s">
        <v>182</v>
      </c>
      <c s="37">
        <v>0.368</v>
      </c>
      <c s="36">
        <v>0</v>
      </c>
      <c s="36">
        <f>ROUND(G959*H959,6)</f>
      </c>
      <c r="L959" s="38">
        <v>0</v>
      </c>
      <c s="32">
        <f>ROUND(ROUND(L959,2)*ROUND(G959,3),2)</f>
      </c>
      <c s="36" t="s">
        <v>3651</v>
      </c>
      <c>
        <f>(M959*21)/100</f>
      </c>
      <c t="s">
        <v>27</v>
      </c>
    </row>
    <row r="960" spans="1:5" ht="12.75">
      <c r="A960" s="35" t="s">
        <v>53</v>
      </c>
      <c r="E960" s="39" t="s">
        <v>5</v>
      </c>
    </row>
    <row r="961" spans="1:5" ht="12.75">
      <c r="A961" s="35" t="s">
        <v>54</v>
      </c>
      <c r="E961" s="40" t="s">
        <v>5128</v>
      </c>
    </row>
    <row r="962" spans="1:5" ht="12.75">
      <c r="A962" t="s">
        <v>55</v>
      </c>
      <c r="E962" s="39" t="s">
        <v>5</v>
      </c>
    </row>
    <row r="963" spans="1:16" ht="25.5">
      <c r="A963" t="s">
        <v>48</v>
      </c>
      <c s="34" t="s">
        <v>5129</v>
      </c>
      <c s="34" t="s">
        <v>5130</v>
      </c>
      <c s="35" t="s">
        <v>5</v>
      </c>
      <c s="6" t="s">
        <v>5131</v>
      </c>
      <c s="36" t="s">
        <v>62</v>
      </c>
      <c s="37">
        <v>1</v>
      </c>
      <c s="36">
        <v>0</v>
      </c>
      <c s="36">
        <f>ROUND(G963*H963,6)</f>
      </c>
      <c r="L963" s="38">
        <v>0</v>
      </c>
      <c s="32">
        <f>ROUND(ROUND(L963,2)*ROUND(G963,3),2)</f>
      </c>
      <c s="36" t="s">
        <v>3651</v>
      </c>
      <c>
        <f>(M963*21)/100</f>
      </c>
      <c t="s">
        <v>27</v>
      </c>
    </row>
    <row r="964" spans="1:5" ht="12.75">
      <c r="A964" s="35" t="s">
        <v>53</v>
      </c>
      <c r="E964" s="39" t="s">
        <v>5</v>
      </c>
    </row>
    <row r="965" spans="1:5" ht="12.75">
      <c r="A965" s="35" t="s">
        <v>54</v>
      </c>
      <c r="E965" s="40" t="s">
        <v>3747</v>
      </c>
    </row>
    <row r="966" spans="1:5" ht="12.75">
      <c r="A966" t="s">
        <v>55</v>
      </c>
      <c r="E966" s="39" t="s">
        <v>5</v>
      </c>
    </row>
    <row r="967" spans="1:16" ht="25.5">
      <c r="A967" t="s">
        <v>48</v>
      </c>
      <c s="34" t="s">
        <v>5132</v>
      </c>
      <c s="34" t="s">
        <v>5133</v>
      </c>
      <c s="35" t="s">
        <v>5</v>
      </c>
      <c s="6" t="s">
        <v>5134</v>
      </c>
      <c s="36" t="s">
        <v>62</v>
      </c>
      <c s="37">
        <v>6</v>
      </c>
      <c s="36">
        <v>0</v>
      </c>
      <c s="36">
        <f>ROUND(G967*H967,6)</f>
      </c>
      <c r="L967" s="38">
        <v>0</v>
      </c>
      <c s="32">
        <f>ROUND(ROUND(L967,2)*ROUND(G967,3),2)</f>
      </c>
      <c s="36" t="s">
        <v>3651</v>
      </c>
      <c>
        <f>(M967*21)/100</f>
      </c>
      <c t="s">
        <v>27</v>
      </c>
    </row>
    <row r="968" spans="1:5" ht="12.75">
      <c r="A968" s="35" t="s">
        <v>53</v>
      </c>
      <c r="E968" s="39" t="s">
        <v>5</v>
      </c>
    </row>
    <row r="969" spans="1:5" ht="12.75">
      <c r="A969" s="35" t="s">
        <v>54</v>
      </c>
      <c r="E969" s="40" t="s">
        <v>3805</v>
      </c>
    </row>
    <row r="970" spans="1:5" ht="12.75">
      <c r="A970" t="s">
        <v>55</v>
      </c>
      <c r="E970" s="39" t="s">
        <v>5</v>
      </c>
    </row>
    <row r="971" spans="1:16" ht="25.5">
      <c r="A971" t="s">
        <v>48</v>
      </c>
      <c s="34" t="s">
        <v>5135</v>
      </c>
      <c s="34" t="s">
        <v>5136</v>
      </c>
      <c s="35" t="s">
        <v>5</v>
      </c>
      <c s="6" t="s">
        <v>5137</v>
      </c>
      <c s="36" t="s">
        <v>197</v>
      </c>
      <c s="37">
        <v>129.481</v>
      </c>
      <c s="36">
        <v>0</v>
      </c>
      <c s="36">
        <f>ROUND(G971*H971,6)</f>
      </c>
      <c r="L971" s="38">
        <v>0</v>
      </c>
      <c s="32">
        <f>ROUND(ROUND(L971,2)*ROUND(G971,3),2)</f>
      </c>
      <c s="36" t="s">
        <v>3651</v>
      </c>
      <c>
        <f>(M971*21)/100</f>
      </c>
      <c t="s">
        <v>27</v>
      </c>
    </row>
    <row r="972" spans="1:5" ht="12.75">
      <c r="A972" s="35" t="s">
        <v>53</v>
      </c>
      <c r="E972" s="39" t="s">
        <v>5</v>
      </c>
    </row>
    <row r="973" spans="1:5" ht="76.5">
      <c r="A973" s="35" t="s">
        <v>54</v>
      </c>
      <c r="E973" s="40" t="s">
        <v>5138</v>
      </c>
    </row>
    <row r="974" spans="1:5" ht="12.75">
      <c r="A974" t="s">
        <v>55</v>
      </c>
      <c r="E974" s="39" t="s">
        <v>5</v>
      </c>
    </row>
    <row r="975" spans="1:16" ht="25.5">
      <c r="A975" t="s">
        <v>48</v>
      </c>
      <c s="34" t="s">
        <v>5139</v>
      </c>
      <c s="34" t="s">
        <v>5140</v>
      </c>
      <c s="35" t="s">
        <v>5</v>
      </c>
      <c s="6" t="s">
        <v>5141</v>
      </c>
      <c s="36" t="s">
        <v>197</v>
      </c>
      <c s="37">
        <v>3884.43</v>
      </c>
      <c s="36">
        <v>0</v>
      </c>
      <c s="36">
        <f>ROUND(G975*H975,6)</f>
      </c>
      <c r="L975" s="38">
        <v>0</v>
      </c>
      <c s="32">
        <f>ROUND(ROUND(L975,2)*ROUND(G975,3),2)</f>
      </c>
      <c s="36" t="s">
        <v>3651</v>
      </c>
      <c>
        <f>(M975*21)/100</f>
      </c>
      <c t="s">
        <v>27</v>
      </c>
    </row>
    <row r="976" spans="1:5" ht="12.75">
      <c r="A976" s="35" t="s">
        <v>53</v>
      </c>
      <c r="E976" s="39" t="s">
        <v>5</v>
      </c>
    </row>
    <row r="977" spans="1:5" ht="12.75">
      <c r="A977" s="35" t="s">
        <v>54</v>
      </c>
      <c r="E977" s="40" t="s">
        <v>5142</v>
      </c>
    </row>
    <row r="978" spans="1:5" ht="12.75">
      <c r="A978" t="s">
        <v>55</v>
      </c>
      <c r="E978" s="39" t="s">
        <v>5</v>
      </c>
    </row>
    <row r="979" spans="1:16" ht="25.5">
      <c r="A979" t="s">
        <v>48</v>
      </c>
      <c s="34" t="s">
        <v>5143</v>
      </c>
      <c s="34" t="s">
        <v>5144</v>
      </c>
      <c s="35" t="s">
        <v>5</v>
      </c>
      <c s="6" t="s">
        <v>5145</v>
      </c>
      <c s="36" t="s">
        <v>197</v>
      </c>
      <c s="37">
        <v>129.481</v>
      </c>
      <c s="36">
        <v>0</v>
      </c>
      <c s="36">
        <f>ROUND(G979*H979,6)</f>
      </c>
      <c r="L979" s="38">
        <v>0</v>
      </c>
      <c s="32">
        <f>ROUND(ROUND(L979,2)*ROUND(G979,3),2)</f>
      </c>
      <c s="36" t="s">
        <v>3651</v>
      </c>
      <c>
        <f>(M979*21)/100</f>
      </c>
      <c t="s">
        <v>27</v>
      </c>
    </row>
    <row r="980" spans="1:5" ht="12.75">
      <c r="A980" s="35" t="s">
        <v>53</v>
      </c>
      <c r="E980" s="39" t="s">
        <v>5</v>
      </c>
    </row>
    <row r="981" spans="1:5" ht="12.75">
      <c r="A981" s="35" t="s">
        <v>54</v>
      </c>
      <c r="E981" s="40" t="s">
        <v>5146</v>
      </c>
    </row>
    <row r="982" spans="1:5" ht="12.75">
      <c r="A982" t="s">
        <v>55</v>
      </c>
      <c r="E982" s="39" t="s">
        <v>5</v>
      </c>
    </row>
    <row r="983" spans="1:16" ht="25.5">
      <c r="A983" t="s">
        <v>48</v>
      </c>
      <c s="34" t="s">
        <v>5147</v>
      </c>
      <c s="34" t="s">
        <v>5148</v>
      </c>
      <c s="35" t="s">
        <v>5</v>
      </c>
      <c s="6" t="s">
        <v>5149</v>
      </c>
      <c s="36" t="s">
        <v>51</v>
      </c>
      <c s="37">
        <v>2.92</v>
      </c>
      <c s="36">
        <v>0</v>
      </c>
      <c s="36">
        <f>ROUND(G983*H983,6)</f>
      </c>
      <c r="L983" s="38">
        <v>0</v>
      </c>
      <c s="32">
        <f>ROUND(ROUND(L983,2)*ROUND(G983,3),2)</f>
      </c>
      <c s="36" t="s">
        <v>3651</v>
      </c>
      <c>
        <f>(M983*21)/100</f>
      </c>
      <c t="s">
        <v>27</v>
      </c>
    </row>
    <row r="984" spans="1:5" ht="12.75">
      <c r="A984" s="35" t="s">
        <v>53</v>
      </c>
      <c r="E984" s="39" t="s">
        <v>5</v>
      </c>
    </row>
    <row r="985" spans="1:5" ht="25.5">
      <c r="A985" s="35" t="s">
        <v>54</v>
      </c>
      <c r="E985" s="40" t="s">
        <v>5150</v>
      </c>
    </row>
    <row r="986" spans="1:5" ht="12.75">
      <c r="A986" t="s">
        <v>55</v>
      </c>
      <c r="E986" s="39" t="s">
        <v>5</v>
      </c>
    </row>
    <row r="987" spans="1:16" ht="38.25">
      <c r="A987" t="s">
        <v>48</v>
      </c>
      <c s="34" t="s">
        <v>5151</v>
      </c>
      <c s="34" t="s">
        <v>5152</v>
      </c>
      <c s="35" t="s">
        <v>5</v>
      </c>
      <c s="6" t="s">
        <v>5153</v>
      </c>
      <c s="36" t="s">
        <v>51</v>
      </c>
      <c s="37">
        <v>1.8</v>
      </c>
      <c s="36">
        <v>0.00311</v>
      </c>
      <c s="36">
        <f>ROUND(G987*H987,6)</f>
      </c>
      <c r="L987" s="38">
        <v>0</v>
      </c>
      <c s="32">
        <f>ROUND(ROUND(L987,2)*ROUND(G987,3),2)</f>
      </c>
      <c s="36" t="s">
        <v>3651</v>
      </c>
      <c>
        <f>(M987*21)/100</f>
      </c>
      <c t="s">
        <v>27</v>
      </c>
    </row>
    <row r="988" spans="1:5" ht="12.75">
      <c r="A988" s="35" t="s">
        <v>53</v>
      </c>
      <c r="E988" s="39" t="s">
        <v>5</v>
      </c>
    </row>
    <row r="989" spans="1:5" ht="25.5">
      <c r="A989" s="35" t="s">
        <v>54</v>
      </c>
      <c r="E989" s="40" t="s">
        <v>5154</v>
      </c>
    </row>
    <row r="990" spans="1:5" ht="12.75">
      <c r="A990" t="s">
        <v>55</v>
      </c>
      <c r="E990" s="39" t="s">
        <v>5</v>
      </c>
    </row>
    <row r="991" spans="1:16" ht="25.5">
      <c r="A991" t="s">
        <v>48</v>
      </c>
      <c s="34" t="s">
        <v>5155</v>
      </c>
      <c s="34" t="s">
        <v>5156</v>
      </c>
      <c s="35" t="s">
        <v>5</v>
      </c>
      <c s="6" t="s">
        <v>5157</v>
      </c>
      <c s="36" t="s">
        <v>197</v>
      </c>
      <c s="37">
        <v>55.325</v>
      </c>
      <c s="36">
        <v>0</v>
      </c>
      <c s="36">
        <f>ROUND(G991*H991,6)</f>
      </c>
      <c r="L991" s="38">
        <v>0</v>
      </c>
      <c s="32">
        <f>ROUND(ROUND(L991,2)*ROUND(G991,3),2)</f>
      </c>
      <c s="36" t="s">
        <v>3651</v>
      </c>
      <c>
        <f>(M991*21)/100</f>
      </c>
      <c t="s">
        <v>27</v>
      </c>
    </row>
    <row r="992" spans="1:5" ht="12.75">
      <c r="A992" s="35" t="s">
        <v>53</v>
      </c>
      <c r="E992" s="39" t="s">
        <v>5</v>
      </c>
    </row>
    <row r="993" spans="1:5" ht="25.5">
      <c r="A993" s="35" t="s">
        <v>54</v>
      </c>
      <c r="E993" s="40" t="s">
        <v>5158</v>
      </c>
    </row>
    <row r="994" spans="1:5" ht="12.75">
      <c r="A994" t="s">
        <v>55</v>
      </c>
      <c r="E994" s="39" t="s">
        <v>5</v>
      </c>
    </row>
    <row r="995" spans="1:16" ht="25.5">
      <c r="A995" t="s">
        <v>48</v>
      </c>
      <c s="34" t="s">
        <v>5159</v>
      </c>
      <c s="34" t="s">
        <v>5160</v>
      </c>
      <c s="35" t="s">
        <v>5</v>
      </c>
      <c s="6" t="s">
        <v>5161</v>
      </c>
      <c s="36" t="s">
        <v>197</v>
      </c>
      <c s="37">
        <v>198.957</v>
      </c>
      <c s="36">
        <v>0</v>
      </c>
      <c s="36">
        <f>ROUND(G995*H995,6)</f>
      </c>
      <c r="L995" s="38">
        <v>0</v>
      </c>
      <c s="32">
        <f>ROUND(ROUND(L995,2)*ROUND(G995,3),2)</f>
      </c>
      <c s="36" t="s">
        <v>3651</v>
      </c>
      <c>
        <f>(M995*21)/100</f>
      </c>
      <c t="s">
        <v>27</v>
      </c>
    </row>
    <row r="996" spans="1:5" ht="12.75">
      <c r="A996" s="35" t="s">
        <v>53</v>
      </c>
      <c r="E996" s="39" t="s">
        <v>5</v>
      </c>
    </row>
    <row r="997" spans="1:5" ht="63.75">
      <c r="A997" s="35" t="s">
        <v>54</v>
      </c>
      <c r="E997" s="40" t="s">
        <v>5162</v>
      </c>
    </row>
    <row r="998" spans="1:5" ht="12.75">
      <c r="A998" t="s">
        <v>55</v>
      </c>
      <c r="E998" s="39" t="s">
        <v>5</v>
      </c>
    </row>
    <row r="999" spans="1:16" ht="25.5">
      <c r="A999" t="s">
        <v>48</v>
      </c>
      <c s="34" t="s">
        <v>5163</v>
      </c>
      <c s="34" t="s">
        <v>5164</v>
      </c>
      <c s="35" t="s">
        <v>5</v>
      </c>
      <c s="6" t="s">
        <v>5165</v>
      </c>
      <c s="36" t="s">
        <v>197</v>
      </c>
      <c s="37">
        <v>18.129</v>
      </c>
      <c s="36">
        <v>0</v>
      </c>
      <c s="36">
        <f>ROUND(G999*H999,6)</f>
      </c>
      <c r="L999" s="38">
        <v>0</v>
      </c>
      <c s="32">
        <f>ROUND(ROUND(L999,2)*ROUND(G999,3),2)</f>
      </c>
      <c s="36" t="s">
        <v>3651</v>
      </c>
      <c>
        <f>(M999*21)/100</f>
      </c>
      <c t="s">
        <v>27</v>
      </c>
    </row>
    <row r="1000" spans="1:5" ht="12.75">
      <c r="A1000" s="35" t="s">
        <v>53</v>
      </c>
      <c r="E1000" s="39" t="s">
        <v>5</v>
      </c>
    </row>
    <row r="1001" spans="1:5" ht="25.5">
      <c r="A1001" s="35" t="s">
        <v>54</v>
      </c>
      <c r="E1001" s="40" t="s">
        <v>5166</v>
      </c>
    </row>
    <row r="1002" spans="1:5" ht="12.75">
      <c r="A1002" t="s">
        <v>55</v>
      </c>
      <c r="E1002" s="39" t="s">
        <v>5</v>
      </c>
    </row>
    <row r="1003" spans="1:16" ht="12.75">
      <c r="A1003" t="s">
        <v>48</v>
      </c>
      <c s="34" t="s">
        <v>5167</v>
      </c>
      <c s="34" t="s">
        <v>5168</v>
      </c>
      <c s="35" t="s">
        <v>5</v>
      </c>
      <c s="6" t="s">
        <v>5169</v>
      </c>
      <c s="36" t="s">
        <v>197</v>
      </c>
      <c s="37">
        <v>67.448</v>
      </c>
      <c s="36">
        <v>0</v>
      </c>
      <c s="36">
        <f>ROUND(G1003*H1003,6)</f>
      </c>
      <c r="L1003" s="38">
        <v>0</v>
      </c>
      <c s="32">
        <f>ROUND(ROUND(L1003,2)*ROUND(G1003,3),2)</f>
      </c>
      <c s="36" t="s">
        <v>3651</v>
      </c>
      <c>
        <f>(M1003*21)/100</f>
      </c>
      <c t="s">
        <v>27</v>
      </c>
    </row>
    <row r="1004" spans="1:5" ht="12.75">
      <c r="A1004" s="35" t="s">
        <v>53</v>
      </c>
      <c r="E1004" s="39" t="s">
        <v>5</v>
      </c>
    </row>
    <row r="1005" spans="1:5" ht="25.5">
      <c r="A1005" s="35" t="s">
        <v>54</v>
      </c>
      <c r="E1005" s="40" t="s">
        <v>4489</v>
      </c>
    </row>
    <row r="1006" spans="1:5" ht="12.75">
      <c r="A1006" t="s">
        <v>55</v>
      </c>
      <c r="E1006" s="39" t="s">
        <v>5</v>
      </c>
    </row>
    <row r="1007" spans="1:16" ht="12.75">
      <c r="A1007" t="s">
        <v>48</v>
      </c>
      <c s="34" t="s">
        <v>5170</v>
      </c>
      <c s="34" t="s">
        <v>5171</v>
      </c>
      <c s="35" t="s">
        <v>5</v>
      </c>
      <c s="6" t="s">
        <v>5172</v>
      </c>
      <c s="36" t="s">
        <v>197</v>
      </c>
      <c s="37">
        <v>15.953</v>
      </c>
      <c s="36">
        <v>0</v>
      </c>
      <c s="36">
        <f>ROUND(G1007*H1007,6)</f>
      </c>
      <c r="L1007" s="38">
        <v>0</v>
      </c>
      <c s="32">
        <f>ROUND(ROUND(L1007,2)*ROUND(G1007,3),2)</f>
      </c>
      <c s="36" t="s">
        <v>3651</v>
      </c>
      <c>
        <f>(M1007*21)/100</f>
      </c>
      <c t="s">
        <v>27</v>
      </c>
    </row>
    <row r="1008" spans="1:5" ht="12.75">
      <c r="A1008" s="35" t="s">
        <v>53</v>
      </c>
      <c r="E1008" s="39" t="s">
        <v>5</v>
      </c>
    </row>
    <row r="1009" spans="1:5" ht="25.5">
      <c r="A1009" s="35" t="s">
        <v>54</v>
      </c>
      <c r="E1009" s="40" t="s">
        <v>4482</v>
      </c>
    </row>
    <row r="1010" spans="1:5" ht="12.75">
      <c r="A1010" t="s">
        <v>55</v>
      </c>
      <c r="E1010" s="39" t="s">
        <v>5</v>
      </c>
    </row>
    <row r="1011" spans="1:16" ht="12.75">
      <c r="A1011" t="s">
        <v>48</v>
      </c>
      <c s="34" t="s">
        <v>5173</v>
      </c>
      <c s="34" t="s">
        <v>5174</v>
      </c>
      <c s="35" t="s">
        <v>5</v>
      </c>
      <c s="6" t="s">
        <v>5175</v>
      </c>
      <c s="36" t="s">
        <v>197</v>
      </c>
      <c s="37">
        <v>83.401</v>
      </c>
      <c s="36">
        <v>0</v>
      </c>
      <c s="36">
        <f>ROUND(G1011*H1011,6)</f>
      </c>
      <c r="L1011" s="38">
        <v>0</v>
      </c>
      <c s="32">
        <f>ROUND(ROUND(L1011,2)*ROUND(G1011,3),2)</f>
      </c>
      <c s="36" t="s">
        <v>3651</v>
      </c>
      <c>
        <f>(M1011*21)/100</f>
      </c>
      <c t="s">
        <v>27</v>
      </c>
    </row>
    <row r="1012" spans="1:5" ht="12.75">
      <c r="A1012" s="35" t="s">
        <v>53</v>
      </c>
      <c r="E1012" s="39" t="s">
        <v>5</v>
      </c>
    </row>
    <row r="1013" spans="1:5" ht="38.25">
      <c r="A1013" s="35" t="s">
        <v>54</v>
      </c>
      <c r="E1013" s="40" t="s">
        <v>5176</v>
      </c>
    </row>
    <row r="1014" spans="1:5" ht="12.75">
      <c r="A1014" t="s">
        <v>55</v>
      </c>
      <c r="E1014" s="39" t="s">
        <v>5</v>
      </c>
    </row>
    <row r="1015" spans="1:16" ht="25.5">
      <c r="A1015" t="s">
        <v>48</v>
      </c>
      <c s="34" t="s">
        <v>5177</v>
      </c>
      <c s="34" t="s">
        <v>5178</v>
      </c>
      <c s="35" t="s">
        <v>5</v>
      </c>
      <c s="6" t="s">
        <v>5179</v>
      </c>
      <c s="36" t="s">
        <v>197</v>
      </c>
      <c s="37">
        <v>10.2</v>
      </c>
      <c s="36">
        <v>0</v>
      </c>
      <c s="36">
        <f>ROUND(G1015*H1015,6)</f>
      </c>
      <c r="L1015" s="38">
        <v>0</v>
      </c>
      <c s="32">
        <f>ROUND(ROUND(L1015,2)*ROUND(G1015,3),2)</f>
      </c>
      <c s="36" t="s">
        <v>3651</v>
      </c>
      <c>
        <f>(M1015*21)/100</f>
      </c>
      <c t="s">
        <v>27</v>
      </c>
    </row>
    <row r="1016" spans="1:5" ht="12.75">
      <c r="A1016" s="35" t="s">
        <v>53</v>
      </c>
      <c r="E1016" s="39" t="s">
        <v>5</v>
      </c>
    </row>
    <row r="1017" spans="1:5" ht="25.5">
      <c r="A1017" s="35" t="s">
        <v>54</v>
      </c>
      <c r="E1017" s="40" t="s">
        <v>5180</v>
      </c>
    </row>
    <row r="1018" spans="1:5" ht="12.75">
      <c r="A1018" t="s">
        <v>55</v>
      </c>
      <c r="E1018" s="39" t="s">
        <v>5</v>
      </c>
    </row>
    <row r="1019" spans="1:16" ht="12.75">
      <c r="A1019" t="s">
        <v>48</v>
      </c>
      <c s="34" t="s">
        <v>5181</v>
      </c>
      <c s="34" t="s">
        <v>5182</v>
      </c>
      <c s="35" t="s">
        <v>5</v>
      </c>
      <c s="6" t="s">
        <v>5183</v>
      </c>
      <c s="36" t="s">
        <v>62</v>
      </c>
      <c s="37">
        <v>5</v>
      </c>
      <c s="36">
        <v>0</v>
      </c>
      <c s="36">
        <f>ROUND(G1019*H1019,6)</f>
      </c>
      <c r="L1019" s="38">
        <v>0</v>
      </c>
      <c s="32">
        <f>ROUND(ROUND(L1019,2)*ROUND(G1019,3),2)</f>
      </c>
      <c s="36" t="s">
        <v>2996</v>
      </c>
      <c>
        <f>(M1019*21)/100</f>
      </c>
      <c t="s">
        <v>27</v>
      </c>
    </row>
    <row r="1020" spans="1:5" ht="12.75">
      <c r="A1020" s="35" t="s">
        <v>53</v>
      </c>
      <c r="E1020" s="39" t="s">
        <v>5</v>
      </c>
    </row>
    <row r="1021" spans="1:5" ht="12.75">
      <c r="A1021" s="35" t="s">
        <v>54</v>
      </c>
      <c r="E1021" s="40" t="s">
        <v>4826</v>
      </c>
    </row>
    <row r="1022" spans="1:5" ht="12.75">
      <c r="A1022" t="s">
        <v>55</v>
      </c>
      <c r="E1022" s="39" t="s">
        <v>4557</v>
      </c>
    </row>
    <row r="1023" spans="1:16" ht="12.75">
      <c r="A1023" t="s">
        <v>48</v>
      </c>
      <c s="34" t="s">
        <v>5184</v>
      </c>
      <c s="34" t="s">
        <v>5185</v>
      </c>
      <c s="35" t="s">
        <v>5</v>
      </c>
      <c s="6" t="s">
        <v>5186</v>
      </c>
      <c s="36" t="s">
        <v>62</v>
      </c>
      <c s="37">
        <v>5</v>
      </c>
      <c s="36">
        <v>0</v>
      </c>
      <c s="36">
        <f>ROUND(G1023*H1023,6)</f>
      </c>
      <c r="L1023" s="38">
        <v>0</v>
      </c>
      <c s="32">
        <f>ROUND(ROUND(L1023,2)*ROUND(G1023,3),2)</f>
      </c>
      <c s="36" t="s">
        <v>2996</v>
      </c>
      <c>
        <f>(M1023*21)/100</f>
      </c>
      <c t="s">
        <v>27</v>
      </c>
    </row>
    <row r="1024" spans="1:5" ht="12.75">
      <c r="A1024" s="35" t="s">
        <v>53</v>
      </c>
      <c r="E1024" s="39" t="s">
        <v>5</v>
      </c>
    </row>
    <row r="1025" spans="1:5" ht="12.75">
      <c r="A1025" s="35" t="s">
        <v>54</v>
      </c>
      <c r="E1025" s="40" t="s">
        <v>4826</v>
      </c>
    </row>
    <row r="1026" spans="1:5" ht="12.75">
      <c r="A1026" t="s">
        <v>55</v>
      </c>
      <c r="E1026" s="39" t="s">
        <v>4557</v>
      </c>
    </row>
    <row r="1027" spans="1:16" ht="25.5">
      <c r="A1027" t="s">
        <v>48</v>
      </c>
      <c s="34" t="s">
        <v>5187</v>
      </c>
      <c s="34" t="s">
        <v>5188</v>
      </c>
      <c s="35" t="s">
        <v>5</v>
      </c>
      <c s="6" t="s">
        <v>5189</v>
      </c>
      <c s="36" t="s">
        <v>182</v>
      </c>
      <c s="37">
        <v>0.023</v>
      </c>
      <c s="36">
        <v>1.63721</v>
      </c>
      <c s="36">
        <f>ROUND(G1027*H1027,6)</f>
      </c>
      <c r="L1027" s="38">
        <v>0</v>
      </c>
      <c s="32">
        <f>ROUND(ROUND(L1027,2)*ROUND(G1027,3),2)</f>
      </c>
      <c s="36" t="s">
        <v>2996</v>
      </c>
      <c>
        <f>(M1027*21)/100</f>
      </c>
      <c t="s">
        <v>27</v>
      </c>
    </row>
    <row r="1028" spans="1:5" ht="12.75">
      <c r="A1028" s="35" t="s">
        <v>53</v>
      </c>
      <c r="E1028" s="39" t="s">
        <v>5</v>
      </c>
    </row>
    <row r="1029" spans="1:5" ht="25.5">
      <c r="A1029" s="35" t="s">
        <v>54</v>
      </c>
      <c r="E1029" s="40" t="s">
        <v>5190</v>
      </c>
    </row>
    <row r="1030" spans="1:5" ht="12.75">
      <c r="A1030" t="s">
        <v>55</v>
      </c>
      <c r="E1030" s="39" t="s">
        <v>5</v>
      </c>
    </row>
    <row r="1031" spans="1:13" ht="12.75">
      <c r="A1031" t="s">
        <v>46</v>
      </c>
      <c r="C1031" s="31" t="s">
        <v>3871</v>
      </c>
      <c r="E1031" s="33" t="s">
        <v>3872</v>
      </c>
      <c r="J1031" s="32">
        <f>0</f>
      </c>
      <c s="32">
        <f>0</f>
      </c>
      <c s="32">
        <f>0+L1032</f>
      </c>
      <c s="32">
        <f>0+M1032</f>
      </c>
    </row>
    <row r="1032" spans="1:16" ht="25.5">
      <c r="A1032" t="s">
        <v>48</v>
      </c>
      <c s="34" t="s">
        <v>5191</v>
      </c>
      <c s="34" t="s">
        <v>5192</v>
      </c>
      <c s="35" t="s">
        <v>5</v>
      </c>
      <c s="6" t="s">
        <v>5193</v>
      </c>
      <c s="36" t="s">
        <v>443</v>
      </c>
      <c s="37">
        <v>54.563</v>
      </c>
      <c s="36">
        <v>0</v>
      </c>
      <c s="36">
        <f>ROUND(G1032*H1032,6)</f>
      </c>
      <c r="L1032" s="38">
        <v>0</v>
      </c>
      <c s="32">
        <f>ROUND(ROUND(L1032,2)*ROUND(G1032,3),2)</f>
      </c>
      <c s="36" t="s">
        <v>3651</v>
      </c>
      <c>
        <f>(M1032*21)/100</f>
      </c>
      <c t="s">
        <v>27</v>
      </c>
    </row>
    <row r="1033" spans="1:5" ht="12.75">
      <c r="A1033" s="35" t="s">
        <v>53</v>
      </c>
      <c r="E1033" s="39" t="s">
        <v>5</v>
      </c>
    </row>
    <row r="1034" spans="1:5" ht="12.75">
      <c r="A1034" s="35" t="s">
        <v>54</v>
      </c>
      <c r="E1034" s="40" t="s">
        <v>5194</v>
      </c>
    </row>
    <row r="1035" spans="1:5" ht="12.75">
      <c r="A1035" t="s">
        <v>55</v>
      </c>
      <c r="E1035" s="39" t="s">
        <v>5</v>
      </c>
    </row>
    <row r="1036" spans="1:13" ht="12.75">
      <c r="A1036" t="s">
        <v>46</v>
      </c>
      <c r="C1036" s="31" t="s">
        <v>3884</v>
      </c>
      <c r="E1036" s="33" t="s">
        <v>3885</v>
      </c>
      <c r="J1036" s="32">
        <f>0</f>
      </c>
      <c s="32">
        <f>0</f>
      </c>
      <c s="32">
        <f>0+L1037+L1041</f>
      </c>
      <c s="32">
        <f>0+M1037+M1041</f>
      </c>
    </row>
    <row r="1037" spans="1:16" ht="25.5">
      <c r="A1037" t="s">
        <v>48</v>
      </c>
      <c s="34" t="s">
        <v>5195</v>
      </c>
      <c s="34" t="s">
        <v>5196</v>
      </c>
      <c s="35" t="s">
        <v>5</v>
      </c>
      <c s="6" t="s">
        <v>5197</v>
      </c>
      <c s="36" t="s">
        <v>443</v>
      </c>
      <c s="37">
        <v>113.994</v>
      </c>
      <c s="36">
        <v>0</v>
      </c>
      <c s="36">
        <f>ROUND(G1037*H1037,6)</f>
      </c>
      <c r="L1037" s="38">
        <v>0</v>
      </c>
      <c s="32">
        <f>ROUND(ROUND(L1037,2)*ROUND(G1037,3),2)</f>
      </c>
      <c s="36" t="s">
        <v>3651</v>
      </c>
      <c>
        <f>(M1037*21)/100</f>
      </c>
      <c t="s">
        <v>27</v>
      </c>
    </row>
    <row r="1038" spans="1:5" ht="38.25">
      <c r="A1038" s="35" t="s">
        <v>53</v>
      </c>
      <c r="E1038" s="39" t="s">
        <v>5198</v>
      </c>
    </row>
    <row r="1039" spans="1:5" ht="12.75">
      <c r="A1039" s="35" t="s">
        <v>54</v>
      </c>
      <c r="E1039" s="40" t="s">
        <v>5199</v>
      </c>
    </row>
    <row r="1040" spans="1:5" ht="12.75">
      <c r="A1040" t="s">
        <v>55</v>
      </c>
      <c r="E1040" s="39" t="s">
        <v>5</v>
      </c>
    </row>
    <row r="1041" spans="1:16" ht="25.5">
      <c r="A1041" t="s">
        <v>48</v>
      </c>
      <c s="34" t="s">
        <v>5200</v>
      </c>
      <c s="34" t="s">
        <v>5201</v>
      </c>
      <c s="35" t="s">
        <v>5</v>
      </c>
      <c s="6" t="s">
        <v>5197</v>
      </c>
      <c s="36" t="s">
        <v>443</v>
      </c>
      <c s="37">
        <v>113.994</v>
      </c>
      <c s="36">
        <v>0</v>
      </c>
      <c s="36">
        <f>ROUND(G1041*H1041,6)</f>
      </c>
      <c r="L1041" s="38">
        <v>0</v>
      </c>
      <c s="32">
        <f>ROUND(ROUND(L1041,2)*ROUND(G1041,3),2)</f>
      </c>
      <c s="36" t="s">
        <v>3651</v>
      </c>
      <c>
        <f>(M1041*21)/100</f>
      </c>
      <c t="s">
        <v>27</v>
      </c>
    </row>
    <row r="1042" spans="1:5" ht="38.25">
      <c r="A1042" s="35" t="s">
        <v>53</v>
      </c>
      <c r="E1042" s="39" t="s">
        <v>5202</v>
      </c>
    </row>
    <row r="1043" spans="1:5" ht="12.75">
      <c r="A1043" s="35" t="s">
        <v>54</v>
      </c>
      <c r="E1043" s="40" t="s">
        <v>5199</v>
      </c>
    </row>
    <row r="1044" spans="1:5" ht="12.75">
      <c r="A1044" t="s">
        <v>55</v>
      </c>
      <c r="E104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4379</v>
      </c>
      <c s="41">
        <f>Rekapitulace!C74</f>
      </c>
      <c s="20" t="s">
        <v>0</v>
      </c>
      <c t="s">
        <v>23</v>
      </c>
      <c t="s">
        <v>27</v>
      </c>
    </row>
    <row r="4" spans="1:16" ht="32" customHeight="1">
      <c r="A4" s="24" t="s">
        <v>20</v>
      </c>
      <c s="25" t="s">
        <v>28</v>
      </c>
      <c s="27" t="s">
        <v>4379</v>
      </c>
      <c r="E4" s="26" t="s">
        <v>4380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5205</v>
      </c>
      <c r="E8" s="30" t="s">
        <v>5204</v>
      </c>
      <c r="J8" s="29">
        <f>0+J9+J138+J179</f>
      </c>
      <c s="29">
        <f>0+K9+K138+K179</f>
      </c>
      <c s="29">
        <f>0+L9+L138+L179</f>
      </c>
      <c s="29">
        <f>0+M9+M138+M179</f>
      </c>
    </row>
    <row r="9" spans="1:13" ht="12.75">
      <c r="A9" t="s">
        <v>46</v>
      </c>
      <c r="C9" s="31" t="s">
        <v>5206</v>
      </c>
      <c r="E9" s="33" t="s">
        <v>5207</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48</v>
      </c>
      <c s="34" t="s">
        <v>4</v>
      </c>
      <c s="34" t="s">
        <v>5208</v>
      </c>
      <c s="35" t="s">
        <v>5</v>
      </c>
      <c s="6" t="s">
        <v>5209</v>
      </c>
      <c s="36" t="s">
        <v>62</v>
      </c>
      <c s="37">
        <v>2</v>
      </c>
      <c s="36">
        <v>0</v>
      </c>
      <c s="36">
        <f>ROUND(G10*H10,6)</f>
      </c>
      <c r="L10" s="38">
        <v>0</v>
      </c>
      <c s="32">
        <f>ROUND(ROUND(L10,2)*ROUND(G10,3),2)</f>
      </c>
      <c s="36" t="s">
        <v>5210</v>
      </c>
      <c>
        <f>(M10*21)/100</f>
      </c>
      <c t="s">
        <v>27</v>
      </c>
    </row>
    <row r="11" spans="1:5" ht="12.75">
      <c r="A11" s="35" t="s">
        <v>53</v>
      </c>
      <c r="E11" s="39" t="s">
        <v>5</v>
      </c>
    </row>
    <row r="12" spans="1:5" ht="12.75">
      <c r="A12" s="35" t="s">
        <v>54</v>
      </c>
      <c r="E12" s="40" t="s">
        <v>5</v>
      </c>
    </row>
    <row r="13" spans="1:5" ht="12.75">
      <c r="A13" t="s">
        <v>55</v>
      </c>
      <c r="E13" s="39" t="s">
        <v>5</v>
      </c>
    </row>
    <row r="14" spans="1:16" ht="12.75">
      <c r="A14" t="s">
        <v>48</v>
      </c>
      <c s="34" t="s">
        <v>27</v>
      </c>
      <c s="34" t="s">
        <v>5211</v>
      </c>
      <c s="35" t="s">
        <v>5</v>
      </c>
      <c s="6" t="s">
        <v>5212</v>
      </c>
      <c s="36" t="s">
        <v>62</v>
      </c>
      <c s="37">
        <v>5</v>
      </c>
      <c s="36">
        <v>0</v>
      </c>
      <c s="36">
        <f>ROUND(G14*H14,6)</f>
      </c>
      <c r="L14" s="38">
        <v>0</v>
      </c>
      <c s="32">
        <f>ROUND(ROUND(L14,2)*ROUND(G14,3),2)</f>
      </c>
      <c s="36" t="s">
        <v>5210</v>
      </c>
      <c>
        <f>(M14*21)/100</f>
      </c>
      <c t="s">
        <v>27</v>
      </c>
    </row>
    <row r="15" spans="1:5" ht="12.75">
      <c r="A15" s="35" t="s">
        <v>53</v>
      </c>
      <c r="E15" s="39" t="s">
        <v>5</v>
      </c>
    </row>
    <row r="16" spans="1:5" ht="12.75">
      <c r="A16" s="35" t="s">
        <v>54</v>
      </c>
      <c r="E16" s="40" t="s">
        <v>5</v>
      </c>
    </row>
    <row r="17" spans="1:5" ht="12.75">
      <c r="A17" t="s">
        <v>55</v>
      </c>
      <c r="E17" s="39" t="s">
        <v>5</v>
      </c>
    </row>
    <row r="18" spans="1:16" ht="12.75">
      <c r="A18" t="s">
        <v>48</v>
      </c>
      <c s="34" t="s">
        <v>26</v>
      </c>
      <c s="34" t="s">
        <v>5213</v>
      </c>
      <c s="35" t="s">
        <v>5</v>
      </c>
      <c s="6" t="s">
        <v>5214</v>
      </c>
      <c s="36" t="s">
        <v>62</v>
      </c>
      <c s="37">
        <v>4</v>
      </c>
      <c s="36">
        <v>0</v>
      </c>
      <c s="36">
        <f>ROUND(G18*H18,6)</f>
      </c>
      <c r="L18" s="38">
        <v>0</v>
      </c>
      <c s="32">
        <f>ROUND(ROUND(L18,2)*ROUND(G18,3),2)</f>
      </c>
      <c s="36" t="s">
        <v>5210</v>
      </c>
      <c>
        <f>(M18*21)/100</f>
      </c>
      <c t="s">
        <v>27</v>
      </c>
    </row>
    <row r="19" spans="1:5" ht="12.75">
      <c r="A19" s="35" t="s">
        <v>53</v>
      </c>
      <c r="E19" s="39" t="s">
        <v>5</v>
      </c>
    </row>
    <row r="20" spans="1:5" ht="12.75">
      <c r="A20" s="35" t="s">
        <v>54</v>
      </c>
      <c r="E20" s="40" t="s">
        <v>5</v>
      </c>
    </row>
    <row r="21" spans="1:5" ht="12.75">
      <c r="A21" t="s">
        <v>55</v>
      </c>
      <c r="E21" s="39" t="s">
        <v>5</v>
      </c>
    </row>
    <row r="22" spans="1:16" ht="25.5">
      <c r="A22" t="s">
        <v>48</v>
      </c>
      <c s="34" t="s">
        <v>63</v>
      </c>
      <c s="34" t="s">
        <v>5215</v>
      </c>
      <c s="35" t="s">
        <v>5</v>
      </c>
      <c s="6" t="s">
        <v>5216</v>
      </c>
      <c s="36" t="s">
        <v>62</v>
      </c>
      <c s="37">
        <v>2</v>
      </c>
      <c s="36">
        <v>0</v>
      </c>
      <c s="36">
        <f>ROUND(G22*H22,6)</f>
      </c>
      <c r="L22" s="38">
        <v>0</v>
      </c>
      <c s="32">
        <f>ROUND(ROUND(L22,2)*ROUND(G22,3),2)</f>
      </c>
      <c s="36" t="s">
        <v>5210</v>
      </c>
      <c>
        <f>(M22*21)/100</f>
      </c>
      <c t="s">
        <v>27</v>
      </c>
    </row>
    <row r="23" spans="1:5" ht="12.75">
      <c r="A23" s="35" t="s">
        <v>53</v>
      </c>
      <c r="E23" s="39" t="s">
        <v>5</v>
      </c>
    </row>
    <row r="24" spans="1:5" ht="12.75">
      <c r="A24" s="35" t="s">
        <v>54</v>
      </c>
      <c r="E24" s="40" t="s">
        <v>5</v>
      </c>
    </row>
    <row r="25" spans="1:5" ht="12.75">
      <c r="A25" t="s">
        <v>55</v>
      </c>
      <c r="E25" s="39" t="s">
        <v>5</v>
      </c>
    </row>
    <row r="26" spans="1:16" ht="12.75">
      <c r="A26" t="s">
        <v>48</v>
      </c>
      <c s="34" t="s">
        <v>67</v>
      </c>
      <c s="34" t="s">
        <v>5217</v>
      </c>
      <c s="35" t="s">
        <v>5</v>
      </c>
      <c s="6" t="s">
        <v>5218</v>
      </c>
      <c s="36" t="s">
        <v>62</v>
      </c>
      <c s="37">
        <v>1</v>
      </c>
      <c s="36">
        <v>0</v>
      </c>
      <c s="36">
        <f>ROUND(G26*H26,6)</f>
      </c>
      <c r="L26" s="38">
        <v>0</v>
      </c>
      <c s="32">
        <f>ROUND(ROUND(L26,2)*ROUND(G26,3),2)</f>
      </c>
      <c s="36" t="s">
        <v>5210</v>
      </c>
      <c>
        <f>(M26*21)/100</f>
      </c>
      <c t="s">
        <v>27</v>
      </c>
    </row>
    <row r="27" spans="1:5" ht="12.75">
      <c r="A27" s="35" t="s">
        <v>53</v>
      </c>
      <c r="E27" s="39" t="s">
        <v>5</v>
      </c>
    </row>
    <row r="28" spans="1:5" ht="12.75">
      <c r="A28" s="35" t="s">
        <v>54</v>
      </c>
      <c r="E28" s="40" t="s">
        <v>5</v>
      </c>
    </row>
    <row r="29" spans="1:5" ht="12.75">
      <c r="A29" t="s">
        <v>55</v>
      </c>
      <c r="E29" s="39" t="s">
        <v>5</v>
      </c>
    </row>
    <row r="30" spans="1:16" ht="12.75">
      <c r="A30" t="s">
        <v>48</v>
      </c>
      <c s="34" t="s">
        <v>72</v>
      </c>
      <c s="34" t="s">
        <v>5219</v>
      </c>
      <c s="35" t="s">
        <v>5</v>
      </c>
      <c s="6" t="s">
        <v>5220</v>
      </c>
      <c s="36" t="s">
        <v>62</v>
      </c>
      <c s="37">
        <v>5</v>
      </c>
      <c s="36">
        <v>0</v>
      </c>
      <c s="36">
        <f>ROUND(G30*H30,6)</f>
      </c>
      <c r="L30" s="38">
        <v>0</v>
      </c>
      <c s="32">
        <f>ROUND(ROUND(L30,2)*ROUND(G30,3),2)</f>
      </c>
      <c s="36" t="s">
        <v>5210</v>
      </c>
      <c>
        <f>(M30*21)/100</f>
      </c>
      <c t="s">
        <v>27</v>
      </c>
    </row>
    <row r="31" spans="1:5" ht="12.75">
      <c r="A31" s="35" t="s">
        <v>53</v>
      </c>
      <c r="E31" s="39" t="s">
        <v>5</v>
      </c>
    </row>
    <row r="32" spans="1:5" ht="12.75">
      <c r="A32" s="35" t="s">
        <v>54</v>
      </c>
      <c r="E32" s="40" t="s">
        <v>5</v>
      </c>
    </row>
    <row r="33" spans="1:5" ht="12.75">
      <c r="A33" t="s">
        <v>55</v>
      </c>
      <c r="E33" s="39" t="s">
        <v>5</v>
      </c>
    </row>
    <row r="34" spans="1:16" ht="12.75">
      <c r="A34" t="s">
        <v>48</v>
      </c>
      <c s="34" t="s">
        <v>123</v>
      </c>
      <c s="34" t="s">
        <v>5221</v>
      </c>
      <c s="35" t="s">
        <v>5</v>
      </c>
      <c s="6" t="s">
        <v>5222</v>
      </c>
      <c s="36" t="s">
        <v>62</v>
      </c>
      <c s="37">
        <v>2</v>
      </c>
      <c s="36">
        <v>0</v>
      </c>
      <c s="36">
        <f>ROUND(G34*H34,6)</f>
      </c>
      <c r="L34" s="38">
        <v>0</v>
      </c>
      <c s="32">
        <f>ROUND(ROUND(L34,2)*ROUND(G34,3),2)</f>
      </c>
      <c s="36" t="s">
        <v>5210</v>
      </c>
      <c>
        <f>(M34*21)/100</f>
      </c>
      <c t="s">
        <v>27</v>
      </c>
    </row>
    <row r="35" spans="1:5" ht="12.75">
      <c r="A35" s="35" t="s">
        <v>53</v>
      </c>
      <c r="E35" s="39" t="s">
        <v>5</v>
      </c>
    </row>
    <row r="36" spans="1:5" ht="12.75">
      <c r="A36" s="35" t="s">
        <v>54</v>
      </c>
      <c r="E36" s="40" t="s">
        <v>5</v>
      </c>
    </row>
    <row r="37" spans="1:5" ht="12.75">
      <c r="A37" t="s">
        <v>55</v>
      </c>
      <c r="E37" s="39" t="s">
        <v>5</v>
      </c>
    </row>
    <row r="38" spans="1:16" ht="12.75">
      <c r="A38" t="s">
        <v>48</v>
      </c>
      <c s="34" t="s">
        <v>163</v>
      </c>
      <c s="34" t="s">
        <v>5223</v>
      </c>
      <c s="35" t="s">
        <v>5</v>
      </c>
      <c s="6" t="s">
        <v>5224</v>
      </c>
      <c s="36" t="s">
        <v>62</v>
      </c>
      <c s="37">
        <v>1</v>
      </c>
      <c s="36">
        <v>0</v>
      </c>
      <c s="36">
        <f>ROUND(G38*H38,6)</f>
      </c>
      <c r="L38" s="38">
        <v>0</v>
      </c>
      <c s="32">
        <f>ROUND(ROUND(L38,2)*ROUND(G38,3),2)</f>
      </c>
      <c s="36" t="s">
        <v>5210</v>
      </c>
      <c>
        <f>(M38*21)/100</f>
      </c>
      <c t="s">
        <v>27</v>
      </c>
    </row>
    <row r="39" spans="1:5" ht="12.75">
      <c r="A39" s="35" t="s">
        <v>53</v>
      </c>
      <c r="E39" s="39" t="s">
        <v>5</v>
      </c>
    </row>
    <row r="40" spans="1:5" ht="12.75">
      <c r="A40" s="35" t="s">
        <v>54</v>
      </c>
      <c r="E40" s="40" t="s">
        <v>5</v>
      </c>
    </row>
    <row r="41" spans="1:5" ht="12.75">
      <c r="A41" t="s">
        <v>55</v>
      </c>
      <c r="E41" s="39" t="s">
        <v>5</v>
      </c>
    </row>
    <row r="42" spans="1:16" ht="12.75">
      <c r="A42" t="s">
        <v>48</v>
      </c>
      <c s="34" t="s">
        <v>76</v>
      </c>
      <c s="34" t="s">
        <v>5225</v>
      </c>
      <c s="35" t="s">
        <v>5</v>
      </c>
      <c s="6" t="s">
        <v>5226</v>
      </c>
      <c s="36" t="s">
        <v>51</v>
      </c>
      <c s="37">
        <v>2</v>
      </c>
      <c s="36">
        <v>0</v>
      </c>
      <c s="36">
        <f>ROUND(G42*H42,6)</f>
      </c>
      <c r="L42" s="38">
        <v>0</v>
      </c>
      <c s="32">
        <f>ROUND(ROUND(L42,2)*ROUND(G42,3),2)</f>
      </c>
      <c s="36" t="s">
        <v>5210</v>
      </c>
      <c>
        <f>(M42*21)/100</f>
      </c>
      <c t="s">
        <v>27</v>
      </c>
    </row>
    <row r="43" spans="1:5" ht="12.75">
      <c r="A43" s="35" t="s">
        <v>53</v>
      </c>
      <c r="E43" s="39" t="s">
        <v>5</v>
      </c>
    </row>
    <row r="44" spans="1:5" ht="12.75">
      <c r="A44" s="35" t="s">
        <v>54</v>
      </c>
      <c r="E44" s="40" t="s">
        <v>5</v>
      </c>
    </row>
    <row r="45" spans="1:5" ht="12.75">
      <c r="A45" t="s">
        <v>55</v>
      </c>
      <c r="E45" s="39" t="s">
        <v>5</v>
      </c>
    </row>
    <row r="46" spans="1:16" ht="12.75">
      <c r="A46" t="s">
        <v>48</v>
      </c>
      <c s="34" t="s">
        <v>82</v>
      </c>
      <c s="34" t="s">
        <v>5227</v>
      </c>
      <c s="35" t="s">
        <v>5</v>
      </c>
      <c s="6" t="s">
        <v>5228</v>
      </c>
      <c s="36" t="s">
        <v>62</v>
      </c>
      <c s="37">
        <v>2</v>
      </c>
      <c s="36">
        <v>0</v>
      </c>
      <c s="36">
        <f>ROUND(G46*H46,6)</f>
      </c>
      <c r="L46" s="38">
        <v>0</v>
      </c>
      <c s="32">
        <f>ROUND(ROUND(L46,2)*ROUND(G46,3),2)</f>
      </c>
      <c s="36" t="s">
        <v>5210</v>
      </c>
      <c>
        <f>(M46*21)/100</f>
      </c>
      <c t="s">
        <v>27</v>
      </c>
    </row>
    <row r="47" spans="1:5" ht="12.75">
      <c r="A47" s="35" t="s">
        <v>53</v>
      </c>
      <c r="E47" s="39" t="s">
        <v>5</v>
      </c>
    </row>
    <row r="48" spans="1:5" ht="12.75">
      <c r="A48" s="35" t="s">
        <v>54</v>
      </c>
      <c r="E48" s="40" t="s">
        <v>5</v>
      </c>
    </row>
    <row r="49" spans="1:5" ht="12.75">
      <c r="A49" t="s">
        <v>55</v>
      </c>
      <c r="E49" s="39" t="s">
        <v>5</v>
      </c>
    </row>
    <row r="50" spans="1:16" ht="12.75">
      <c r="A50" t="s">
        <v>48</v>
      </c>
      <c s="34" t="s">
        <v>86</v>
      </c>
      <c s="34" t="s">
        <v>5229</v>
      </c>
      <c s="35" t="s">
        <v>5</v>
      </c>
      <c s="6" t="s">
        <v>5230</v>
      </c>
      <c s="36" t="s">
        <v>62</v>
      </c>
      <c s="37">
        <v>5</v>
      </c>
      <c s="36">
        <v>0</v>
      </c>
      <c s="36">
        <f>ROUND(G50*H50,6)</f>
      </c>
      <c r="L50" s="38">
        <v>0</v>
      </c>
      <c s="32">
        <f>ROUND(ROUND(L50,2)*ROUND(G50,3),2)</f>
      </c>
      <c s="36" t="s">
        <v>5210</v>
      </c>
      <c>
        <f>(M50*21)/100</f>
      </c>
      <c t="s">
        <v>27</v>
      </c>
    </row>
    <row r="51" spans="1:5" ht="12.75">
      <c r="A51" s="35" t="s">
        <v>53</v>
      </c>
      <c r="E51" s="39" t="s">
        <v>5</v>
      </c>
    </row>
    <row r="52" spans="1:5" ht="12.75">
      <c r="A52" s="35" t="s">
        <v>54</v>
      </c>
      <c r="E52" s="40" t="s">
        <v>5</v>
      </c>
    </row>
    <row r="53" spans="1:5" ht="12.75">
      <c r="A53" t="s">
        <v>55</v>
      </c>
      <c r="E53" s="39" t="s">
        <v>5</v>
      </c>
    </row>
    <row r="54" spans="1:16" ht="12.75">
      <c r="A54" t="s">
        <v>48</v>
      </c>
      <c s="34" t="s">
        <v>90</v>
      </c>
      <c s="34" t="s">
        <v>5231</v>
      </c>
      <c s="35" t="s">
        <v>5</v>
      </c>
      <c s="6" t="s">
        <v>5232</v>
      </c>
      <c s="36" t="s">
        <v>62</v>
      </c>
      <c s="37">
        <v>3</v>
      </c>
      <c s="36">
        <v>0</v>
      </c>
      <c s="36">
        <f>ROUND(G54*H54,6)</f>
      </c>
      <c r="L54" s="38">
        <v>0</v>
      </c>
      <c s="32">
        <f>ROUND(ROUND(L54,2)*ROUND(G54,3),2)</f>
      </c>
      <c s="36" t="s">
        <v>5210</v>
      </c>
      <c>
        <f>(M54*21)/100</f>
      </c>
      <c t="s">
        <v>27</v>
      </c>
    </row>
    <row r="55" spans="1:5" ht="12.75">
      <c r="A55" s="35" t="s">
        <v>53</v>
      </c>
      <c r="E55" s="39" t="s">
        <v>5</v>
      </c>
    </row>
    <row r="56" spans="1:5" ht="12.75">
      <c r="A56" s="35" t="s">
        <v>54</v>
      </c>
      <c r="E56" s="40" t="s">
        <v>5</v>
      </c>
    </row>
    <row r="57" spans="1:5" ht="12.75">
      <c r="A57" t="s">
        <v>55</v>
      </c>
      <c r="E57" s="39" t="s">
        <v>5</v>
      </c>
    </row>
    <row r="58" spans="1:16" ht="12.75">
      <c r="A58" t="s">
        <v>48</v>
      </c>
      <c s="34" t="s">
        <v>94</v>
      </c>
      <c s="34" t="s">
        <v>5233</v>
      </c>
      <c s="35" t="s">
        <v>5</v>
      </c>
      <c s="6" t="s">
        <v>5234</v>
      </c>
      <c s="36" t="s">
        <v>62</v>
      </c>
      <c s="37">
        <v>1</v>
      </c>
      <c s="36">
        <v>0</v>
      </c>
      <c s="36">
        <f>ROUND(G58*H58,6)</f>
      </c>
      <c r="L58" s="38">
        <v>0</v>
      </c>
      <c s="32">
        <f>ROUND(ROUND(L58,2)*ROUND(G58,3),2)</f>
      </c>
      <c s="36" t="s">
        <v>5210</v>
      </c>
      <c>
        <f>(M58*21)/100</f>
      </c>
      <c t="s">
        <v>27</v>
      </c>
    </row>
    <row r="59" spans="1:5" ht="12.75">
      <c r="A59" s="35" t="s">
        <v>53</v>
      </c>
      <c r="E59" s="39" t="s">
        <v>5</v>
      </c>
    </row>
    <row r="60" spans="1:5" ht="12.75">
      <c r="A60" s="35" t="s">
        <v>54</v>
      </c>
      <c r="E60" s="40" t="s">
        <v>5</v>
      </c>
    </row>
    <row r="61" spans="1:5" ht="12.75">
      <c r="A61" t="s">
        <v>55</v>
      </c>
      <c r="E61" s="39" t="s">
        <v>5</v>
      </c>
    </row>
    <row r="62" spans="1:16" ht="12.75">
      <c r="A62" t="s">
        <v>48</v>
      </c>
      <c s="34" t="s">
        <v>98</v>
      </c>
      <c s="34" t="s">
        <v>5233</v>
      </c>
      <c s="35" t="s">
        <v>4</v>
      </c>
      <c s="6" t="s">
        <v>5234</v>
      </c>
      <c s="36" t="s">
        <v>62</v>
      </c>
      <c s="37">
        <v>5</v>
      </c>
      <c s="36">
        <v>0</v>
      </c>
      <c s="36">
        <f>ROUND(G62*H62,6)</f>
      </c>
      <c r="L62" s="38">
        <v>0</v>
      </c>
      <c s="32">
        <f>ROUND(ROUND(L62,2)*ROUND(G62,3),2)</f>
      </c>
      <c s="36" t="s">
        <v>5210</v>
      </c>
      <c>
        <f>(M62*21)/100</f>
      </c>
      <c t="s">
        <v>27</v>
      </c>
    </row>
    <row r="63" spans="1:5" ht="12.75">
      <c r="A63" s="35" t="s">
        <v>53</v>
      </c>
      <c r="E63" s="39" t="s">
        <v>5</v>
      </c>
    </row>
    <row r="64" spans="1:5" ht="12.75">
      <c r="A64" s="35" t="s">
        <v>54</v>
      </c>
      <c r="E64" s="40" t="s">
        <v>5</v>
      </c>
    </row>
    <row r="65" spans="1:5" ht="12.75">
      <c r="A65" t="s">
        <v>55</v>
      </c>
      <c r="E65" s="39" t="s">
        <v>5</v>
      </c>
    </row>
    <row r="66" spans="1:16" ht="12.75">
      <c r="A66" t="s">
        <v>48</v>
      </c>
      <c s="34" t="s">
        <v>102</v>
      </c>
      <c s="34" t="s">
        <v>5235</v>
      </c>
      <c s="35" t="s">
        <v>5</v>
      </c>
      <c s="6" t="s">
        <v>5236</v>
      </c>
      <c s="36" t="s">
        <v>62</v>
      </c>
      <c s="37">
        <v>4</v>
      </c>
      <c s="36">
        <v>0</v>
      </c>
      <c s="36">
        <f>ROUND(G66*H66,6)</f>
      </c>
      <c r="L66" s="38">
        <v>0</v>
      </c>
      <c s="32">
        <f>ROUND(ROUND(L66,2)*ROUND(G66,3),2)</f>
      </c>
      <c s="36" t="s">
        <v>5210</v>
      </c>
      <c>
        <f>(M66*21)/100</f>
      </c>
      <c t="s">
        <v>27</v>
      </c>
    </row>
    <row r="67" spans="1:5" ht="12.75">
      <c r="A67" s="35" t="s">
        <v>53</v>
      </c>
      <c r="E67" s="39" t="s">
        <v>5</v>
      </c>
    </row>
    <row r="68" spans="1:5" ht="12.75">
      <c r="A68" s="35" t="s">
        <v>54</v>
      </c>
      <c r="E68" s="40" t="s">
        <v>5</v>
      </c>
    </row>
    <row r="69" spans="1:5" ht="12.75">
      <c r="A69" t="s">
        <v>55</v>
      </c>
      <c r="E69" s="39" t="s">
        <v>5</v>
      </c>
    </row>
    <row r="70" spans="1:16" ht="25.5">
      <c r="A70" t="s">
        <v>48</v>
      </c>
      <c s="34" t="s">
        <v>107</v>
      </c>
      <c s="34" t="s">
        <v>5237</v>
      </c>
      <c s="35" t="s">
        <v>5</v>
      </c>
      <c s="6" t="s">
        <v>5238</v>
      </c>
      <c s="36" t="s">
        <v>62</v>
      </c>
      <c s="37">
        <v>2</v>
      </c>
      <c s="36">
        <v>0</v>
      </c>
      <c s="36">
        <f>ROUND(G70*H70,6)</f>
      </c>
      <c r="L70" s="38">
        <v>0</v>
      </c>
      <c s="32">
        <f>ROUND(ROUND(L70,2)*ROUND(G70,3),2)</f>
      </c>
      <c s="36" t="s">
        <v>5210</v>
      </c>
      <c>
        <f>(M70*21)/100</f>
      </c>
      <c t="s">
        <v>27</v>
      </c>
    </row>
    <row r="71" spans="1:5" ht="12.75">
      <c r="A71" s="35" t="s">
        <v>53</v>
      </c>
      <c r="E71" s="39" t="s">
        <v>5</v>
      </c>
    </row>
    <row r="72" spans="1:5" ht="12.75">
      <c r="A72" s="35" t="s">
        <v>54</v>
      </c>
      <c r="E72" s="40" t="s">
        <v>5</v>
      </c>
    </row>
    <row r="73" spans="1:5" ht="12.75">
      <c r="A73" t="s">
        <v>55</v>
      </c>
      <c r="E73" s="39" t="s">
        <v>5</v>
      </c>
    </row>
    <row r="74" spans="1:16" ht="25.5">
      <c r="A74" t="s">
        <v>48</v>
      </c>
      <c s="34" t="s">
        <v>111</v>
      </c>
      <c s="34" t="s">
        <v>5239</v>
      </c>
      <c s="35" t="s">
        <v>5</v>
      </c>
      <c s="6" t="s">
        <v>5240</v>
      </c>
      <c s="36" t="s">
        <v>51</v>
      </c>
      <c s="37">
        <v>2</v>
      </c>
      <c s="36">
        <v>0</v>
      </c>
      <c s="36">
        <f>ROUND(G74*H74,6)</f>
      </c>
      <c r="L74" s="38">
        <v>0</v>
      </c>
      <c s="32">
        <f>ROUND(ROUND(L74,2)*ROUND(G74,3),2)</f>
      </c>
      <c s="36" t="s">
        <v>5210</v>
      </c>
      <c>
        <f>(M74*21)/100</f>
      </c>
      <c t="s">
        <v>27</v>
      </c>
    </row>
    <row r="75" spans="1:5" ht="12.75">
      <c r="A75" s="35" t="s">
        <v>53</v>
      </c>
      <c r="E75" s="39" t="s">
        <v>5</v>
      </c>
    </row>
    <row r="76" spans="1:5" ht="12.75">
      <c r="A76" s="35" t="s">
        <v>54</v>
      </c>
      <c r="E76" s="40" t="s">
        <v>5</v>
      </c>
    </row>
    <row r="77" spans="1:5" ht="12.75">
      <c r="A77" t="s">
        <v>55</v>
      </c>
      <c r="E77" s="39" t="s">
        <v>5</v>
      </c>
    </row>
    <row r="78" spans="1:16" ht="25.5">
      <c r="A78" t="s">
        <v>48</v>
      </c>
      <c s="34" t="s">
        <v>115</v>
      </c>
      <c s="34" t="s">
        <v>5241</v>
      </c>
      <c s="35" t="s">
        <v>5</v>
      </c>
      <c s="6" t="s">
        <v>5242</v>
      </c>
      <c s="36" t="s">
        <v>51</v>
      </c>
      <c s="37">
        <v>6</v>
      </c>
      <c s="36">
        <v>0</v>
      </c>
      <c s="36">
        <f>ROUND(G78*H78,6)</f>
      </c>
      <c r="L78" s="38">
        <v>0</v>
      </c>
      <c s="32">
        <f>ROUND(ROUND(L78,2)*ROUND(G78,3),2)</f>
      </c>
      <c s="36" t="s">
        <v>5210</v>
      </c>
      <c>
        <f>(M78*21)/100</f>
      </c>
      <c t="s">
        <v>27</v>
      </c>
    </row>
    <row r="79" spans="1:5" ht="12.75">
      <c r="A79" s="35" t="s">
        <v>53</v>
      </c>
      <c r="E79" s="39" t="s">
        <v>5</v>
      </c>
    </row>
    <row r="80" spans="1:5" ht="12.75">
      <c r="A80" s="35" t="s">
        <v>54</v>
      </c>
      <c r="E80" s="40" t="s">
        <v>5</v>
      </c>
    </row>
    <row r="81" spans="1:5" ht="12.75">
      <c r="A81" t="s">
        <v>55</v>
      </c>
      <c r="E81" s="39" t="s">
        <v>5</v>
      </c>
    </row>
    <row r="82" spans="1:16" ht="25.5">
      <c r="A82" t="s">
        <v>48</v>
      </c>
      <c s="34" t="s">
        <v>119</v>
      </c>
      <c s="34" t="s">
        <v>5243</v>
      </c>
      <c s="35" t="s">
        <v>5</v>
      </c>
      <c s="6" t="s">
        <v>5244</v>
      </c>
      <c s="36" t="s">
        <v>51</v>
      </c>
      <c s="37">
        <v>45</v>
      </c>
      <c s="36">
        <v>0</v>
      </c>
      <c s="36">
        <f>ROUND(G82*H82,6)</f>
      </c>
      <c r="L82" s="38">
        <v>0</v>
      </c>
      <c s="32">
        <f>ROUND(ROUND(L82,2)*ROUND(G82,3),2)</f>
      </c>
      <c s="36" t="s">
        <v>5210</v>
      </c>
      <c>
        <f>(M82*21)/100</f>
      </c>
      <c t="s">
        <v>27</v>
      </c>
    </row>
    <row r="83" spans="1:5" ht="12.75">
      <c r="A83" s="35" t="s">
        <v>53</v>
      </c>
      <c r="E83" s="39" t="s">
        <v>5</v>
      </c>
    </row>
    <row r="84" spans="1:5" ht="12.75">
      <c r="A84" s="35" t="s">
        <v>54</v>
      </c>
      <c r="E84" s="40" t="s">
        <v>5</v>
      </c>
    </row>
    <row r="85" spans="1:5" ht="12.75">
      <c r="A85" t="s">
        <v>55</v>
      </c>
      <c r="E85" s="39" t="s">
        <v>5</v>
      </c>
    </row>
    <row r="86" spans="1:16" ht="25.5">
      <c r="A86" t="s">
        <v>48</v>
      </c>
      <c s="34" t="s">
        <v>125</v>
      </c>
      <c s="34" t="s">
        <v>5243</v>
      </c>
      <c s="35" t="s">
        <v>4</v>
      </c>
      <c s="6" t="s">
        <v>5244</v>
      </c>
      <c s="36" t="s">
        <v>51</v>
      </c>
      <c s="37">
        <v>18</v>
      </c>
      <c s="36">
        <v>0</v>
      </c>
      <c s="36">
        <f>ROUND(G86*H86,6)</f>
      </c>
      <c r="L86" s="38">
        <v>0</v>
      </c>
      <c s="32">
        <f>ROUND(ROUND(L86,2)*ROUND(G86,3),2)</f>
      </c>
      <c s="36" t="s">
        <v>5210</v>
      </c>
      <c>
        <f>(M86*21)/100</f>
      </c>
      <c t="s">
        <v>27</v>
      </c>
    </row>
    <row r="87" spans="1:5" ht="12.75">
      <c r="A87" s="35" t="s">
        <v>53</v>
      </c>
      <c r="E87" s="39" t="s">
        <v>5</v>
      </c>
    </row>
    <row r="88" spans="1:5" ht="12.75">
      <c r="A88" s="35" t="s">
        <v>54</v>
      </c>
      <c r="E88" s="40" t="s">
        <v>5</v>
      </c>
    </row>
    <row r="89" spans="1:5" ht="12.75">
      <c r="A89" t="s">
        <v>55</v>
      </c>
      <c r="E89" s="39" t="s">
        <v>5</v>
      </c>
    </row>
    <row r="90" spans="1:16" ht="25.5">
      <c r="A90" t="s">
        <v>48</v>
      </c>
      <c s="34" t="s">
        <v>129</v>
      </c>
      <c s="34" t="s">
        <v>5243</v>
      </c>
      <c s="35" t="s">
        <v>27</v>
      </c>
      <c s="6" t="s">
        <v>5244</v>
      </c>
      <c s="36" t="s">
        <v>51</v>
      </c>
      <c s="37">
        <v>9</v>
      </c>
      <c s="36">
        <v>0</v>
      </c>
      <c s="36">
        <f>ROUND(G90*H90,6)</f>
      </c>
      <c r="L90" s="38">
        <v>0</v>
      </c>
      <c s="32">
        <f>ROUND(ROUND(L90,2)*ROUND(G90,3),2)</f>
      </c>
      <c s="36" t="s">
        <v>5210</v>
      </c>
      <c>
        <f>(M90*21)/100</f>
      </c>
      <c t="s">
        <v>27</v>
      </c>
    </row>
    <row r="91" spans="1:5" ht="12.75">
      <c r="A91" s="35" t="s">
        <v>53</v>
      </c>
      <c r="E91" s="39" t="s">
        <v>5</v>
      </c>
    </row>
    <row r="92" spans="1:5" ht="12.75">
      <c r="A92" s="35" t="s">
        <v>54</v>
      </c>
      <c r="E92" s="40" t="s">
        <v>5</v>
      </c>
    </row>
    <row r="93" spans="1:5" ht="12.75">
      <c r="A93" t="s">
        <v>55</v>
      </c>
      <c r="E93" s="39" t="s">
        <v>5</v>
      </c>
    </row>
    <row r="94" spans="1:16" ht="25.5">
      <c r="A94" t="s">
        <v>48</v>
      </c>
      <c s="34" t="s">
        <v>133</v>
      </c>
      <c s="34" t="s">
        <v>5245</v>
      </c>
      <c s="35" t="s">
        <v>5</v>
      </c>
      <c s="6" t="s">
        <v>5246</v>
      </c>
      <c s="36" t="s">
        <v>62</v>
      </c>
      <c s="37">
        <v>2</v>
      </c>
      <c s="36">
        <v>0</v>
      </c>
      <c s="36">
        <f>ROUND(G94*H94,6)</f>
      </c>
      <c r="L94" s="38">
        <v>0</v>
      </c>
      <c s="32">
        <f>ROUND(ROUND(L94,2)*ROUND(G94,3),2)</f>
      </c>
      <c s="36" t="s">
        <v>5210</v>
      </c>
      <c>
        <f>(M94*21)/100</f>
      </c>
      <c t="s">
        <v>27</v>
      </c>
    </row>
    <row r="95" spans="1:5" ht="12.75">
      <c r="A95" s="35" t="s">
        <v>53</v>
      </c>
      <c r="E95" s="39" t="s">
        <v>5</v>
      </c>
    </row>
    <row r="96" spans="1:5" ht="12.75">
      <c r="A96" s="35" t="s">
        <v>54</v>
      </c>
      <c r="E96" s="40" t="s">
        <v>5</v>
      </c>
    </row>
    <row r="97" spans="1:5" ht="12.75">
      <c r="A97" t="s">
        <v>55</v>
      </c>
      <c r="E97" s="39" t="s">
        <v>5</v>
      </c>
    </row>
    <row r="98" spans="1:16" ht="25.5">
      <c r="A98" t="s">
        <v>48</v>
      </c>
      <c s="34" t="s">
        <v>138</v>
      </c>
      <c s="34" t="s">
        <v>5245</v>
      </c>
      <c s="35" t="s">
        <v>4</v>
      </c>
      <c s="6" t="s">
        <v>5246</v>
      </c>
      <c s="36" t="s">
        <v>62</v>
      </c>
      <c s="37">
        <v>1</v>
      </c>
      <c s="36">
        <v>0</v>
      </c>
      <c s="36">
        <f>ROUND(G98*H98,6)</f>
      </c>
      <c r="L98" s="38">
        <v>0</v>
      </c>
      <c s="32">
        <f>ROUND(ROUND(L98,2)*ROUND(G98,3),2)</f>
      </c>
      <c s="36" t="s">
        <v>5210</v>
      </c>
      <c>
        <f>(M98*21)/100</f>
      </c>
      <c t="s">
        <v>27</v>
      </c>
    </row>
    <row r="99" spans="1:5" ht="12.75">
      <c r="A99" s="35" t="s">
        <v>53</v>
      </c>
      <c r="E99" s="39" t="s">
        <v>5</v>
      </c>
    </row>
    <row r="100" spans="1:5" ht="12.75">
      <c r="A100" s="35" t="s">
        <v>54</v>
      </c>
      <c r="E100" s="40" t="s">
        <v>5</v>
      </c>
    </row>
    <row r="101" spans="1:5" ht="12.75">
      <c r="A101" t="s">
        <v>55</v>
      </c>
      <c r="E101" s="39" t="s">
        <v>5</v>
      </c>
    </row>
    <row r="102" spans="1:16" ht="25.5">
      <c r="A102" t="s">
        <v>48</v>
      </c>
      <c s="34" t="s">
        <v>249</v>
      </c>
      <c s="34" t="s">
        <v>5247</v>
      </c>
      <c s="35" t="s">
        <v>5</v>
      </c>
      <c s="6" t="s">
        <v>5248</v>
      </c>
      <c s="36" t="s">
        <v>62</v>
      </c>
      <c s="37">
        <v>1</v>
      </c>
      <c s="36">
        <v>0</v>
      </c>
      <c s="36">
        <f>ROUND(G102*H102,6)</f>
      </c>
      <c r="L102" s="38">
        <v>0</v>
      </c>
      <c s="32">
        <f>ROUND(ROUND(L102,2)*ROUND(G102,3),2)</f>
      </c>
      <c s="36" t="s">
        <v>5210</v>
      </c>
      <c>
        <f>(M102*21)/100</f>
      </c>
      <c t="s">
        <v>27</v>
      </c>
    </row>
    <row r="103" spans="1:5" ht="12.75">
      <c r="A103" s="35" t="s">
        <v>53</v>
      </c>
      <c r="E103" s="39" t="s">
        <v>5</v>
      </c>
    </row>
    <row r="104" spans="1:5" ht="12.75">
      <c r="A104" s="35" t="s">
        <v>54</v>
      </c>
      <c r="E104" s="40" t="s">
        <v>5</v>
      </c>
    </row>
    <row r="105" spans="1:5" ht="12.75">
      <c r="A105" t="s">
        <v>55</v>
      </c>
      <c r="E105" s="39" t="s">
        <v>5</v>
      </c>
    </row>
    <row r="106" spans="1:16" ht="12.75">
      <c r="A106" t="s">
        <v>48</v>
      </c>
      <c s="34" t="s">
        <v>253</v>
      </c>
      <c s="34" t="s">
        <v>3638</v>
      </c>
      <c s="35" t="s">
        <v>5</v>
      </c>
      <c s="6" t="s">
        <v>5249</v>
      </c>
      <c s="36" t="s">
        <v>4611</v>
      </c>
      <c s="37">
        <v>1</v>
      </c>
      <c s="36">
        <v>0</v>
      </c>
      <c s="36">
        <f>ROUND(G106*H106,6)</f>
      </c>
      <c r="L106" s="38">
        <v>0</v>
      </c>
      <c s="32">
        <f>ROUND(ROUND(L106,2)*ROUND(G106,3),2)</f>
      </c>
      <c s="36" t="s">
        <v>434</v>
      </c>
      <c>
        <f>(M106*21)/100</f>
      </c>
      <c t="s">
        <v>27</v>
      </c>
    </row>
    <row r="107" spans="1:5" ht="12.75">
      <c r="A107" s="35" t="s">
        <v>53</v>
      </c>
      <c r="E107" s="39" t="s">
        <v>79</v>
      </c>
    </row>
    <row r="108" spans="1:5" ht="25.5">
      <c r="A108" s="35" t="s">
        <v>54</v>
      </c>
      <c r="E108" s="40" t="s">
        <v>157</v>
      </c>
    </row>
    <row r="109" spans="1:5" ht="140.25">
      <c r="A109" t="s">
        <v>55</v>
      </c>
      <c r="E109" s="39" t="s">
        <v>5250</v>
      </c>
    </row>
    <row r="110" spans="1:16" ht="12.75">
      <c r="A110" t="s">
        <v>48</v>
      </c>
      <c s="34" t="s">
        <v>995</v>
      </c>
      <c s="34" t="s">
        <v>3642</v>
      </c>
      <c s="35" t="s">
        <v>5</v>
      </c>
      <c s="6" t="s">
        <v>5251</v>
      </c>
      <c s="36" t="s">
        <v>62</v>
      </c>
      <c s="37">
        <v>2</v>
      </c>
      <c s="36">
        <v>0</v>
      </c>
      <c s="36">
        <f>ROUND(G110*H110,6)</f>
      </c>
      <c r="L110" s="38">
        <v>0</v>
      </c>
      <c s="32">
        <f>ROUND(ROUND(L110,2)*ROUND(G110,3),2)</f>
      </c>
      <c s="36" t="s">
        <v>434</v>
      </c>
      <c>
        <f>(M110*21)/100</f>
      </c>
      <c t="s">
        <v>27</v>
      </c>
    </row>
    <row r="111" spans="1:5" ht="12.75">
      <c r="A111" s="35" t="s">
        <v>53</v>
      </c>
      <c r="E111" s="39" t="s">
        <v>5</v>
      </c>
    </row>
    <row r="112" spans="1:5" ht="12.75">
      <c r="A112" s="35" t="s">
        <v>54</v>
      </c>
      <c r="E112" s="40" t="s">
        <v>5</v>
      </c>
    </row>
    <row r="113" spans="1:5" ht="51">
      <c r="A113" t="s">
        <v>55</v>
      </c>
      <c r="E113" s="39" t="s">
        <v>5252</v>
      </c>
    </row>
    <row r="114" spans="1:16" ht="12.75">
      <c r="A114" t="s">
        <v>48</v>
      </c>
      <c s="34" t="s">
        <v>256</v>
      </c>
      <c s="34" t="s">
        <v>5253</v>
      </c>
      <c s="35" t="s">
        <v>5</v>
      </c>
      <c s="6" t="s">
        <v>5254</v>
      </c>
      <c s="36" t="s">
        <v>62</v>
      </c>
      <c s="37">
        <v>1</v>
      </c>
      <c s="36">
        <v>0</v>
      </c>
      <c s="36">
        <f>ROUND(G114*H114,6)</f>
      </c>
      <c r="L114" s="38">
        <v>0</v>
      </c>
      <c s="32">
        <f>ROUND(ROUND(L114,2)*ROUND(G114,3),2)</f>
      </c>
      <c s="36" t="s">
        <v>434</v>
      </c>
      <c>
        <f>(M114*21)/100</f>
      </c>
      <c t="s">
        <v>27</v>
      </c>
    </row>
    <row r="115" spans="1:5" ht="12.75">
      <c r="A115" s="35" t="s">
        <v>53</v>
      </c>
      <c r="E115" s="39" t="s">
        <v>5</v>
      </c>
    </row>
    <row r="116" spans="1:5" ht="12.75">
      <c r="A116" s="35" t="s">
        <v>54</v>
      </c>
      <c r="E116" s="40" t="s">
        <v>5</v>
      </c>
    </row>
    <row r="117" spans="1:5" ht="51">
      <c r="A117" t="s">
        <v>55</v>
      </c>
      <c r="E117" s="39" t="s">
        <v>5252</v>
      </c>
    </row>
    <row r="118" spans="1:16" ht="12.75">
      <c r="A118" t="s">
        <v>48</v>
      </c>
      <c s="34" t="s">
        <v>260</v>
      </c>
      <c s="34" t="s">
        <v>5255</v>
      </c>
      <c s="35" t="s">
        <v>5</v>
      </c>
      <c s="6" t="s">
        <v>5256</v>
      </c>
      <c s="36" t="s">
        <v>51</v>
      </c>
      <c s="37">
        <v>45</v>
      </c>
      <c s="36">
        <v>0</v>
      </c>
      <c s="36">
        <f>ROUND(G118*H118,6)</f>
      </c>
      <c r="L118" s="38">
        <v>0</v>
      </c>
      <c s="32">
        <f>ROUND(ROUND(L118,2)*ROUND(G118,3),2)</f>
      </c>
      <c s="36" t="s">
        <v>434</v>
      </c>
      <c>
        <f>(M118*21)/100</f>
      </c>
      <c t="s">
        <v>27</v>
      </c>
    </row>
    <row r="119" spans="1:5" ht="12.75">
      <c r="A119" s="35" t="s">
        <v>53</v>
      </c>
      <c r="E119" s="39" t="s">
        <v>5</v>
      </c>
    </row>
    <row r="120" spans="1:5" ht="12.75">
      <c r="A120" s="35" t="s">
        <v>54</v>
      </c>
      <c r="E120" s="40" t="s">
        <v>5</v>
      </c>
    </row>
    <row r="121" spans="1:5" ht="12.75">
      <c r="A121" t="s">
        <v>55</v>
      </c>
      <c r="E121" s="39" t="s">
        <v>5</v>
      </c>
    </row>
    <row r="122" spans="1:16" ht="12.75">
      <c r="A122" t="s">
        <v>48</v>
      </c>
      <c s="34" t="s">
        <v>264</v>
      </c>
      <c s="34" t="s">
        <v>5257</v>
      </c>
      <c s="35" t="s">
        <v>5</v>
      </c>
      <c s="6" t="s">
        <v>5258</v>
      </c>
      <c s="36" t="s">
        <v>51</v>
      </c>
      <c s="37">
        <v>18</v>
      </c>
      <c s="36">
        <v>0</v>
      </c>
      <c s="36">
        <f>ROUND(G122*H122,6)</f>
      </c>
      <c r="L122" s="38">
        <v>0</v>
      </c>
      <c s="32">
        <f>ROUND(ROUND(L122,2)*ROUND(G122,3),2)</f>
      </c>
      <c s="36" t="s">
        <v>434</v>
      </c>
      <c>
        <f>(M122*21)/100</f>
      </c>
      <c t="s">
        <v>27</v>
      </c>
    </row>
    <row r="123" spans="1:5" ht="12.75">
      <c r="A123" s="35" t="s">
        <v>53</v>
      </c>
      <c r="E123" s="39" t="s">
        <v>5</v>
      </c>
    </row>
    <row r="124" spans="1:5" ht="12.75">
      <c r="A124" s="35" t="s">
        <v>54</v>
      </c>
      <c r="E124" s="40" t="s">
        <v>5</v>
      </c>
    </row>
    <row r="125" spans="1:5" ht="12.75">
      <c r="A125" t="s">
        <v>55</v>
      </c>
      <c r="E125" s="39" t="s">
        <v>5</v>
      </c>
    </row>
    <row r="126" spans="1:16" ht="12.75">
      <c r="A126" t="s">
        <v>48</v>
      </c>
      <c s="34" t="s">
        <v>283</v>
      </c>
      <c s="34" t="s">
        <v>5259</v>
      </c>
      <c s="35" t="s">
        <v>5</v>
      </c>
      <c s="6" t="s">
        <v>5260</v>
      </c>
      <c s="36" t="s">
        <v>51</v>
      </c>
      <c s="37">
        <v>6</v>
      </c>
      <c s="36">
        <v>0</v>
      </c>
      <c s="36">
        <f>ROUND(G126*H126,6)</f>
      </c>
      <c r="L126" s="38">
        <v>0</v>
      </c>
      <c s="32">
        <f>ROUND(ROUND(L126,2)*ROUND(G126,3),2)</f>
      </c>
      <c s="36" t="s">
        <v>434</v>
      </c>
      <c>
        <f>(M126*21)/100</f>
      </c>
      <c t="s">
        <v>27</v>
      </c>
    </row>
    <row r="127" spans="1:5" ht="12.75">
      <c r="A127" s="35" t="s">
        <v>53</v>
      </c>
      <c r="E127" s="39" t="s">
        <v>5</v>
      </c>
    </row>
    <row r="128" spans="1:5" ht="12.75">
      <c r="A128" s="35" t="s">
        <v>54</v>
      </c>
      <c r="E128" s="40" t="s">
        <v>5</v>
      </c>
    </row>
    <row r="129" spans="1:5" ht="12.75">
      <c r="A129" t="s">
        <v>55</v>
      </c>
      <c r="E129" s="39" t="s">
        <v>5</v>
      </c>
    </row>
    <row r="130" spans="1:16" ht="12.75">
      <c r="A130" t="s">
        <v>48</v>
      </c>
      <c s="34" t="s">
        <v>287</v>
      </c>
      <c s="34" t="s">
        <v>5259</v>
      </c>
      <c s="35" t="s">
        <v>4</v>
      </c>
      <c s="6" t="s">
        <v>5261</v>
      </c>
      <c s="36" t="s">
        <v>51</v>
      </c>
      <c s="37">
        <v>9</v>
      </c>
      <c s="36">
        <v>0</v>
      </c>
      <c s="36">
        <f>ROUND(G130*H130,6)</f>
      </c>
      <c r="L130" s="38">
        <v>0</v>
      </c>
      <c s="32">
        <f>ROUND(ROUND(L130,2)*ROUND(G130,3),2)</f>
      </c>
      <c s="36" t="s">
        <v>434</v>
      </c>
      <c>
        <f>(M130*21)/100</f>
      </c>
      <c t="s">
        <v>27</v>
      </c>
    </row>
    <row r="131" spans="1:5" ht="12.75">
      <c r="A131" s="35" t="s">
        <v>53</v>
      </c>
      <c r="E131" s="39" t="s">
        <v>5</v>
      </c>
    </row>
    <row r="132" spans="1:5" ht="12.75">
      <c r="A132" s="35" t="s">
        <v>54</v>
      </c>
      <c r="E132" s="40" t="s">
        <v>5</v>
      </c>
    </row>
    <row r="133" spans="1:5" ht="12.75">
      <c r="A133" t="s">
        <v>55</v>
      </c>
      <c r="E133" s="39" t="s">
        <v>5</v>
      </c>
    </row>
    <row r="134" spans="1:16" ht="12.75">
      <c r="A134" t="s">
        <v>48</v>
      </c>
      <c s="34" t="s">
        <v>291</v>
      </c>
      <c s="34" t="s">
        <v>5262</v>
      </c>
      <c s="35" t="s">
        <v>5</v>
      </c>
      <c s="6" t="s">
        <v>5263</v>
      </c>
      <c s="36" t="s">
        <v>197</v>
      </c>
      <c s="37">
        <v>15</v>
      </c>
      <c s="36">
        <v>0</v>
      </c>
      <c s="36">
        <f>ROUND(G134*H134,6)</f>
      </c>
      <c r="L134" s="38">
        <v>0</v>
      </c>
      <c s="32">
        <f>ROUND(ROUND(L134,2)*ROUND(G134,3),2)</f>
      </c>
      <c s="36" t="s">
        <v>434</v>
      </c>
      <c>
        <f>(M134*21)/100</f>
      </c>
      <c t="s">
        <v>27</v>
      </c>
    </row>
    <row r="135" spans="1:5" ht="12.75">
      <c r="A135" s="35" t="s">
        <v>53</v>
      </c>
      <c r="E135" s="39" t="s">
        <v>5</v>
      </c>
    </row>
    <row r="136" spans="1:5" ht="12.75">
      <c r="A136" s="35" t="s">
        <v>54</v>
      </c>
      <c r="E136" s="40" t="s">
        <v>5</v>
      </c>
    </row>
    <row r="137" spans="1:5" ht="25.5">
      <c r="A137" t="s">
        <v>55</v>
      </c>
      <c r="E137" s="39" t="s">
        <v>5264</v>
      </c>
    </row>
    <row r="138" spans="1:13" ht="12.75">
      <c r="A138" t="s">
        <v>46</v>
      </c>
      <c r="C138" s="31" t="s">
        <v>5265</v>
      </c>
      <c r="E138" s="33" t="s">
        <v>5266</v>
      </c>
      <c r="J138" s="32">
        <f>0</f>
      </c>
      <c s="32">
        <f>0</f>
      </c>
      <c s="32">
        <f>0+L139+L143+L147+L151+L155+L159+L163+L167+L171+L175</f>
      </c>
      <c s="32">
        <f>0+M139+M143+M147+M151+M155+M159+M163+M167+M171+M175</f>
      </c>
    </row>
    <row r="139" spans="1:16" ht="12.75">
      <c r="A139" t="s">
        <v>48</v>
      </c>
      <c s="34" t="s">
        <v>295</v>
      </c>
      <c s="34" t="s">
        <v>5267</v>
      </c>
      <c s="35" t="s">
        <v>5</v>
      </c>
      <c s="6" t="s">
        <v>5268</v>
      </c>
      <c s="36" t="s">
        <v>51</v>
      </c>
      <c s="37">
        <v>40</v>
      </c>
      <c s="36">
        <v>0</v>
      </c>
      <c s="36">
        <f>ROUND(G139*H139,6)</f>
      </c>
      <c r="L139" s="38">
        <v>0</v>
      </c>
      <c s="32">
        <f>ROUND(ROUND(L139,2)*ROUND(G139,3),2)</f>
      </c>
      <c s="36" t="s">
        <v>5210</v>
      </c>
      <c>
        <f>(M139*21)/100</f>
      </c>
      <c t="s">
        <v>27</v>
      </c>
    </row>
    <row r="140" spans="1:5" ht="12.75">
      <c r="A140" s="35" t="s">
        <v>53</v>
      </c>
      <c r="E140" s="39" t="s">
        <v>5</v>
      </c>
    </row>
    <row r="141" spans="1:5" ht="12.75">
      <c r="A141" s="35" t="s">
        <v>54</v>
      </c>
      <c r="E141" s="40" t="s">
        <v>5</v>
      </c>
    </row>
    <row r="142" spans="1:5" ht="12.75">
      <c r="A142" t="s">
        <v>55</v>
      </c>
      <c r="E142" s="39" t="s">
        <v>5</v>
      </c>
    </row>
    <row r="143" spans="1:16" ht="12.75">
      <c r="A143" t="s">
        <v>48</v>
      </c>
      <c s="34" t="s">
        <v>526</v>
      </c>
      <c s="34" t="s">
        <v>5269</v>
      </c>
      <c s="35" t="s">
        <v>5</v>
      </c>
      <c s="6" t="s">
        <v>5270</v>
      </c>
      <c s="36" t="s">
        <v>62</v>
      </c>
      <c s="37">
        <v>2</v>
      </c>
      <c s="36">
        <v>0</v>
      </c>
      <c s="36">
        <f>ROUND(G143*H143,6)</f>
      </c>
      <c r="L143" s="38">
        <v>0</v>
      </c>
      <c s="32">
        <f>ROUND(ROUND(L143,2)*ROUND(G143,3),2)</f>
      </c>
      <c s="36" t="s">
        <v>5210</v>
      </c>
      <c>
        <f>(M143*21)/100</f>
      </c>
      <c t="s">
        <v>27</v>
      </c>
    </row>
    <row r="144" spans="1:5" ht="12.75">
      <c r="A144" s="35" t="s">
        <v>53</v>
      </c>
      <c r="E144" s="39" t="s">
        <v>5</v>
      </c>
    </row>
    <row r="145" spans="1:5" ht="12.75">
      <c r="A145" s="35" t="s">
        <v>54</v>
      </c>
      <c r="E145" s="40" t="s">
        <v>5</v>
      </c>
    </row>
    <row r="146" spans="1:5" ht="12.75">
      <c r="A146" t="s">
        <v>55</v>
      </c>
      <c r="E146" s="39" t="s">
        <v>5</v>
      </c>
    </row>
    <row r="147" spans="1:16" ht="25.5">
      <c r="A147" t="s">
        <v>48</v>
      </c>
      <c s="34" t="s">
        <v>300</v>
      </c>
      <c s="34" t="s">
        <v>5271</v>
      </c>
      <c s="35" t="s">
        <v>5</v>
      </c>
      <c s="6" t="s">
        <v>5272</v>
      </c>
      <c s="36" t="s">
        <v>62</v>
      </c>
      <c s="37">
        <v>2</v>
      </c>
      <c s="36">
        <v>0</v>
      </c>
      <c s="36">
        <f>ROUND(G147*H147,6)</f>
      </c>
      <c r="L147" s="38">
        <v>0</v>
      </c>
      <c s="32">
        <f>ROUND(ROUND(L147,2)*ROUND(G147,3),2)</f>
      </c>
      <c s="36" t="s">
        <v>5210</v>
      </c>
      <c>
        <f>(M147*21)/100</f>
      </c>
      <c t="s">
        <v>27</v>
      </c>
    </row>
    <row r="148" spans="1:5" ht="12.75">
      <c r="A148" s="35" t="s">
        <v>53</v>
      </c>
      <c r="E148" s="39" t="s">
        <v>5</v>
      </c>
    </row>
    <row r="149" spans="1:5" ht="12.75">
      <c r="A149" s="35" t="s">
        <v>54</v>
      </c>
      <c r="E149" s="40" t="s">
        <v>5</v>
      </c>
    </row>
    <row r="150" spans="1:5" ht="12.75">
      <c r="A150" t="s">
        <v>55</v>
      </c>
      <c r="E150" s="39" t="s">
        <v>5</v>
      </c>
    </row>
    <row r="151" spans="1:16" ht="12.75">
      <c r="A151" t="s">
        <v>48</v>
      </c>
      <c s="34" t="s">
        <v>533</v>
      </c>
      <c s="34" t="s">
        <v>5273</v>
      </c>
      <c s="35" t="s">
        <v>5</v>
      </c>
      <c s="6" t="s">
        <v>5274</v>
      </c>
      <c s="36" t="s">
        <v>51</v>
      </c>
      <c s="37">
        <v>40</v>
      </c>
      <c s="36">
        <v>0</v>
      </c>
      <c s="36">
        <f>ROUND(G151*H151,6)</f>
      </c>
      <c r="L151" s="38">
        <v>0</v>
      </c>
      <c s="32">
        <f>ROUND(ROUND(L151,2)*ROUND(G151,3),2)</f>
      </c>
      <c s="36" t="s">
        <v>5210</v>
      </c>
      <c>
        <f>(M151*21)/100</f>
      </c>
      <c t="s">
        <v>27</v>
      </c>
    </row>
    <row r="152" spans="1:5" ht="12.75">
      <c r="A152" s="35" t="s">
        <v>53</v>
      </c>
      <c r="E152" s="39" t="s">
        <v>5</v>
      </c>
    </row>
    <row r="153" spans="1:5" ht="12.75">
      <c r="A153" s="35" t="s">
        <v>54</v>
      </c>
      <c r="E153" s="40" t="s">
        <v>5</v>
      </c>
    </row>
    <row r="154" spans="1:5" ht="12.75">
      <c r="A154" t="s">
        <v>55</v>
      </c>
      <c r="E154" s="39" t="s">
        <v>5</v>
      </c>
    </row>
    <row r="155" spans="1:16" ht="12.75">
      <c r="A155" t="s">
        <v>48</v>
      </c>
      <c s="34" t="s">
        <v>305</v>
      </c>
      <c s="34" t="s">
        <v>5275</v>
      </c>
      <c s="35" t="s">
        <v>5</v>
      </c>
      <c s="6" t="s">
        <v>5276</v>
      </c>
      <c s="36" t="s">
        <v>51</v>
      </c>
      <c s="37">
        <v>40</v>
      </c>
      <c s="36">
        <v>0</v>
      </c>
      <c s="36">
        <f>ROUND(G155*H155,6)</f>
      </c>
      <c r="L155" s="38">
        <v>0</v>
      </c>
      <c s="32">
        <f>ROUND(ROUND(L155,2)*ROUND(G155,3),2)</f>
      </c>
      <c s="36" t="s">
        <v>434</v>
      </c>
      <c>
        <f>(M155*21)/100</f>
      </c>
      <c t="s">
        <v>27</v>
      </c>
    </row>
    <row r="156" spans="1:5" ht="12.75">
      <c r="A156" s="35" t="s">
        <v>53</v>
      </c>
      <c r="E156" s="39" t="s">
        <v>5</v>
      </c>
    </row>
    <row r="157" spans="1:5" ht="12.75">
      <c r="A157" s="35" t="s">
        <v>54</v>
      </c>
      <c r="E157" s="40" t="s">
        <v>5</v>
      </c>
    </row>
    <row r="158" spans="1:5" ht="25.5">
      <c r="A158" t="s">
        <v>55</v>
      </c>
      <c r="E158" s="39" t="s">
        <v>5277</v>
      </c>
    </row>
    <row r="159" spans="1:16" ht="12.75">
      <c r="A159" t="s">
        <v>48</v>
      </c>
      <c s="34" t="s">
        <v>311</v>
      </c>
      <c s="34" t="s">
        <v>5278</v>
      </c>
      <c s="35" t="s">
        <v>5</v>
      </c>
      <c s="6" t="s">
        <v>5279</v>
      </c>
      <c s="36" t="s">
        <v>2852</v>
      </c>
      <c s="37">
        <v>3</v>
      </c>
      <c s="36">
        <v>0</v>
      </c>
      <c s="36">
        <f>ROUND(G159*H159,6)</f>
      </c>
      <c r="L159" s="38">
        <v>0</v>
      </c>
      <c s="32">
        <f>ROUND(ROUND(L159,2)*ROUND(G159,3),2)</f>
      </c>
      <c s="36" t="s">
        <v>434</v>
      </c>
      <c>
        <f>(M159*21)/100</f>
      </c>
      <c t="s">
        <v>27</v>
      </c>
    </row>
    <row r="160" spans="1:5" ht="12.75">
      <c r="A160" s="35" t="s">
        <v>53</v>
      </c>
      <c r="E160" s="39" t="s">
        <v>5</v>
      </c>
    </row>
    <row r="161" spans="1:5" ht="12.75">
      <c r="A161" s="35" t="s">
        <v>54</v>
      </c>
      <c r="E161" s="40" t="s">
        <v>5</v>
      </c>
    </row>
    <row r="162" spans="1:5" ht="25.5">
      <c r="A162" t="s">
        <v>55</v>
      </c>
      <c r="E162" s="39" t="s">
        <v>5280</v>
      </c>
    </row>
    <row r="163" spans="1:16" ht="25.5">
      <c r="A163" t="s">
        <v>48</v>
      </c>
      <c s="34" t="s">
        <v>312</v>
      </c>
      <c s="34" t="s">
        <v>5281</v>
      </c>
      <c s="35" t="s">
        <v>5</v>
      </c>
      <c s="6" t="s">
        <v>5282</v>
      </c>
      <c s="36" t="s">
        <v>4611</v>
      </c>
      <c s="37">
        <v>2</v>
      </c>
      <c s="36">
        <v>0</v>
      </c>
      <c s="36">
        <f>ROUND(G163*H163,6)</f>
      </c>
      <c r="L163" s="38">
        <v>0</v>
      </c>
      <c s="32">
        <f>ROUND(ROUND(L163,2)*ROUND(G163,3),2)</f>
      </c>
      <c s="36" t="s">
        <v>434</v>
      </c>
      <c>
        <f>(M163*21)/100</f>
      </c>
      <c t="s">
        <v>27</v>
      </c>
    </row>
    <row r="164" spans="1:5" ht="12.75">
      <c r="A164" s="35" t="s">
        <v>53</v>
      </c>
      <c r="E164" s="39" t="s">
        <v>5</v>
      </c>
    </row>
    <row r="165" spans="1:5" ht="12.75">
      <c r="A165" s="35" t="s">
        <v>54</v>
      </c>
      <c r="E165" s="40" t="s">
        <v>5</v>
      </c>
    </row>
    <row r="166" spans="1:5" ht="153">
      <c r="A166" t="s">
        <v>55</v>
      </c>
      <c r="E166" s="39" t="s">
        <v>5283</v>
      </c>
    </row>
    <row r="167" spans="1:16" ht="12.75">
      <c r="A167" t="s">
        <v>48</v>
      </c>
      <c s="34" t="s">
        <v>314</v>
      </c>
      <c s="34" t="s">
        <v>5284</v>
      </c>
      <c s="35" t="s">
        <v>5</v>
      </c>
      <c s="6" t="s">
        <v>5285</v>
      </c>
      <c s="36" t="s">
        <v>51</v>
      </c>
      <c s="37">
        <v>40</v>
      </c>
      <c s="36">
        <v>0</v>
      </c>
      <c s="36">
        <f>ROUND(G167*H167,6)</f>
      </c>
      <c r="L167" s="38">
        <v>0</v>
      </c>
      <c s="32">
        <f>ROUND(ROUND(L167,2)*ROUND(G167,3),2)</f>
      </c>
      <c s="36" t="s">
        <v>434</v>
      </c>
      <c>
        <f>(M167*21)/100</f>
      </c>
      <c t="s">
        <v>27</v>
      </c>
    </row>
    <row r="168" spans="1:5" ht="12.75">
      <c r="A168" s="35" t="s">
        <v>53</v>
      </c>
      <c r="E168" s="39" t="s">
        <v>5</v>
      </c>
    </row>
    <row r="169" spans="1:5" ht="12.75">
      <c r="A169" s="35" t="s">
        <v>54</v>
      </c>
      <c r="E169" s="40" t="s">
        <v>5</v>
      </c>
    </row>
    <row r="170" spans="1:5" ht="12.75">
      <c r="A170" t="s">
        <v>55</v>
      </c>
      <c r="E170" s="39" t="s">
        <v>5286</v>
      </c>
    </row>
    <row r="171" spans="1:16" ht="12.75">
      <c r="A171" t="s">
        <v>48</v>
      </c>
      <c s="34" t="s">
        <v>319</v>
      </c>
      <c s="34" t="s">
        <v>5287</v>
      </c>
      <c s="35" t="s">
        <v>5</v>
      </c>
      <c s="6" t="s">
        <v>5288</v>
      </c>
      <c s="36" t="s">
        <v>51</v>
      </c>
      <c s="37">
        <v>40</v>
      </c>
      <c s="36">
        <v>0</v>
      </c>
      <c s="36">
        <f>ROUND(G171*H171,6)</f>
      </c>
      <c r="L171" s="38">
        <v>0</v>
      </c>
      <c s="32">
        <f>ROUND(ROUND(L171,2)*ROUND(G171,3),2)</f>
      </c>
      <c s="36" t="s">
        <v>434</v>
      </c>
      <c>
        <f>(M171*21)/100</f>
      </c>
      <c t="s">
        <v>27</v>
      </c>
    </row>
    <row r="172" spans="1:5" ht="12.75">
      <c r="A172" s="35" t="s">
        <v>53</v>
      </c>
      <c r="E172" s="39" t="s">
        <v>5</v>
      </c>
    </row>
    <row r="173" spans="1:5" ht="12.75">
      <c r="A173" s="35" t="s">
        <v>54</v>
      </c>
      <c r="E173" s="40" t="s">
        <v>5</v>
      </c>
    </row>
    <row r="174" spans="1:5" ht="25.5">
      <c r="A174" t="s">
        <v>55</v>
      </c>
      <c r="E174" s="39" t="s">
        <v>5289</v>
      </c>
    </row>
    <row r="175" spans="1:16" ht="12.75">
      <c r="A175" t="s">
        <v>48</v>
      </c>
      <c s="34" t="s">
        <v>323</v>
      </c>
      <c s="34" t="s">
        <v>5290</v>
      </c>
      <c s="35" t="s">
        <v>5</v>
      </c>
      <c s="6" t="s">
        <v>5291</v>
      </c>
      <c s="36" t="s">
        <v>51</v>
      </c>
      <c s="37">
        <v>20</v>
      </c>
      <c s="36">
        <v>0</v>
      </c>
      <c s="36">
        <f>ROUND(G175*H175,6)</f>
      </c>
      <c r="L175" s="38">
        <v>0</v>
      </c>
      <c s="32">
        <f>ROUND(ROUND(L175,2)*ROUND(G175,3),2)</f>
      </c>
      <c s="36" t="s">
        <v>434</v>
      </c>
      <c>
        <f>(M175*21)/100</f>
      </c>
      <c t="s">
        <v>27</v>
      </c>
    </row>
    <row r="176" spans="1:5" ht="12.75">
      <c r="A176" s="35" t="s">
        <v>53</v>
      </c>
      <c r="E176" s="39" t="s">
        <v>5</v>
      </c>
    </row>
    <row r="177" spans="1:5" ht="12.75">
      <c r="A177" s="35" t="s">
        <v>54</v>
      </c>
      <c r="E177" s="40" t="s">
        <v>5</v>
      </c>
    </row>
    <row r="178" spans="1:5" ht="25.5">
      <c r="A178" t="s">
        <v>55</v>
      </c>
      <c r="E178" s="39" t="s">
        <v>5292</v>
      </c>
    </row>
    <row r="179" spans="1:13" ht="12.75">
      <c r="A179" t="s">
        <v>46</v>
      </c>
      <c r="C179" s="31" t="s">
        <v>5293</v>
      </c>
      <c r="E179" s="33" t="s">
        <v>5294</v>
      </c>
      <c r="J179" s="32">
        <f>0</f>
      </c>
      <c s="32">
        <f>0</f>
      </c>
      <c s="32">
        <f>0+L180+L184+L188+L192+L196+L200</f>
      </c>
      <c s="32">
        <f>0+M180+M184+M188+M192+M196+M200</f>
      </c>
    </row>
    <row r="180" spans="1:16" ht="12.75">
      <c r="A180" t="s">
        <v>48</v>
      </c>
      <c s="34" t="s">
        <v>327</v>
      </c>
      <c s="34" t="s">
        <v>5295</v>
      </c>
      <c s="35" t="s">
        <v>5</v>
      </c>
      <c s="6" t="s">
        <v>5296</v>
      </c>
      <c s="36" t="s">
        <v>4611</v>
      </c>
      <c s="37">
        <v>1</v>
      </c>
      <c s="36">
        <v>0</v>
      </c>
      <c s="36">
        <f>ROUND(G180*H180,6)</f>
      </c>
      <c r="L180" s="38">
        <v>0</v>
      </c>
      <c s="32">
        <f>ROUND(ROUND(L180,2)*ROUND(G180,3),2)</f>
      </c>
      <c s="36" t="s">
        <v>434</v>
      </c>
      <c>
        <f>(M180*21)/100</f>
      </c>
      <c t="s">
        <v>27</v>
      </c>
    </row>
    <row r="181" spans="1:5" ht="12.75">
      <c r="A181" s="35" t="s">
        <v>53</v>
      </c>
      <c r="E181" s="39" t="s">
        <v>5</v>
      </c>
    </row>
    <row r="182" spans="1:5" ht="12.75">
      <c r="A182" s="35" t="s">
        <v>54</v>
      </c>
      <c r="E182" s="40" t="s">
        <v>5</v>
      </c>
    </row>
    <row r="183" spans="1:5" ht="12.75">
      <c r="A183" t="s">
        <v>55</v>
      </c>
      <c r="E183" s="39" t="s">
        <v>5</v>
      </c>
    </row>
    <row r="184" spans="1:16" ht="12.75">
      <c r="A184" t="s">
        <v>48</v>
      </c>
      <c s="34" t="s">
        <v>330</v>
      </c>
      <c s="34" t="s">
        <v>5278</v>
      </c>
      <c s="35" t="s">
        <v>4</v>
      </c>
      <c s="6" t="s">
        <v>5297</v>
      </c>
      <c s="36" t="s">
        <v>105</v>
      </c>
      <c s="37">
        <v>10</v>
      </c>
      <c s="36">
        <v>0</v>
      </c>
      <c s="36">
        <f>ROUND(G184*H184,6)</f>
      </c>
      <c r="L184" s="38">
        <v>0</v>
      </c>
      <c s="32">
        <f>ROUND(ROUND(L184,2)*ROUND(G184,3),2)</f>
      </c>
      <c s="36" t="s">
        <v>434</v>
      </c>
      <c>
        <f>(M184*21)/100</f>
      </c>
      <c t="s">
        <v>27</v>
      </c>
    </row>
    <row r="185" spans="1:5" ht="12.75">
      <c r="A185" s="35" t="s">
        <v>53</v>
      </c>
      <c r="E185" s="39" t="s">
        <v>5</v>
      </c>
    </row>
    <row r="186" spans="1:5" ht="12.75">
      <c r="A186" s="35" t="s">
        <v>54</v>
      </c>
      <c r="E186" s="40" t="s">
        <v>5</v>
      </c>
    </row>
    <row r="187" spans="1:5" ht="12.75">
      <c r="A187" t="s">
        <v>55</v>
      </c>
      <c r="E187" s="39" t="s">
        <v>5</v>
      </c>
    </row>
    <row r="188" spans="1:16" ht="12.75">
      <c r="A188" t="s">
        <v>48</v>
      </c>
      <c s="34" t="s">
        <v>334</v>
      </c>
      <c s="34" t="s">
        <v>5298</v>
      </c>
      <c s="35" t="s">
        <v>5</v>
      </c>
      <c s="6" t="s">
        <v>5299</v>
      </c>
      <c s="36" t="s">
        <v>105</v>
      </c>
      <c s="37">
        <v>10</v>
      </c>
      <c s="36">
        <v>0</v>
      </c>
      <c s="36">
        <f>ROUND(G188*H188,6)</f>
      </c>
      <c r="L188" s="38">
        <v>0</v>
      </c>
      <c s="32">
        <f>ROUND(ROUND(L188,2)*ROUND(G188,3),2)</f>
      </c>
      <c s="36" t="s">
        <v>434</v>
      </c>
      <c>
        <f>(M188*21)/100</f>
      </c>
      <c t="s">
        <v>27</v>
      </c>
    </row>
    <row r="189" spans="1:5" ht="12.75">
      <c r="A189" s="35" t="s">
        <v>53</v>
      </c>
      <c r="E189" s="39" t="s">
        <v>5</v>
      </c>
    </row>
    <row r="190" spans="1:5" ht="12.75">
      <c r="A190" s="35" t="s">
        <v>54</v>
      </c>
      <c r="E190" s="40" t="s">
        <v>5</v>
      </c>
    </row>
    <row r="191" spans="1:5" ht="12.75">
      <c r="A191" t="s">
        <v>55</v>
      </c>
      <c r="E191" s="39" t="s">
        <v>5</v>
      </c>
    </row>
    <row r="192" spans="1:16" ht="12.75">
      <c r="A192" t="s">
        <v>48</v>
      </c>
      <c s="34" t="s">
        <v>558</v>
      </c>
      <c s="34" t="s">
        <v>5300</v>
      </c>
      <c s="35" t="s">
        <v>5</v>
      </c>
      <c s="6" t="s">
        <v>5301</v>
      </c>
      <c s="36" t="s">
        <v>4611</v>
      </c>
      <c s="37">
        <v>1</v>
      </c>
      <c s="36">
        <v>0</v>
      </c>
      <c s="36">
        <f>ROUND(G192*H192,6)</f>
      </c>
      <c r="L192" s="38">
        <v>0</v>
      </c>
      <c s="32">
        <f>ROUND(ROUND(L192,2)*ROUND(G192,3),2)</f>
      </c>
      <c s="36" t="s">
        <v>434</v>
      </c>
      <c>
        <f>(M192*21)/100</f>
      </c>
      <c t="s">
        <v>27</v>
      </c>
    </row>
    <row r="193" spans="1:5" ht="12.75">
      <c r="A193" s="35" t="s">
        <v>53</v>
      </c>
      <c r="E193" s="39" t="s">
        <v>5</v>
      </c>
    </row>
    <row r="194" spans="1:5" ht="12.75">
      <c r="A194" s="35" t="s">
        <v>54</v>
      </c>
      <c r="E194" s="40" t="s">
        <v>5</v>
      </c>
    </row>
    <row r="195" spans="1:5" ht="12.75">
      <c r="A195" t="s">
        <v>55</v>
      </c>
      <c r="E195" s="39" t="s">
        <v>5</v>
      </c>
    </row>
    <row r="196" spans="1:16" ht="12.75">
      <c r="A196" t="s">
        <v>48</v>
      </c>
      <c s="34" t="s">
        <v>562</v>
      </c>
      <c s="34" t="s">
        <v>5302</v>
      </c>
      <c s="35" t="s">
        <v>5</v>
      </c>
      <c s="6" t="s">
        <v>5303</v>
      </c>
      <c s="36" t="s">
        <v>2852</v>
      </c>
      <c s="37">
        <v>30</v>
      </c>
      <c s="36">
        <v>0</v>
      </c>
      <c s="36">
        <f>ROUND(G196*H196,6)</f>
      </c>
      <c r="L196" s="38">
        <v>0</v>
      </c>
      <c s="32">
        <f>ROUND(ROUND(L196,2)*ROUND(G196,3),2)</f>
      </c>
      <c s="36" t="s">
        <v>434</v>
      </c>
      <c>
        <f>(M196*21)/100</f>
      </c>
      <c t="s">
        <v>27</v>
      </c>
    </row>
    <row r="197" spans="1:5" ht="12.75">
      <c r="A197" s="35" t="s">
        <v>53</v>
      </c>
      <c r="E197" s="39" t="s">
        <v>5</v>
      </c>
    </row>
    <row r="198" spans="1:5" ht="12.75">
      <c r="A198" s="35" t="s">
        <v>54</v>
      </c>
      <c r="E198" s="40" t="s">
        <v>5</v>
      </c>
    </row>
    <row r="199" spans="1:5" ht="12.75">
      <c r="A199" t="s">
        <v>55</v>
      </c>
      <c r="E199" s="39" t="s">
        <v>5</v>
      </c>
    </row>
    <row r="200" spans="1:16" ht="12.75">
      <c r="A200" t="s">
        <v>48</v>
      </c>
      <c s="34" t="s">
        <v>338</v>
      </c>
      <c s="34" t="s">
        <v>5304</v>
      </c>
      <c s="35" t="s">
        <v>5</v>
      </c>
      <c s="6" t="s">
        <v>5305</v>
      </c>
      <c s="36" t="s">
        <v>4611</v>
      </c>
      <c s="37">
        <v>1</v>
      </c>
      <c s="36">
        <v>0</v>
      </c>
      <c s="36">
        <f>ROUND(G200*H200,6)</f>
      </c>
      <c r="L200" s="38">
        <v>0</v>
      </c>
      <c s="32">
        <f>ROUND(ROUND(L200,2)*ROUND(G200,3),2)</f>
      </c>
      <c s="36" t="s">
        <v>434</v>
      </c>
      <c>
        <f>(M200*21)/100</f>
      </c>
      <c t="s">
        <v>27</v>
      </c>
    </row>
    <row r="201" spans="1:5" ht="12.75">
      <c r="A201" s="35" t="s">
        <v>53</v>
      </c>
      <c r="E201" s="39" t="s">
        <v>5</v>
      </c>
    </row>
    <row r="202" spans="1:5" ht="12.75">
      <c r="A202" s="35" t="s">
        <v>54</v>
      </c>
      <c r="E202" s="40" t="s">
        <v>5</v>
      </c>
    </row>
    <row r="203" spans="1:5" ht="12.75">
      <c r="A203" t="s">
        <v>55</v>
      </c>
      <c r="E20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4379</v>
      </c>
      <c s="41">
        <f>Rekapitulace!C74</f>
      </c>
      <c s="20" t="s">
        <v>0</v>
      </c>
      <c t="s">
        <v>23</v>
      </c>
      <c t="s">
        <v>27</v>
      </c>
    </row>
    <row r="4" spans="1:16" ht="32" customHeight="1">
      <c r="A4" s="24" t="s">
        <v>20</v>
      </c>
      <c s="25" t="s">
        <v>28</v>
      </c>
      <c s="27" t="s">
        <v>4379</v>
      </c>
      <c r="E4" s="26" t="s">
        <v>4380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COUNTIFS(L8:L208,"=0",A8:A208,"P")+COUNTIFS(L8:L208,"",A8:A208,"P")+SUM(Q8:Q208)</f>
      </c>
    </row>
    <row r="8" spans="1:13" ht="12.75">
      <c r="A8" t="s">
        <v>44</v>
      </c>
      <c r="C8" s="28" t="s">
        <v>5308</v>
      </c>
      <c r="E8" s="30" t="s">
        <v>5307</v>
      </c>
      <c r="J8" s="29">
        <f>0+J9+J66+J135</f>
      </c>
      <c s="29">
        <f>0+K9+K66+K135</f>
      </c>
      <c s="29">
        <f>0+L9+L66+L135</f>
      </c>
      <c s="29">
        <f>0+M9+M66+M135</f>
      </c>
    </row>
    <row r="9" spans="1:13" ht="12.75">
      <c r="A9" t="s">
        <v>46</v>
      </c>
      <c r="C9" s="31" t="s">
        <v>5309</v>
      </c>
      <c r="E9" s="33" t="s">
        <v>5310</v>
      </c>
      <c r="J9" s="32">
        <f>0</f>
      </c>
      <c s="32">
        <f>0</f>
      </c>
      <c s="32">
        <f>0+L10+L14+L18+L22+L26+L30+L34+L38+L42+L46+L50+L54+L58+L62</f>
      </c>
      <c s="32">
        <f>0+M10+M14+M18+M22+M26+M30+M34+M38+M42+M46+M50+M54+M58+M62</f>
      </c>
    </row>
    <row r="10" spans="1:16" ht="12.75">
      <c r="A10" t="s">
        <v>48</v>
      </c>
      <c s="34" t="s">
        <v>4</v>
      </c>
      <c s="34" t="s">
        <v>5311</v>
      </c>
      <c s="35" t="s">
        <v>5</v>
      </c>
      <c s="6" t="s">
        <v>5312</v>
      </c>
      <c s="36" t="s">
        <v>62</v>
      </c>
      <c s="37">
        <v>1</v>
      </c>
      <c s="36">
        <v>0</v>
      </c>
      <c s="36">
        <f>ROUND(G10*H10,6)</f>
      </c>
      <c r="L10" s="38">
        <v>0</v>
      </c>
      <c s="32">
        <f>ROUND(ROUND(L10,2)*ROUND(G10,3),2)</f>
      </c>
      <c s="36" t="s">
        <v>434</v>
      </c>
      <c>
        <f>(M10*21)/100</f>
      </c>
      <c t="s">
        <v>27</v>
      </c>
    </row>
    <row r="11" spans="1:5" ht="12.75">
      <c r="A11" s="35" t="s">
        <v>53</v>
      </c>
      <c r="E11" s="39" t="s">
        <v>5</v>
      </c>
    </row>
    <row r="12" spans="1:5" ht="12.75">
      <c r="A12" s="35" t="s">
        <v>54</v>
      </c>
      <c r="E12" s="40" t="s">
        <v>5</v>
      </c>
    </row>
    <row r="13" spans="1:5" ht="12.75">
      <c r="A13" t="s">
        <v>55</v>
      </c>
      <c r="E13" s="39" t="s">
        <v>5313</v>
      </c>
    </row>
    <row r="14" spans="1:16" ht="12.75">
      <c r="A14" t="s">
        <v>48</v>
      </c>
      <c s="34" t="s">
        <v>27</v>
      </c>
      <c s="34" t="s">
        <v>5314</v>
      </c>
      <c s="35" t="s">
        <v>5</v>
      </c>
      <c s="6" t="s">
        <v>5315</v>
      </c>
      <c s="36" t="s">
        <v>62</v>
      </c>
      <c s="37">
        <v>2</v>
      </c>
      <c s="36">
        <v>0</v>
      </c>
      <c s="36">
        <f>ROUND(G14*H14,6)</f>
      </c>
      <c r="L14" s="38">
        <v>0</v>
      </c>
      <c s="32">
        <f>ROUND(ROUND(L14,2)*ROUND(G14,3),2)</f>
      </c>
      <c s="36" t="s">
        <v>434</v>
      </c>
      <c>
        <f>(M14*21)/100</f>
      </c>
      <c t="s">
        <v>27</v>
      </c>
    </row>
    <row r="15" spans="1:5" ht="12.75">
      <c r="A15" s="35" t="s">
        <v>53</v>
      </c>
      <c r="E15" s="39" t="s">
        <v>5</v>
      </c>
    </row>
    <row r="16" spans="1:5" ht="12.75">
      <c r="A16" s="35" t="s">
        <v>54</v>
      </c>
      <c r="E16" s="40" t="s">
        <v>5</v>
      </c>
    </row>
    <row r="17" spans="1:5" ht="12.75">
      <c r="A17" t="s">
        <v>55</v>
      </c>
      <c r="E17" s="39" t="s">
        <v>5316</v>
      </c>
    </row>
    <row r="18" spans="1:16" ht="12.75">
      <c r="A18" t="s">
        <v>48</v>
      </c>
      <c s="34" t="s">
        <v>26</v>
      </c>
      <c s="34" t="s">
        <v>5317</v>
      </c>
      <c s="35" t="s">
        <v>5</v>
      </c>
      <c s="6" t="s">
        <v>5318</v>
      </c>
      <c s="36" t="s">
        <v>51</v>
      </c>
      <c s="37">
        <v>3</v>
      </c>
      <c s="36">
        <v>0</v>
      </c>
      <c s="36">
        <f>ROUND(G18*H18,6)</f>
      </c>
      <c r="L18" s="38">
        <v>0</v>
      </c>
      <c s="32">
        <f>ROUND(ROUND(L18,2)*ROUND(G18,3),2)</f>
      </c>
      <c s="36" t="s">
        <v>5319</v>
      </c>
      <c>
        <f>(M18*21)/100</f>
      </c>
      <c t="s">
        <v>27</v>
      </c>
    </row>
    <row r="19" spans="1:5" ht="12.75">
      <c r="A19" s="35" t="s">
        <v>53</v>
      </c>
      <c r="E19" s="39" t="s">
        <v>5</v>
      </c>
    </row>
    <row r="20" spans="1:5" ht="12.75">
      <c r="A20" s="35" t="s">
        <v>54</v>
      </c>
      <c r="E20" s="40" t="s">
        <v>5</v>
      </c>
    </row>
    <row r="21" spans="1:5" ht="12.75">
      <c r="A21" t="s">
        <v>55</v>
      </c>
      <c r="E21" s="39" t="s">
        <v>5320</v>
      </c>
    </row>
    <row r="22" spans="1:16" ht="12.75">
      <c r="A22" t="s">
        <v>48</v>
      </c>
      <c s="34" t="s">
        <v>63</v>
      </c>
      <c s="34" t="s">
        <v>5321</v>
      </c>
      <c s="35" t="s">
        <v>5</v>
      </c>
      <c s="6" t="s">
        <v>5322</v>
      </c>
      <c s="36" t="s">
        <v>51</v>
      </c>
      <c s="37">
        <v>12</v>
      </c>
      <c s="36">
        <v>0</v>
      </c>
      <c s="36">
        <f>ROUND(G22*H22,6)</f>
      </c>
      <c r="L22" s="38">
        <v>0</v>
      </c>
      <c s="32">
        <f>ROUND(ROUND(L22,2)*ROUND(G22,3),2)</f>
      </c>
      <c s="36" t="s">
        <v>5319</v>
      </c>
      <c>
        <f>(M22*21)/100</f>
      </c>
      <c t="s">
        <v>27</v>
      </c>
    </row>
    <row r="23" spans="1:5" ht="12.75">
      <c r="A23" s="35" t="s">
        <v>53</v>
      </c>
      <c r="E23" s="39" t="s">
        <v>5</v>
      </c>
    </row>
    <row r="24" spans="1:5" ht="12.75">
      <c r="A24" s="35" t="s">
        <v>54</v>
      </c>
      <c r="E24" s="40" t="s">
        <v>5</v>
      </c>
    </row>
    <row r="25" spans="1:5" ht="25.5">
      <c r="A25" t="s">
        <v>55</v>
      </c>
      <c r="E25" s="39" t="s">
        <v>5323</v>
      </c>
    </row>
    <row r="26" spans="1:16" ht="12.75">
      <c r="A26" t="s">
        <v>48</v>
      </c>
      <c s="34" t="s">
        <v>67</v>
      </c>
      <c s="34" t="s">
        <v>5324</v>
      </c>
      <c s="35" t="s">
        <v>5</v>
      </c>
      <c s="6" t="s">
        <v>5325</v>
      </c>
      <c s="36" t="s">
        <v>51</v>
      </c>
      <c s="37">
        <v>10</v>
      </c>
      <c s="36">
        <v>0</v>
      </c>
      <c s="36">
        <f>ROUND(G26*H26,6)</f>
      </c>
      <c r="L26" s="38">
        <v>0</v>
      </c>
      <c s="32">
        <f>ROUND(ROUND(L26,2)*ROUND(G26,3),2)</f>
      </c>
      <c s="36" t="s">
        <v>5319</v>
      </c>
      <c>
        <f>(M26*21)/100</f>
      </c>
      <c t="s">
        <v>27</v>
      </c>
    </row>
    <row r="27" spans="1:5" ht="12.75">
      <c r="A27" s="35" t="s">
        <v>53</v>
      </c>
      <c r="E27" s="39" t="s">
        <v>5</v>
      </c>
    </row>
    <row r="28" spans="1:5" ht="12.75">
      <c r="A28" s="35" t="s">
        <v>54</v>
      </c>
      <c r="E28" s="40" t="s">
        <v>5</v>
      </c>
    </row>
    <row r="29" spans="1:5" ht="25.5">
      <c r="A29" t="s">
        <v>55</v>
      </c>
      <c r="E29" s="39" t="s">
        <v>5326</v>
      </c>
    </row>
    <row r="30" spans="1:16" ht="12.75">
      <c r="A30" t="s">
        <v>48</v>
      </c>
      <c s="34" t="s">
        <v>72</v>
      </c>
      <c s="34" t="s">
        <v>5327</v>
      </c>
      <c s="35" t="s">
        <v>5</v>
      </c>
      <c s="6" t="s">
        <v>5328</v>
      </c>
      <c s="36" t="s">
        <v>51</v>
      </c>
      <c s="37">
        <v>10</v>
      </c>
      <c s="36">
        <v>0</v>
      </c>
      <c s="36">
        <f>ROUND(G30*H30,6)</f>
      </c>
      <c r="L30" s="38">
        <v>0</v>
      </c>
      <c s="32">
        <f>ROUND(ROUND(L30,2)*ROUND(G30,3),2)</f>
      </c>
      <c s="36" t="s">
        <v>5319</v>
      </c>
      <c>
        <f>(M30*21)/100</f>
      </c>
      <c t="s">
        <v>27</v>
      </c>
    </row>
    <row r="31" spans="1:5" ht="12.75">
      <c r="A31" s="35" t="s">
        <v>53</v>
      </c>
      <c r="E31" s="39" t="s">
        <v>5</v>
      </c>
    </row>
    <row r="32" spans="1:5" ht="12.75">
      <c r="A32" s="35" t="s">
        <v>54</v>
      </c>
      <c r="E32" s="40" t="s">
        <v>5</v>
      </c>
    </row>
    <row r="33" spans="1:5" ht="25.5">
      <c r="A33" t="s">
        <v>55</v>
      </c>
      <c r="E33" s="39" t="s">
        <v>5329</v>
      </c>
    </row>
    <row r="34" spans="1:16" ht="12.75">
      <c r="A34" t="s">
        <v>48</v>
      </c>
      <c s="34" t="s">
        <v>123</v>
      </c>
      <c s="34" t="s">
        <v>5330</v>
      </c>
      <c s="35" t="s">
        <v>4</v>
      </c>
      <c s="6" t="s">
        <v>5331</v>
      </c>
      <c s="36" t="s">
        <v>51</v>
      </c>
      <c s="37">
        <v>5</v>
      </c>
      <c s="36">
        <v>0</v>
      </c>
      <c s="36">
        <f>ROUND(G34*H34,6)</f>
      </c>
      <c r="L34" s="38">
        <v>0</v>
      </c>
      <c s="32">
        <f>ROUND(ROUND(L34,2)*ROUND(G34,3),2)</f>
      </c>
      <c s="36" t="s">
        <v>5319</v>
      </c>
      <c>
        <f>(M34*21)/100</f>
      </c>
      <c t="s">
        <v>27</v>
      </c>
    </row>
    <row r="35" spans="1:5" ht="12.75">
      <c r="A35" s="35" t="s">
        <v>53</v>
      </c>
      <c r="E35" s="39" t="s">
        <v>5</v>
      </c>
    </row>
    <row r="36" spans="1:5" ht="12.75">
      <c r="A36" s="35" t="s">
        <v>54</v>
      </c>
      <c r="E36" s="40" t="s">
        <v>5</v>
      </c>
    </row>
    <row r="37" spans="1:5" ht="25.5">
      <c r="A37" t="s">
        <v>55</v>
      </c>
      <c r="E37" s="39" t="s">
        <v>5332</v>
      </c>
    </row>
    <row r="38" spans="1:16" ht="12.75">
      <c r="A38" t="s">
        <v>48</v>
      </c>
      <c s="34" t="s">
        <v>163</v>
      </c>
      <c s="34" t="s">
        <v>5330</v>
      </c>
      <c s="35" t="s">
        <v>27</v>
      </c>
      <c s="6" t="s">
        <v>5331</v>
      </c>
      <c s="36" t="s">
        <v>51</v>
      </c>
      <c s="37">
        <v>10</v>
      </c>
      <c s="36">
        <v>0</v>
      </c>
      <c s="36">
        <f>ROUND(G38*H38,6)</f>
      </c>
      <c r="L38" s="38">
        <v>0</v>
      </c>
      <c s="32">
        <f>ROUND(ROUND(L38,2)*ROUND(G38,3),2)</f>
      </c>
      <c s="36" t="s">
        <v>5319</v>
      </c>
      <c>
        <f>(M38*21)/100</f>
      </c>
      <c t="s">
        <v>27</v>
      </c>
    </row>
    <row r="39" spans="1:5" ht="12.75">
      <c r="A39" s="35" t="s">
        <v>53</v>
      </c>
      <c r="E39" s="39" t="s">
        <v>5</v>
      </c>
    </row>
    <row r="40" spans="1:5" ht="12.75">
      <c r="A40" s="35" t="s">
        <v>54</v>
      </c>
      <c r="E40" s="40" t="s">
        <v>5</v>
      </c>
    </row>
    <row r="41" spans="1:5" ht="25.5">
      <c r="A41" t="s">
        <v>55</v>
      </c>
      <c r="E41" s="39" t="s">
        <v>5333</v>
      </c>
    </row>
    <row r="42" spans="1:16" ht="12.75">
      <c r="A42" t="s">
        <v>48</v>
      </c>
      <c s="34" t="s">
        <v>76</v>
      </c>
      <c s="34" t="s">
        <v>5334</v>
      </c>
      <c s="35" t="s">
        <v>5</v>
      </c>
      <c s="6" t="s">
        <v>5335</v>
      </c>
      <c s="36" t="s">
        <v>51</v>
      </c>
      <c s="37">
        <v>2</v>
      </c>
      <c s="36">
        <v>0</v>
      </c>
      <c s="36">
        <f>ROUND(G42*H42,6)</f>
      </c>
      <c r="L42" s="38">
        <v>0</v>
      </c>
      <c s="32">
        <f>ROUND(ROUND(L42,2)*ROUND(G42,3),2)</f>
      </c>
      <c s="36" t="s">
        <v>5319</v>
      </c>
      <c>
        <f>(M42*21)/100</f>
      </c>
      <c t="s">
        <v>27</v>
      </c>
    </row>
    <row r="43" spans="1:5" ht="12.75">
      <c r="A43" s="35" t="s">
        <v>53</v>
      </c>
      <c r="E43" s="39" t="s">
        <v>5</v>
      </c>
    </row>
    <row r="44" spans="1:5" ht="12.75">
      <c r="A44" s="35" t="s">
        <v>54</v>
      </c>
      <c r="E44" s="40" t="s">
        <v>5</v>
      </c>
    </row>
    <row r="45" spans="1:5" ht="25.5">
      <c r="A45" t="s">
        <v>55</v>
      </c>
      <c r="E45" s="39" t="s">
        <v>5333</v>
      </c>
    </row>
    <row r="46" spans="1:16" ht="12.75">
      <c r="A46" t="s">
        <v>48</v>
      </c>
      <c s="34" t="s">
        <v>82</v>
      </c>
      <c s="34" t="s">
        <v>5336</v>
      </c>
      <c s="35" t="s">
        <v>5</v>
      </c>
      <c s="6" t="s">
        <v>5337</v>
      </c>
      <c s="36" t="s">
        <v>62</v>
      </c>
      <c s="37">
        <v>2</v>
      </c>
      <c s="36">
        <v>0</v>
      </c>
      <c s="36">
        <f>ROUND(G46*H46,6)</f>
      </c>
      <c r="L46" s="38">
        <v>0</v>
      </c>
      <c s="32">
        <f>ROUND(ROUND(L46,2)*ROUND(G46,3),2)</f>
      </c>
      <c s="36" t="s">
        <v>5319</v>
      </c>
      <c>
        <f>(M46*21)/100</f>
      </c>
      <c t="s">
        <v>27</v>
      </c>
    </row>
    <row r="47" spans="1:5" ht="12.75">
      <c r="A47" s="35" t="s">
        <v>53</v>
      </c>
      <c r="E47" s="39" t="s">
        <v>5</v>
      </c>
    </row>
    <row r="48" spans="1:5" ht="12.75">
      <c r="A48" s="35" t="s">
        <v>54</v>
      </c>
      <c r="E48" s="40" t="s">
        <v>5</v>
      </c>
    </row>
    <row r="49" spans="1:5" ht="12.75">
      <c r="A49" t="s">
        <v>55</v>
      </c>
      <c r="E49" s="39" t="s">
        <v>5</v>
      </c>
    </row>
    <row r="50" spans="1:16" ht="12.75">
      <c r="A50" t="s">
        <v>48</v>
      </c>
      <c s="34" t="s">
        <v>86</v>
      </c>
      <c s="34" t="s">
        <v>5338</v>
      </c>
      <c s="35" t="s">
        <v>5</v>
      </c>
      <c s="6" t="s">
        <v>5339</v>
      </c>
      <c s="36" t="s">
        <v>62</v>
      </c>
      <c s="37">
        <v>1</v>
      </c>
      <c s="36">
        <v>0</v>
      </c>
      <c s="36">
        <f>ROUND(G50*H50,6)</f>
      </c>
      <c r="L50" s="38">
        <v>0</v>
      </c>
      <c s="32">
        <f>ROUND(ROUND(L50,2)*ROUND(G50,3),2)</f>
      </c>
      <c s="36" t="s">
        <v>5319</v>
      </c>
      <c>
        <f>(M50*21)/100</f>
      </c>
      <c t="s">
        <v>27</v>
      </c>
    </row>
    <row r="51" spans="1:5" ht="12.75">
      <c r="A51" s="35" t="s">
        <v>53</v>
      </c>
      <c r="E51" s="39" t="s">
        <v>5</v>
      </c>
    </row>
    <row r="52" spans="1:5" ht="12.75">
      <c r="A52" s="35" t="s">
        <v>54</v>
      </c>
      <c r="E52" s="40" t="s">
        <v>5</v>
      </c>
    </row>
    <row r="53" spans="1:5" ht="12.75">
      <c r="A53" t="s">
        <v>55</v>
      </c>
      <c r="E53" s="39" t="s">
        <v>5</v>
      </c>
    </row>
    <row r="54" spans="1:16" ht="12.75">
      <c r="A54" t="s">
        <v>48</v>
      </c>
      <c s="34" t="s">
        <v>90</v>
      </c>
      <c s="34" t="s">
        <v>5340</v>
      </c>
      <c s="35" t="s">
        <v>5</v>
      </c>
      <c s="6" t="s">
        <v>5341</v>
      </c>
      <c s="36" t="s">
        <v>51</v>
      </c>
      <c s="37">
        <v>52</v>
      </c>
      <c s="36">
        <v>0</v>
      </c>
      <c s="36">
        <f>ROUND(G54*H54,6)</f>
      </c>
      <c r="L54" s="38">
        <v>0</v>
      </c>
      <c s="32">
        <f>ROUND(ROUND(L54,2)*ROUND(G54,3),2)</f>
      </c>
      <c s="36" t="s">
        <v>5319</v>
      </c>
      <c>
        <f>(M54*21)/100</f>
      </c>
      <c t="s">
        <v>27</v>
      </c>
    </row>
    <row r="55" spans="1:5" ht="12.75">
      <c r="A55" s="35" t="s">
        <v>53</v>
      </c>
      <c r="E55" s="39" t="s">
        <v>5</v>
      </c>
    </row>
    <row r="56" spans="1:5" ht="12.75">
      <c r="A56" s="35" t="s">
        <v>54</v>
      </c>
      <c r="E56" s="40" t="s">
        <v>5</v>
      </c>
    </row>
    <row r="57" spans="1:5" ht="12.75">
      <c r="A57" t="s">
        <v>55</v>
      </c>
      <c r="E57" s="39" t="s">
        <v>5342</v>
      </c>
    </row>
    <row r="58" spans="1:16" ht="12.75">
      <c r="A58" t="s">
        <v>48</v>
      </c>
      <c s="34" t="s">
        <v>94</v>
      </c>
      <c s="34" t="s">
        <v>5343</v>
      </c>
      <c s="35" t="s">
        <v>5</v>
      </c>
      <c s="6" t="s">
        <v>5344</v>
      </c>
      <c s="36" t="s">
        <v>62</v>
      </c>
      <c s="37">
        <v>3</v>
      </c>
      <c s="36">
        <v>0</v>
      </c>
      <c s="36">
        <f>ROUND(G58*H58,6)</f>
      </c>
      <c r="L58" s="38">
        <v>0</v>
      </c>
      <c s="32">
        <f>ROUND(ROUND(L58,2)*ROUND(G58,3),2)</f>
      </c>
      <c s="36" t="s">
        <v>5319</v>
      </c>
      <c>
        <f>(M58*21)/100</f>
      </c>
      <c t="s">
        <v>27</v>
      </c>
    </row>
    <row r="59" spans="1:5" ht="12.75">
      <c r="A59" s="35" t="s">
        <v>53</v>
      </c>
      <c r="E59" s="39" t="s">
        <v>5</v>
      </c>
    </row>
    <row r="60" spans="1:5" ht="12.75">
      <c r="A60" s="35" t="s">
        <v>54</v>
      </c>
      <c r="E60" s="40" t="s">
        <v>5</v>
      </c>
    </row>
    <row r="61" spans="1:5" ht="12.75">
      <c r="A61" t="s">
        <v>55</v>
      </c>
      <c r="E61" s="39" t="s">
        <v>5345</v>
      </c>
    </row>
    <row r="62" spans="1:16" ht="12.75">
      <c r="A62" t="s">
        <v>48</v>
      </c>
      <c s="34" t="s">
        <v>98</v>
      </c>
      <c s="34" t="s">
        <v>5346</v>
      </c>
      <c s="35" t="s">
        <v>5</v>
      </c>
      <c s="6" t="s">
        <v>5347</v>
      </c>
      <c s="36" t="s">
        <v>5348</v>
      </c>
      <c s="37">
        <v>35389</v>
      </c>
      <c s="36">
        <v>0</v>
      </c>
      <c s="36">
        <f>ROUND(G62*H62,6)</f>
      </c>
      <c r="L62" s="38">
        <v>0</v>
      </c>
      <c s="32">
        <f>ROUND(ROUND(L62,2)*ROUND(G62,3),2)</f>
      </c>
      <c s="36" t="s">
        <v>5319</v>
      </c>
      <c>
        <f>(M62*21)/100</f>
      </c>
      <c t="s">
        <v>27</v>
      </c>
    </row>
    <row r="63" spans="1:5" ht="12.75">
      <c r="A63" s="35" t="s">
        <v>53</v>
      </c>
      <c r="E63" s="39" t="s">
        <v>5</v>
      </c>
    </row>
    <row r="64" spans="1:5" ht="12.75">
      <c r="A64" s="35" t="s">
        <v>54</v>
      </c>
      <c r="E64" s="40" t="s">
        <v>5</v>
      </c>
    </row>
    <row r="65" spans="1:5" ht="12.75">
      <c r="A65" t="s">
        <v>55</v>
      </c>
      <c r="E65" s="39" t="s">
        <v>5</v>
      </c>
    </row>
    <row r="66" spans="1:13" ht="12.75">
      <c r="A66" t="s">
        <v>46</v>
      </c>
      <c r="C66" s="31" t="s">
        <v>5349</v>
      </c>
      <c r="E66" s="33" t="s">
        <v>5350</v>
      </c>
      <c r="J66" s="32">
        <f>0</f>
      </c>
      <c s="32">
        <f>0</f>
      </c>
      <c s="32">
        <f>0+L67+L71+L75+L79+L83+L87+L91+L95+L99+L103+L107+L111+L115+L119+L123+L127+L131</f>
      </c>
      <c s="32">
        <f>0+M67+M71+M75+M79+M83+M87+M91+M95+M99+M103+M107+M111+M115+M119+M123+M127+M131</f>
      </c>
    </row>
    <row r="67" spans="1:16" ht="12.75">
      <c r="A67" t="s">
        <v>48</v>
      </c>
      <c s="34" t="s">
        <v>102</v>
      </c>
      <c s="34" t="s">
        <v>5351</v>
      </c>
      <c s="35" t="s">
        <v>5</v>
      </c>
      <c s="6" t="s">
        <v>5352</v>
      </c>
      <c s="36" t="s">
        <v>62</v>
      </c>
      <c s="37">
        <v>3</v>
      </c>
      <c s="36">
        <v>0</v>
      </c>
      <c s="36">
        <f>ROUND(G67*H67,6)</f>
      </c>
      <c r="L67" s="38">
        <v>0</v>
      </c>
      <c s="32">
        <f>ROUND(ROUND(L67,2)*ROUND(G67,3),2)</f>
      </c>
      <c s="36" t="s">
        <v>434</v>
      </c>
      <c>
        <f>(M67*21)/100</f>
      </c>
      <c t="s">
        <v>27</v>
      </c>
    </row>
    <row r="68" spans="1:5" ht="12.75">
      <c r="A68" s="35" t="s">
        <v>53</v>
      </c>
      <c r="E68" s="39" t="s">
        <v>5</v>
      </c>
    </row>
    <row r="69" spans="1:5" ht="12.75">
      <c r="A69" s="35" t="s">
        <v>54</v>
      </c>
      <c r="E69" s="40" t="s">
        <v>5</v>
      </c>
    </row>
    <row r="70" spans="1:5" ht="38.25">
      <c r="A70" t="s">
        <v>55</v>
      </c>
      <c r="E70" s="39" t="s">
        <v>5353</v>
      </c>
    </row>
    <row r="71" spans="1:16" ht="12.75">
      <c r="A71" t="s">
        <v>48</v>
      </c>
      <c s="34" t="s">
        <v>107</v>
      </c>
      <c s="34" t="s">
        <v>5354</v>
      </c>
      <c s="35" t="s">
        <v>5</v>
      </c>
      <c s="6" t="s">
        <v>5355</v>
      </c>
      <c s="36" t="s">
        <v>62</v>
      </c>
      <c s="37">
        <v>1</v>
      </c>
      <c s="36">
        <v>0</v>
      </c>
      <c s="36">
        <f>ROUND(G71*H71,6)</f>
      </c>
      <c r="L71" s="38">
        <v>0</v>
      </c>
      <c s="32">
        <f>ROUND(ROUND(L71,2)*ROUND(G71,3),2)</f>
      </c>
      <c s="36" t="s">
        <v>434</v>
      </c>
      <c>
        <f>(M71*21)/100</f>
      </c>
      <c t="s">
        <v>27</v>
      </c>
    </row>
    <row r="72" spans="1:5" ht="12.75">
      <c r="A72" s="35" t="s">
        <v>53</v>
      </c>
      <c r="E72" s="39" t="s">
        <v>5</v>
      </c>
    </row>
    <row r="73" spans="1:5" ht="12.75">
      <c r="A73" s="35" t="s">
        <v>54</v>
      </c>
      <c r="E73" s="40" t="s">
        <v>5</v>
      </c>
    </row>
    <row r="74" spans="1:5" ht="38.25">
      <c r="A74" t="s">
        <v>55</v>
      </c>
      <c r="E74" s="39" t="s">
        <v>5353</v>
      </c>
    </row>
    <row r="75" spans="1:16" ht="12.75">
      <c r="A75" t="s">
        <v>48</v>
      </c>
      <c s="34" t="s">
        <v>111</v>
      </c>
      <c s="34" t="s">
        <v>5356</v>
      </c>
      <c s="35" t="s">
        <v>5</v>
      </c>
      <c s="6" t="s">
        <v>5357</v>
      </c>
      <c s="36" t="s">
        <v>62</v>
      </c>
      <c s="37">
        <v>1</v>
      </c>
      <c s="36">
        <v>0</v>
      </c>
      <c s="36">
        <f>ROUND(G75*H75,6)</f>
      </c>
      <c r="L75" s="38">
        <v>0</v>
      </c>
      <c s="32">
        <f>ROUND(ROUND(L75,2)*ROUND(G75,3),2)</f>
      </c>
      <c s="36" t="s">
        <v>434</v>
      </c>
      <c>
        <f>(M75*21)/100</f>
      </c>
      <c t="s">
        <v>27</v>
      </c>
    </row>
    <row r="76" spans="1:5" ht="12.75">
      <c r="A76" s="35" t="s">
        <v>53</v>
      </c>
      <c r="E76" s="39" t="s">
        <v>5</v>
      </c>
    </row>
    <row r="77" spans="1:5" ht="12.75">
      <c r="A77" s="35" t="s">
        <v>54</v>
      </c>
      <c r="E77" s="40" t="s">
        <v>5</v>
      </c>
    </row>
    <row r="78" spans="1:5" ht="38.25">
      <c r="A78" t="s">
        <v>55</v>
      </c>
      <c r="E78" s="39" t="s">
        <v>5358</v>
      </c>
    </row>
    <row r="79" spans="1:16" ht="12.75">
      <c r="A79" t="s">
        <v>48</v>
      </c>
      <c s="34" t="s">
        <v>115</v>
      </c>
      <c s="34" t="s">
        <v>5359</v>
      </c>
      <c s="35" t="s">
        <v>5</v>
      </c>
      <c s="6" t="s">
        <v>5360</v>
      </c>
      <c s="36" t="s">
        <v>51</v>
      </c>
      <c s="37">
        <v>35</v>
      </c>
      <c s="36">
        <v>0</v>
      </c>
      <c s="36">
        <f>ROUND(G79*H79,6)</f>
      </c>
      <c r="L79" s="38">
        <v>0</v>
      </c>
      <c s="32">
        <f>ROUND(ROUND(L79,2)*ROUND(G79,3),2)</f>
      </c>
      <c s="36" t="s">
        <v>5319</v>
      </c>
      <c>
        <f>(M79*21)/100</f>
      </c>
      <c t="s">
        <v>27</v>
      </c>
    </row>
    <row r="80" spans="1:5" ht="12.75">
      <c r="A80" s="35" t="s">
        <v>53</v>
      </c>
      <c r="E80" s="39" t="s">
        <v>5</v>
      </c>
    </row>
    <row r="81" spans="1:5" ht="12.75">
      <c r="A81" s="35" t="s">
        <v>54</v>
      </c>
      <c r="E81" s="40" t="s">
        <v>5</v>
      </c>
    </row>
    <row r="82" spans="1:5" ht="12.75">
      <c r="A82" t="s">
        <v>55</v>
      </c>
      <c r="E82" s="39" t="s">
        <v>5361</v>
      </c>
    </row>
    <row r="83" spans="1:16" ht="12.75">
      <c r="A83" t="s">
        <v>48</v>
      </c>
      <c s="34" t="s">
        <v>119</v>
      </c>
      <c s="34" t="s">
        <v>5362</v>
      </c>
      <c s="35" t="s">
        <v>5</v>
      </c>
      <c s="6" t="s">
        <v>5363</v>
      </c>
      <c s="36" t="s">
        <v>51</v>
      </c>
      <c s="37">
        <v>39</v>
      </c>
      <c s="36">
        <v>0</v>
      </c>
      <c s="36">
        <f>ROUND(G83*H83,6)</f>
      </c>
      <c r="L83" s="38">
        <v>0</v>
      </c>
      <c s="32">
        <f>ROUND(ROUND(L83,2)*ROUND(G83,3),2)</f>
      </c>
      <c s="36" t="s">
        <v>5319</v>
      </c>
      <c>
        <f>(M83*21)/100</f>
      </c>
      <c t="s">
        <v>27</v>
      </c>
    </row>
    <row r="84" spans="1:5" ht="12.75">
      <c r="A84" s="35" t="s">
        <v>53</v>
      </c>
      <c r="E84" s="39" t="s">
        <v>5</v>
      </c>
    </row>
    <row r="85" spans="1:5" ht="12.75">
      <c r="A85" s="35" t="s">
        <v>54</v>
      </c>
      <c r="E85" s="40" t="s">
        <v>5</v>
      </c>
    </row>
    <row r="86" spans="1:5" ht="12.75">
      <c r="A86" t="s">
        <v>55</v>
      </c>
      <c r="E86" s="39" t="s">
        <v>5361</v>
      </c>
    </row>
    <row r="87" spans="1:16" ht="25.5">
      <c r="A87" t="s">
        <v>48</v>
      </c>
      <c s="34" t="s">
        <v>125</v>
      </c>
      <c s="34" t="s">
        <v>5364</v>
      </c>
      <c s="35" t="s">
        <v>5</v>
      </c>
      <c s="6" t="s">
        <v>5365</v>
      </c>
      <c s="36" t="s">
        <v>51</v>
      </c>
      <c s="37">
        <v>35</v>
      </c>
      <c s="36">
        <v>0</v>
      </c>
      <c s="36">
        <f>ROUND(G87*H87,6)</f>
      </c>
      <c r="L87" s="38">
        <v>0</v>
      </c>
      <c s="32">
        <f>ROUND(ROUND(L87,2)*ROUND(G87,3),2)</f>
      </c>
      <c s="36" t="s">
        <v>5319</v>
      </c>
      <c>
        <f>(M87*21)/100</f>
      </c>
      <c t="s">
        <v>27</v>
      </c>
    </row>
    <row r="88" spans="1:5" ht="12.75">
      <c r="A88" s="35" t="s">
        <v>53</v>
      </c>
      <c r="E88" s="39" t="s">
        <v>5</v>
      </c>
    </row>
    <row r="89" spans="1:5" ht="12.75">
      <c r="A89" s="35" t="s">
        <v>54</v>
      </c>
      <c r="E89" s="40" t="s">
        <v>5</v>
      </c>
    </row>
    <row r="90" spans="1:5" ht="12.75">
      <c r="A90" t="s">
        <v>55</v>
      </c>
      <c r="E90" s="39" t="s">
        <v>5</v>
      </c>
    </row>
    <row r="91" spans="1:16" ht="25.5">
      <c r="A91" t="s">
        <v>48</v>
      </c>
      <c s="34" t="s">
        <v>129</v>
      </c>
      <c s="34" t="s">
        <v>5366</v>
      </c>
      <c s="35" t="s">
        <v>5</v>
      </c>
      <c s="6" t="s">
        <v>5367</v>
      </c>
      <c s="36" t="s">
        <v>51</v>
      </c>
      <c s="37">
        <v>39</v>
      </c>
      <c s="36">
        <v>0</v>
      </c>
      <c s="36">
        <f>ROUND(G91*H91,6)</f>
      </c>
      <c r="L91" s="38">
        <v>0</v>
      </c>
      <c s="32">
        <f>ROUND(ROUND(L91,2)*ROUND(G91,3),2)</f>
      </c>
      <c s="36" t="s">
        <v>5319</v>
      </c>
      <c>
        <f>(M91*21)/100</f>
      </c>
      <c t="s">
        <v>27</v>
      </c>
    </row>
    <row r="92" spans="1:5" ht="12.75">
      <c r="A92" s="35" t="s">
        <v>53</v>
      </c>
      <c r="E92" s="39" t="s">
        <v>5</v>
      </c>
    </row>
    <row r="93" spans="1:5" ht="12.75">
      <c r="A93" s="35" t="s">
        <v>54</v>
      </c>
      <c r="E93" s="40" t="s">
        <v>5</v>
      </c>
    </row>
    <row r="94" spans="1:5" ht="12.75">
      <c r="A94" t="s">
        <v>55</v>
      </c>
      <c r="E94" s="39" t="s">
        <v>5</v>
      </c>
    </row>
    <row r="95" spans="1:16" ht="12.75">
      <c r="A95" t="s">
        <v>48</v>
      </c>
      <c s="34" t="s">
        <v>133</v>
      </c>
      <c s="34" t="s">
        <v>5368</v>
      </c>
      <c s="35" t="s">
        <v>5</v>
      </c>
      <c s="6" t="s">
        <v>5369</v>
      </c>
      <c s="36" t="s">
        <v>62</v>
      </c>
      <c s="37">
        <v>9</v>
      </c>
      <c s="36">
        <v>0</v>
      </c>
      <c s="36">
        <f>ROUND(G95*H95,6)</f>
      </c>
      <c r="L95" s="38">
        <v>0</v>
      </c>
      <c s="32">
        <f>ROUND(ROUND(L95,2)*ROUND(G95,3),2)</f>
      </c>
      <c s="36" t="s">
        <v>5319</v>
      </c>
      <c>
        <f>(M95*21)/100</f>
      </c>
      <c t="s">
        <v>27</v>
      </c>
    </row>
    <row r="96" spans="1:5" ht="12.75">
      <c r="A96" s="35" t="s">
        <v>53</v>
      </c>
      <c r="E96" s="39" t="s">
        <v>5</v>
      </c>
    </row>
    <row r="97" spans="1:5" ht="12.75">
      <c r="A97" s="35" t="s">
        <v>54</v>
      </c>
      <c r="E97" s="40" t="s">
        <v>5</v>
      </c>
    </row>
    <row r="98" spans="1:5" ht="12.75">
      <c r="A98" t="s">
        <v>55</v>
      </c>
      <c r="E98" s="39" t="s">
        <v>5</v>
      </c>
    </row>
    <row r="99" spans="1:16" ht="12.75">
      <c r="A99" t="s">
        <v>48</v>
      </c>
      <c s="34" t="s">
        <v>138</v>
      </c>
      <c s="34" t="s">
        <v>5370</v>
      </c>
      <c s="35" t="s">
        <v>5</v>
      </c>
      <c s="6" t="s">
        <v>5371</v>
      </c>
      <c s="36" t="s">
        <v>62</v>
      </c>
      <c s="37">
        <v>1</v>
      </c>
      <c s="36">
        <v>0</v>
      </c>
      <c s="36">
        <f>ROUND(G99*H99,6)</f>
      </c>
      <c r="L99" s="38">
        <v>0</v>
      </c>
      <c s="32">
        <f>ROUND(ROUND(L99,2)*ROUND(G99,3),2)</f>
      </c>
      <c s="36" t="s">
        <v>5319</v>
      </c>
      <c>
        <f>(M99*21)/100</f>
      </c>
      <c t="s">
        <v>27</v>
      </c>
    </row>
    <row r="100" spans="1:5" ht="12.75">
      <c r="A100" s="35" t="s">
        <v>53</v>
      </c>
      <c r="E100" s="39" t="s">
        <v>5</v>
      </c>
    </row>
    <row r="101" spans="1:5" ht="12.75">
      <c r="A101" s="35" t="s">
        <v>54</v>
      </c>
      <c r="E101" s="40" t="s">
        <v>5</v>
      </c>
    </row>
    <row r="102" spans="1:5" ht="12.75">
      <c r="A102" t="s">
        <v>55</v>
      </c>
      <c r="E102" s="39" t="s">
        <v>5</v>
      </c>
    </row>
    <row r="103" spans="1:16" ht="12.75">
      <c r="A103" t="s">
        <v>48</v>
      </c>
      <c s="34" t="s">
        <v>249</v>
      </c>
      <c s="34" t="s">
        <v>5372</v>
      </c>
      <c s="35" t="s">
        <v>5</v>
      </c>
      <c s="6" t="s">
        <v>5373</v>
      </c>
      <c s="36" t="s">
        <v>2561</v>
      </c>
      <c s="37">
        <v>3</v>
      </c>
      <c s="36">
        <v>0</v>
      </c>
      <c s="36">
        <f>ROUND(G103*H103,6)</f>
      </c>
      <c r="L103" s="38">
        <v>0</v>
      </c>
      <c s="32">
        <f>ROUND(ROUND(L103,2)*ROUND(G103,3),2)</f>
      </c>
      <c s="36" t="s">
        <v>5319</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253</v>
      </c>
      <c s="34" t="s">
        <v>5374</v>
      </c>
      <c s="35" t="s">
        <v>5</v>
      </c>
      <c s="6" t="s">
        <v>5375</v>
      </c>
      <c s="36" t="s">
        <v>62</v>
      </c>
      <c s="37">
        <v>3</v>
      </c>
      <c s="36">
        <v>0</v>
      </c>
      <c s="36">
        <f>ROUND(G107*H107,6)</f>
      </c>
      <c r="L107" s="38">
        <v>0</v>
      </c>
      <c s="32">
        <f>ROUND(ROUND(L107,2)*ROUND(G107,3),2)</f>
      </c>
      <c s="36" t="s">
        <v>5319</v>
      </c>
      <c>
        <f>(M107*21)/100</f>
      </c>
      <c t="s">
        <v>27</v>
      </c>
    </row>
    <row r="108" spans="1:5" ht="12.75">
      <c r="A108" s="35" t="s">
        <v>53</v>
      </c>
      <c r="E108" s="39" t="s">
        <v>5</v>
      </c>
    </row>
    <row r="109" spans="1:5" ht="12.75">
      <c r="A109" s="35" t="s">
        <v>54</v>
      </c>
      <c r="E109" s="40" t="s">
        <v>5</v>
      </c>
    </row>
    <row r="110" spans="1:5" ht="12.75">
      <c r="A110" t="s">
        <v>55</v>
      </c>
      <c r="E110" s="39" t="s">
        <v>5</v>
      </c>
    </row>
    <row r="111" spans="1:16" ht="12.75">
      <c r="A111" t="s">
        <v>48</v>
      </c>
      <c s="34" t="s">
        <v>995</v>
      </c>
      <c s="34" t="s">
        <v>5376</v>
      </c>
      <c s="35" t="s">
        <v>5</v>
      </c>
      <c s="6" t="s">
        <v>5377</v>
      </c>
      <c s="36" t="s">
        <v>62</v>
      </c>
      <c s="37">
        <v>1</v>
      </c>
      <c s="36">
        <v>0</v>
      </c>
      <c s="36">
        <f>ROUND(G111*H111,6)</f>
      </c>
      <c r="L111" s="38">
        <v>0</v>
      </c>
      <c s="32">
        <f>ROUND(ROUND(L111,2)*ROUND(G111,3),2)</f>
      </c>
      <c s="36" t="s">
        <v>5319</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256</v>
      </c>
      <c s="34" t="s">
        <v>5378</v>
      </c>
      <c s="35" t="s">
        <v>5</v>
      </c>
      <c s="6" t="s">
        <v>5379</v>
      </c>
      <c s="36" t="s">
        <v>62</v>
      </c>
      <c s="37">
        <v>5</v>
      </c>
      <c s="36">
        <v>0</v>
      </c>
      <c s="36">
        <f>ROUND(G115*H115,6)</f>
      </c>
      <c r="L115" s="38">
        <v>0</v>
      </c>
      <c s="32">
        <f>ROUND(ROUND(L115,2)*ROUND(G115,3),2)</f>
      </c>
      <c s="36" t="s">
        <v>5319</v>
      </c>
      <c>
        <f>(M115*21)/100</f>
      </c>
      <c t="s">
        <v>27</v>
      </c>
    </row>
    <row r="116" spans="1:5" ht="12.75">
      <c r="A116" s="35" t="s">
        <v>53</v>
      </c>
      <c r="E116" s="39" t="s">
        <v>5</v>
      </c>
    </row>
    <row r="117" spans="1:5" ht="12.75">
      <c r="A117" s="35" t="s">
        <v>54</v>
      </c>
      <c r="E117" s="40" t="s">
        <v>5</v>
      </c>
    </row>
    <row r="118" spans="1:5" ht="12.75">
      <c r="A118" t="s">
        <v>55</v>
      </c>
      <c r="E118" s="39" t="s">
        <v>5</v>
      </c>
    </row>
    <row r="119" spans="1:16" ht="25.5">
      <c r="A119" t="s">
        <v>48</v>
      </c>
      <c s="34" t="s">
        <v>260</v>
      </c>
      <c s="34" t="s">
        <v>5380</v>
      </c>
      <c s="35" t="s">
        <v>5</v>
      </c>
      <c s="6" t="s">
        <v>5381</v>
      </c>
      <c s="36" t="s">
        <v>62</v>
      </c>
      <c s="37">
        <v>1</v>
      </c>
      <c s="36">
        <v>0</v>
      </c>
      <c s="36">
        <f>ROUND(G119*H119,6)</f>
      </c>
      <c r="L119" s="38">
        <v>0</v>
      </c>
      <c s="32">
        <f>ROUND(ROUND(L119,2)*ROUND(G119,3),2)</f>
      </c>
      <c s="36" t="s">
        <v>5319</v>
      </c>
      <c>
        <f>(M119*21)/100</f>
      </c>
      <c t="s">
        <v>27</v>
      </c>
    </row>
    <row r="120" spans="1:5" ht="12.75">
      <c r="A120" s="35" t="s">
        <v>53</v>
      </c>
      <c r="E120" s="39" t="s">
        <v>5</v>
      </c>
    </row>
    <row r="121" spans="1:5" ht="12.75">
      <c r="A121" s="35" t="s">
        <v>54</v>
      </c>
      <c r="E121" s="40" t="s">
        <v>5</v>
      </c>
    </row>
    <row r="122" spans="1:5" ht="25.5">
      <c r="A122" t="s">
        <v>55</v>
      </c>
      <c r="E122" s="39" t="s">
        <v>5382</v>
      </c>
    </row>
    <row r="123" spans="1:16" ht="12.75">
      <c r="A123" t="s">
        <v>48</v>
      </c>
      <c s="34" t="s">
        <v>264</v>
      </c>
      <c s="34" t="s">
        <v>5383</v>
      </c>
      <c s="35" t="s">
        <v>5</v>
      </c>
      <c s="6" t="s">
        <v>5384</v>
      </c>
      <c s="36" t="s">
        <v>51</v>
      </c>
      <c s="37">
        <v>74</v>
      </c>
      <c s="36">
        <v>0</v>
      </c>
      <c s="36">
        <f>ROUND(G123*H123,6)</f>
      </c>
      <c r="L123" s="38">
        <v>0</v>
      </c>
      <c s="32">
        <f>ROUND(ROUND(L123,2)*ROUND(G123,3),2)</f>
      </c>
      <c s="36" t="s">
        <v>5319</v>
      </c>
      <c>
        <f>(M123*21)/100</f>
      </c>
      <c t="s">
        <v>27</v>
      </c>
    </row>
    <row r="124" spans="1:5" ht="12.75">
      <c r="A124" s="35" t="s">
        <v>53</v>
      </c>
      <c r="E124" s="39" t="s">
        <v>5</v>
      </c>
    </row>
    <row r="125" spans="1:5" ht="12.75">
      <c r="A125" s="35" t="s">
        <v>54</v>
      </c>
      <c r="E125" s="40" t="s">
        <v>5</v>
      </c>
    </row>
    <row r="126" spans="1:5" ht="12.75">
      <c r="A126" t="s">
        <v>55</v>
      </c>
      <c r="E126" s="39" t="s">
        <v>5</v>
      </c>
    </row>
    <row r="127" spans="1:16" ht="12.75">
      <c r="A127" t="s">
        <v>48</v>
      </c>
      <c s="34" t="s">
        <v>283</v>
      </c>
      <c s="34" t="s">
        <v>5385</v>
      </c>
      <c s="35" t="s">
        <v>5</v>
      </c>
      <c s="6" t="s">
        <v>5386</v>
      </c>
      <c s="36" t="s">
        <v>51</v>
      </c>
      <c s="37">
        <v>74</v>
      </c>
      <c s="36">
        <v>0</v>
      </c>
      <c s="36">
        <f>ROUND(G127*H127,6)</f>
      </c>
      <c r="L127" s="38">
        <v>0</v>
      </c>
      <c s="32">
        <f>ROUND(ROUND(L127,2)*ROUND(G127,3),2)</f>
      </c>
      <c s="36" t="s">
        <v>5319</v>
      </c>
      <c>
        <f>(M127*21)/100</f>
      </c>
      <c t="s">
        <v>27</v>
      </c>
    </row>
    <row r="128" spans="1:5" ht="12.75">
      <c r="A128" s="35" t="s">
        <v>53</v>
      </c>
      <c r="E128" s="39" t="s">
        <v>5</v>
      </c>
    </row>
    <row r="129" spans="1:5" ht="12.75">
      <c r="A129" s="35" t="s">
        <v>54</v>
      </c>
      <c r="E129" s="40" t="s">
        <v>5</v>
      </c>
    </row>
    <row r="130" spans="1:5" ht="12.75">
      <c r="A130" t="s">
        <v>55</v>
      </c>
      <c r="E130" s="39" t="s">
        <v>5</v>
      </c>
    </row>
    <row r="131" spans="1:16" ht="12.75">
      <c r="A131" t="s">
        <v>48</v>
      </c>
      <c s="34" t="s">
        <v>287</v>
      </c>
      <c s="34" t="s">
        <v>5387</v>
      </c>
      <c s="35" t="s">
        <v>5</v>
      </c>
      <c s="6" t="s">
        <v>5388</v>
      </c>
      <c s="36" t="s">
        <v>5348</v>
      </c>
      <c s="37">
        <v>51749.6</v>
      </c>
      <c s="36">
        <v>0</v>
      </c>
      <c s="36">
        <f>ROUND(G131*H131,6)</f>
      </c>
      <c r="L131" s="38">
        <v>0</v>
      </c>
      <c s="32">
        <f>ROUND(ROUND(L131,2)*ROUND(G131,3),2)</f>
      </c>
      <c s="36" t="s">
        <v>5319</v>
      </c>
      <c>
        <f>(M131*21)/100</f>
      </c>
      <c t="s">
        <v>27</v>
      </c>
    </row>
    <row r="132" spans="1:5" ht="12.75">
      <c r="A132" s="35" t="s">
        <v>53</v>
      </c>
      <c r="E132" s="39" t="s">
        <v>5</v>
      </c>
    </row>
    <row r="133" spans="1:5" ht="12.75">
      <c r="A133" s="35" t="s">
        <v>54</v>
      </c>
      <c r="E133" s="40" t="s">
        <v>5</v>
      </c>
    </row>
    <row r="134" spans="1:5" ht="12.75">
      <c r="A134" t="s">
        <v>55</v>
      </c>
      <c r="E134" s="39" t="s">
        <v>5</v>
      </c>
    </row>
    <row r="135" spans="1:13" ht="12.75">
      <c r="A135" t="s">
        <v>46</v>
      </c>
      <c r="C135" s="31" t="s">
        <v>5389</v>
      </c>
      <c r="E135" s="33" t="s">
        <v>5390</v>
      </c>
      <c r="J135" s="32">
        <f>0</f>
      </c>
      <c s="32">
        <f>0</f>
      </c>
      <c s="32">
        <f>0+L136+L140+L144+L148+L152+L156+L160+L164+L168+L172+L176+L180+L184+L188+L192+L196+L200+L204+L208</f>
      </c>
      <c s="32">
        <f>0+M136+M140+M144+M148+M152+M156+M160+M164+M168+M172+M176+M180+M184+M188+M192+M196+M200+M204+M208</f>
      </c>
    </row>
    <row r="136" spans="1:16" ht="12.75">
      <c r="A136" t="s">
        <v>48</v>
      </c>
      <c s="34" t="s">
        <v>291</v>
      </c>
      <c s="34" t="s">
        <v>5391</v>
      </c>
      <c s="35" t="s">
        <v>5</v>
      </c>
      <c s="6" t="s">
        <v>5392</v>
      </c>
      <c s="36" t="s">
        <v>62</v>
      </c>
      <c s="37">
        <v>1</v>
      </c>
      <c s="36">
        <v>0</v>
      </c>
      <c s="36">
        <f>ROUND(G136*H136,6)</f>
      </c>
      <c r="L136" s="38">
        <v>0</v>
      </c>
      <c s="32">
        <f>ROUND(ROUND(L136,2)*ROUND(G136,3),2)</f>
      </c>
      <c s="36" t="s">
        <v>434</v>
      </c>
      <c>
        <f>(M136*21)/100</f>
      </c>
      <c t="s">
        <v>27</v>
      </c>
    </row>
    <row r="137" spans="1:5" ht="12.75">
      <c r="A137" s="35" t="s">
        <v>53</v>
      </c>
      <c r="E137" s="39" t="s">
        <v>5</v>
      </c>
    </row>
    <row r="138" spans="1:5" ht="12.75">
      <c r="A138" s="35" t="s">
        <v>54</v>
      </c>
      <c r="E138" s="40" t="s">
        <v>5</v>
      </c>
    </row>
    <row r="139" spans="1:5" ht="63.75">
      <c r="A139" t="s">
        <v>55</v>
      </c>
      <c r="E139" s="39" t="s">
        <v>5393</v>
      </c>
    </row>
    <row r="140" spans="1:16" ht="12.75">
      <c r="A140" t="s">
        <v>48</v>
      </c>
      <c s="34" t="s">
        <v>295</v>
      </c>
      <c s="34" t="s">
        <v>5394</v>
      </c>
      <c s="35" t="s">
        <v>5</v>
      </c>
      <c s="6" t="s">
        <v>5395</v>
      </c>
      <c s="36" t="s">
        <v>4611</v>
      </c>
      <c s="37">
        <v>1</v>
      </c>
      <c s="36">
        <v>0</v>
      </c>
      <c s="36">
        <f>ROUND(G140*H140,6)</f>
      </c>
      <c r="L140" s="38">
        <v>0</v>
      </c>
      <c s="32">
        <f>ROUND(ROUND(L140,2)*ROUND(G140,3),2)</f>
      </c>
      <c s="36" t="s">
        <v>434</v>
      </c>
      <c>
        <f>(M140*21)/100</f>
      </c>
      <c t="s">
        <v>27</v>
      </c>
    </row>
    <row r="141" spans="1:5" ht="12.75">
      <c r="A141" s="35" t="s">
        <v>53</v>
      </c>
      <c r="E141" s="39" t="s">
        <v>5</v>
      </c>
    </row>
    <row r="142" spans="1:5" ht="12.75">
      <c r="A142" s="35" t="s">
        <v>54</v>
      </c>
      <c r="E142" s="40" t="s">
        <v>5</v>
      </c>
    </row>
    <row r="143" spans="1:5" ht="38.25">
      <c r="A143" t="s">
        <v>55</v>
      </c>
      <c r="E143" s="39" t="s">
        <v>5396</v>
      </c>
    </row>
    <row r="144" spans="1:16" ht="12.75">
      <c r="A144" t="s">
        <v>48</v>
      </c>
      <c s="34" t="s">
        <v>526</v>
      </c>
      <c s="34" t="s">
        <v>5397</v>
      </c>
      <c s="35" t="s">
        <v>5</v>
      </c>
      <c s="6" t="s">
        <v>5398</v>
      </c>
      <c s="36" t="s">
        <v>4611</v>
      </c>
      <c s="37">
        <v>1</v>
      </c>
      <c s="36">
        <v>0</v>
      </c>
      <c s="36">
        <f>ROUND(G144*H144,6)</f>
      </c>
      <c r="L144" s="38">
        <v>0</v>
      </c>
      <c s="32">
        <f>ROUND(ROUND(L144,2)*ROUND(G144,3),2)</f>
      </c>
      <c s="36" t="s">
        <v>434</v>
      </c>
      <c>
        <f>(M144*21)/100</f>
      </c>
      <c t="s">
        <v>27</v>
      </c>
    </row>
    <row r="145" spans="1:5" ht="12.75">
      <c r="A145" s="35" t="s">
        <v>53</v>
      </c>
      <c r="E145" s="39" t="s">
        <v>5</v>
      </c>
    </row>
    <row r="146" spans="1:5" ht="12.75">
      <c r="A146" s="35" t="s">
        <v>54</v>
      </c>
      <c r="E146" s="40" t="s">
        <v>5</v>
      </c>
    </row>
    <row r="147" spans="1:5" ht="12.75">
      <c r="A147" t="s">
        <v>55</v>
      </c>
      <c r="E147" s="39" t="s">
        <v>5399</v>
      </c>
    </row>
    <row r="148" spans="1:16" ht="12.75">
      <c r="A148" t="s">
        <v>48</v>
      </c>
      <c s="34" t="s">
        <v>300</v>
      </c>
      <c s="34" t="s">
        <v>5400</v>
      </c>
      <c s="35" t="s">
        <v>5</v>
      </c>
      <c s="6" t="s">
        <v>5401</v>
      </c>
      <c s="36" t="s">
        <v>4611</v>
      </c>
      <c s="37">
        <v>1</v>
      </c>
      <c s="36">
        <v>0</v>
      </c>
      <c s="36">
        <f>ROUND(G148*H148,6)</f>
      </c>
      <c r="L148" s="38">
        <v>0</v>
      </c>
      <c s="32">
        <f>ROUND(ROUND(L148,2)*ROUND(G148,3),2)</f>
      </c>
      <c s="36" t="s">
        <v>434</v>
      </c>
      <c>
        <f>(M148*21)/100</f>
      </c>
      <c t="s">
        <v>27</v>
      </c>
    </row>
    <row r="149" spans="1:5" ht="12.75">
      <c r="A149" s="35" t="s">
        <v>53</v>
      </c>
      <c r="E149" s="39" t="s">
        <v>5</v>
      </c>
    </row>
    <row r="150" spans="1:5" ht="12.75">
      <c r="A150" s="35" t="s">
        <v>54</v>
      </c>
      <c r="E150" s="40" t="s">
        <v>5</v>
      </c>
    </row>
    <row r="151" spans="1:5" ht="25.5">
      <c r="A151" t="s">
        <v>55</v>
      </c>
      <c r="E151" s="39" t="s">
        <v>5402</v>
      </c>
    </row>
    <row r="152" spans="1:16" ht="12.75">
      <c r="A152" t="s">
        <v>48</v>
      </c>
      <c s="34" t="s">
        <v>533</v>
      </c>
      <c s="34" t="s">
        <v>5403</v>
      </c>
      <c s="35" t="s">
        <v>5</v>
      </c>
      <c s="6" t="s">
        <v>5404</v>
      </c>
      <c s="36" t="s">
        <v>4611</v>
      </c>
      <c s="37">
        <v>1</v>
      </c>
      <c s="36">
        <v>0</v>
      </c>
      <c s="36">
        <f>ROUND(G152*H152,6)</f>
      </c>
      <c r="L152" s="38">
        <v>0</v>
      </c>
      <c s="32">
        <f>ROUND(ROUND(L152,2)*ROUND(G152,3),2)</f>
      </c>
      <c s="36" t="s">
        <v>434</v>
      </c>
      <c>
        <f>(M152*21)/100</f>
      </c>
      <c t="s">
        <v>27</v>
      </c>
    </row>
    <row r="153" spans="1:5" ht="12.75">
      <c r="A153" s="35" t="s">
        <v>53</v>
      </c>
      <c r="E153" s="39" t="s">
        <v>5</v>
      </c>
    </row>
    <row r="154" spans="1:5" ht="12.75">
      <c r="A154" s="35" t="s">
        <v>54</v>
      </c>
      <c r="E154" s="40" t="s">
        <v>5</v>
      </c>
    </row>
    <row r="155" spans="1:5" ht="12.75">
      <c r="A155" t="s">
        <v>55</v>
      </c>
      <c r="E155" s="39" t="s">
        <v>5405</v>
      </c>
    </row>
    <row r="156" spans="1:16" ht="12.75">
      <c r="A156" t="s">
        <v>48</v>
      </c>
      <c s="34" t="s">
        <v>305</v>
      </c>
      <c s="34" t="s">
        <v>5406</v>
      </c>
      <c s="35" t="s">
        <v>5</v>
      </c>
      <c s="6" t="s">
        <v>5407</v>
      </c>
      <c s="36" t="s">
        <v>4611</v>
      </c>
      <c s="37">
        <v>1</v>
      </c>
      <c s="36">
        <v>0</v>
      </c>
      <c s="36">
        <f>ROUND(G156*H156,6)</f>
      </c>
      <c r="L156" s="38">
        <v>0</v>
      </c>
      <c s="32">
        <f>ROUND(ROUND(L156,2)*ROUND(G156,3),2)</f>
      </c>
      <c s="36" t="s">
        <v>434</v>
      </c>
      <c>
        <f>(M156*21)/100</f>
      </c>
      <c t="s">
        <v>27</v>
      </c>
    </row>
    <row r="157" spans="1:5" ht="12.75">
      <c r="A157" s="35" t="s">
        <v>53</v>
      </c>
      <c r="E157" s="39" t="s">
        <v>5</v>
      </c>
    </row>
    <row r="158" spans="1:5" ht="12.75">
      <c r="A158" s="35" t="s">
        <v>54</v>
      </c>
      <c r="E158" s="40" t="s">
        <v>5</v>
      </c>
    </row>
    <row r="159" spans="1:5" ht="12.75">
      <c r="A159" t="s">
        <v>55</v>
      </c>
      <c r="E159" s="39" t="s">
        <v>5408</v>
      </c>
    </row>
    <row r="160" spans="1:16" ht="12.75">
      <c r="A160" t="s">
        <v>48</v>
      </c>
      <c s="34" t="s">
        <v>311</v>
      </c>
      <c s="34" t="s">
        <v>5409</v>
      </c>
      <c s="35" t="s">
        <v>5</v>
      </c>
      <c s="6" t="s">
        <v>5410</v>
      </c>
      <c s="36" t="s">
        <v>62</v>
      </c>
      <c s="37">
        <v>1</v>
      </c>
      <c s="36">
        <v>0</v>
      </c>
      <c s="36">
        <f>ROUND(G160*H160,6)</f>
      </c>
      <c r="L160" s="38">
        <v>0</v>
      </c>
      <c s="32">
        <f>ROUND(ROUND(L160,2)*ROUND(G160,3),2)</f>
      </c>
      <c s="36" t="s">
        <v>5319</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312</v>
      </c>
      <c s="34" t="s">
        <v>5411</v>
      </c>
      <c s="35" t="s">
        <v>5</v>
      </c>
      <c s="6" t="s">
        <v>5412</v>
      </c>
      <c s="36" t="s">
        <v>4611</v>
      </c>
      <c s="37">
        <v>1</v>
      </c>
      <c s="36">
        <v>0</v>
      </c>
      <c s="36">
        <f>ROUND(G164*H164,6)</f>
      </c>
      <c r="L164" s="38">
        <v>0</v>
      </c>
      <c s="32">
        <f>ROUND(ROUND(L164,2)*ROUND(G164,3),2)</f>
      </c>
      <c s="36" t="s">
        <v>5319</v>
      </c>
      <c>
        <f>(M164*21)/100</f>
      </c>
      <c t="s">
        <v>27</v>
      </c>
    </row>
    <row r="165" spans="1:5" ht="12.75">
      <c r="A165" s="35" t="s">
        <v>53</v>
      </c>
      <c r="E165" s="39" t="s">
        <v>5</v>
      </c>
    </row>
    <row r="166" spans="1:5" ht="12.75">
      <c r="A166" s="35" t="s">
        <v>54</v>
      </c>
      <c r="E166" s="40" t="s">
        <v>5</v>
      </c>
    </row>
    <row r="167" spans="1:5" ht="12.75">
      <c r="A167" t="s">
        <v>55</v>
      </c>
      <c r="E167" s="39" t="s">
        <v>5</v>
      </c>
    </row>
    <row r="168" spans="1:16" ht="12.75">
      <c r="A168" t="s">
        <v>48</v>
      </c>
      <c s="34" t="s">
        <v>314</v>
      </c>
      <c s="34" t="s">
        <v>5413</v>
      </c>
      <c s="35" t="s">
        <v>5</v>
      </c>
      <c s="6" t="s">
        <v>5414</v>
      </c>
      <c s="36" t="s">
        <v>4611</v>
      </c>
      <c s="37">
        <v>1</v>
      </c>
      <c s="36">
        <v>0</v>
      </c>
      <c s="36">
        <f>ROUND(G168*H168,6)</f>
      </c>
      <c r="L168" s="38">
        <v>0</v>
      </c>
      <c s="32">
        <f>ROUND(ROUND(L168,2)*ROUND(G168,3),2)</f>
      </c>
      <c s="36" t="s">
        <v>5319</v>
      </c>
      <c>
        <f>(M168*21)/100</f>
      </c>
      <c t="s">
        <v>27</v>
      </c>
    </row>
    <row r="169" spans="1:5" ht="12.75">
      <c r="A169" s="35" t="s">
        <v>53</v>
      </c>
      <c r="E169" s="39" t="s">
        <v>5</v>
      </c>
    </row>
    <row r="170" spans="1:5" ht="12.75">
      <c r="A170" s="35" t="s">
        <v>54</v>
      </c>
      <c r="E170" s="40" t="s">
        <v>5</v>
      </c>
    </row>
    <row r="171" spans="1:5" ht="12.75">
      <c r="A171" t="s">
        <v>55</v>
      </c>
      <c r="E171" s="39" t="s">
        <v>5</v>
      </c>
    </row>
    <row r="172" spans="1:16" ht="12.75">
      <c r="A172" t="s">
        <v>48</v>
      </c>
      <c s="34" t="s">
        <v>319</v>
      </c>
      <c s="34" t="s">
        <v>5415</v>
      </c>
      <c s="35" t="s">
        <v>5</v>
      </c>
      <c s="6" t="s">
        <v>5416</v>
      </c>
      <c s="36" t="s">
        <v>4611</v>
      </c>
      <c s="37">
        <v>1</v>
      </c>
      <c s="36">
        <v>0</v>
      </c>
      <c s="36">
        <f>ROUND(G172*H172,6)</f>
      </c>
      <c r="L172" s="38">
        <v>0</v>
      </c>
      <c s="32">
        <f>ROUND(ROUND(L172,2)*ROUND(G172,3),2)</f>
      </c>
      <c s="36" t="s">
        <v>5319</v>
      </c>
      <c>
        <f>(M172*21)/100</f>
      </c>
      <c t="s">
        <v>27</v>
      </c>
    </row>
    <row r="173" spans="1:5" ht="12.75">
      <c r="A173" s="35" t="s">
        <v>53</v>
      </c>
      <c r="E173" s="39" t="s">
        <v>5</v>
      </c>
    </row>
    <row r="174" spans="1:5" ht="12.75">
      <c r="A174" s="35" t="s">
        <v>54</v>
      </c>
      <c r="E174" s="40" t="s">
        <v>5</v>
      </c>
    </row>
    <row r="175" spans="1:5" ht="12.75">
      <c r="A175" t="s">
        <v>55</v>
      </c>
      <c r="E175" s="39" t="s">
        <v>5</v>
      </c>
    </row>
    <row r="176" spans="1:16" ht="12.75">
      <c r="A176" t="s">
        <v>48</v>
      </c>
      <c s="34" t="s">
        <v>323</v>
      </c>
      <c s="34" t="s">
        <v>5417</v>
      </c>
      <c s="35" t="s">
        <v>5</v>
      </c>
      <c s="6" t="s">
        <v>5418</v>
      </c>
      <c s="36" t="s">
        <v>4611</v>
      </c>
      <c s="37">
        <v>1</v>
      </c>
      <c s="36">
        <v>0</v>
      </c>
      <c s="36">
        <f>ROUND(G176*H176,6)</f>
      </c>
      <c r="L176" s="38">
        <v>0</v>
      </c>
      <c s="32">
        <f>ROUND(ROUND(L176,2)*ROUND(G176,3),2)</f>
      </c>
      <c s="36" t="s">
        <v>5319</v>
      </c>
      <c>
        <f>(M176*21)/100</f>
      </c>
      <c t="s">
        <v>27</v>
      </c>
    </row>
    <row r="177" spans="1:5" ht="12.75">
      <c r="A177" s="35" t="s">
        <v>53</v>
      </c>
      <c r="E177" s="39" t="s">
        <v>5</v>
      </c>
    </row>
    <row r="178" spans="1:5" ht="12.75">
      <c r="A178" s="35" t="s">
        <v>54</v>
      </c>
      <c r="E178" s="40" t="s">
        <v>5</v>
      </c>
    </row>
    <row r="179" spans="1:5" ht="12.75">
      <c r="A179" t="s">
        <v>55</v>
      </c>
      <c r="E179" s="39" t="s">
        <v>5</v>
      </c>
    </row>
    <row r="180" spans="1:16" ht="12.75">
      <c r="A180" t="s">
        <v>48</v>
      </c>
      <c s="34" t="s">
        <v>327</v>
      </c>
      <c s="34" t="s">
        <v>5419</v>
      </c>
      <c s="35" t="s">
        <v>5</v>
      </c>
      <c s="6" t="s">
        <v>5420</v>
      </c>
      <c s="36" t="s">
        <v>4611</v>
      </c>
      <c s="37">
        <v>2</v>
      </c>
      <c s="36">
        <v>0</v>
      </c>
      <c s="36">
        <f>ROUND(G180*H180,6)</f>
      </c>
      <c r="L180" s="38">
        <v>0</v>
      </c>
      <c s="32">
        <f>ROUND(ROUND(L180,2)*ROUND(G180,3),2)</f>
      </c>
      <c s="36" t="s">
        <v>5319</v>
      </c>
      <c>
        <f>(M180*21)/100</f>
      </c>
      <c t="s">
        <v>27</v>
      </c>
    </row>
    <row r="181" spans="1:5" ht="12.75">
      <c r="A181" s="35" t="s">
        <v>53</v>
      </c>
      <c r="E181" s="39" t="s">
        <v>5</v>
      </c>
    </row>
    <row r="182" spans="1:5" ht="12.75">
      <c r="A182" s="35" t="s">
        <v>54</v>
      </c>
      <c r="E182" s="40" t="s">
        <v>5</v>
      </c>
    </row>
    <row r="183" spans="1:5" ht="12.75">
      <c r="A183" t="s">
        <v>55</v>
      </c>
      <c r="E183" s="39" t="s">
        <v>5</v>
      </c>
    </row>
    <row r="184" spans="1:16" ht="25.5">
      <c r="A184" t="s">
        <v>48</v>
      </c>
      <c s="34" t="s">
        <v>330</v>
      </c>
      <c s="34" t="s">
        <v>5421</v>
      </c>
      <c s="35" t="s">
        <v>5</v>
      </c>
      <c s="6" t="s">
        <v>5422</v>
      </c>
      <c s="36" t="s">
        <v>4611</v>
      </c>
      <c s="37">
        <v>1</v>
      </c>
      <c s="36">
        <v>0</v>
      </c>
      <c s="36">
        <f>ROUND(G184*H184,6)</f>
      </c>
      <c r="L184" s="38">
        <v>0</v>
      </c>
      <c s="32">
        <f>ROUND(ROUND(L184,2)*ROUND(G184,3),2)</f>
      </c>
      <c s="36" t="s">
        <v>5319</v>
      </c>
      <c>
        <f>(M184*21)/100</f>
      </c>
      <c t="s">
        <v>27</v>
      </c>
    </row>
    <row r="185" spans="1:5" ht="12.75">
      <c r="A185" s="35" t="s">
        <v>53</v>
      </c>
      <c r="E185" s="39" t="s">
        <v>5</v>
      </c>
    </row>
    <row r="186" spans="1:5" ht="12.75">
      <c r="A186" s="35" t="s">
        <v>54</v>
      </c>
      <c r="E186" s="40" t="s">
        <v>5</v>
      </c>
    </row>
    <row r="187" spans="1:5" ht="12.75">
      <c r="A187" t="s">
        <v>55</v>
      </c>
      <c r="E187" s="39" t="s">
        <v>5</v>
      </c>
    </row>
    <row r="188" spans="1:16" ht="12.75">
      <c r="A188" t="s">
        <v>48</v>
      </c>
      <c s="34" t="s">
        <v>334</v>
      </c>
      <c s="34" t="s">
        <v>5423</v>
      </c>
      <c s="35" t="s">
        <v>5</v>
      </c>
      <c s="6" t="s">
        <v>5424</v>
      </c>
      <c s="36" t="s">
        <v>4611</v>
      </c>
      <c s="37">
        <v>1</v>
      </c>
      <c s="36">
        <v>0</v>
      </c>
      <c s="36">
        <f>ROUND(G188*H188,6)</f>
      </c>
      <c r="L188" s="38">
        <v>0</v>
      </c>
      <c s="32">
        <f>ROUND(ROUND(L188,2)*ROUND(G188,3),2)</f>
      </c>
      <c s="36" t="s">
        <v>5319</v>
      </c>
      <c>
        <f>(M188*21)/100</f>
      </c>
      <c t="s">
        <v>27</v>
      </c>
    </row>
    <row r="189" spans="1:5" ht="12.75">
      <c r="A189" s="35" t="s">
        <v>53</v>
      </c>
      <c r="E189" s="39" t="s">
        <v>5</v>
      </c>
    </row>
    <row r="190" spans="1:5" ht="12.75">
      <c r="A190" s="35" t="s">
        <v>54</v>
      </c>
      <c r="E190" s="40" t="s">
        <v>5</v>
      </c>
    </row>
    <row r="191" spans="1:5" ht="12.75">
      <c r="A191" t="s">
        <v>55</v>
      </c>
      <c r="E191" s="39" t="s">
        <v>5</v>
      </c>
    </row>
    <row r="192" spans="1:16" ht="12.75">
      <c r="A192" t="s">
        <v>48</v>
      </c>
      <c s="34" t="s">
        <v>558</v>
      </c>
      <c s="34" t="s">
        <v>5425</v>
      </c>
      <c s="35" t="s">
        <v>5</v>
      </c>
      <c s="6" t="s">
        <v>5426</v>
      </c>
      <c s="36" t="s">
        <v>4611</v>
      </c>
      <c s="37">
        <v>1</v>
      </c>
      <c s="36">
        <v>0</v>
      </c>
      <c s="36">
        <f>ROUND(G192*H192,6)</f>
      </c>
      <c r="L192" s="38">
        <v>0</v>
      </c>
      <c s="32">
        <f>ROUND(ROUND(L192,2)*ROUND(G192,3),2)</f>
      </c>
      <c s="36" t="s">
        <v>5319</v>
      </c>
      <c>
        <f>(M192*21)/100</f>
      </c>
      <c t="s">
        <v>27</v>
      </c>
    </row>
    <row r="193" spans="1:5" ht="12.75">
      <c r="A193" s="35" t="s">
        <v>53</v>
      </c>
      <c r="E193" s="39" t="s">
        <v>5</v>
      </c>
    </row>
    <row r="194" spans="1:5" ht="12.75">
      <c r="A194" s="35" t="s">
        <v>54</v>
      </c>
      <c r="E194" s="40" t="s">
        <v>5</v>
      </c>
    </row>
    <row r="195" spans="1:5" ht="12.75">
      <c r="A195" t="s">
        <v>55</v>
      </c>
      <c r="E195" s="39" t="s">
        <v>5</v>
      </c>
    </row>
    <row r="196" spans="1:16" ht="12.75">
      <c r="A196" t="s">
        <v>48</v>
      </c>
      <c s="34" t="s">
        <v>562</v>
      </c>
      <c s="34" t="s">
        <v>5427</v>
      </c>
      <c s="35" t="s">
        <v>5</v>
      </c>
      <c s="6" t="s">
        <v>5428</v>
      </c>
      <c s="36" t="s">
        <v>62</v>
      </c>
      <c s="37">
        <v>1</v>
      </c>
      <c s="36">
        <v>0</v>
      </c>
      <c s="36">
        <f>ROUND(G196*H196,6)</f>
      </c>
      <c r="L196" s="38">
        <v>0</v>
      </c>
      <c s="32">
        <f>ROUND(ROUND(L196,2)*ROUND(G196,3),2)</f>
      </c>
      <c s="36" t="s">
        <v>5319</v>
      </c>
      <c>
        <f>(M196*21)/100</f>
      </c>
      <c t="s">
        <v>27</v>
      </c>
    </row>
    <row r="197" spans="1:5" ht="12.75">
      <c r="A197" s="35" t="s">
        <v>53</v>
      </c>
      <c r="E197" s="39" t="s">
        <v>5</v>
      </c>
    </row>
    <row r="198" spans="1:5" ht="12.75">
      <c r="A198" s="35" t="s">
        <v>54</v>
      </c>
      <c r="E198" s="40" t="s">
        <v>5</v>
      </c>
    </row>
    <row r="199" spans="1:5" ht="12.75">
      <c r="A199" t="s">
        <v>55</v>
      </c>
      <c r="E199" s="39" t="s">
        <v>5</v>
      </c>
    </row>
    <row r="200" spans="1:16" ht="25.5">
      <c r="A200" t="s">
        <v>48</v>
      </c>
      <c s="34" t="s">
        <v>338</v>
      </c>
      <c s="34" t="s">
        <v>5429</v>
      </c>
      <c s="35" t="s">
        <v>5</v>
      </c>
      <c s="6" t="s">
        <v>5430</v>
      </c>
      <c s="36" t="s">
        <v>4611</v>
      </c>
      <c s="37">
        <v>1</v>
      </c>
      <c s="36">
        <v>0</v>
      </c>
      <c s="36">
        <f>ROUND(G200*H200,6)</f>
      </c>
      <c r="L200" s="38">
        <v>0</v>
      </c>
      <c s="32">
        <f>ROUND(ROUND(L200,2)*ROUND(G200,3),2)</f>
      </c>
      <c s="36" t="s">
        <v>5319</v>
      </c>
      <c>
        <f>(M200*21)/100</f>
      </c>
      <c t="s">
        <v>27</v>
      </c>
    </row>
    <row r="201" spans="1:5" ht="12.75">
      <c r="A201" s="35" t="s">
        <v>53</v>
      </c>
      <c r="E201" s="39" t="s">
        <v>5</v>
      </c>
    </row>
    <row r="202" spans="1:5" ht="12.75">
      <c r="A202" s="35" t="s">
        <v>54</v>
      </c>
      <c r="E202" s="40" t="s">
        <v>5</v>
      </c>
    </row>
    <row r="203" spans="1:5" ht="38.25">
      <c r="A203" t="s">
        <v>55</v>
      </c>
      <c r="E203" s="39" t="s">
        <v>5431</v>
      </c>
    </row>
    <row r="204" spans="1:16" ht="12.75">
      <c r="A204" t="s">
        <v>48</v>
      </c>
      <c s="34" t="s">
        <v>342</v>
      </c>
      <c s="34" t="s">
        <v>5432</v>
      </c>
      <c s="35" t="s">
        <v>5</v>
      </c>
      <c s="6" t="s">
        <v>5433</v>
      </c>
      <c s="36" t="s">
        <v>5348</v>
      </c>
      <c s="37">
        <v>56466</v>
      </c>
      <c s="36">
        <v>0</v>
      </c>
      <c s="36">
        <f>ROUND(G204*H204,6)</f>
      </c>
      <c r="L204" s="38">
        <v>0</v>
      </c>
      <c s="32">
        <f>ROUND(ROUND(L204,2)*ROUND(G204,3),2)</f>
      </c>
      <c s="36" t="s">
        <v>5319</v>
      </c>
      <c>
        <f>(M204*21)/100</f>
      </c>
      <c t="s">
        <v>27</v>
      </c>
    </row>
    <row r="205" spans="1:5" ht="12.75">
      <c r="A205" s="35" t="s">
        <v>53</v>
      </c>
      <c r="E205" s="39" t="s">
        <v>5</v>
      </c>
    </row>
    <row r="206" spans="1:5" ht="12.75">
      <c r="A206" s="35" t="s">
        <v>54</v>
      </c>
      <c r="E206" s="40" t="s">
        <v>5</v>
      </c>
    </row>
    <row r="207" spans="1:5" ht="12.75">
      <c r="A207" t="s">
        <v>55</v>
      </c>
      <c r="E207" s="39" t="s">
        <v>5</v>
      </c>
    </row>
    <row r="208" spans="1:16" ht="12.75">
      <c r="A208" t="s">
        <v>48</v>
      </c>
      <c s="34" t="s">
        <v>573</v>
      </c>
      <c s="34" t="s">
        <v>5434</v>
      </c>
      <c s="35" t="s">
        <v>5</v>
      </c>
      <c s="6" t="s">
        <v>5435</v>
      </c>
      <c s="36" t="s">
        <v>5348</v>
      </c>
      <c s="37">
        <v>10400</v>
      </c>
      <c s="36">
        <v>0</v>
      </c>
      <c s="36">
        <f>ROUND(G208*H208,6)</f>
      </c>
      <c r="L208" s="38">
        <v>0</v>
      </c>
      <c s="32">
        <f>ROUND(ROUND(L208,2)*ROUND(G208,3),2)</f>
      </c>
      <c s="36" t="s">
        <v>5319</v>
      </c>
      <c>
        <f>(M208*21)/100</f>
      </c>
      <c t="s">
        <v>27</v>
      </c>
    </row>
    <row r="209" spans="1:5" ht="12.75">
      <c r="A209" s="35" t="s">
        <v>53</v>
      </c>
      <c r="E209" s="39" t="s">
        <v>5</v>
      </c>
    </row>
    <row r="210" spans="1:5" ht="12.75">
      <c r="A210" s="35" t="s">
        <v>54</v>
      </c>
      <c r="E210" s="40" t="s">
        <v>5</v>
      </c>
    </row>
    <row r="211" spans="1:5" ht="12.75">
      <c r="A211" t="s">
        <v>55</v>
      </c>
      <c r="E2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4379</v>
      </c>
      <c s="41">
        <f>Rekapitulace!C74</f>
      </c>
      <c s="20" t="s">
        <v>0</v>
      </c>
      <c t="s">
        <v>23</v>
      </c>
      <c t="s">
        <v>27</v>
      </c>
    </row>
    <row r="4" spans="1:16" ht="32" customHeight="1">
      <c r="A4" s="24" t="s">
        <v>20</v>
      </c>
      <c s="25" t="s">
        <v>28</v>
      </c>
      <c s="27" t="s">
        <v>4379</v>
      </c>
      <c r="E4" s="26" t="s">
        <v>4380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COUNTIFS(L8:L329,"=0",A8:A329,"P")+COUNTIFS(L8:L329,"",A8:A329,"P")+SUM(Q8:Q329)</f>
      </c>
    </row>
    <row r="8" spans="1:13" ht="12.75">
      <c r="A8" t="s">
        <v>44</v>
      </c>
      <c r="C8" s="28" t="s">
        <v>5438</v>
      </c>
      <c r="E8" s="30" t="s">
        <v>5437</v>
      </c>
      <c r="J8" s="29">
        <f>0+J9+J62+J147+J172+J269+J298+J315+J320</f>
      </c>
      <c s="29">
        <f>0+K9+K62+K147+K172+K269+K298+K315+K320</f>
      </c>
      <c s="29">
        <f>0+L9+L62+L147+L172+L269+L298+L315+L320</f>
      </c>
      <c s="29">
        <f>0+M9+M62+M147+M172+M269+M298+M315+M320</f>
      </c>
    </row>
    <row r="9" spans="1:13" ht="12.75">
      <c r="A9" t="s">
        <v>46</v>
      </c>
      <c r="C9" s="31" t="s">
        <v>5439</v>
      </c>
      <c r="E9" s="33" t="s">
        <v>5440</v>
      </c>
      <c r="J9" s="32">
        <f>0</f>
      </c>
      <c s="32">
        <f>0</f>
      </c>
      <c s="32">
        <f>0+L10+L14+L18+L22+L26+L30+L34+L38+L42+L46+L50+L54+L58</f>
      </c>
      <c s="32">
        <f>0+M10+M14+M18+M22+M26+M30+M34+M38+M42+M46+M50+M54+M58</f>
      </c>
    </row>
    <row r="10" spans="1:16" ht="12.75">
      <c r="A10" t="s">
        <v>48</v>
      </c>
      <c s="34" t="s">
        <v>4</v>
      </c>
      <c s="34" t="s">
        <v>5441</v>
      </c>
      <c s="35" t="s">
        <v>5</v>
      </c>
      <c s="6" t="s">
        <v>5442</v>
      </c>
      <c s="36" t="s">
        <v>62</v>
      </c>
      <c s="37">
        <v>3</v>
      </c>
      <c s="36">
        <v>0</v>
      </c>
      <c s="36">
        <f>ROUND(G10*H10,6)</f>
      </c>
      <c r="L10" s="38">
        <v>0</v>
      </c>
      <c s="32">
        <f>ROUND(ROUND(L10,2)*ROUND(G10,3),2)</f>
      </c>
      <c s="36" t="s">
        <v>434</v>
      </c>
      <c>
        <f>(M10*21)/100</f>
      </c>
      <c t="s">
        <v>27</v>
      </c>
    </row>
    <row r="11" spans="1:5" ht="12.75">
      <c r="A11" s="35" t="s">
        <v>53</v>
      </c>
      <c r="E11" s="39" t="s">
        <v>5443</v>
      </c>
    </row>
    <row r="12" spans="1:5" ht="25.5">
      <c r="A12" s="35" t="s">
        <v>54</v>
      </c>
      <c r="E12" s="40" t="s">
        <v>3631</v>
      </c>
    </row>
    <row r="13" spans="1:5" ht="12.75">
      <c r="A13" t="s">
        <v>55</v>
      </c>
      <c r="E13" s="39" t="s">
        <v>2929</v>
      </c>
    </row>
    <row r="14" spans="1:16" ht="12.75">
      <c r="A14" t="s">
        <v>48</v>
      </c>
      <c s="34" t="s">
        <v>27</v>
      </c>
      <c s="34" t="s">
        <v>5444</v>
      </c>
      <c s="35" t="s">
        <v>5</v>
      </c>
      <c s="6" t="s">
        <v>5445</v>
      </c>
      <c s="36" t="s">
        <v>62</v>
      </c>
      <c s="37">
        <v>6</v>
      </c>
      <c s="36">
        <v>0</v>
      </c>
      <c s="36">
        <f>ROUND(G14*H14,6)</f>
      </c>
      <c r="L14" s="38">
        <v>0</v>
      </c>
      <c s="32">
        <f>ROUND(ROUND(L14,2)*ROUND(G14,3),2)</f>
      </c>
      <c s="36" t="s">
        <v>434</v>
      </c>
      <c>
        <f>(M14*21)/100</f>
      </c>
      <c t="s">
        <v>27</v>
      </c>
    </row>
    <row r="15" spans="1:5" ht="12.75">
      <c r="A15" s="35" t="s">
        <v>53</v>
      </c>
      <c r="E15" s="39" t="s">
        <v>5446</v>
      </c>
    </row>
    <row r="16" spans="1:5" ht="25.5">
      <c r="A16" s="35" t="s">
        <v>54</v>
      </c>
      <c r="E16" s="40" t="s">
        <v>5447</v>
      </c>
    </row>
    <row r="17" spans="1:5" ht="12.75">
      <c r="A17" t="s">
        <v>55</v>
      </c>
      <c r="E17" s="39" t="s">
        <v>2929</v>
      </c>
    </row>
    <row r="18" spans="1:16" ht="12.75">
      <c r="A18" t="s">
        <v>48</v>
      </c>
      <c s="34" t="s">
        <v>26</v>
      </c>
      <c s="34" t="s">
        <v>5448</v>
      </c>
      <c s="35" t="s">
        <v>5</v>
      </c>
      <c s="6" t="s">
        <v>5449</v>
      </c>
      <c s="36" t="s">
        <v>62</v>
      </c>
      <c s="37">
        <v>4</v>
      </c>
      <c s="36">
        <v>0</v>
      </c>
      <c s="36">
        <f>ROUND(G18*H18,6)</f>
      </c>
      <c r="L18" s="38">
        <v>0</v>
      </c>
      <c s="32">
        <f>ROUND(ROUND(L18,2)*ROUND(G18,3),2)</f>
      </c>
      <c s="36" t="s">
        <v>434</v>
      </c>
      <c>
        <f>(M18*21)/100</f>
      </c>
      <c t="s">
        <v>27</v>
      </c>
    </row>
    <row r="19" spans="1:5" ht="12.75">
      <c r="A19" s="35" t="s">
        <v>53</v>
      </c>
      <c r="E19" s="39" t="s">
        <v>5450</v>
      </c>
    </row>
    <row r="20" spans="1:5" ht="25.5">
      <c r="A20" s="35" t="s">
        <v>54</v>
      </c>
      <c r="E20" s="40" t="s">
        <v>5451</v>
      </c>
    </row>
    <row r="21" spans="1:5" ht="12.75">
      <c r="A21" t="s">
        <v>55</v>
      </c>
      <c r="E21" s="39" t="s">
        <v>2929</v>
      </c>
    </row>
    <row r="22" spans="1:16" ht="12.75">
      <c r="A22" t="s">
        <v>48</v>
      </c>
      <c s="34" t="s">
        <v>63</v>
      </c>
      <c s="34" t="s">
        <v>5452</v>
      </c>
      <c s="35" t="s">
        <v>5</v>
      </c>
      <c s="6" t="s">
        <v>5453</v>
      </c>
      <c s="36" t="s">
        <v>62</v>
      </c>
      <c s="37">
        <v>16</v>
      </c>
      <c s="36">
        <v>0</v>
      </c>
      <c s="36">
        <f>ROUND(G22*H22,6)</f>
      </c>
      <c r="L22" s="38">
        <v>0</v>
      </c>
      <c s="32">
        <f>ROUND(ROUND(L22,2)*ROUND(G22,3),2)</f>
      </c>
      <c s="36" t="s">
        <v>434</v>
      </c>
      <c>
        <f>(M22*21)/100</f>
      </c>
      <c t="s">
        <v>27</v>
      </c>
    </row>
    <row r="23" spans="1:5" ht="12.75">
      <c r="A23" s="35" t="s">
        <v>53</v>
      </c>
      <c r="E23" s="39" t="s">
        <v>5454</v>
      </c>
    </row>
    <row r="24" spans="1:5" ht="25.5">
      <c r="A24" s="35" t="s">
        <v>54</v>
      </c>
      <c r="E24" s="40" t="s">
        <v>5455</v>
      </c>
    </row>
    <row r="25" spans="1:5" ht="12.75">
      <c r="A25" t="s">
        <v>55</v>
      </c>
      <c r="E25" s="39" t="s">
        <v>2929</v>
      </c>
    </row>
    <row r="26" spans="1:16" ht="12.75">
      <c r="A26" t="s">
        <v>48</v>
      </c>
      <c s="34" t="s">
        <v>67</v>
      </c>
      <c s="34" t="s">
        <v>5456</v>
      </c>
      <c s="35" t="s">
        <v>5</v>
      </c>
      <c s="6" t="s">
        <v>5457</v>
      </c>
      <c s="36" t="s">
        <v>62</v>
      </c>
      <c s="37">
        <v>7</v>
      </c>
      <c s="36">
        <v>0</v>
      </c>
      <c s="36">
        <f>ROUND(G26*H26,6)</f>
      </c>
      <c r="L26" s="38">
        <v>0</v>
      </c>
      <c s="32">
        <f>ROUND(ROUND(L26,2)*ROUND(G26,3),2)</f>
      </c>
      <c s="36" t="s">
        <v>434</v>
      </c>
      <c>
        <f>(M26*21)/100</f>
      </c>
      <c t="s">
        <v>27</v>
      </c>
    </row>
    <row r="27" spans="1:5" ht="12.75">
      <c r="A27" s="35" t="s">
        <v>53</v>
      </c>
      <c r="E27" s="39" t="s">
        <v>5458</v>
      </c>
    </row>
    <row r="28" spans="1:5" ht="25.5">
      <c r="A28" s="35" t="s">
        <v>54</v>
      </c>
      <c r="E28" s="40" t="s">
        <v>5459</v>
      </c>
    </row>
    <row r="29" spans="1:5" ht="12.75">
      <c r="A29" t="s">
        <v>55</v>
      </c>
      <c r="E29" s="39" t="s">
        <v>2929</v>
      </c>
    </row>
    <row r="30" spans="1:16" ht="12.75">
      <c r="A30" t="s">
        <v>48</v>
      </c>
      <c s="34" t="s">
        <v>72</v>
      </c>
      <c s="34" t="s">
        <v>5460</v>
      </c>
      <c s="35" t="s">
        <v>5</v>
      </c>
      <c s="6" t="s">
        <v>5454</v>
      </c>
      <c s="36" t="s">
        <v>62</v>
      </c>
      <c s="37">
        <v>16</v>
      </c>
      <c s="36">
        <v>0</v>
      </c>
      <c s="36">
        <f>ROUND(G30*H30,6)</f>
      </c>
      <c r="L30" s="38">
        <v>0</v>
      </c>
      <c s="32">
        <f>ROUND(ROUND(L30,2)*ROUND(G30,3),2)</f>
      </c>
      <c s="36" t="s">
        <v>434</v>
      </c>
      <c>
        <f>(M30*21)/100</f>
      </c>
      <c t="s">
        <v>27</v>
      </c>
    </row>
    <row r="31" spans="1:5" ht="12.75">
      <c r="A31" s="35" t="s">
        <v>53</v>
      </c>
      <c r="E31" s="39" t="s">
        <v>5</v>
      </c>
    </row>
    <row r="32" spans="1:5" ht="25.5">
      <c r="A32" s="35" t="s">
        <v>54</v>
      </c>
      <c r="E32" s="40" t="s">
        <v>5461</v>
      </c>
    </row>
    <row r="33" spans="1:5" ht="12.75">
      <c r="A33" t="s">
        <v>55</v>
      </c>
      <c r="E33" s="39" t="s">
        <v>5462</v>
      </c>
    </row>
    <row r="34" spans="1:16" ht="12.75">
      <c r="A34" t="s">
        <v>48</v>
      </c>
      <c s="34" t="s">
        <v>123</v>
      </c>
      <c s="34" t="s">
        <v>5463</v>
      </c>
      <c s="35" t="s">
        <v>5</v>
      </c>
      <c s="6" t="s">
        <v>5458</v>
      </c>
      <c s="36" t="s">
        <v>62</v>
      </c>
      <c s="37">
        <v>53</v>
      </c>
      <c s="36">
        <v>0</v>
      </c>
      <c s="36">
        <f>ROUND(G34*H34,6)</f>
      </c>
      <c r="L34" s="38">
        <v>0</v>
      </c>
      <c s="32">
        <f>ROUND(ROUND(L34,2)*ROUND(G34,3),2)</f>
      </c>
      <c s="36" t="s">
        <v>434</v>
      </c>
      <c>
        <f>(M34*21)/100</f>
      </c>
      <c t="s">
        <v>27</v>
      </c>
    </row>
    <row r="35" spans="1:5" ht="12.75">
      <c r="A35" s="35" t="s">
        <v>53</v>
      </c>
      <c r="E35" s="39" t="s">
        <v>5</v>
      </c>
    </row>
    <row r="36" spans="1:5" ht="25.5">
      <c r="A36" s="35" t="s">
        <v>54</v>
      </c>
      <c r="E36" s="40" t="s">
        <v>5464</v>
      </c>
    </row>
    <row r="37" spans="1:5" ht="12.75">
      <c r="A37" t="s">
        <v>55</v>
      </c>
      <c r="E37" s="39" t="s">
        <v>5465</v>
      </c>
    </row>
    <row r="38" spans="1:16" ht="12.75">
      <c r="A38" t="s">
        <v>48</v>
      </c>
      <c s="34" t="s">
        <v>163</v>
      </c>
      <c s="34" t="s">
        <v>5466</v>
      </c>
      <c s="35" t="s">
        <v>5</v>
      </c>
      <c s="6" t="s">
        <v>5450</v>
      </c>
      <c s="36" t="s">
        <v>62</v>
      </c>
      <c s="37">
        <v>4</v>
      </c>
      <c s="36">
        <v>0</v>
      </c>
      <c s="36">
        <f>ROUND(G38*H38,6)</f>
      </c>
      <c r="L38" s="38">
        <v>0</v>
      </c>
      <c s="32">
        <f>ROUND(ROUND(L38,2)*ROUND(G38,3),2)</f>
      </c>
      <c s="36" t="s">
        <v>434</v>
      </c>
      <c>
        <f>(M38*21)/100</f>
      </c>
      <c t="s">
        <v>27</v>
      </c>
    </row>
    <row r="39" spans="1:5" ht="12.75">
      <c r="A39" s="35" t="s">
        <v>53</v>
      </c>
      <c r="E39" s="39" t="s">
        <v>5</v>
      </c>
    </row>
    <row r="40" spans="1:5" ht="25.5">
      <c r="A40" s="35" t="s">
        <v>54</v>
      </c>
      <c r="E40" s="40" t="s">
        <v>5467</v>
      </c>
    </row>
    <row r="41" spans="1:5" ht="12.75">
      <c r="A41" t="s">
        <v>55</v>
      </c>
      <c r="E41" s="39" t="s">
        <v>5468</v>
      </c>
    </row>
    <row r="42" spans="1:16" ht="12.75">
      <c r="A42" t="s">
        <v>48</v>
      </c>
      <c s="34" t="s">
        <v>76</v>
      </c>
      <c s="34" t="s">
        <v>5469</v>
      </c>
      <c s="35" t="s">
        <v>5</v>
      </c>
      <c s="6" t="s">
        <v>5470</v>
      </c>
      <c s="36" t="s">
        <v>62</v>
      </c>
      <c s="37">
        <v>21</v>
      </c>
      <c s="36">
        <v>0</v>
      </c>
      <c s="36">
        <f>ROUND(G42*H42,6)</f>
      </c>
      <c r="L42" s="38">
        <v>0</v>
      </c>
      <c s="32">
        <f>ROUND(ROUND(L42,2)*ROUND(G42,3),2)</f>
      </c>
      <c s="36" t="s">
        <v>434</v>
      </c>
      <c>
        <f>(M42*21)/100</f>
      </c>
      <c t="s">
        <v>27</v>
      </c>
    </row>
    <row r="43" spans="1:5" ht="12.75">
      <c r="A43" s="35" t="s">
        <v>53</v>
      </c>
      <c r="E43" s="39" t="s">
        <v>5</v>
      </c>
    </row>
    <row r="44" spans="1:5" ht="25.5">
      <c r="A44" s="35" t="s">
        <v>54</v>
      </c>
      <c r="E44" s="40" t="s">
        <v>5471</v>
      </c>
    </row>
    <row r="45" spans="1:5" ht="38.25">
      <c r="A45" t="s">
        <v>55</v>
      </c>
      <c r="E45" s="39" t="s">
        <v>5472</v>
      </c>
    </row>
    <row r="46" spans="1:16" ht="12.75">
      <c r="A46" t="s">
        <v>48</v>
      </c>
      <c s="34" t="s">
        <v>82</v>
      </c>
      <c s="34" t="s">
        <v>5473</v>
      </c>
      <c s="35" t="s">
        <v>5</v>
      </c>
      <c s="6" t="s">
        <v>5443</v>
      </c>
      <c s="36" t="s">
        <v>62</v>
      </c>
      <c s="37">
        <v>18</v>
      </c>
      <c s="36">
        <v>0</v>
      </c>
      <c s="36">
        <f>ROUND(G46*H46,6)</f>
      </c>
      <c r="L46" s="38">
        <v>0</v>
      </c>
      <c s="32">
        <f>ROUND(ROUND(L46,2)*ROUND(G46,3),2)</f>
      </c>
      <c s="36" t="s">
        <v>434</v>
      </c>
      <c>
        <f>(M46*21)/100</f>
      </c>
      <c t="s">
        <v>27</v>
      </c>
    </row>
    <row r="47" spans="1:5" ht="12.75">
      <c r="A47" s="35" t="s">
        <v>53</v>
      </c>
      <c r="E47" s="39" t="s">
        <v>5</v>
      </c>
    </row>
    <row r="48" spans="1:5" ht="25.5">
      <c r="A48" s="35" t="s">
        <v>54</v>
      </c>
      <c r="E48" s="40" t="s">
        <v>5474</v>
      </c>
    </row>
    <row r="49" spans="1:5" ht="25.5">
      <c r="A49" t="s">
        <v>55</v>
      </c>
      <c r="E49" s="39" t="s">
        <v>5475</v>
      </c>
    </row>
    <row r="50" spans="1:16" ht="12.75">
      <c r="A50" t="s">
        <v>48</v>
      </c>
      <c s="34" t="s">
        <v>627</v>
      </c>
      <c s="34" t="s">
        <v>5476</v>
      </c>
      <c s="35" t="s">
        <v>5</v>
      </c>
      <c s="6" t="s">
        <v>5477</v>
      </c>
      <c s="36" t="s">
        <v>62</v>
      </c>
      <c s="37">
        <v>73</v>
      </c>
      <c s="36">
        <v>0</v>
      </c>
      <c s="36">
        <f>ROUND(G50*H50,6)</f>
      </c>
      <c r="L50" s="38">
        <v>0</v>
      </c>
      <c s="32">
        <f>ROUND(ROUND(L50,2)*ROUND(G50,3),2)</f>
      </c>
      <c s="36" t="s">
        <v>434</v>
      </c>
      <c>
        <f>(M50*21)/100</f>
      </c>
      <c t="s">
        <v>27</v>
      </c>
    </row>
    <row r="51" spans="1:5" ht="12.75">
      <c r="A51" s="35" t="s">
        <v>53</v>
      </c>
      <c r="E51" s="39" t="s">
        <v>5</v>
      </c>
    </row>
    <row r="52" spans="1:5" ht="25.5">
      <c r="A52" s="35" t="s">
        <v>54</v>
      </c>
      <c r="E52" s="40" t="s">
        <v>5478</v>
      </c>
    </row>
    <row r="53" spans="1:5" ht="12.75">
      <c r="A53" t="s">
        <v>55</v>
      </c>
      <c r="E53" s="39" t="s">
        <v>5468</v>
      </c>
    </row>
    <row r="54" spans="1:16" ht="12.75">
      <c r="A54" t="s">
        <v>48</v>
      </c>
      <c s="34" t="s">
        <v>628</v>
      </c>
      <c s="34" t="s">
        <v>5479</v>
      </c>
      <c s="35" t="s">
        <v>5</v>
      </c>
      <c s="6" t="s">
        <v>5446</v>
      </c>
      <c s="36" t="s">
        <v>62</v>
      </c>
      <c s="37">
        <v>6</v>
      </c>
      <c s="36">
        <v>0</v>
      </c>
      <c s="36">
        <f>ROUND(G54*H54,6)</f>
      </c>
      <c r="L54" s="38">
        <v>0</v>
      </c>
      <c s="32">
        <f>ROUND(ROUND(L54,2)*ROUND(G54,3),2)</f>
      </c>
      <c s="36" t="s">
        <v>434</v>
      </c>
      <c>
        <f>(M54*21)/100</f>
      </c>
      <c t="s">
        <v>27</v>
      </c>
    </row>
    <row r="55" spans="1:5" ht="12.75">
      <c r="A55" s="35" t="s">
        <v>53</v>
      </c>
      <c r="E55" s="39" t="s">
        <v>5</v>
      </c>
    </row>
    <row r="56" spans="1:5" ht="25.5">
      <c r="A56" s="35" t="s">
        <v>54</v>
      </c>
      <c r="E56" s="40" t="s">
        <v>5480</v>
      </c>
    </row>
    <row r="57" spans="1:5" ht="38.25">
      <c r="A57" t="s">
        <v>55</v>
      </c>
      <c r="E57" s="39" t="s">
        <v>5472</v>
      </c>
    </row>
    <row r="58" spans="1:16" ht="12.75">
      <c r="A58" t="s">
        <v>48</v>
      </c>
      <c s="34" t="s">
        <v>632</v>
      </c>
      <c s="34" t="s">
        <v>5481</v>
      </c>
      <c s="35" t="s">
        <v>5</v>
      </c>
      <c s="6" t="s">
        <v>5482</v>
      </c>
      <c s="36" t="s">
        <v>62</v>
      </c>
      <c s="37">
        <v>12</v>
      </c>
      <c s="36">
        <v>0</v>
      </c>
      <c s="36">
        <f>ROUND(G58*H58,6)</f>
      </c>
      <c r="L58" s="38">
        <v>0</v>
      </c>
      <c s="32">
        <f>ROUND(ROUND(L58,2)*ROUND(G58,3),2)</f>
      </c>
      <c s="36" t="s">
        <v>434</v>
      </c>
      <c>
        <f>(M58*21)/100</f>
      </c>
      <c t="s">
        <v>27</v>
      </c>
    </row>
    <row r="59" spans="1:5" ht="12.75">
      <c r="A59" s="35" t="s">
        <v>53</v>
      </c>
      <c r="E59" s="39" t="s">
        <v>5</v>
      </c>
    </row>
    <row r="60" spans="1:5" ht="25.5">
      <c r="A60" s="35" t="s">
        <v>54</v>
      </c>
      <c r="E60" s="40" t="s">
        <v>515</v>
      </c>
    </row>
    <row r="61" spans="1:5" ht="12.75">
      <c r="A61" t="s">
        <v>55</v>
      </c>
      <c r="E61" s="39" t="s">
        <v>5462</v>
      </c>
    </row>
    <row r="62" spans="1:13" ht="12.75">
      <c r="A62" t="s">
        <v>46</v>
      </c>
      <c r="C62" s="31" t="s">
        <v>5483</v>
      </c>
      <c r="E62" s="33" t="s">
        <v>5484</v>
      </c>
      <c r="J62" s="32">
        <f>0</f>
      </c>
      <c s="32">
        <f>0</f>
      </c>
      <c s="32">
        <f>0+L63+L67+L71+L75+L79+L83+L87+L91+L95+L99+L103+L107+L111+L115+L119+L123+L127+L131+L135+L139+L143</f>
      </c>
      <c s="32">
        <f>0+M63+M67+M71+M75+M79+M83+M87+M91+M95+M99+M103+M107+M111+M115+M119+M123+M127+M131+M135+M139+M143</f>
      </c>
    </row>
    <row r="63" spans="1:16" ht="12.75">
      <c r="A63" t="s">
        <v>48</v>
      </c>
      <c s="34" t="s">
        <v>86</v>
      </c>
      <c s="34" t="s">
        <v>5485</v>
      </c>
      <c s="35" t="s">
        <v>5</v>
      </c>
      <c s="6" t="s">
        <v>5486</v>
      </c>
      <c s="36" t="s">
        <v>62</v>
      </c>
      <c s="37">
        <v>2</v>
      </c>
      <c s="36">
        <v>0</v>
      </c>
      <c s="36">
        <f>ROUND(G63*H63,6)</f>
      </c>
      <c r="L63" s="38">
        <v>0</v>
      </c>
      <c s="32">
        <f>ROUND(ROUND(L63,2)*ROUND(G63,3),2)</f>
      </c>
      <c s="36" t="s">
        <v>434</v>
      </c>
      <c>
        <f>(M63*21)/100</f>
      </c>
      <c t="s">
        <v>27</v>
      </c>
    </row>
    <row r="64" spans="1:5" ht="12.75">
      <c r="A64" s="35" t="s">
        <v>53</v>
      </c>
      <c r="E64" s="39" t="s">
        <v>5</v>
      </c>
    </row>
    <row r="65" spans="1:5" ht="25.5">
      <c r="A65" s="35" t="s">
        <v>54</v>
      </c>
      <c r="E65" s="40" t="s">
        <v>3628</v>
      </c>
    </row>
    <row r="66" spans="1:5" ht="12.75">
      <c r="A66" t="s">
        <v>55</v>
      </c>
      <c r="E66" s="39" t="s">
        <v>2929</v>
      </c>
    </row>
    <row r="67" spans="1:16" ht="12.75">
      <c r="A67" t="s">
        <v>48</v>
      </c>
      <c s="34" t="s">
        <v>90</v>
      </c>
      <c s="34" t="s">
        <v>5487</v>
      </c>
      <c s="35" t="s">
        <v>5</v>
      </c>
      <c s="6" t="s">
        <v>5488</v>
      </c>
      <c s="36" t="s">
        <v>62</v>
      </c>
      <c s="37">
        <v>1</v>
      </c>
      <c s="36">
        <v>0</v>
      </c>
      <c s="36">
        <f>ROUND(G67*H67,6)</f>
      </c>
      <c r="L67" s="38">
        <v>0</v>
      </c>
      <c s="32">
        <f>ROUND(ROUND(L67,2)*ROUND(G67,3),2)</f>
      </c>
      <c s="36" t="s">
        <v>434</v>
      </c>
      <c>
        <f>(M67*21)/100</f>
      </c>
      <c t="s">
        <v>27</v>
      </c>
    </row>
    <row r="68" spans="1:5" ht="12.75">
      <c r="A68" s="35" t="s">
        <v>53</v>
      </c>
      <c r="E68" s="39" t="s">
        <v>5</v>
      </c>
    </row>
    <row r="69" spans="1:5" ht="25.5">
      <c r="A69" s="35" t="s">
        <v>54</v>
      </c>
      <c r="E69" s="40" t="s">
        <v>5489</v>
      </c>
    </row>
    <row r="70" spans="1:5" ht="12.75">
      <c r="A70" t="s">
        <v>55</v>
      </c>
      <c r="E70" s="39" t="s">
        <v>2929</v>
      </c>
    </row>
    <row r="71" spans="1:16" ht="25.5">
      <c r="A71" t="s">
        <v>48</v>
      </c>
      <c s="34" t="s">
        <v>94</v>
      </c>
      <c s="34" t="s">
        <v>5490</v>
      </c>
      <c s="35" t="s">
        <v>5</v>
      </c>
      <c s="6" t="s">
        <v>5491</v>
      </c>
      <c s="36" t="s">
        <v>62</v>
      </c>
      <c s="37">
        <v>2</v>
      </c>
      <c s="36">
        <v>0</v>
      </c>
      <c s="36">
        <f>ROUND(G71*H71,6)</f>
      </c>
      <c r="L71" s="38">
        <v>0</v>
      </c>
      <c s="32">
        <f>ROUND(ROUND(L71,2)*ROUND(G71,3),2)</f>
      </c>
      <c s="36" t="s">
        <v>434</v>
      </c>
      <c>
        <f>(M71*21)/100</f>
      </c>
      <c t="s">
        <v>27</v>
      </c>
    </row>
    <row r="72" spans="1:5" ht="12.75">
      <c r="A72" s="35" t="s">
        <v>53</v>
      </c>
      <c r="E72" s="39" t="s">
        <v>5</v>
      </c>
    </row>
    <row r="73" spans="1:5" ht="25.5">
      <c r="A73" s="35" t="s">
        <v>54</v>
      </c>
      <c r="E73" s="40" t="s">
        <v>3628</v>
      </c>
    </row>
    <row r="74" spans="1:5" ht="12.75">
      <c r="A74" t="s">
        <v>55</v>
      </c>
      <c r="E74" s="39" t="s">
        <v>2929</v>
      </c>
    </row>
    <row r="75" spans="1:16" ht="25.5">
      <c r="A75" t="s">
        <v>48</v>
      </c>
      <c s="34" t="s">
        <v>98</v>
      </c>
      <c s="34" t="s">
        <v>5492</v>
      </c>
      <c s="35" t="s">
        <v>5</v>
      </c>
      <c s="6" t="s">
        <v>5493</v>
      </c>
      <c s="36" t="s">
        <v>62</v>
      </c>
      <c s="37">
        <v>8</v>
      </c>
      <c s="36">
        <v>0</v>
      </c>
      <c s="36">
        <f>ROUND(G75*H75,6)</f>
      </c>
      <c r="L75" s="38">
        <v>0</v>
      </c>
      <c s="32">
        <f>ROUND(ROUND(L75,2)*ROUND(G75,3),2)</f>
      </c>
      <c s="36" t="s">
        <v>434</v>
      </c>
      <c>
        <f>(M75*21)/100</f>
      </c>
      <c t="s">
        <v>27</v>
      </c>
    </row>
    <row r="76" spans="1:5" ht="12.75">
      <c r="A76" s="35" t="s">
        <v>53</v>
      </c>
      <c r="E76" s="39" t="s">
        <v>5</v>
      </c>
    </row>
    <row r="77" spans="1:5" ht="25.5">
      <c r="A77" s="35" t="s">
        <v>54</v>
      </c>
      <c r="E77" s="40" t="s">
        <v>5494</v>
      </c>
    </row>
    <row r="78" spans="1:5" ht="12.75">
      <c r="A78" t="s">
        <v>55</v>
      </c>
      <c r="E78" s="39" t="s">
        <v>2929</v>
      </c>
    </row>
    <row r="79" spans="1:16" ht="25.5">
      <c r="A79" t="s">
        <v>48</v>
      </c>
      <c s="34" t="s">
        <v>102</v>
      </c>
      <c s="34" t="s">
        <v>5495</v>
      </c>
      <c s="35" t="s">
        <v>5</v>
      </c>
      <c s="6" t="s">
        <v>5496</v>
      </c>
      <c s="36" t="s">
        <v>62</v>
      </c>
      <c s="37">
        <v>2</v>
      </c>
      <c s="36">
        <v>0</v>
      </c>
      <c s="36">
        <f>ROUND(G79*H79,6)</f>
      </c>
      <c r="L79" s="38">
        <v>0</v>
      </c>
      <c s="32">
        <f>ROUND(ROUND(L79,2)*ROUND(G79,3),2)</f>
      </c>
      <c s="36" t="s">
        <v>434</v>
      </c>
      <c>
        <f>(M79*21)/100</f>
      </c>
      <c t="s">
        <v>27</v>
      </c>
    </row>
    <row r="80" spans="1:5" ht="12.75">
      <c r="A80" s="35" t="s">
        <v>53</v>
      </c>
      <c r="E80" s="39" t="s">
        <v>5</v>
      </c>
    </row>
    <row r="81" spans="1:5" ht="25.5">
      <c r="A81" s="35" t="s">
        <v>54</v>
      </c>
      <c r="E81" s="40" t="s">
        <v>3628</v>
      </c>
    </row>
    <row r="82" spans="1:5" ht="12.75">
      <c r="A82" t="s">
        <v>55</v>
      </c>
      <c r="E82" s="39" t="s">
        <v>2929</v>
      </c>
    </row>
    <row r="83" spans="1:16" ht="12.75">
      <c r="A83" t="s">
        <v>48</v>
      </c>
      <c s="34" t="s">
        <v>107</v>
      </c>
      <c s="34" t="s">
        <v>5497</v>
      </c>
      <c s="35" t="s">
        <v>5</v>
      </c>
      <c s="6" t="s">
        <v>5498</v>
      </c>
      <c s="36" t="s">
        <v>62</v>
      </c>
      <c s="37">
        <v>2</v>
      </c>
      <c s="36">
        <v>0</v>
      </c>
      <c s="36">
        <f>ROUND(G83*H83,6)</f>
      </c>
      <c r="L83" s="38">
        <v>0</v>
      </c>
      <c s="32">
        <f>ROUND(ROUND(L83,2)*ROUND(G83,3),2)</f>
      </c>
      <c s="36" t="s">
        <v>434</v>
      </c>
      <c>
        <f>(M83*21)/100</f>
      </c>
      <c t="s">
        <v>27</v>
      </c>
    </row>
    <row r="84" spans="1:5" ht="12.75">
      <c r="A84" s="35" t="s">
        <v>53</v>
      </c>
      <c r="E84" s="39" t="s">
        <v>5</v>
      </c>
    </row>
    <row r="85" spans="1:5" ht="25.5">
      <c r="A85" s="35" t="s">
        <v>54</v>
      </c>
      <c r="E85" s="40" t="s">
        <v>3628</v>
      </c>
    </row>
    <row r="86" spans="1:5" ht="12.75">
      <c r="A86" t="s">
        <v>55</v>
      </c>
      <c r="E86" s="39" t="s">
        <v>2929</v>
      </c>
    </row>
    <row r="87" spans="1:16" ht="12.75">
      <c r="A87" t="s">
        <v>48</v>
      </c>
      <c s="34" t="s">
        <v>111</v>
      </c>
      <c s="34" t="s">
        <v>5499</v>
      </c>
      <c s="35" t="s">
        <v>5</v>
      </c>
      <c s="6" t="s">
        <v>5500</v>
      </c>
      <c s="36" t="s">
        <v>62</v>
      </c>
      <c s="37">
        <v>1</v>
      </c>
      <c s="36">
        <v>0</v>
      </c>
      <c s="36">
        <f>ROUND(G87*H87,6)</f>
      </c>
      <c r="L87" s="38">
        <v>0</v>
      </c>
      <c s="32">
        <f>ROUND(ROUND(L87,2)*ROUND(G87,3),2)</f>
      </c>
      <c s="36" t="s">
        <v>434</v>
      </c>
      <c>
        <f>(M87*21)/100</f>
      </c>
      <c t="s">
        <v>27</v>
      </c>
    </row>
    <row r="88" spans="1:5" ht="12.75">
      <c r="A88" s="35" t="s">
        <v>53</v>
      </c>
      <c r="E88" s="39" t="s">
        <v>5</v>
      </c>
    </row>
    <row r="89" spans="1:5" ht="25.5">
      <c r="A89" s="35" t="s">
        <v>54</v>
      </c>
      <c r="E89" s="40" t="s">
        <v>5489</v>
      </c>
    </row>
    <row r="90" spans="1:5" ht="12.75">
      <c r="A90" t="s">
        <v>55</v>
      </c>
      <c r="E90" s="39" t="s">
        <v>2929</v>
      </c>
    </row>
    <row r="91" spans="1:16" ht="12.75">
      <c r="A91" t="s">
        <v>48</v>
      </c>
      <c s="34" t="s">
        <v>115</v>
      </c>
      <c s="34" t="s">
        <v>5501</v>
      </c>
      <c s="35" t="s">
        <v>5</v>
      </c>
      <c s="6" t="s">
        <v>5502</v>
      </c>
      <c s="36" t="s">
        <v>62</v>
      </c>
      <c s="37">
        <v>35</v>
      </c>
      <c s="36">
        <v>0</v>
      </c>
      <c s="36">
        <f>ROUND(G91*H91,6)</f>
      </c>
      <c r="L91" s="38">
        <v>0</v>
      </c>
      <c s="32">
        <f>ROUND(ROUND(L91,2)*ROUND(G91,3),2)</f>
      </c>
      <c s="36" t="s">
        <v>434</v>
      </c>
      <c>
        <f>(M91*21)/100</f>
      </c>
      <c t="s">
        <v>27</v>
      </c>
    </row>
    <row r="92" spans="1:5" ht="12.75">
      <c r="A92" s="35" t="s">
        <v>53</v>
      </c>
      <c r="E92" s="39" t="s">
        <v>5</v>
      </c>
    </row>
    <row r="93" spans="1:5" ht="25.5">
      <c r="A93" s="35" t="s">
        <v>54</v>
      </c>
      <c r="E93" s="40" t="s">
        <v>5503</v>
      </c>
    </row>
    <row r="94" spans="1:5" ht="12.75">
      <c r="A94" t="s">
        <v>55</v>
      </c>
      <c r="E94" s="39" t="s">
        <v>2929</v>
      </c>
    </row>
    <row r="95" spans="1:16" ht="12.75">
      <c r="A95" t="s">
        <v>48</v>
      </c>
      <c s="34" t="s">
        <v>119</v>
      </c>
      <c s="34" t="s">
        <v>5504</v>
      </c>
      <c s="35" t="s">
        <v>5</v>
      </c>
      <c s="6" t="s">
        <v>5505</v>
      </c>
      <c s="36" t="s">
        <v>62</v>
      </c>
      <c s="37">
        <v>2</v>
      </c>
      <c s="36">
        <v>0</v>
      </c>
      <c s="36">
        <f>ROUND(G95*H95,6)</f>
      </c>
      <c r="L95" s="38">
        <v>0</v>
      </c>
      <c s="32">
        <f>ROUND(ROUND(L95,2)*ROUND(G95,3),2)</f>
      </c>
      <c s="36" t="s">
        <v>434</v>
      </c>
      <c>
        <f>(M95*21)/100</f>
      </c>
      <c t="s">
        <v>27</v>
      </c>
    </row>
    <row r="96" spans="1:5" ht="12.75">
      <c r="A96" s="35" t="s">
        <v>53</v>
      </c>
      <c r="E96" s="39" t="s">
        <v>5</v>
      </c>
    </row>
    <row r="97" spans="1:5" ht="25.5">
      <c r="A97" s="35" t="s">
        <v>54</v>
      </c>
      <c r="E97" s="40" t="s">
        <v>3628</v>
      </c>
    </row>
    <row r="98" spans="1:5" ht="12.75">
      <c r="A98" t="s">
        <v>55</v>
      </c>
      <c r="E98" s="39" t="s">
        <v>2929</v>
      </c>
    </row>
    <row r="99" spans="1:16" ht="12.75">
      <c r="A99" t="s">
        <v>48</v>
      </c>
      <c s="34" t="s">
        <v>125</v>
      </c>
      <c s="34" t="s">
        <v>5506</v>
      </c>
      <c s="35" t="s">
        <v>5</v>
      </c>
      <c s="6" t="s">
        <v>5507</v>
      </c>
      <c s="36" t="s">
        <v>62</v>
      </c>
      <c s="37">
        <v>100</v>
      </c>
      <c s="36">
        <v>0</v>
      </c>
      <c s="36">
        <f>ROUND(G99*H99,6)</f>
      </c>
      <c r="L99" s="38">
        <v>0</v>
      </c>
      <c s="32">
        <f>ROUND(ROUND(L99,2)*ROUND(G99,3),2)</f>
      </c>
      <c s="36" t="s">
        <v>434</v>
      </c>
      <c>
        <f>(M99*21)/100</f>
      </c>
      <c t="s">
        <v>27</v>
      </c>
    </row>
    <row r="100" spans="1:5" ht="12.75">
      <c r="A100" s="35" t="s">
        <v>53</v>
      </c>
      <c r="E100" s="39" t="s">
        <v>5</v>
      </c>
    </row>
    <row r="101" spans="1:5" ht="25.5">
      <c r="A101" s="35" t="s">
        <v>54</v>
      </c>
      <c r="E101" s="40" t="s">
        <v>5508</v>
      </c>
    </row>
    <row r="102" spans="1:5" ht="12.75">
      <c r="A102" t="s">
        <v>55</v>
      </c>
      <c r="E102" s="39" t="s">
        <v>2929</v>
      </c>
    </row>
    <row r="103" spans="1:16" ht="12.75">
      <c r="A103" t="s">
        <v>48</v>
      </c>
      <c s="34" t="s">
        <v>129</v>
      </c>
      <c s="34" t="s">
        <v>5509</v>
      </c>
      <c s="35" t="s">
        <v>5</v>
      </c>
      <c s="6" t="s">
        <v>5510</v>
      </c>
      <c s="36" t="s">
        <v>62</v>
      </c>
      <c s="37">
        <v>35</v>
      </c>
      <c s="36">
        <v>0</v>
      </c>
      <c s="36">
        <f>ROUND(G103*H103,6)</f>
      </c>
      <c r="L103" s="38">
        <v>0</v>
      </c>
      <c s="32">
        <f>ROUND(ROUND(L103,2)*ROUND(G103,3),2)</f>
      </c>
      <c s="36" t="s">
        <v>434</v>
      </c>
      <c>
        <f>(M103*21)/100</f>
      </c>
      <c t="s">
        <v>27</v>
      </c>
    </row>
    <row r="104" spans="1:5" ht="12.75">
      <c r="A104" s="35" t="s">
        <v>53</v>
      </c>
      <c r="E104" s="39" t="s">
        <v>5</v>
      </c>
    </row>
    <row r="105" spans="1:5" ht="25.5">
      <c r="A105" s="35" t="s">
        <v>54</v>
      </c>
      <c r="E105" s="40" t="s">
        <v>5503</v>
      </c>
    </row>
    <row r="106" spans="1:5" ht="12.75">
      <c r="A106" t="s">
        <v>55</v>
      </c>
      <c r="E106" s="39" t="s">
        <v>5</v>
      </c>
    </row>
    <row r="107" spans="1:16" ht="12.75">
      <c r="A107" t="s">
        <v>48</v>
      </c>
      <c s="34" t="s">
        <v>133</v>
      </c>
      <c s="34" t="s">
        <v>5511</v>
      </c>
      <c s="35" t="s">
        <v>5</v>
      </c>
      <c s="6" t="s">
        <v>5512</v>
      </c>
      <c s="36" t="s">
        <v>62</v>
      </c>
      <c s="37">
        <v>2</v>
      </c>
      <c s="36">
        <v>0</v>
      </c>
      <c s="36">
        <f>ROUND(G107*H107,6)</f>
      </c>
      <c r="L107" s="38">
        <v>0</v>
      </c>
      <c s="32">
        <f>ROUND(ROUND(L107,2)*ROUND(G107,3),2)</f>
      </c>
      <c s="36" t="s">
        <v>434</v>
      </c>
      <c>
        <f>(M107*21)/100</f>
      </c>
      <c t="s">
        <v>27</v>
      </c>
    </row>
    <row r="108" spans="1:5" ht="12.75">
      <c r="A108" s="35" t="s">
        <v>53</v>
      </c>
      <c r="E108" s="39" t="s">
        <v>5</v>
      </c>
    </row>
    <row r="109" spans="1:5" ht="25.5">
      <c r="A109" s="35" t="s">
        <v>54</v>
      </c>
      <c r="E109" s="40" t="s">
        <v>3628</v>
      </c>
    </row>
    <row r="110" spans="1:5" ht="12.75">
      <c r="A110" t="s">
        <v>55</v>
      </c>
      <c r="E110" s="39" t="s">
        <v>5</v>
      </c>
    </row>
    <row r="111" spans="1:16" ht="12.75">
      <c r="A111" t="s">
        <v>48</v>
      </c>
      <c s="34" t="s">
        <v>138</v>
      </c>
      <c s="34" t="s">
        <v>5513</v>
      </c>
      <c s="35" t="s">
        <v>5</v>
      </c>
      <c s="6" t="s">
        <v>5514</v>
      </c>
      <c s="36" t="s">
        <v>62</v>
      </c>
      <c s="37">
        <v>2</v>
      </c>
      <c s="36">
        <v>0</v>
      </c>
      <c s="36">
        <f>ROUND(G111*H111,6)</f>
      </c>
      <c r="L111" s="38">
        <v>0</v>
      </c>
      <c s="32">
        <f>ROUND(ROUND(L111,2)*ROUND(G111,3),2)</f>
      </c>
      <c s="36" t="s">
        <v>434</v>
      </c>
      <c>
        <f>(M111*21)/100</f>
      </c>
      <c t="s">
        <v>27</v>
      </c>
    </row>
    <row r="112" spans="1:5" ht="12.75">
      <c r="A112" s="35" t="s">
        <v>53</v>
      </c>
      <c r="E112" s="39" t="s">
        <v>5</v>
      </c>
    </row>
    <row r="113" spans="1:5" ht="25.5">
      <c r="A113" s="35" t="s">
        <v>54</v>
      </c>
      <c r="E113" s="40" t="s">
        <v>3628</v>
      </c>
    </row>
    <row r="114" spans="1:5" ht="12.75">
      <c r="A114" t="s">
        <v>55</v>
      </c>
      <c r="E114" s="39" t="s">
        <v>5</v>
      </c>
    </row>
    <row r="115" spans="1:16" ht="12.75">
      <c r="A115" t="s">
        <v>48</v>
      </c>
      <c s="34" t="s">
        <v>249</v>
      </c>
      <c s="34" t="s">
        <v>5515</v>
      </c>
      <c s="35" t="s">
        <v>5</v>
      </c>
      <c s="6" t="s">
        <v>5516</v>
      </c>
      <c s="36" t="s">
        <v>62</v>
      </c>
      <c s="37">
        <v>1</v>
      </c>
      <c s="36">
        <v>0</v>
      </c>
      <c s="36">
        <f>ROUND(G115*H115,6)</f>
      </c>
      <c r="L115" s="38">
        <v>0</v>
      </c>
      <c s="32">
        <f>ROUND(ROUND(L115,2)*ROUND(G115,3),2)</f>
      </c>
      <c s="36" t="s">
        <v>434</v>
      </c>
      <c>
        <f>(M115*21)/100</f>
      </c>
      <c t="s">
        <v>27</v>
      </c>
    </row>
    <row r="116" spans="1:5" ht="12.75">
      <c r="A116" s="35" t="s">
        <v>53</v>
      </c>
      <c r="E116" s="39" t="s">
        <v>5</v>
      </c>
    </row>
    <row r="117" spans="1:5" ht="25.5">
      <c r="A117" s="35" t="s">
        <v>54</v>
      </c>
      <c r="E117" s="40" t="s">
        <v>5489</v>
      </c>
    </row>
    <row r="118" spans="1:5" ht="12.75">
      <c r="A118" t="s">
        <v>55</v>
      </c>
      <c r="E118" s="39" t="s">
        <v>5</v>
      </c>
    </row>
    <row r="119" spans="1:16" ht="12.75">
      <c r="A119" t="s">
        <v>48</v>
      </c>
      <c s="34" t="s">
        <v>253</v>
      </c>
      <c s="34" t="s">
        <v>5517</v>
      </c>
      <c s="35" t="s">
        <v>5</v>
      </c>
      <c s="6" t="s">
        <v>5518</v>
      </c>
      <c s="36" t="s">
        <v>62</v>
      </c>
      <c s="37">
        <v>8</v>
      </c>
      <c s="36">
        <v>0</v>
      </c>
      <c s="36">
        <f>ROUND(G119*H119,6)</f>
      </c>
      <c r="L119" s="38">
        <v>0</v>
      </c>
      <c s="32">
        <f>ROUND(ROUND(L119,2)*ROUND(G119,3),2)</f>
      </c>
      <c s="36" t="s">
        <v>434</v>
      </c>
      <c>
        <f>(M119*21)/100</f>
      </c>
      <c t="s">
        <v>27</v>
      </c>
    </row>
    <row r="120" spans="1:5" ht="12.75">
      <c r="A120" s="35" t="s">
        <v>53</v>
      </c>
      <c r="E120" s="39" t="s">
        <v>5</v>
      </c>
    </row>
    <row r="121" spans="1:5" ht="25.5">
      <c r="A121" s="35" t="s">
        <v>54</v>
      </c>
      <c r="E121" s="40" t="s">
        <v>5494</v>
      </c>
    </row>
    <row r="122" spans="1:5" ht="12.75">
      <c r="A122" t="s">
        <v>55</v>
      </c>
      <c r="E122" s="39" t="s">
        <v>5</v>
      </c>
    </row>
    <row r="123" spans="1:16" ht="12.75">
      <c r="A123" t="s">
        <v>48</v>
      </c>
      <c s="34" t="s">
        <v>995</v>
      </c>
      <c s="34" t="s">
        <v>5519</v>
      </c>
      <c s="35" t="s">
        <v>5</v>
      </c>
      <c s="6" t="s">
        <v>5520</v>
      </c>
      <c s="36" t="s">
        <v>62</v>
      </c>
      <c s="37">
        <v>2</v>
      </c>
      <c s="36">
        <v>0</v>
      </c>
      <c s="36">
        <f>ROUND(G123*H123,6)</f>
      </c>
      <c r="L123" s="38">
        <v>0</v>
      </c>
      <c s="32">
        <f>ROUND(ROUND(L123,2)*ROUND(G123,3),2)</f>
      </c>
      <c s="36" t="s">
        <v>434</v>
      </c>
      <c>
        <f>(M123*21)/100</f>
      </c>
      <c t="s">
        <v>27</v>
      </c>
    </row>
    <row r="124" spans="1:5" ht="12.75">
      <c r="A124" s="35" t="s">
        <v>53</v>
      </c>
      <c r="E124" s="39" t="s">
        <v>5</v>
      </c>
    </row>
    <row r="125" spans="1:5" ht="25.5">
      <c r="A125" s="35" t="s">
        <v>54</v>
      </c>
      <c r="E125" s="40" t="s">
        <v>3628</v>
      </c>
    </row>
    <row r="126" spans="1:5" ht="12.75">
      <c r="A126" t="s">
        <v>55</v>
      </c>
      <c r="E126" s="39" t="s">
        <v>5</v>
      </c>
    </row>
    <row r="127" spans="1:16" ht="25.5">
      <c r="A127" t="s">
        <v>48</v>
      </c>
      <c s="34" t="s">
        <v>256</v>
      </c>
      <c s="34" t="s">
        <v>5521</v>
      </c>
      <c s="35" t="s">
        <v>5</v>
      </c>
      <c s="6" t="s">
        <v>5522</v>
      </c>
      <c s="36" t="s">
        <v>62</v>
      </c>
      <c s="37">
        <v>1</v>
      </c>
      <c s="36">
        <v>0</v>
      </c>
      <c s="36">
        <f>ROUND(G127*H127,6)</f>
      </c>
      <c r="L127" s="38">
        <v>0</v>
      </c>
      <c s="32">
        <f>ROUND(ROUND(L127,2)*ROUND(G127,3),2)</f>
      </c>
      <c s="36" t="s">
        <v>434</v>
      </c>
      <c>
        <f>(M127*21)/100</f>
      </c>
      <c t="s">
        <v>27</v>
      </c>
    </row>
    <row r="128" spans="1:5" ht="12.75">
      <c r="A128" s="35" t="s">
        <v>53</v>
      </c>
      <c r="E128" s="39" t="s">
        <v>5</v>
      </c>
    </row>
    <row r="129" spans="1:5" ht="25.5">
      <c r="A129" s="35" t="s">
        <v>54</v>
      </c>
      <c r="E129" s="40" t="s">
        <v>5489</v>
      </c>
    </row>
    <row r="130" spans="1:5" ht="12.75">
      <c r="A130" t="s">
        <v>55</v>
      </c>
      <c r="E130" s="39" t="s">
        <v>5</v>
      </c>
    </row>
    <row r="131" spans="1:16" ht="25.5">
      <c r="A131" t="s">
        <v>48</v>
      </c>
      <c s="34" t="s">
        <v>260</v>
      </c>
      <c s="34" t="s">
        <v>5523</v>
      </c>
      <c s="35" t="s">
        <v>5</v>
      </c>
      <c s="6" t="s">
        <v>5524</v>
      </c>
      <c s="36" t="s">
        <v>62</v>
      </c>
      <c s="37">
        <v>2</v>
      </c>
      <c s="36">
        <v>0</v>
      </c>
      <c s="36">
        <f>ROUND(G131*H131,6)</f>
      </c>
      <c r="L131" s="38">
        <v>0</v>
      </c>
      <c s="32">
        <f>ROUND(ROUND(L131,2)*ROUND(G131,3),2)</f>
      </c>
      <c s="36" t="s">
        <v>434</v>
      </c>
      <c>
        <f>(M131*21)/100</f>
      </c>
      <c t="s">
        <v>27</v>
      </c>
    </row>
    <row r="132" spans="1:5" ht="12.75">
      <c r="A132" s="35" t="s">
        <v>53</v>
      </c>
      <c r="E132" s="39" t="s">
        <v>5</v>
      </c>
    </row>
    <row r="133" spans="1:5" ht="25.5">
      <c r="A133" s="35" t="s">
        <v>54</v>
      </c>
      <c r="E133" s="40" t="s">
        <v>3628</v>
      </c>
    </row>
    <row r="134" spans="1:5" ht="12.75">
      <c r="A134" t="s">
        <v>55</v>
      </c>
      <c r="E134" s="39" t="s">
        <v>5</v>
      </c>
    </row>
    <row r="135" spans="1:16" ht="12.75">
      <c r="A135" t="s">
        <v>48</v>
      </c>
      <c s="34" t="s">
        <v>264</v>
      </c>
      <c s="34" t="s">
        <v>5525</v>
      </c>
      <c s="35" t="s">
        <v>5</v>
      </c>
      <c s="6" t="s">
        <v>5526</v>
      </c>
      <c s="36" t="s">
        <v>62</v>
      </c>
      <c s="37">
        <v>2</v>
      </c>
      <c s="36">
        <v>0</v>
      </c>
      <c s="36">
        <f>ROUND(G135*H135,6)</f>
      </c>
      <c r="L135" s="38">
        <v>0</v>
      </c>
      <c s="32">
        <f>ROUND(ROUND(L135,2)*ROUND(G135,3),2)</f>
      </c>
      <c s="36" t="s">
        <v>434</v>
      </c>
      <c>
        <f>(M135*21)/100</f>
      </c>
      <c t="s">
        <v>27</v>
      </c>
    </row>
    <row r="136" spans="1:5" ht="12.75">
      <c r="A136" s="35" t="s">
        <v>53</v>
      </c>
      <c r="E136" s="39" t="s">
        <v>5</v>
      </c>
    </row>
    <row r="137" spans="1:5" ht="25.5">
      <c r="A137" s="35" t="s">
        <v>54</v>
      </c>
      <c r="E137" s="40" t="s">
        <v>3628</v>
      </c>
    </row>
    <row r="138" spans="1:5" ht="12.75">
      <c r="A138" t="s">
        <v>55</v>
      </c>
      <c r="E138" s="39" t="s">
        <v>5</v>
      </c>
    </row>
    <row r="139" spans="1:16" ht="12.75">
      <c r="A139" t="s">
        <v>48</v>
      </c>
      <c s="34" t="s">
        <v>283</v>
      </c>
      <c s="34" t="s">
        <v>5527</v>
      </c>
      <c s="35" t="s">
        <v>5</v>
      </c>
      <c s="6" t="s">
        <v>5528</v>
      </c>
      <c s="36" t="s">
        <v>62</v>
      </c>
      <c s="37">
        <v>100</v>
      </c>
      <c s="36">
        <v>0</v>
      </c>
      <c s="36">
        <f>ROUND(G139*H139,6)</f>
      </c>
      <c r="L139" s="38">
        <v>0</v>
      </c>
      <c s="32">
        <f>ROUND(ROUND(L139,2)*ROUND(G139,3),2)</f>
      </c>
      <c s="36" t="s">
        <v>434</v>
      </c>
      <c>
        <f>(M139*21)/100</f>
      </c>
      <c t="s">
        <v>27</v>
      </c>
    </row>
    <row r="140" spans="1:5" ht="12.75">
      <c r="A140" s="35" t="s">
        <v>53</v>
      </c>
      <c r="E140" s="39" t="s">
        <v>5</v>
      </c>
    </row>
    <row r="141" spans="1:5" ht="25.5">
      <c r="A141" s="35" t="s">
        <v>54</v>
      </c>
      <c r="E141" s="40" t="s">
        <v>5508</v>
      </c>
    </row>
    <row r="142" spans="1:5" ht="12.75">
      <c r="A142" t="s">
        <v>55</v>
      </c>
      <c r="E142" s="39" t="s">
        <v>5</v>
      </c>
    </row>
    <row r="143" spans="1:16" ht="12.75">
      <c r="A143" t="s">
        <v>48</v>
      </c>
      <c s="34" t="s">
        <v>287</v>
      </c>
      <c s="34" t="s">
        <v>5529</v>
      </c>
      <c s="35" t="s">
        <v>5</v>
      </c>
      <c s="6" t="s">
        <v>5530</v>
      </c>
      <c s="36" t="s">
        <v>62</v>
      </c>
      <c s="37">
        <v>47</v>
      </c>
      <c s="36">
        <v>0</v>
      </c>
      <c s="36">
        <f>ROUND(G143*H143,6)</f>
      </c>
      <c r="L143" s="38">
        <v>0</v>
      </c>
      <c s="32">
        <f>ROUND(ROUND(L143,2)*ROUND(G143,3),2)</f>
      </c>
      <c s="36" t="s">
        <v>434</v>
      </c>
      <c>
        <f>(M143*21)/100</f>
      </c>
      <c t="s">
        <v>27</v>
      </c>
    </row>
    <row r="144" spans="1:5" ht="12.75">
      <c r="A144" s="35" t="s">
        <v>53</v>
      </c>
      <c r="E144" s="39" t="s">
        <v>5</v>
      </c>
    </row>
    <row r="145" spans="1:5" ht="25.5">
      <c r="A145" s="35" t="s">
        <v>54</v>
      </c>
      <c r="E145" s="40" t="s">
        <v>5531</v>
      </c>
    </row>
    <row r="146" spans="1:5" ht="12.75">
      <c r="A146" t="s">
        <v>55</v>
      </c>
      <c r="E146" s="39" t="s">
        <v>5</v>
      </c>
    </row>
    <row r="147" spans="1:13" ht="12.75">
      <c r="A147" t="s">
        <v>46</v>
      </c>
      <c r="C147" s="31" t="s">
        <v>5532</v>
      </c>
      <c r="E147" s="33" t="s">
        <v>5533</v>
      </c>
      <c r="J147" s="32">
        <f>0</f>
      </c>
      <c s="32">
        <f>0</f>
      </c>
      <c s="32">
        <f>0+L148+L152+L156+L160+L164+L168</f>
      </c>
      <c s="32">
        <f>0+M148+M152+M156+M160+M164+M168</f>
      </c>
    </row>
    <row r="148" spans="1:16" ht="12.75">
      <c r="A148" t="s">
        <v>48</v>
      </c>
      <c s="34" t="s">
        <v>291</v>
      </c>
      <c s="34" t="s">
        <v>5534</v>
      </c>
      <c s="35" t="s">
        <v>5</v>
      </c>
      <c s="6" t="s">
        <v>5535</v>
      </c>
      <c s="36" t="s">
        <v>51</v>
      </c>
      <c s="37">
        <v>150</v>
      </c>
      <c s="36">
        <v>0</v>
      </c>
      <c s="36">
        <f>ROUND(G148*H148,6)</f>
      </c>
      <c r="L148" s="38">
        <v>0</v>
      </c>
      <c s="32">
        <f>ROUND(ROUND(L148,2)*ROUND(G148,3),2)</f>
      </c>
      <c s="36" t="s">
        <v>434</v>
      </c>
      <c>
        <f>(M148*21)/100</f>
      </c>
      <c t="s">
        <v>27</v>
      </c>
    </row>
    <row r="149" spans="1:5" ht="12.75">
      <c r="A149" s="35" t="s">
        <v>53</v>
      </c>
      <c r="E149" s="39" t="s">
        <v>5</v>
      </c>
    </row>
    <row r="150" spans="1:5" ht="25.5">
      <c r="A150" s="35" t="s">
        <v>54</v>
      </c>
      <c r="E150" s="40" t="s">
        <v>5536</v>
      </c>
    </row>
    <row r="151" spans="1:5" ht="12.75">
      <c r="A151" t="s">
        <v>55</v>
      </c>
      <c r="E151" s="39" t="s">
        <v>2929</v>
      </c>
    </row>
    <row r="152" spans="1:16" ht="25.5">
      <c r="A152" t="s">
        <v>48</v>
      </c>
      <c s="34" t="s">
        <v>295</v>
      </c>
      <c s="34" t="s">
        <v>5537</v>
      </c>
      <c s="35" t="s">
        <v>5</v>
      </c>
      <c s="6" t="s">
        <v>5538</v>
      </c>
      <c s="36" t="s">
        <v>51</v>
      </c>
      <c s="37">
        <v>150</v>
      </c>
      <c s="36">
        <v>0</v>
      </c>
      <c s="36">
        <f>ROUND(G152*H152,6)</f>
      </c>
      <c r="L152" s="38">
        <v>0</v>
      </c>
      <c s="32">
        <f>ROUND(ROUND(L152,2)*ROUND(G152,3),2)</f>
      </c>
      <c s="36" t="s">
        <v>434</v>
      </c>
      <c>
        <f>(M152*21)/100</f>
      </c>
      <c t="s">
        <v>27</v>
      </c>
    </row>
    <row r="153" spans="1:5" ht="12.75">
      <c r="A153" s="35" t="s">
        <v>53</v>
      </c>
      <c r="E153" s="39" t="s">
        <v>5</v>
      </c>
    </row>
    <row r="154" spans="1:5" ht="25.5">
      <c r="A154" s="35" t="s">
        <v>54</v>
      </c>
      <c r="E154" s="40" t="s">
        <v>5536</v>
      </c>
    </row>
    <row r="155" spans="1:5" ht="12.75">
      <c r="A155" t="s">
        <v>55</v>
      </c>
      <c r="E155" s="39" t="s">
        <v>2929</v>
      </c>
    </row>
    <row r="156" spans="1:16" ht="12.75">
      <c r="A156" t="s">
        <v>48</v>
      </c>
      <c s="34" t="s">
        <v>526</v>
      </c>
      <c s="34" t="s">
        <v>5539</v>
      </c>
      <c s="35" t="s">
        <v>5</v>
      </c>
      <c s="6" t="s">
        <v>5540</v>
      </c>
      <c s="36" t="s">
        <v>51</v>
      </c>
      <c s="37">
        <v>350</v>
      </c>
      <c s="36">
        <v>0</v>
      </c>
      <c s="36">
        <f>ROUND(G156*H156,6)</f>
      </c>
      <c r="L156" s="38">
        <v>0</v>
      </c>
      <c s="32">
        <f>ROUND(ROUND(L156,2)*ROUND(G156,3),2)</f>
      </c>
      <c s="36" t="s">
        <v>434</v>
      </c>
      <c>
        <f>(M156*21)/100</f>
      </c>
      <c t="s">
        <v>27</v>
      </c>
    </row>
    <row r="157" spans="1:5" ht="12.75">
      <c r="A157" s="35" t="s">
        <v>53</v>
      </c>
      <c r="E157" s="39" t="s">
        <v>5</v>
      </c>
    </row>
    <row r="158" spans="1:5" ht="25.5">
      <c r="A158" s="35" t="s">
        <v>54</v>
      </c>
      <c r="E158" s="40" t="s">
        <v>5541</v>
      </c>
    </row>
    <row r="159" spans="1:5" ht="12.75">
      <c r="A159" t="s">
        <v>55</v>
      </c>
      <c r="E159" s="39" t="s">
        <v>2929</v>
      </c>
    </row>
    <row r="160" spans="1:16" ht="12.75">
      <c r="A160" t="s">
        <v>48</v>
      </c>
      <c s="34" t="s">
        <v>300</v>
      </c>
      <c s="34" t="s">
        <v>5542</v>
      </c>
      <c s="35" t="s">
        <v>5</v>
      </c>
      <c s="6" t="s">
        <v>5543</v>
      </c>
      <c s="36" t="s">
        <v>51</v>
      </c>
      <c s="37">
        <v>350</v>
      </c>
      <c s="36">
        <v>0</v>
      </c>
      <c s="36">
        <f>ROUND(G160*H160,6)</f>
      </c>
      <c r="L160" s="38">
        <v>0</v>
      </c>
      <c s="32">
        <f>ROUND(ROUND(L160,2)*ROUND(G160,3),2)</f>
      </c>
      <c s="36" t="s">
        <v>434</v>
      </c>
      <c>
        <f>(M160*21)/100</f>
      </c>
      <c t="s">
        <v>27</v>
      </c>
    </row>
    <row r="161" spans="1:5" ht="12.75">
      <c r="A161" s="35" t="s">
        <v>53</v>
      </c>
      <c r="E161" s="39" t="s">
        <v>5</v>
      </c>
    </row>
    <row r="162" spans="1:5" ht="25.5">
      <c r="A162" s="35" t="s">
        <v>54</v>
      </c>
      <c r="E162" s="40" t="s">
        <v>5541</v>
      </c>
    </row>
    <row r="163" spans="1:5" ht="12.75">
      <c r="A163" t="s">
        <v>55</v>
      </c>
      <c r="E163" s="39" t="s">
        <v>5</v>
      </c>
    </row>
    <row r="164" spans="1:16" ht="12.75">
      <c r="A164" t="s">
        <v>48</v>
      </c>
      <c s="34" t="s">
        <v>533</v>
      </c>
      <c s="34" t="s">
        <v>5544</v>
      </c>
      <c s="35" t="s">
        <v>5</v>
      </c>
      <c s="6" t="s">
        <v>5545</v>
      </c>
      <c s="36" t="s">
        <v>51</v>
      </c>
      <c s="37">
        <v>150</v>
      </c>
      <c s="36">
        <v>0</v>
      </c>
      <c s="36">
        <f>ROUND(G164*H164,6)</f>
      </c>
      <c r="L164" s="38">
        <v>0</v>
      </c>
      <c s="32">
        <f>ROUND(ROUND(L164,2)*ROUND(G164,3),2)</f>
      </c>
      <c s="36" t="s">
        <v>434</v>
      </c>
      <c>
        <f>(M164*21)/100</f>
      </c>
      <c t="s">
        <v>27</v>
      </c>
    </row>
    <row r="165" spans="1:5" ht="12.75">
      <c r="A165" s="35" t="s">
        <v>53</v>
      </c>
      <c r="E165" s="39" t="s">
        <v>5</v>
      </c>
    </row>
    <row r="166" spans="1:5" ht="25.5">
      <c r="A166" s="35" t="s">
        <v>54</v>
      </c>
      <c r="E166" s="40" t="s">
        <v>5536</v>
      </c>
    </row>
    <row r="167" spans="1:5" ht="12.75">
      <c r="A167" t="s">
        <v>55</v>
      </c>
      <c r="E167" s="39" t="s">
        <v>5</v>
      </c>
    </row>
    <row r="168" spans="1:16" ht="25.5">
      <c r="A168" t="s">
        <v>48</v>
      </c>
      <c s="34" t="s">
        <v>305</v>
      </c>
      <c s="34" t="s">
        <v>5546</v>
      </c>
      <c s="35" t="s">
        <v>5</v>
      </c>
      <c s="6" t="s">
        <v>5547</v>
      </c>
      <c s="36" t="s">
        <v>51</v>
      </c>
      <c s="37">
        <v>150</v>
      </c>
      <c s="36">
        <v>0</v>
      </c>
      <c s="36">
        <f>ROUND(G168*H168,6)</f>
      </c>
      <c r="L168" s="38">
        <v>0</v>
      </c>
      <c s="32">
        <f>ROUND(ROUND(L168,2)*ROUND(G168,3),2)</f>
      </c>
      <c s="36" t="s">
        <v>434</v>
      </c>
      <c>
        <f>(M168*21)/100</f>
      </c>
      <c t="s">
        <v>27</v>
      </c>
    </row>
    <row r="169" spans="1:5" ht="12.75">
      <c r="A169" s="35" t="s">
        <v>53</v>
      </c>
      <c r="E169" s="39" t="s">
        <v>5</v>
      </c>
    </row>
    <row r="170" spans="1:5" ht="25.5">
      <c r="A170" s="35" t="s">
        <v>54</v>
      </c>
      <c r="E170" s="40" t="s">
        <v>5536</v>
      </c>
    </row>
    <row r="171" spans="1:5" ht="12.75">
      <c r="A171" t="s">
        <v>55</v>
      </c>
      <c r="E171" s="39" t="s">
        <v>5</v>
      </c>
    </row>
    <row r="172" spans="1:13" ht="12.75">
      <c r="A172" t="s">
        <v>46</v>
      </c>
      <c r="C172" s="31" t="s">
        <v>5548</v>
      </c>
      <c r="E172" s="33" t="s">
        <v>5549</v>
      </c>
      <c r="J172" s="32">
        <f>0</f>
      </c>
      <c s="32">
        <f>0</f>
      </c>
      <c s="32">
        <f>0+L173+L177+L181+L185+L189+L193+L197+L201+L205+L209+L213+L217+L221+L225+L229+L233+L237+L241+L245+L249+L253+L257+L261+L265</f>
      </c>
      <c s="32">
        <f>0+M173+M177+M181+M185+M189+M193+M197+M201+M205+M209+M213+M217+M221+M225+M229+M233+M237+M241+M245+M249+M253+M257+M261+M265</f>
      </c>
    </row>
    <row r="173" spans="1:16" ht="25.5">
      <c r="A173" t="s">
        <v>48</v>
      </c>
      <c s="34" t="s">
        <v>311</v>
      </c>
      <c s="34" t="s">
        <v>5550</v>
      </c>
      <c s="35" t="s">
        <v>5</v>
      </c>
      <c s="6" t="s">
        <v>5551</v>
      </c>
      <c s="36" t="s">
        <v>62</v>
      </c>
      <c s="37">
        <v>100</v>
      </c>
      <c s="36">
        <v>0</v>
      </c>
      <c s="36">
        <f>ROUND(G173*H173,6)</f>
      </c>
      <c r="L173" s="38">
        <v>0</v>
      </c>
      <c s="32">
        <f>ROUND(ROUND(L173,2)*ROUND(G173,3),2)</f>
      </c>
      <c s="36" t="s">
        <v>434</v>
      </c>
      <c>
        <f>(M173*21)/100</f>
      </c>
      <c t="s">
        <v>27</v>
      </c>
    </row>
    <row r="174" spans="1:5" ht="12.75">
      <c r="A174" s="35" t="s">
        <v>53</v>
      </c>
      <c r="E174" s="39" t="s">
        <v>5</v>
      </c>
    </row>
    <row r="175" spans="1:5" ht="25.5">
      <c r="A175" s="35" t="s">
        <v>54</v>
      </c>
      <c r="E175" s="40" t="s">
        <v>5508</v>
      </c>
    </row>
    <row r="176" spans="1:5" ht="12.75">
      <c r="A176" t="s">
        <v>55</v>
      </c>
      <c r="E176" s="39" t="s">
        <v>5</v>
      </c>
    </row>
    <row r="177" spans="1:16" ht="12.75">
      <c r="A177" t="s">
        <v>48</v>
      </c>
      <c s="34" t="s">
        <v>312</v>
      </c>
      <c s="34" t="s">
        <v>5552</v>
      </c>
      <c s="35" t="s">
        <v>5</v>
      </c>
      <c s="6" t="s">
        <v>5553</v>
      </c>
      <c s="36" t="s">
        <v>62</v>
      </c>
      <c s="37">
        <v>30</v>
      </c>
      <c s="36">
        <v>0</v>
      </c>
      <c s="36">
        <f>ROUND(G177*H177,6)</f>
      </c>
      <c r="L177" s="38">
        <v>0</v>
      </c>
      <c s="32">
        <f>ROUND(ROUND(L177,2)*ROUND(G177,3),2)</f>
      </c>
      <c s="36" t="s">
        <v>434</v>
      </c>
      <c>
        <f>(M177*21)/100</f>
      </c>
      <c t="s">
        <v>27</v>
      </c>
    </row>
    <row r="178" spans="1:5" ht="12.75">
      <c r="A178" s="35" t="s">
        <v>53</v>
      </c>
      <c r="E178" s="39" t="s">
        <v>5</v>
      </c>
    </row>
    <row r="179" spans="1:5" ht="25.5">
      <c r="A179" s="35" t="s">
        <v>54</v>
      </c>
      <c r="E179" s="40" t="s">
        <v>5554</v>
      </c>
    </row>
    <row r="180" spans="1:5" ht="12.75">
      <c r="A180" t="s">
        <v>55</v>
      </c>
      <c r="E180" s="39" t="s">
        <v>5</v>
      </c>
    </row>
    <row r="181" spans="1:16" ht="12.75">
      <c r="A181" t="s">
        <v>48</v>
      </c>
      <c s="34" t="s">
        <v>314</v>
      </c>
      <c s="34" t="s">
        <v>5555</v>
      </c>
      <c s="35" t="s">
        <v>5</v>
      </c>
      <c s="6" t="s">
        <v>5556</v>
      </c>
      <c s="36" t="s">
        <v>62</v>
      </c>
      <c s="37">
        <v>10</v>
      </c>
      <c s="36">
        <v>0</v>
      </c>
      <c s="36">
        <f>ROUND(G181*H181,6)</f>
      </c>
      <c r="L181" s="38">
        <v>0</v>
      </c>
      <c s="32">
        <f>ROUND(ROUND(L181,2)*ROUND(G181,3),2)</f>
      </c>
      <c s="36" t="s">
        <v>434</v>
      </c>
      <c>
        <f>(M181*21)/100</f>
      </c>
      <c t="s">
        <v>27</v>
      </c>
    </row>
    <row r="182" spans="1:5" ht="12.75">
      <c r="A182" s="35" t="s">
        <v>53</v>
      </c>
      <c r="E182" s="39" t="s">
        <v>5</v>
      </c>
    </row>
    <row r="183" spans="1:5" ht="25.5">
      <c r="A183" s="35" t="s">
        <v>54</v>
      </c>
      <c r="E183" s="40" t="s">
        <v>5557</v>
      </c>
    </row>
    <row r="184" spans="1:5" ht="12.75">
      <c r="A184" t="s">
        <v>55</v>
      </c>
      <c r="E184" s="39" t="s">
        <v>5</v>
      </c>
    </row>
    <row r="185" spans="1:16" ht="12.75">
      <c r="A185" t="s">
        <v>48</v>
      </c>
      <c s="34" t="s">
        <v>319</v>
      </c>
      <c s="34" t="s">
        <v>5558</v>
      </c>
      <c s="35" t="s">
        <v>5</v>
      </c>
      <c s="6" t="s">
        <v>5559</v>
      </c>
      <c s="36" t="s">
        <v>62</v>
      </c>
      <c s="37">
        <v>10</v>
      </c>
      <c s="36">
        <v>0</v>
      </c>
      <c s="36">
        <f>ROUND(G185*H185,6)</f>
      </c>
      <c r="L185" s="38">
        <v>0</v>
      </c>
      <c s="32">
        <f>ROUND(ROUND(L185,2)*ROUND(G185,3),2)</f>
      </c>
      <c s="36" t="s">
        <v>434</v>
      </c>
      <c>
        <f>(M185*21)/100</f>
      </c>
      <c t="s">
        <v>27</v>
      </c>
    </row>
    <row r="186" spans="1:5" ht="12.75">
      <c r="A186" s="35" t="s">
        <v>53</v>
      </c>
      <c r="E186" s="39" t="s">
        <v>5</v>
      </c>
    </row>
    <row r="187" spans="1:5" ht="25.5">
      <c r="A187" s="35" t="s">
        <v>54</v>
      </c>
      <c r="E187" s="40" t="s">
        <v>5557</v>
      </c>
    </row>
    <row r="188" spans="1:5" ht="12.75">
      <c r="A188" t="s">
        <v>55</v>
      </c>
      <c r="E188" s="39" t="s">
        <v>5</v>
      </c>
    </row>
    <row r="189" spans="1:16" ht="12.75">
      <c r="A189" t="s">
        <v>48</v>
      </c>
      <c s="34" t="s">
        <v>323</v>
      </c>
      <c s="34" t="s">
        <v>5560</v>
      </c>
      <c s="35" t="s">
        <v>5</v>
      </c>
      <c s="6" t="s">
        <v>5561</v>
      </c>
      <c s="36" t="s">
        <v>62</v>
      </c>
      <c s="37">
        <v>10</v>
      </c>
      <c s="36">
        <v>0</v>
      </c>
      <c s="36">
        <f>ROUND(G189*H189,6)</f>
      </c>
      <c r="L189" s="38">
        <v>0</v>
      </c>
      <c s="32">
        <f>ROUND(ROUND(L189,2)*ROUND(G189,3),2)</f>
      </c>
      <c s="36" t="s">
        <v>434</v>
      </c>
      <c>
        <f>(M189*21)/100</f>
      </c>
      <c t="s">
        <v>27</v>
      </c>
    </row>
    <row r="190" spans="1:5" ht="12.75">
      <c r="A190" s="35" t="s">
        <v>53</v>
      </c>
      <c r="E190" s="39" t="s">
        <v>5</v>
      </c>
    </row>
    <row r="191" spans="1:5" ht="25.5">
      <c r="A191" s="35" t="s">
        <v>54</v>
      </c>
      <c r="E191" s="40" t="s">
        <v>5557</v>
      </c>
    </row>
    <row r="192" spans="1:5" ht="12.75">
      <c r="A192" t="s">
        <v>55</v>
      </c>
      <c r="E192" s="39" t="s">
        <v>5</v>
      </c>
    </row>
    <row r="193" spans="1:16" ht="25.5">
      <c r="A193" t="s">
        <v>48</v>
      </c>
      <c s="34" t="s">
        <v>327</v>
      </c>
      <c s="34" t="s">
        <v>5562</v>
      </c>
      <c s="35" t="s">
        <v>5</v>
      </c>
      <c s="6" t="s">
        <v>5563</v>
      </c>
      <c s="36" t="s">
        <v>51</v>
      </c>
      <c s="37">
        <v>230</v>
      </c>
      <c s="36">
        <v>0</v>
      </c>
      <c s="36">
        <f>ROUND(G193*H193,6)</f>
      </c>
      <c r="L193" s="38">
        <v>0</v>
      </c>
      <c s="32">
        <f>ROUND(ROUND(L193,2)*ROUND(G193,3),2)</f>
      </c>
      <c s="36" t="s">
        <v>434</v>
      </c>
      <c>
        <f>(M193*21)/100</f>
      </c>
      <c t="s">
        <v>27</v>
      </c>
    </row>
    <row r="194" spans="1:5" ht="12.75">
      <c r="A194" s="35" t="s">
        <v>53</v>
      </c>
      <c r="E194" s="39" t="s">
        <v>5</v>
      </c>
    </row>
    <row r="195" spans="1:5" ht="25.5">
      <c r="A195" s="35" t="s">
        <v>54</v>
      </c>
      <c r="E195" s="40" t="s">
        <v>5564</v>
      </c>
    </row>
    <row r="196" spans="1:5" ht="12.75">
      <c r="A196" t="s">
        <v>55</v>
      </c>
      <c r="E196" s="39" t="s">
        <v>5</v>
      </c>
    </row>
    <row r="197" spans="1:16" ht="12.75">
      <c r="A197" t="s">
        <v>48</v>
      </c>
      <c s="34" t="s">
        <v>330</v>
      </c>
      <c s="34" t="s">
        <v>5565</v>
      </c>
      <c s="35" t="s">
        <v>5</v>
      </c>
      <c s="6" t="s">
        <v>5566</v>
      </c>
      <c s="36" t="s">
        <v>51</v>
      </c>
      <c s="37">
        <v>5</v>
      </c>
      <c s="36">
        <v>0</v>
      </c>
      <c s="36">
        <f>ROUND(G197*H197,6)</f>
      </c>
      <c r="L197" s="38">
        <v>0</v>
      </c>
      <c s="32">
        <f>ROUND(ROUND(L197,2)*ROUND(G197,3),2)</f>
      </c>
      <c s="36" t="s">
        <v>434</v>
      </c>
      <c>
        <f>(M197*21)/100</f>
      </c>
      <c t="s">
        <v>27</v>
      </c>
    </row>
    <row r="198" spans="1:5" ht="12.75">
      <c r="A198" s="35" t="s">
        <v>53</v>
      </c>
      <c r="E198" s="39" t="s">
        <v>5</v>
      </c>
    </row>
    <row r="199" spans="1:5" ht="25.5">
      <c r="A199" s="35" t="s">
        <v>54</v>
      </c>
      <c r="E199" s="40" t="s">
        <v>5567</v>
      </c>
    </row>
    <row r="200" spans="1:5" ht="12.75">
      <c r="A200" t="s">
        <v>55</v>
      </c>
      <c r="E200" s="39" t="s">
        <v>5</v>
      </c>
    </row>
    <row r="201" spans="1:16" ht="12.75">
      <c r="A201" t="s">
        <v>48</v>
      </c>
      <c s="34" t="s">
        <v>334</v>
      </c>
      <c s="34" t="s">
        <v>5568</v>
      </c>
      <c s="35" t="s">
        <v>5</v>
      </c>
      <c s="6" t="s">
        <v>5569</v>
      </c>
      <c s="36" t="s">
        <v>51</v>
      </c>
      <c s="37">
        <v>5</v>
      </c>
      <c s="36">
        <v>0</v>
      </c>
      <c s="36">
        <f>ROUND(G201*H201,6)</f>
      </c>
      <c r="L201" s="38">
        <v>0</v>
      </c>
      <c s="32">
        <f>ROUND(ROUND(L201,2)*ROUND(G201,3),2)</f>
      </c>
      <c s="36" t="s">
        <v>434</v>
      </c>
      <c>
        <f>(M201*21)/100</f>
      </c>
      <c t="s">
        <v>27</v>
      </c>
    </row>
    <row r="202" spans="1:5" ht="12.75">
      <c r="A202" s="35" t="s">
        <v>53</v>
      </c>
      <c r="E202" s="39" t="s">
        <v>5</v>
      </c>
    </row>
    <row r="203" spans="1:5" ht="25.5">
      <c r="A203" s="35" t="s">
        <v>54</v>
      </c>
      <c r="E203" s="40" t="s">
        <v>5567</v>
      </c>
    </row>
    <row r="204" spans="1:5" ht="12.75">
      <c r="A204" t="s">
        <v>55</v>
      </c>
      <c r="E204" s="39" t="s">
        <v>5</v>
      </c>
    </row>
    <row r="205" spans="1:16" ht="25.5">
      <c r="A205" t="s">
        <v>48</v>
      </c>
      <c s="34" t="s">
        <v>558</v>
      </c>
      <c s="34" t="s">
        <v>5570</v>
      </c>
      <c s="35" t="s">
        <v>4</v>
      </c>
      <c s="6" t="s">
        <v>5571</v>
      </c>
      <c s="36" t="s">
        <v>51</v>
      </c>
      <c s="37">
        <v>100</v>
      </c>
      <c s="36">
        <v>0</v>
      </c>
      <c s="36">
        <f>ROUND(G205*H205,6)</f>
      </c>
      <c r="L205" s="38">
        <v>0</v>
      </c>
      <c s="32">
        <f>ROUND(ROUND(L205,2)*ROUND(G205,3),2)</f>
      </c>
      <c s="36" t="s">
        <v>434</v>
      </c>
      <c>
        <f>(M205*21)/100</f>
      </c>
      <c t="s">
        <v>27</v>
      </c>
    </row>
    <row r="206" spans="1:5" ht="12.75">
      <c r="A206" s="35" t="s">
        <v>53</v>
      </c>
      <c r="E206" s="39" t="s">
        <v>5</v>
      </c>
    </row>
    <row r="207" spans="1:5" ht="25.5">
      <c r="A207" s="35" t="s">
        <v>54</v>
      </c>
      <c r="E207" s="40" t="s">
        <v>5508</v>
      </c>
    </row>
    <row r="208" spans="1:5" ht="12.75">
      <c r="A208" t="s">
        <v>55</v>
      </c>
      <c r="E208" s="39" t="s">
        <v>5</v>
      </c>
    </row>
    <row r="209" spans="1:16" ht="25.5">
      <c r="A209" t="s">
        <v>48</v>
      </c>
      <c s="34" t="s">
        <v>562</v>
      </c>
      <c s="34" t="s">
        <v>5570</v>
      </c>
      <c s="35" t="s">
        <v>27</v>
      </c>
      <c s="6" t="s">
        <v>5571</v>
      </c>
      <c s="36" t="s">
        <v>51</v>
      </c>
      <c s="37">
        <v>25</v>
      </c>
      <c s="36">
        <v>0</v>
      </c>
      <c s="36">
        <f>ROUND(G209*H209,6)</f>
      </c>
      <c r="L209" s="38">
        <v>0</v>
      </c>
      <c s="32">
        <f>ROUND(ROUND(L209,2)*ROUND(G209,3),2)</f>
      </c>
      <c s="36" t="s">
        <v>434</v>
      </c>
      <c>
        <f>(M209*21)/100</f>
      </c>
      <c t="s">
        <v>27</v>
      </c>
    </row>
    <row r="210" spans="1:5" ht="12.75">
      <c r="A210" s="35" t="s">
        <v>53</v>
      </c>
      <c r="E210" s="39" t="s">
        <v>5</v>
      </c>
    </row>
    <row r="211" spans="1:5" ht="25.5">
      <c r="A211" s="35" t="s">
        <v>54</v>
      </c>
      <c r="E211" s="40" t="s">
        <v>5572</v>
      </c>
    </row>
    <row r="212" spans="1:5" ht="12.75">
      <c r="A212" t="s">
        <v>55</v>
      </c>
      <c r="E212" s="39" t="s">
        <v>5</v>
      </c>
    </row>
    <row r="213" spans="1:16" ht="25.5">
      <c r="A213" t="s">
        <v>48</v>
      </c>
      <c s="34" t="s">
        <v>338</v>
      </c>
      <c s="34" t="s">
        <v>5573</v>
      </c>
      <c s="35" t="s">
        <v>5</v>
      </c>
      <c s="6" t="s">
        <v>5574</v>
      </c>
      <c s="36" t="s">
        <v>51</v>
      </c>
      <c s="37">
        <v>135</v>
      </c>
      <c s="36">
        <v>0</v>
      </c>
      <c s="36">
        <f>ROUND(G213*H213,6)</f>
      </c>
      <c r="L213" s="38">
        <v>0</v>
      </c>
      <c s="32">
        <f>ROUND(ROUND(L213,2)*ROUND(G213,3),2)</f>
      </c>
      <c s="36" t="s">
        <v>434</v>
      </c>
      <c>
        <f>(M213*21)/100</f>
      </c>
      <c t="s">
        <v>27</v>
      </c>
    </row>
    <row r="214" spans="1:5" ht="12.75">
      <c r="A214" s="35" t="s">
        <v>53</v>
      </c>
      <c r="E214" s="39" t="s">
        <v>5</v>
      </c>
    </row>
    <row r="215" spans="1:5" ht="25.5">
      <c r="A215" s="35" t="s">
        <v>54</v>
      </c>
      <c r="E215" s="40" t="s">
        <v>5575</v>
      </c>
    </row>
    <row r="216" spans="1:5" ht="12.75">
      <c r="A216" t="s">
        <v>55</v>
      </c>
      <c r="E216" s="39" t="s">
        <v>5</v>
      </c>
    </row>
    <row r="217" spans="1:16" ht="25.5">
      <c r="A217" t="s">
        <v>48</v>
      </c>
      <c s="34" t="s">
        <v>342</v>
      </c>
      <c s="34" t="s">
        <v>5576</v>
      </c>
      <c s="35" t="s">
        <v>5</v>
      </c>
      <c s="6" t="s">
        <v>5577</v>
      </c>
      <c s="36" t="s">
        <v>51</v>
      </c>
      <c s="37">
        <v>10</v>
      </c>
      <c s="36">
        <v>0</v>
      </c>
      <c s="36">
        <f>ROUND(G217*H217,6)</f>
      </c>
      <c r="L217" s="38">
        <v>0</v>
      </c>
      <c s="32">
        <f>ROUND(ROUND(L217,2)*ROUND(G217,3),2)</f>
      </c>
      <c s="36" t="s">
        <v>434</v>
      </c>
      <c>
        <f>(M217*21)/100</f>
      </c>
      <c t="s">
        <v>27</v>
      </c>
    </row>
    <row r="218" spans="1:5" ht="12.75">
      <c r="A218" s="35" t="s">
        <v>53</v>
      </c>
      <c r="E218" s="39" t="s">
        <v>5</v>
      </c>
    </row>
    <row r="219" spans="1:5" ht="25.5">
      <c r="A219" s="35" t="s">
        <v>54</v>
      </c>
      <c r="E219" s="40" t="s">
        <v>5557</v>
      </c>
    </row>
    <row r="220" spans="1:5" ht="12.75">
      <c r="A220" t="s">
        <v>55</v>
      </c>
      <c r="E220" s="39" t="s">
        <v>5</v>
      </c>
    </row>
    <row r="221" spans="1:16" ht="25.5">
      <c r="A221" t="s">
        <v>48</v>
      </c>
      <c s="34" t="s">
        <v>573</v>
      </c>
      <c s="34" t="s">
        <v>5578</v>
      </c>
      <c s="35" t="s">
        <v>5</v>
      </c>
      <c s="6" t="s">
        <v>5579</v>
      </c>
      <c s="36" t="s">
        <v>51</v>
      </c>
      <c s="37">
        <v>20</v>
      </c>
      <c s="36">
        <v>0</v>
      </c>
      <c s="36">
        <f>ROUND(G221*H221,6)</f>
      </c>
      <c r="L221" s="38">
        <v>0</v>
      </c>
      <c s="32">
        <f>ROUND(ROUND(L221,2)*ROUND(G221,3),2)</f>
      </c>
      <c s="36" t="s">
        <v>434</v>
      </c>
      <c>
        <f>(M221*21)/100</f>
      </c>
      <c t="s">
        <v>27</v>
      </c>
    </row>
    <row r="222" spans="1:5" ht="12.75">
      <c r="A222" s="35" t="s">
        <v>53</v>
      </c>
      <c r="E222" s="39" t="s">
        <v>5</v>
      </c>
    </row>
    <row r="223" spans="1:5" ht="25.5">
      <c r="A223" s="35" t="s">
        <v>54</v>
      </c>
      <c r="E223" s="40" t="s">
        <v>5580</v>
      </c>
    </row>
    <row r="224" spans="1:5" ht="12.75">
      <c r="A224" t="s">
        <v>55</v>
      </c>
      <c r="E224" s="39" t="s">
        <v>5</v>
      </c>
    </row>
    <row r="225" spans="1:16" ht="12.75">
      <c r="A225" t="s">
        <v>48</v>
      </c>
      <c s="34" t="s">
        <v>577</v>
      </c>
      <c s="34" t="s">
        <v>5581</v>
      </c>
      <c s="35" t="s">
        <v>5</v>
      </c>
      <c s="6" t="s">
        <v>5582</v>
      </c>
      <c s="36" t="s">
        <v>51</v>
      </c>
      <c s="37">
        <v>170</v>
      </c>
      <c s="36">
        <v>0</v>
      </c>
      <c s="36">
        <f>ROUND(G225*H225,6)</f>
      </c>
      <c r="L225" s="38">
        <v>0</v>
      </c>
      <c s="32">
        <f>ROUND(ROUND(L225,2)*ROUND(G225,3),2)</f>
      </c>
      <c s="36" t="s">
        <v>434</v>
      </c>
      <c>
        <f>(M225*21)/100</f>
      </c>
      <c t="s">
        <v>27</v>
      </c>
    </row>
    <row r="226" spans="1:5" ht="12.75">
      <c r="A226" s="35" t="s">
        <v>53</v>
      </c>
      <c r="E226" s="39" t="s">
        <v>5</v>
      </c>
    </row>
    <row r="227" spans="1:5" ht="25.5">
      <c r="A227" s="35" t="s">
        <v>54</v>
      </c>
      <c r="E227" s="40" t="s">
        <v>5583</v>
      </c>
    </row>
    <row r="228" spans="1:5" ht="12.75">
      <c r="A228" t="s">
        <v>55</v>
      </c>
      <c r="E228" s="39" t="s">
        <v>5</v>
      </c>
    </row>
    <row r="229" spans="1:16" ht="25.5">
      <c r="A229" t="s">
        <v>48</v>
      </c>
      <c s="34" t="s">
        <v>346</v>
      </c>
      <c s="34" t="s">
        <v>5584</v>
      </c>
      <c s="35" t="s">
        <v>5</v>
      </c>
      <c s="6" t="s">
        <v>5585</v>
      </c>
      <c s="36" t="s">
        <v>51</v>
      </c>
      <c s="37">
        <v>165</v>
      </c>
      <c s="36">
        <v>0</v>
      </c>
      <c s="36">
        <f>ROUND(G229*H229,6)</f>
      </c>
      <c r="L229" s="38">
        <v>0</v>
      </c>
      <c s="32">
        <f>ROUND(ROUND(L229,2)*ROUND(G229,3),2)</f>
      </c>
      <c s="36" t="s">
        <v>434</v>
      </c>
      <c>
        <f>(M229*21)/100</f>
      </c>
      <c t="s">
        <v>27</v>
      </c>
    </row>
    <row r="230" spans="1:5" ht="12.75">
      <c r="A230" s="35" t="s">
        <v>53</v>
      </c>
      <c r="E230" s="39" t="s">
        <v>5</v>
      </c>
    </row>
    <row r="231" spans="1:5" ht="25.5">
      <c r="A231" s="35" t="s">
        <v>54</v>
      </c>
      <c r="E231" s="40" t="s">
        <v>5586</v>
      </c>
    </row>
    <row r="232" spans="1:5" ht="12.75">
      <c r="A232" t="s">
        <v>55</v>
      </c>
      <c r="E232" s="39" t="s">
        <v>5</v>
      </c>
    </row>
    <row r="233" spans="1:16" ht="25.5">
      <c r="A233" t="s">
        <v>48</v>
      </c>
      <c s="34" t="s">
        <v>350</v>
      </c>
      <c s="34" t="s">
        <v>5587</v>
      </c>
      <c s="35" t="s">
        <v>5</v>
      </c>
      <c s="6" t="s">
        <v>5588</v>
      </c>
      <c s="36" t="s">
        <v>51</v>
      </c>
      <c s="37">
        <v>270</v>
      </c>
      <c s="36">
        <v>0</v>
      </c>
      <c s="36">
        <f>ROUND(G233*H233,6)</f>
      </c>
      <c r="L233" s="38">
        <v>0</v>
      </c>
      <c s="32">
        <f>ROUND(ROUND(L233,2)*ROUND(G233,3),2)</f>
      </c>
      <c s="36" t="s">
        <v>434</v>
      </c>
      <c>
        <f>(M233*21)/100</f>
      </c>
      <c t="s">
        <v>27</v>
      </c>
    </row>
    <row r="234" spans="1:5" ht="12.75">
      <c r="A234" s="35" t="s">
        <v>53</v>
      </c>
      <c r="E234" s="39" t="s">
        <v>5</v>
      </c>
    </row>
    <row r="235" spans="1:5" ht="25.5">
      <c r="A235" s="35" t="s">
        <v>54</v>
      </c>
      <c r="E235" s="40" t="s">
        <v>5589</v>
      </c>
    </row>
    <row r="236" spans="1:5" ht="12.75">
      <c r="A236" t="s">
        <v>55</v>
      </c>
      <c r="E236" s="39" t="s">
        <v>5</v>
      </c>
    </row>
    <row r="237" spans="1:16" ht="25.5">
      <c r="A237" t="s">
        <v>48</v>
      </c>
      <c s="34" t="s">
        <v>581</v>
      </c>
      <c s="34" t="s">
        <v>5590</v>
      </c>
      <c s="35" t="s">
        <v>5</v>
      </c>
      <c s="6" t="s">
        <v>5591</v>
      </c>
      <c s="36" t="s">
        <v>51</v>
      </c>
      <c s="37">
        <v>25</v>
      </c>
      <c s="36">
        <v>0</v>
      </c>
      <c s="36">
        <f>ROUND(G237*H237,6)</f>
      </c>
      <c r="L237" s="38">
        <v>0</v>
      </c>
      <c s="32">
        <f>ROUND(ROUND(L237,2)*ROUND(G237,3),2)</f>
      </c>
      <c s="36" t="s">
        <v>434</v>
      </c>
      <c>
        <f>(M237*21)/100</f>
      </c>
      <c t="s">
        <v>27</v>
      </c>
    </row>
    <row r="238" spans="1:5" ht="12.75">
      <c r="A238" s="35" t="s">
        <v>53</v>
      </c>
      <c r="E238" s="39" t="s">
        <v>5</v>
      </c>
    </row>
    <row r="239" spans="1:5" ht="25.5">
      <c r="A239" s="35" t="s">
        <v>54</v>
      </c>
      <c r="E239" s="40" t="s">
        <v>5572</v>
      </c>
    </row>
    <row r="240" spans="1:5" ht="12.75">
      <c r="A240" t="s">
        <v>55</v>
      </c>
      <c r="E240" s="39" t="s">
        <v>5</v>
      </c>
    </row>
    <row r="241" spans="1:16" ht="12.75">
      <c r="A241" t="s">
        <v>48</v>
      </c>
      <c s="34" t="s">
        <v>585</v>
      </c>
      <c s="34" t="s">
        <v>5592</v>
      </c>
      <c s="35" t="s">
        <v>5</v>
      </c>
      <c s="6" t="s">
        <v>5593</v>
      </c>
      <c s="36" t="s">
        <v>51</v>
      </c>
      <c s="37">
        <v>10</v>
      </c>
      <c s="36">
        <v>0</v>
      </c>
      <c s="36">
        <f>ROUND(G241*H241,6)</f>
      </c>
      <c r="L241" s="38">
        <v>0</v>
      </c>
      <c s="32">
        <f>ROUND(ROUND(L241,2)*ROUND(G241,3),2)</f>
      </c>
      <c s="36" t="s">
        <v>434</v>
      </c>
      <c>
        <f>(M241*21)/100</f>
      </c>
      <c t="s">
        <v>27</v>
      </c>
    </row>
    <row r="242" spans="1:5" ht="12.75">
      <c r="A242" s="35" t="s">
        <v>53</v>
      </c>
      <c r="E242" s="39" t="s">
        <v>5</v>
      </c>
    </row>
    <row r="243" spans="1:5" ht="25.5">
      <c r="A243" s="35" t="s">
        <v>54</v>
      </c>
      <c r="E243" s="40" t="s">
        <v>5557</v>
      </c>
    </row>
    <row r="244" spans="1:5" ht="12.75">
      <c r="A244" t="s">
        <v>55</v>
      </c>
      <c r="E244" s="39" t="s">
        <v>5</v>
      </c>
    </row>
    <row r="245" spans="1:16" ht="25.5">
      <c r="A245" t="s">
        <v>48</v>
      </c>
      <c s="34" t="s">
        <v>355</v>
      </c>
      <c s="34" t="s">
        <v>5594</v>
      </c>
      <c s="35" t="s">
        <v>5</v>
      </c>
      <c s="6" t="s">
        <v>5595</v>
      </c>
      <c s="36" t="s">
        <v>51</v>
      </c>
      <c s="37">
        <v>365</v>
      </c>
      <c s="36">
        <v>0</v>
      </c>
      <c s="36">
        <f>ROUND(G245*H245,6)</f>
      </c>
      <c r="L245" s="38">
        <v>0</v>
      </c>
      <c s="32">
        <f>ROUND(ROUND(L245,2)*ROUND(G245,3),2)</f>
      </c>
      <c s="36" t="s">
        <v>434</v>
      </c>
      <c>
        <f>(M245*21)/100</f>
      </c>
      <c t="s">
        <v>27</v>
      </c>
    </row>
    <row r="246" spans="1:5" ht="12.75">
      <c r="A246" s="35" t="s">
        <v>53</v>
      </c>
      <c r="E246" s="39" t="s">
        <v>5</v>
      </c>
    </row>
    <row r="247" spans="1:5" ht="25.5">
      <c r="A247" s="35" t="s">
        <v>54</v>
      </c>
      <c r="E247" s="40" t="s">
        <v>5596</v>
      </c>
    </row>
    <row r="248" spans="1:5" ht="12.75">
      <c r="A248" t="s">
        <v>55</v>
      </c>
      <c r="E248" s="39" t="s">
        <v>5</v>
      </c>
    </row>
    <row r="249" spans="1:16" ht="25.5">
      <c r="A249" t="s">
        <v>48</v>
      </c>
      <c s="34" t="s">
        <v>359</v>
      </c>
      <c s="34" t="s">
        <v>5597</v>
      </c>
      <c s="35" t="s">
        <v>5</v>
      </c>
      <c s="6" t="s">
        <v>5598</v>
      </c>
      <c s="36" t="s">
        <v>51</v>
      </c>
      <c s="37">
        <v>200</v>
      </c>
      <c s="36">
        <v>0</v>
      </c>
      <c s="36">
        <f>ROUND(G249*H249,6)</f>
      </c>
      <c r="L249" s="38">
        <v>0</v>
      </c>
      <c s="32">
        <f>ROUND(ROUND(L249,2)*ROUND(G249,3),2)</f>
      </c>
      <c s="36" t="s">
        <v>434</v>
      </c>
      <c>
        <f>(M249*21)/100</f>
      </c>
      <c t="s">
        <v>27</v>
      </c>
    </row>
    <row r="250" spans="1:5" ht="12.75">
      <c r="A250" s="35" t="s">
        <v>53</v>
      </c>
      <c r="E250" s="39" t="s">
        <v>5</v>
      </c>
    </row>
    <row r="251" spans="1:5" ht="25.5">
      <c r="A251" s="35" t="s">
        <v>54</v>
      </c>
      <c r="E251" s="40" t="s">
        <v>5599</v>
      </c>
    </row>
    <row r="252" spans="1:5" ht="12.75">
      <c r="A252" t="s">
        <v>55</v>
      </c>
      <c r="E252" s="39" t="s">
        <v>5</v>
      </c>
    </row>
    <row r="253" spans="1:16" ht="12.75">
      <c r="A253" t="s">
        <v>48</v>
      </c>
      <c s="34" t="s">
        <v>363</v>
      </c>
      <c s="34" t="s">
        <v>5600</v>
      </c>
      <c s="35" t="s">
        <v>5</v>
      </c>
      <c s="6" t="s">
        <v>5601</v>
      </c>
      <c s="36" t="s">
        <v>51</v>
      </c>
      <c s="37">
        <v>20</v>
      </c>
      <c s="36">
        <v>0</v>
      </c>
      <c s="36">
        <f>ROUND(G253*H253,6)</f>
      </c>
      <c r="L253" s="38">
        <v>0</v>
      </c>
      <c s="32">
        <f>ROUND(ROUND(L253,2)*ROUND(G253,3),2)</f>
      </c>
      <c s="36" t="s">
        <v>434</v>
      </c>
      <c>
        <f>(M253*21)/100</f>
      </c>
      <c t="s">
        <v>27</v>
      </c>
    </row>
    <row r="254" spans="1:5" ht="12.75">
      <c r="A254" s="35" t="s">
        <v>53</v>
      </c>
      <c r="E254" s="39" t="s">
        <v>5</v>
      </c>
    </row>
    <row r="255" spans="1:5" ht="25.5">
      <c r="A255" s="35" t="s">
        <v>54</v>
      </c>
      <c r="E255" s="40" t="s">
        <v>5580</v>
      </c>
    </row>
    <row r="256" spans="1:5" ht="12.75">
      <c r="A256" t="s">
        <v>55</v>
      </c>
      <c r="E256" s="39" t="s">
        <v>5</v>
      </c>
    </row>
    <row r="257" spans="1:16" ht="12.75">
      <c r="A257" t="s">
        <v>48</v>
      </c>
      <c s="34" t="s">
        <v>368</v>
      </c>
      <c s="34" t="s">
        <v>5602</v>
      </c>
      <c s="35" t="s">
        <v>5</v>
      </c>
      <c s="6" t="s">
        <v>5603</v>
      </c>
      <c s="36" t="s">
        <v>51</v>
      </c>
      <c s="37">
        <v>5</v>
      </c>
      <c s="36">
        <v>0</v>
      </c>
      <c s="36">
        <f>ROUND(G257*H257,6)</f>
      </c>
      <c r="L257" s="38">
        <v>0</v>
      </c>
      <c s="32">
        <f>ROUND(ROUND(L257,2)*ROUND(G257,3),2)</f>
      </c>
      <c s="36" t="s">
        <v>434</v>
      </c>
      <c>
        <f>(M257*21)/100</f>
      </c>
      <c t="s">
        <v>27</v>
      </c>
    </row>
    <row r="258" spans="1:5" ht="12.75">
      <c r="A258" s="35" t="s">
        <v>53</v>
      </c>
      <c r="E258" s="39" t="s">
        <v>5</v>
      </c>
    </row>
    <row r="259" spans="1:5" ht="25.5">
      <c r="A259" s="35" t="s">
        <v>54</v>
      </c>
      <c r="E259" s="40" t="s">
        <v>5567</v>
      </c>
    </row>
    <row r="260" spans="1:5" ht="12.75">
      <c r="A260" t="s">
        <v>55</v>
      </c>
      <c r="E260" s="39" t="s">
        <v>5</v>
      </c>
    </row>
    <row r="261" spans="1:16" ht="12.75">
      <c r="A261" t="s">
        <v>48</v>
      </c>
      <c s="34" t="s">
        <v>372</v>
      </c>
      <c s="34" t="s">
        <v>5604</v>
      </c>
      <c s="35" t="s">
        <v>5</v>
      </c>
      <c s="6" t="s">
        <v>5605</v>
      </c>
      <c s="36" t="s">
        <v>51</v>
      </c>
      <c s="37">
        <v>165</v>
      </c>
      <c s="36">
        <v>0</v>
      </c>
      <c s="36">
        <f>ROUND(G261*H261,6)</f>
      </c>
      <c r="L261" s="38">
        <v>0</v>
      </c>
      <c s="32">
        <f>ROUND(ROUND(L261,2)*ROUND(G261,3),2)</f>
      </c>
      <c s="36" t="s">
        <v>434</v>
      </c>
      <c>
        <f>(M261*21)/100</f>
      </c>
      <c t="s">
        <v>27</v>
      </c>
    </row>
    <row r="262" spans="1:5" ht="12.75">
      <c r="A262" s="35" t="s">
        <v>53</v>
      </c>
      <c r="E262" s="39" t="s">
        <v>5</v>
      </c>
    </row>
    <row r="263" spans="1:5" ht="25.5">
      <c r="A263" s="35" t="s">
        <v>54</v>
      </c>
      <c r="E263" s="40" t="s">
        <v>5586</v>
      </c>
    </row>
    <row r="264" spans="1:5" ht="12.75">
      <c r="A264" t="s">
        <v>55</v>
      </c>
      <c r="E264" s="39" t="s">
        <v>5</v>
      </c>
    </row>
    <row r="265" spans="1:16" ht="12.75">
      <c r="A265" t="s">
        <v>48</v>
      </c>
      <c s="34" t="s">
        <v>376</v>
      </c>
      <c s="34" t="s">
        <v>5606</v>
      </c>
      <c s="35" t="s">
        <v>5</v>
      </c>
      <c s="6" t="s">
        <v>5607</v>
      </c>
      <c s="36" t="s">
        <v>2852</v>
      </c>
      <c s="37">
        <v>5</v>
      </c>
      <c s="36">
        <v>0</v>
      </c>
      <c s="36">
        <f>ROUND(G265*H265,6)</f>
      </c>
      <c r="L265" s="38">
        <v>0</v>
      </c>
      <c s="32">
        <f>ROUND(ROUND(L265,2)*ROUND(G265,3),2)</f>
      </c>
      <c s="36" t="s">
        <v>434</v>
      </c>
      <c>
        <f>(M265*21)/100</f>
      </c>
      <c t="s">
        <v>27</v>
      </c>
    </row>
    <row r="266" spans="1:5" ht="12.75">
      <c r="A266" s="35" t="s">
        <v>53</v>
      </c>
      <c r="E266" s="39" t="s">
        <v>5</v>
      </c>
    </row>
    <row r="267" spans="1:5" ht="25.5">
      <c r="A267" s="35" t="s">
        <v>54</v>
      </c>
      <c r="E267" s="40" t="s">
        <v>5567</v>
      </c>
    </row>
    <row r="268" spans="1:5" ht="12.75">
      <c r="A268" t="s">
        <v>55</v>
      </c>
      <c r="E268" s="39" t="s">
        <v>5</v>
      </c>
    </row>
    <row r="269" spans="1:13" ht="12.75">
      <c r="A269" t="s">
        <v>46</v>
      </c>
      <c r="C269" s="31" t="s">
        <v>5608</v>
      </c>
      <c r="E269" s="33" t="s">
        <v>5609</v>
      </c>
      <c r="J269" s="32">
        <f>0</f>
      </c>
      <c s="32">
        <f>0</f>
      </c>
      <c s="32">
        <f>0+L270+L274+L278+L282+L286+L290+L294</f>
      </c>
      <c s="32">
        <f>0+M270+M274+M278+M282+M286+M290+M294</f>
      </c>
    </row>
    <row r="270" spans="1:16" ht="12.75">
      <c r="A270" t="s">
        <v>48</v>
      </c>
      <c s="34" t="s">
        <v>384</v>
      </c>
      <c s="34" t="s">
        <v>5610</v>
      </c>
      <c s="35" t="s">
        <v>4</v>
      </c>
      <c s="6" t="s">
        <v>5611</v>
      </c>
      <c s="36" t="s">
        <v>62</v>
      </c>
      <c s="37">
        <v>1</v>
      </c>
      <c s="36">
        <v>0</v>
      </c>
      <c s="36">
        <f>ROUND(G270*H270,6)</f>
      </c>
      <c r="L270" s="38">
        <v>0</v>
      </c>
      <c s="32">
        <f>ROUND(ROUND(L270,2)*ROUND(G270,3),2)</f>
      </c>
      <c s="36" t="s">
        <v>434</v>
      </c>
      <c>
        <f>(M270*21)/100</f>
      </c>
      <c t="s">
        <v>27</v>
      </c>
    </row>
    <row r="271" spans="1:5" ht="12.75">
      <c r="A271" s="35" t="s">
        <v>53</v>
      </c>
      <c r="E271" s="39" t="s">
        <v>5612</v>
      </c>
    </row>
    <row r="272" spans="1:5" ht="25.5">
      <c r="A272" s="35" t="s">
        <v>54</v>
      </c>
      <c r="E272" s="40" t="s">
        <v>5489</v>
      </c>
    </row>
    <row r="273" spans="1:5" ht="12.75">
      <c r="A273" t="s">
        <v>55</v>
      </c>
      <c r="E273" s="39" t="s">
        <v>2929</v>
      </c>
    </row>
    <row r="274" spans="1:16" ht="12.75">
      <c r="A274" t="s">
        <v>48</v>
      </c>
      <c s="34" t="s">
        <v>389</v>
      </c>
      <c s="34" t="s">
        <v>5610</v>
      </c>
      <c s="35" t="s">
        <v>27</v>
      </c>
      <c s="6" t="s">
        <v>5611</v>
      </c>
      <c s="36" t="s">
        <v>62</v>
      </c>
      <c s="37">
        <v>1</v>
      </c>
      <c s="36">
        <v>0</v>
      </c>
      <c s="36">
        <f>ROUND(G274*H274,6)</f>
      </c>
      <c r="L274" s="38">
        <v>0</v>
      </c>
      <c s="32">
        <f>ROUND(ROUND(L274,2)*ROUND(G274,3),2)</f>
      </c>
      <c s="36" t="s">
        <v>434</v>
      </c>
      <c>
        <f>(M274*21)/100</f>
      </c>
      <c t="s">
        <v>27</v>
      </c>
    </row>
    <row r="275" spans="1:5" ht="12.75">
      <c r="A275" s="35" t="s">
        <v>53</v>
      </c>
      <c r="E275" s="39" t="s">
        <v>5613</v>
      </c>
    </row>
    <row r="276" spans="1:5" ht="25.5">
      <c r="A276" s="35" t="s">
        <v>54</v>
      </c>
      <c r="E276" s="40" t="s">
        <v>5489</v>
      </c>
    </row>
    <row r="277" spans="1:5" ht="12.75">
      <c r="A277" t="s">
        <v>55</v>
      </c>
      <c r="E277" s="39" t="s">
        <v>2929</v>
      </c>
    </row>
    <row r="278" spans="1:16" ht="12.75">
      <c r="A278" t="s">
        <v>48</v>
      </c>
      <c s="34" t="s">
        <v>393</v>
      </c>
      <c s="34" t="s">
        <v>5614</v>
      </c>
      <c s="35" t="s">
        <v>5</v>
      </c>
      <c s="6" t="s">
        <v>5615</v>
      </c>
      <c s="36" t="s">
        <v>62</v>
      </c>
      <c s="37">
        <v>1</v>
      </c>
      <c s="36">
        <v>0</v>
      </c>
      <c s="36">
        <f>ROUND(G278*H278,6)</f>
      </c>
      <c r="L278" s="38">
        <v>0</v>
      </c>
      <c s="32">
        <f>ROUND(ROUND(L278,2)*ROUND(G278,3),2)</f>
      </c>
      <c s="36" t="s">
        <v>434</v>
      </c>
      <c>
        <f>(M278*21)/100</f>
      </c>
      <c t="s">
        <v>27</v>
      </c>
    </row>
    <row r="279" spans="1:5" ht="12.75">
      <c r="A279" s="35" t="s">
        <v>53</v>
      </c>
      <c r="E279" s="39" t="s">
        <v>5616</v>
      </c>
    </row>
    <row r="280" spans="1:5" ht="25.5">
      <c r="A280" s="35" t="s">
        <v>54</v>
      </c>
      <c r="E280" s="40" t="s">
        <v>5489</v>
      </c>
    </row>
    <row r="281" spans="1:5" ht="12.75">
      <c r="A281" t="s">
        <v>55</v>
      </c>
      <c r="E281" s="39" t="s">
        <v>2929</v>
      </c>
    </row>
    <row r="282" spans="1:16" ht="25.5">
      <c r="A282" t="s">
        <v>48</v>
      </c>
      <c s="34" t="s">
        <v>397</v>
      </c>
      <c s="34" t="s">
        <v>5617</v>
      </c>
      <c s="35" t="s">
        <v>5</v>
      </c>
      <c s="6" t="s">
        <v>5618</v>
      </c>
      <c s="36" t="s">
        <v>62</v>
      </c>
      <c s="37">
        <v>1</v>
      </c>
      <c s="36">
        <v>0</v>
      </c>
      <c s="36">
        <f>ROUND(G282*H282,6)</f>
      </c>
      <c r="L282" s="38">
        <v>0</v>
      </c>
      <c s="32">
        <f>ROUND(ROUND(L282,2)*ROUND(G282,3),2)</f>
      </c>
      <c s="36" t="s">
        <v>434</v>
      </c>
      <c>
        <f>(M282*21)/100</f>
      </c>
      <c t="s">
        <v>27</v>
      </c>
    </row>
    <row r="283" spans="1:5" ht="12.75">
      <c r="A283" s="35" t="s">
        <v>53</v>
      </c>
      <c r="E283" s="39" t="s">
        <v>5612</v>
      </c>
    </row>
    <row r="284" spans="1:5" ht="25.5">
      <c r="A284" s="35" t="s">
        <v>54</v>
      </c>
      <c r="E284" s="40" t="s">
        <v>5489</v>
      </c>
    </row>
    <row r="285" spans="1:5" ht="12.75">
      <c r="A285" t="s">
        <v>55</v>
      </c>
      <c r="E285" s="39" t="s">
        <v>5</v>
      </c>
    </row>
    <row r="286" spans="1:16" ht="25.5">
      <c r="A286" t="s">
        <v>48</v>
      </c>
      <c s="34" t="s">
        <v>608</v>
      </c>
      <c s="34" t="s">
        <v>5619</v>
      </c>
      <c s="35" t="s">
        <v>5</v>
      </c>
      <c s="6" t="s">
        <v>5620</v>
      </c>
      <c s="36" t="s">
        <v>62</v>
      </c>
      <c s="37">
        <v>1</v>
      </c>
      <c s="36">
        <v>0</v>
      </c>
      <c s="36">
        <f>ROUND(G286*H286,6)</f>
      </c>
      <c r="L286" s="38">
        <v>0</v>
      </c>
      <c s="32">
        <f>ROUND(ROUND(L286,2)*ROUND(G286,3),2)</f>
      </c>
      <c s="36" t="s">
        <v>434</v>
      </c>
      <c>
        <f>(M286*21)/100</f>
      </c>
      <c t="s">
        <v>27</v>
      </c>
    </row>
    <row r="287" spans="1:5" ht="12.75">
      <c r="A287" s="35" t="s">
        <v>53</v>
      </c>
      <c r="E287" s="39" t="s">
        <v>5616</v>
      </c>
    </row>
    <row r="288" spans="1:5" ht="25.5">
      <c r="A288" s="35" t="s">
        <v>54</v>
      </c>
      <c r="E288" s="40" t="s">
        <v>5489</v>
      </c>
    </row>
    <row r="289" spans="1:5" ht="12.75">
      <c r="A289" t="s">
        <v>55</v>
      </c>
      <c r="E289" s="39" t="s">
        <v>5</v>
      </c>
    </row>
    <row r="290" spans="1:16" ht="12.75">
      <c r="A290" t="s">
        <v>48</v>
      </c>
      <c s="34" t="s">
        <v>612</v>
      </c>
      <c s="34" t="s">
        <v>5621</v>
      </c>
      <c s="35" t="s">
        <v>5</v>
      </c>
      <c s="6" t="s">
        <v>5622</v>
      </c>
      <c s="36" t="s">
        <v>62</v>
      </c>
      <c s="37">
        <v>1</v>
      </c>
      <c s="36">
        <v>0</v>
      </c>
      <c s="36">
        <f>ROUND(G290*H290,6)</f>
      </c>
      <c r="L290" s="38">
        <v>0</v>
      </c>
      <c s="32">
        <f>ROUND(ROUND(L290,2)*ROUND(G290,3),2)</f>
      </c>
      <c s="36" t="s">
        <v>434</v>
      </c>
      <c>
        <f>(M290*21)/100</f>
      </c>
      <c t="s">
        <v>27</v>
      </c>
    </row>
    <row r="291" spans="1:5" ht="12.75">
      <c r="A291" s="35" t="s">
        <v>53</v>
      </c>
      <c r="E291" s="39" t="s">
        <v>5613</v>
      </c>
    </row>
    <row r="292" spans="1:5" ht="25.5">
      <c r="A292" s="35" t="s">
        <v>54</v>
      </c>
      <c r="E292" s="40" t="s">
        <v>5489</v>
      </c>
    </row>
    <row r="293" spans="1:5" ht="12.75">
      <c r="A293" t="s">
        <v>55</v>
      </c>
      <c r="E293" s="39" t="s">
        <v>5</v>
      </c>
    </row>
    <row r="294" spans="1:16" ht="25.5">
      <c r="A294" t="s">
        <v>48</v>
      </c>
      <c s="34" t="s">
        <v>401</v>
      </c>
      <c s="34" t="s">
        <v>5623</v>
      </c>
      <c s="35" t="s">
        <v>5624</v>
      </c>
      <c s="6" t="s">
        <v>5625</v>
      </c>
      <c s="36" t="s">
        <v>443</v>
      </c>
      <c s="37">
        <v>1</v>
      </c>
      <c s="36">
        <v>0</v>
      </c>
      <c s="36">
        <f>ROUND(G294*H294,6)</f>
      </c>
      <c r="L294" s="38">
        <v>0</v>
      </c>
      <c s="32">
        <f>ROUND(ROUND(L294,2)*ROUND(G294,3),2)</f>
      </c>
      <c s="36" t="s">
        <v>434</v>
      </c>
      <c>
        <f>(M294*21)/100</f>
      </c>
      <c t="s">
        <v>27</v>
      </c>
    </row>
    <row r="295" spans="1:5" ht="12.75">
      <c r="A295" s="35" t="s">
        <v>53</v>
      </c>
      <c r="E295" s="39" t="s">
        <v>2455</v>
      </c>
    </row>
    <row r="296" spans="1:5" ht="25.5">
      <c r="A296" s="35" t="s">
        <v>54</v>
      </c>
      <c r="E296" s="40" t="s">
        <v>5489</v>
      </c>
    </row>
    <row r="297" spans="1:5" ht="12.75">
      <c r="A297" t="s">
        <v>55</v>
      </c>
      <c r="E297" s="39" t="s">
        <v>5</v>
      </c>
    </row>
    <row r="298" spans="1:13" ht="12.75">
      <c r="A298" t="s">
        <v>46</v>
      </c>
      <c r="C298" s="31" t="s">
        <v>5626</v>
      </c>
      <c r="E298" s="33" t="s">
        <v>5627</v>
      </c>
      <c r="J298" s="32">
        <f>0</f>
      </c>
      <c s="32">
        <f>0</f>
      </c>
      <c s="32">
        <f>0+L299+L303+L307+L311</f>
      </c>
      <c s="32">
        <f>0+M299+M303+M307+M311</f>
      </c>
    </row>
    <row r="299" spans="1:16" ht="12.75">
      <c r="A299" t="s">
        <v>48</v>
      </c>
      <c s="34" t="s">
        <v>405</v>
      </c>
      <c s="34" t="s">
        <v>5628</v>
      </c>
      <c s="35" t="s">
        <v>4</v>
      </c>
      <c s="6" t="s">
        <v>5629</v>
      </c>
      <c s="36" t="s">
        <v>105</v>
      </c>
      <c s="37">
        <v>4</v>
      </c>
      <c s="36">
        <v>0</v>
      </c>
      <c s="36">
        <f>ROUND(G299*H299,6)</f>
      </c>
      <c r="L299" s="38">
        <v>0</v>
      </c>
      <c s="32">
        <f>ROUND(ROUND(L299,2)*ROUND(G299,3),2)</f>
      </c>
      <c s="36" t="s">
        <v>434</v>
      </c>
      <c>
        <f>(M299*21)/100</f>
      </c>
      <c t="s">
        <v>27</v>
      </c>
    </row>
    <row r="300" spans="1:5" ht="12.75">
      <c r="A300" s="35" t="s">
        <v>53</v>
      </c>
      <c r="E300" s="39" t="s">
        <v>5630</v>
      </c>
    </row>
    <row r="301" spans="1:5" ht="25.5">
      <c r="A301" s="35" t="s">
        <v>54</v>
      </c>
      <c r="E301" s="40" t="s">
        <v>5451</v>
      </c>
    </row>
    <row r="302" spans="1:5" ht="12.75">
      <c r="A302" t="s">
        <v>55</v>
      </c>
      <c r="E302" s="39" t="s">
        <v>5</v>
      </c>
    </row>
    <row r="303" spans="1:16" ht="12.75">
      <c r="A303" t="s">
        <v>48</v>
      </c>
      <c s="34" t="s">
        <v>409</v>
      </c>
      <c s="34" t="s">
        <v>5628</v>
      </c>
      <c s="35" t="s">
        <v>27</v>
      </c>
      <c s="6" t="s">
        <v>5629</v>
      </c>
      <c s="36" t="s">
        <v>105</v>
      </c>
      <c s="37">
        <v>4</v>
      </c>
      <c s="36">
        <v>0</v>
      </c>
      <c s="36">
        <f>ROUND(G303*H303,6)</f>
      </c>
      <c r="L303" s="38">
        <v>0</v>
      </c>
      <c s="32">
        <f>ROUND(ROUND(L303,2)*ROUND(G303,3),2)</f>
      </c>
      <c s="36" t="s">
        <v>434</v>
      </c>
      <c>
        <f>(M303*21)/100</f>
      </c>
      <c t="s">
        <v>27</v>
      </c>
    </row>
    <row r="304" spans="1:5" ht="12.75">
      <c r="A304" s="35" t="s">
        <v>53</v>
      </c>
      <c r="E304" s="39" t="s">
        <v>5631</v>
      </c>
    </row>
    <row r="305" spans="1:5" ht="25.5">
      <c r="A305" s="35" t="s">
        <v>54</v>
      </c>
      <c r="E305" s="40" t="s">
        <v>5451</v>
      </c>
    </row>
    <row r="306" spans="1:5" ht="12.75">
      <c r="A306" t="s">
        <v>55</v>
      </c>
      <c r="E306" s="39" t="s">
        <v>5</v>
      </c>
    </row>
    <row r="307" spans="1:16" ht="12.75">
      <c r="A307" t="s">
        <v>48</v>
      </c>
      <c s="34" t="s">
        <v>410</v>
      </c>
      <c s="34" t="s">
        <v>5628</v>
      </c>
      <c s="35" t="s">
        <v>26</v>
      </c>
      <c s="6" t="s">
        <v>5629</v>
      </c>
      <c s="36" t="s">
        <v>105</v>
      </c>
      <c s="37">
        <v>4</v>
      </c>
      <c s="36">
        <v>0</v>
      </c>
      <c s="36">
        <f>ROUND(G307*H307,6)</f>
      </c>
      <c r="L307" s="38">
        <v>0</v>
      </c>
      <c s="32">
        <f>ROUND(ROUND(L307,2)*ROUND(G307,3),2)</f>
      </c>
      <c s="36" t="s">
        <v>434</v>
      </c>
      <c>
        <f>(M307*21)/100</f>
      </c>
      <c t="s">
        <v>27</v>
      </c>
    </row>
    <row r="308" spans="1:5" ht="12.75">
      <c r="A308" s="35" t="s">
        <v>53</v>
      </c>
      <c r="E308" s="39" t="s">
        <v>5632</v>
      </c>
    </row>
    <row r="309" spans="1:5" ht="25.5">
      <c r="A309" s="35" t="s">
        <v>54</v>
      </c>
      <c r="E309" s="40" t="s">
        <v>5451</v>
      </c>
    </row>
    <row r="310" spans="1:5" ht="12.75">
      <c r="A310" t="s">
        <v>55</v>
      </c>
      <c r="E310" s="39" t="s">
        <v>5</v>
      </c>
    </row>
    <row r="311" spans="1:16" ht="12.75">
      <c r="A311" t="s">
        <v>48</v>
      </c>
      <c s="34" t="s">
        <v>411</v>
      </c>
      <c s="34" t="s">
        <v>5633</v>
      </c>
      <c s="35" t="s">
        <v>5</v>
      </c>
      <c s="6" t="s">
        <v>5634</v>
      </c>
      <c s="36" t="s">
        <v>62</v>
      </c>
      <c s="37">
        <v>1</v>
      </c>
      <c s="36">
        <v>0</v>
      </c>
      <c s="36">
        <f>ROUND(G311*H311,6)</f>
      </c>
      <c r="L311" s="38">
        <v>0</v>
      </c>
      <c s="32">
        <f>ROUND(ROUND(L311,2)*ROUND(G311,3),2)</f>
      </c>
      <c s="36" t="s">
        <v>434</v>
      </c>
      <c>
        <f>(M311*21)/100</f>
      </c>
      <c t="s">
        <v>27</v>
      </c>
    </row>
    <row r="312" spans="1:5" ht="12.75">
      <c r="A312" s="35" t="s">
        <v>53</v>
      </c>
      <c r="E312" s="39" t="s">
        <v>5635</v>
      </c>
    </row>
    <row r="313" spans="1:5" ht="25.5">
      <c r="A313" s="35" t="s">
        <v>54</v>
      </c>
      <c r="E313" s="40" t="s">
        <v>5489</v>
      </c>
    </row>
    <row r="314" spans="1:5" ht="12.75">
      <c r="A314" t="s">
        <v>55</v>
      </c>
      <c r="E314" s="39" t="s">
        <v>5</v>
      </c>
    </row>
    <row r="315" spans="1:13" ht="12.75">
      <c r="A315" t="s">
        <v>46</v>
      </c>
      <c r="C315" s="31" t="s">
        <v>5636</v>
      </c>
      <c r="E315" s="33" t="s">
        <v>3890</v>
      </c>
      <c r="J315" s="32">
        <f>0</f>
      </c>
      <c s="32">
        <f>0</f>
      </c>
      <c s="32">
        <f>0+L316</f>
      </c>
      <c s="32">
        <f>0+M316</f>
      </c>
    </row>
    <row r="316" spans="1:16" ht="12.75">
      <c r="A316" t="s">
        <v>48</v>
      </c>
      <c s="34" t="s">
        <v>412</v>
      </c>
      <c s="34" t="s">
        <v>5637</v>
      </c>
      <c s="35" t="s">
        <v>5</v>
      </c>
      <c s="6" t="s">
        <v>5638</v>
      </c>
      <c s="36" t="s">
        <v>5348</v>
      </c>
      <c s="37">
        <v>5900</v>
      </c>
      <c s="36">
        <v>0</v>
      </c>
      <c s="36">
        <f>ROUND(G316*H316,6)</f>
      </c>
      <c r="L316" s="38">
        <v>0</v>
      </c>
      <c s="32">
        <f>ROUND(ROUND(L316,2)*ROUND(G316,3),2)</f>
      </c>
      <c s="36" t="s">
        <v>434</v>
      </c>
      <c>
        <f>(M316*21)/100</f>
      </c>
      <c t="s">
        <v>27</v>
      </c>
    </row>
    <row r="317" spans="1:5" ht="12.75">
      <c r="A317" s="35" t="s">
        <v>53</v>
      </c>
      <c r="E317" s="39" t="s">
        <v>5</v>
      </c>
    </row>
    <row r="318" spans="1:5" ht="25.5">
      <c r="A318" s="35" t="s">
        <v>54</v>
      </c>
      <c r="E318" s="40" t="s">
        <v>5639</v>
      </c>
    </row>
    <row r="319" spans="1:5" ht="12.75">
      <c r="A319" t="s">
        <v>55</v>
      </c>
      <c r="E319" s="39" t="s">
        <v>2929</v>
      </c>
    </row>
    <row r="320" spans="1:13" ht="12.75">
      <c r="A320" t="s">
        <v>46</v>
      </c>
      <c r="C320" s="31" t="s">
        <v>5640</v>
      </c>
      <c r="E320" s="33" t="s">
        <v>5641</v>
      </c>
      <c r="J320" s="32">
        <f>0</f>
      </c>
      <c s="32">
        <f>0</f>
      </c>
      <c s="32">
        <f>0+L321+L325+L329</f>
      </c>
      <c s="32">
        <f>0+M321+M325+M329</f>
      </c>
    </row>
    <row r="321" spans="1:16" ht="25.5">
      <c r="A321" t="s">
        <v>48</v>
      </c>
      <c s="34" t="s">
        <v>413</v>
      </c>
      <c s="34" t="s">
        <v>5642</v>
      </c>
      <c s="35" t="s">
        <v>5</v>
      </c>
      <c s="6" t="s">
        <v>5643</v>
      </c>
      <c s="36" t="s">
        <v>62</v>
      </c>
      <c s="37">
        <v>1</v>
      </c>
      <c s="36">
        <v>0</v>
      </c>
      <c s="36">
        <f>ROUND(G321*H321,6)</f>
      </c>
      <c r="L321" s="38">
        <v>0</v>
      </c>
      <c s="32">
        <f>ROUND(ROUND(L321,2)*ROUND(G321,3),2)</f>
      </c>
      <c s="36" t="s">
        <v>434</v>
      </c>
      <c>
        <f>(M321*21)/100</f>
      </c>
      <c t="s">
        <v>27</v>
      </c>
    </row>
    <row r="322" spans="1:5" ht="25.5">
      <c r="A322" s="35" t="s">
        <v>53</v>
      </c>
      <c r="E322" s="39" t="s">
        <v>5644</v>
      </c>
    </row>
    <row r="323" spans="1:5" ht="25.5">
      <c r="A323" s="35" t="s">
        <v>54</v>
      </c>
      <c r="E323" s="40" t="s">
        <v>5489</v>
      </c>
    </row>
    <row r="324" spans="1:5" ht="12.75">
      <c r="A324" t="s">
        <v>55</v>
      </c>
      <c r="E324" s="39" t="s">
        <v>5</v>
      </c>
    </row>
    <row r="325" spans="1:16" ht="12.75">
      <c r="A325" t="s">
        <v>48</v>
      </c>
      <c s="34" t="s">
        <v>417</v>
      </c>
      <c s="34" t="s">
        <v>5645</v>
      </c>
      <c s="35" t="s">
        <v>5</v>
      </c>
      <c s="6" t="s">
        <v>5646</v>
      </c>
      <c s="36" t="s">
        <v>62</v>
      </c>
      <c s="37">
        <v>1</v>
      </c>
      <c s="36">
        <v>0</v>
      </c>
      <c s="36">
        <f>ROUND(G325*H325,6)</f>
      </c>
      <c r="L325" s="38">
        <v>0</v>
      </c>
      <c s="32">
        <f>ROUND(ROUND(L325,2)*ROUND(G325,3),2)</f>
      </c>
      <c s="36" t="s">
        <v>434</v>
      </c>
      <c>
        <f>(M325*21)/100</f>
      </c>
      <c t="s">
        <v>27</v>
      </c>
    </row>
    <row r="326" spans="1:5" ht="12.75">
      <c r="A326" s="35" t="s">
        <v>53</v>
      </c>
      <c r="E326" s="39" t="s">
        <v>5</v>
      </c>
    </row>
    <row r="327" spans="1:5" ht="25.5">
      <c r="A327" s="35" t="s">
        <v>54</v>
      </c>
      <c r="E327" s="40" t="s">
        <v>5489</v>
      </c>
    </row>
    <row r="328" spans="1:5" ht="12.75">
      <c r="A328" t="s">
        <v>55</v>
      </c>
      <c r="E328" s="39" t="s">
        <v>5</v>
      </c>
    </row>
    <row r="329" spans="1:16" ht="12.75">
      <c r="A329" t="s">
        <v>48</v>
      </c>
      <c s="34" t="s">
        <v>418</v>
      </c>
      <c s="34" t="s">
        <v>5647</v>
      </c>
      <c s="35" t="s">
        <v>5</v>
      </c>
      <c s="6" t="s">
        <v>5648</v>
      </c>
      <c s="36" t="s">
        <v>366</v>
      </c>
      <c s="37">
        <v>1</v>
      </c>
      <c s="36">
        <v>0</v>
      </c>
      <c s="36">
        <f>ROUND(G329*H329,6)</f>
      </c>
      <c r="L329" s="38">
        <v>0</v>
      </c>
      <c s="32">
        <f>ROUND(ROUND(L329,2)*ROUND(G329,3),2)</f>
      </c>
      <c s="36" t="s">
        <v>434</v>
      </c>
      <c>
        <f>(M329*21)/100</f>
      </c>
      <c t="s">
        <v>27</v>
      </c>
    </row>
    <row r="330" spans="1:5" ht="12.75">
      <c r="A330" s="35" t="s">
        <v>53</v>
      </c>
      <c r="E330" s="39" t="s">
        <v>5649</v>
      </c>
    </row>
    <row r="331" spans="1:5" ht="25.5">
      <c r="A331" s="35" t="s">
        <v>54</v>
      </c>
      <c r="E331" s="40" t="s">
        <v>5489</v>
      </c>
    </row>
    <row r="332" spans="1:5" ht="12.75">
      <c r="A332" t="s">
        <v>55</v>
      </c>
      <c r="E3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4379</v>
      </c>
      <c s="41">
        <f>Rekapitulace!C74</f>
      </c>
      <c s="20" t="s">
        <v>0</v>
      </c>
      <c t="s">
        <v>23</v>
      </c>
      <c t="s">
        <v>27</v>
      </c>
    </row>
    <row r="4" spans="1:16" ht="32" customHeight="1">
      <c r="A4" s="24" t="s">
        <v>20</v>
      </c>
      <c s="25" t="s">
        <v>28</v>
      </c>
      <c s="27" t="s">
        <v>4379</v>
      </c>
      <c r="E4" s="26" t="s">
        <v>4380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5652</v>
      </c>
      <c r="E8" s="30" t="s">
        <v>5651</v>
      </c>
      <c r="J8" s="29">
        <f>0+J9+J18+J27</f>
      </c>
      <c s="29">
        <f>0+K9+K18+K27</f>
      </c>
      <c s="29">
        <f>0+L9+L18+L27</f>
      </c>
      <c s="29">
        <f>0+M9+M18+M27</f>
      </c>
    </row>
    <row r="9" spans="1:13" ht="12.75">
      <c r="A9" t="s">
        <v>46</v>
      </c>
      <c r="C9" s="31" t="s">
        <v>5653</v>
      </c>
      <c r="E9" s="33" t="s">
        <v>5654</v>
      </c>
      <c r="J9" s="32">
        <f>0</f>
      </c>
      <c s="32">
        <f>0</f>
      </c>
      <c s="32">
        <f>0+L10+L14</f>
      </c>
      <c s="32">
        <f>0+M10+M14</f>
      </c>
    </row>
    <row r="10" spans="1:16" ht="12.75">
      <c r="A10" t="s">
        <v>48</v>
      </c>
      <c s="34" t="s">
        <v>4</v>
      </c>
      <c s="34" t="s">
        <v>5655</v>
      </c>
      <c s="35" t="s">
        <v>5</v>
      </c>
      <c s="6" t="s">
        <v>5656</v>
      </c>
      <c s="36" t="s">
        <v>51</v>
      </c>
      <c s="37">
        <v>45</v>
      </c>
      <c s="36">
        <v>0</v>
      </c>
      <c s="36">
        <f>ROUND(G10*H10,6)</f>
      </c>
      <c r="L10" s="38">
        <v>0</v>
      </c>
      <c s="32">
        <f>ROUND(ROUND(L10,2)*ROUND(G10,3),2)</f>
      </c>
      <c s="36" t="s">
        <v>5657</v>
      </c>
      <c>
        <f>(M10*21)/100</f>
      </c>
      <c t="s">
        <v>27</v>
      </c>
    </row>
    <row r="11" spans="1:5" ht="12.75">
      <c r="A11" s="35" t="s">
        <v>53</v>
      </c>
      <c r="E11" s="39" t="s">
        <v>5</v>
      </c>
    </row>
    <row r="12" spans="1:5" ht="12.75">
      <c r="A12" s="35" t="s">
        <v>54</v>
      </c>
      <c r="E12" s="40" t="s">
        <v>5</v>
      </c>
    </row>
    <row r="13" spans="1:5" ht="12.75">
      <c r="A13" t="s">
        <v>55</v>
      </c>
      <c r="E13" s="39" t="s">
        <v>5</v>
      </c>
    </row>
    <row r="14" spans="1:16" ht="12.75">
      <c r="A14" t="s">
        <v>48</v>
      </c>
      <c s="34" t="s">
        <v>27</v>
      </c>
      <c s="34" t="s">
        <v>5658</v>
      </c>
      <c s="35" t="s">
        <v>5</v>
      </c>
      <c s="6" t="s">
        <v>5659</v>
      </c>
      <c s="36" t="s">
        <v>443</v>
      </c>
      <c s="37">
        <v>0.24</v>
      </c>
      <c s="36">
        <v>0</v>
      </c>
      <c s="36">
        <f>ROUND(G14*H14,6)</f>
      </c>
      <c r="L14" s="38">
        <v>0</v>
      </c>
      <c s="32">
        <f>ROUND(ROUND(L14,2)*ROUND(G14,3),2)</f>
      </c>
      <c s="36" t="s">
        <v>5319</v>
      </c>
      <c>
        <f>(M14*21)/100</f>
      </c>
      <c t="s">
        <v>27</v>
      </c>
    </row>
    <row r="15" spans="1:5" ht="12.75">
      <c r="A15" s="35" t="s">
        <v>53</v>
      </c>
      <c r="E15" s="39" t="s">
        <v>5</v>
      </c>
    </row>
    <row r="16" spans="1:5" ht="12.75">
      <c r="A16" s="35" t="s">
        <v>54</v>
      </c>
      <c r="E16" s="40" t="s">
        <v>5</v>
      </c>
    </row>
    <row r="17" spans="1:5" ht="12.75">
      <c r="A17" t="s">
        <v>55</v>
      </c>
      <c r="E17" s="39" t="s">
        <v>5</v>
      </c>
    </row>
    <row r="18" spans="1:13" ht="12.75">
      <c r="A18" t="s">
        <v>46</v>
      </c>
      <c r="C18" s="31" t="s">
        <v>5660</v>
      </c>
      <c r="E18" s="33" t="s">
        <v>5661</v>
      </c>
      <c r="J18" s="32">
        <f>0</f>
      </c>
      <c s="32">
        <f>0</f>
      </c>
      <c s="32">
        <f>0+L19+L23</f>
      </c>
      <c s="32">
        <f>0+M19+M23</f>
      </c>
    </row>
    <row r="19" spans="1:16" ht="12.75">
      <c r="A19" t="s">
        <v>48</v>
      </c>
      <c s="34" t="s">
        <v>26</v>
      </c>
      <c s="34" t="s">
        <v>5662</v>
      </c>
      <c s="35" t="s">
        <v>5</v>
      </c>
      <c s="6" t="s">
        <v>5663</v>
      </c>
      <c s="36" t="s">
        <v>62</v>
      </c>
      <c s="37">
        <v>16</v>
      </c>
      <c s="36">
        <v>0</v>
      </c>
      <c s="36">
        <f>ROUND(G19*H19,6)</f>
      </c>
      <c r="L19" s="38">
        <v>0</v>
      </c>
      <c s="32">
        <f>ROUND(ROUND(L19,2)*ROUND(G19,3),2)</f>
      </c>
      <c s="36" t="s">
        <v>5657</v>
      </c>
      <c>
        <f>(M19*21)/100</f>
      </c>
      <c t="s">
        <v>27</v>
      </c>
    </row>
    <row r="20" spans="1:5" ht="12.75">
      <c r="A20" s="35" t="s">
        <v>53</v>
      </c>
      <c r="E20" s="39" t="s">
        <v>5</v>
      </c>
    </row>
    <row r="21" spans="1:5" ht="12.75">
      <c r="A21" s="35" t="s">
        <v>54</v>
      </c>
      <c r="E21" s="40" t="s">
        <v>5</v>
      </c>
    </row>
    <row r="22" spans="1:5" ht="12.75">
      <c r="A22" t="s">
        <v>55</v>
      </c>
      <c r="E22" s="39" t="s">
        <v>5</v>
      </c>
    </row>
    <row r="23" spans="1:16" ht="12.75">
      <c r="A23" t="s">
        <v>48</v>
      </c>
      <c s="34" t="s">
        <v>63</v>
      </c>
      <c s="34" t="s">
        <v>5658</v>
      </c>
      <c s="35" t="s">
        <v>4</v>
      </c>
      <c s="6" t="s">
        <v>5659</v>
      </c>
      <c s="36" t="s">
        <v>443</v>
      </c>
      <c s="37">
        <v>0.06</v>
      </c>
      <c s="36">
        <v>0</v>
      </c>
      <c s="36">
        <f>ROUND(G23*H23,6)</f>
      </c>
      <c r="L23" s="38">
        <v>0</v>
      </c>
      <c s="32">
        <f>ROUND(ROUND(L23,2)*ROUND(G23,3),2)</f>
      </c>
      <c s="36" t="s">
        <v>5319</v>
      </c>
      <c>
        <f>(M23*21)/100</f>
      </c>
      <c t="s">
        <v>27</v>
      </c>
    </row>
    <row r="24" spans="1:5" ht="12.75">
      <c r="A24" s="35" t="s">
        <v>53</v>
      </c>
      <c r="E24" s="39" t="s">
        <v>5</v>
      </c>
    </row>
    <row r="25" spans="1:5" ht="12.75">
      <c r="A25" s="35" t="s">
        <v>54</v>
      </c>
      <c r="E25" s="40" t="s">
        <v>5</v>
      </c>
    </row>
    <row r="26" spans="1:5" ht="12.75">
      <c r="A26" t="s">
        <v>55</v>
      </c>
      <c r="E26" s="39" t="s">
        <v>5</v>
      </c>
    </row>
    <row r="27" spans="1:13" ht="12.75">
      <c r="A27" t="s">
        <v>46</v>
      </c>
      <c r="C27" s="31" t="s">
        <v>5664</v>
      </c>
      <c r="E27" s="33" t="s">
        <v>5665</v>
      </c>
      <c r="J27" s="32">
        <f>0</f>
      </c>
      <c s="32">
        <f>0</f>
      </c>
      <c s="32">
        <f>0+L28+L32+L36+L40+L44+L48</f>
      </c>
      <c s="32">
        <f>0+M28+M32+M36+M40+M44+M48</f>
      </c>
    </row>
    <row r="28" spans="1:16" ht="12.75">
      <c r="A28" t="s">
        <v>48</v>
      </c>
      <c s="34" t="s">
        <v>67</v>
      </c>
      <c s="34" t="s">
        <v>5666</v>
      </c>
      <c s="35" t="s">
        <v>5</v>
      </c>
      <c s="6" t="s">
        <v>5667</v>
      </c>
      <c s="36" t="s">
        <v>62</v>
      </c>
      <c s="37">
        <v>8</v>
      </c>
      <c s="36">
        <v>0</v>
      </c>
      <c s="36">
        <f>ROUND(G28*H28,6)</f>
      </c>
      <c r="L28" s="38">
        <v>0</v>
      </c>
      <c s="32">
        <f>ROUND(ROUND(L28,2)*ROUND(G28,3),2)</f>
      </c>
      <c s="36" t="s">
        <v>5319</v>
      </c>
      <c>
        <f>(M28*21)/100</f>
      </c>
      <c t="s">
        <v>27</v>
      </c>
    </row>
    <row r="29" spans="1:5" ht="12.75">
      <c r="A29" s="35" t="s">
        <v>53</v>
      </c>
      <c r="E29" s="39" t="s">
        <v>5</v>
      </c>
    </row>
    <row r="30" spans="1:5" ht="12.75">
      <c r="A30" s="35" t="s">
        <v>54</v>
      </c>
      <c r="E30" s="40" t="s">
        <v>5</v>
      </c>
    </row>
    <row r="31" spans="1:5" ht="12.75">
      <c r="A31" t="s">
        <v>55</v>
      </c>
      <c r="E31" s="39" t="s">
        <v>5</v>
      </c>
    </row>
    <row r="32" spans="1:16" ht="12.75">
      <c r="A32" t="s">
        <v>48</v>
      </c>
      <c s="34" t="s">
        <v>72</v>
      </c>
      <c s="34" t="s">
        <v>5668</v>
      </c>
      <c s="35" t="s">
        <v>5</v>
      </c>
      <c s="6" t="s">
        <v>5669</v>
      </c>
      <c s="36" t="s">
        <v>62</v>
      </c>
      <c s="37">
        <v>1</v>
      </c>
      <c s="36">
        <v>0</v>
      </c>
      <c s="36">
        <f>ROUND(G32*H32,6)</f>
      </c>
      <c r="L32" s="38">
        <v>0</v>
      </c>
      <c s="32">
        <f>ROUND(ROUND(L32,2)*ROUND(G32,3),2)</f>
      </c>
      <c s="36" t="s">
        <v>5319</v>
      </c>
      <c>
        <f>(M32*21)/100</f>
      </c>
      <c t="s">
        <v>27</v>
      </c>
    </row>
    <row r="33" spans="1:5" ht="12.75">
      <c r="A33" s="35" t="s">
        <v>53</v>
      </c>
      <c r="E33" s="39" t="s">
        <v>5</v>
      </c>
    </row>
    <row r="34" spans="1:5" ht="12.75">
      <c r="A34" s="35" t="s">
        <v>54</v>
      </c>
      <c r="E34" s="40" t="s">
        <v>5</v>
      </c>
    </row>
    <row r="35" spans="1:5" ht="12.75">
      <c r="A35" t="s">
        <v>55</v>
      </c>
      <c r="E35" s="39" t="s">
        <v>5</v>
      </c>
    </row>
    <row r="36" spans="1:16" ht="12.75">
      <c r="A36" t="s">
        <v>48</v>
      </c>
      <c s="34" t="s">
        <v>123</v>
      </c>
      <c s="34" t="s">
        <v>5670</v>
      </c>
      <c s="35" t="s">
        <v>5</v>
      </c>
      <c s="6" t="s">
        <v>5671</v>
      </c>
      <c s="36" t="s">
        <v>443</v>
      </c>
      <c s="37">
        <v>0.1</v>
      </c>
      <c s="36">
        <v>0</v>
      </c>
      <c s="36">
        <f>ROUND(G36*H36,6)</f>
      </c>
      <c r="L36" s="38">
        <v>0</v>
      </c>
      <c s="32">
        <f>ROUND(ROUND(L36,2)*ROUND(G36,3),2)</f>
      </c>
      <c s="36" t="s">
        <v>5319</v>
      </c>
      <c>
        <f>(M36*21)/100</f>
      </c>
      <c t="s">
        <v>27</v>
      </c>
    </row>
    <row r="37" spans="1:5" ht="12.75">
      <c r="A37" s="35" t="s">
        <v>53</v>
      </c>
      <c r="E37" s="39" t="s">
        <v>5</v>
      </c>
    </row>
    <row r="38" spans="1:5" ht="12.75">
      <c r="A38" s="35" t="s">
        <v>54</v>
      </c>
      <c r="E38" s="40" t="s">
        <v>5</v>
      </c>
    </row>
    <row r="39" spans="1:5" ht="12.75">
      <c r="A39" t="s">
        <v>55</v>
      </c>
      <c r="E39" s="39" t="s">
        <v>5</v>
      </c>
    </row>
    <row r="40" spans="1:16" ht="25.5">
      <c r="A40" t="s">
        <v>48</v>
      </c>
      <c s="34" t="s">
        <v>163</v>
      </c>
      <c s="34" t="s">
        <v>5672</v>
      </c>
      <c s="35" t="s">
        <v>5</v>
      </c>
      <c s="6" t="s">
        <v>5673</v>
      </c>
      <c s="36" t="s">
        <v>62</v>
      </c>
      <c s="37">
        <v>5</v>
      </c>
      <c s="36">
        <v>0</v>
      </c>
      <c s="36">
        <f>ROUND(G40*H40,6)</f>
      </c>
      <c r="L40" s="38">
        <v>0</v>
      </c>
      <c s="32">
        <f>ROUND(ROUND(L40,2)*ROUND(G40,3),2)</f>
      </c>
      <c s="36" t="s">
        <v>5674</v>
      </c>
      <c>
        <f>(M40*21)/100</f>
      </c>
      <c t="s">
        <v>27</v>
      </c>
    </row>
    <row r="41" spans="1:5" ht="12.75">
      <c r="A41" s="35" t="s">
        <v>53</v>
      </c>
      <c r="E41" s="39" t="s">
        <v>5</v>
      </c>
    </row>
    <row r="42" spans="1:5" ht="12.75">
      <c r="A42" s="35" t="s">
        <v>54</v>
      </c>
      <c r="E42" s="40" t="s">
        <v>5</v>
      </c>
    </row>
    <row r="43" spans="1:5" ht="12.75">
      <c r="A43" t="s">
        <v>55</v>
      </c>
      <c r="E43" s="39" t="s">
        <v>5</v>
      </c>
    </row>
    <row r="44" spans="1:16" ht="25.5">
      <c r="A44" t="s">
        <v>48</v>
      </c>
      <c s="34" t="s">
        <v>76</v>
      </c>
      <c s="34" t="s">
        <v>5675</v>
      </c>
      <c s="35" t="s">
        <v>5</v>
      </c>
      <c s="6" t="s">
        <v>5676</v>
      </c>
      <c s="36" t="s">
        <v>62</v>
      </c>
      <c s="37">
        <v>3</v>
      </c>
      <c s="36">
        <v>0</v>
      </c>
      <c s="36">
        <f>ROUND(G44*H44,6)</f>
      </c>
      <c r="L44" s="38">
        <v>0</v>
      </c>
      <c s="32">
        <f>ROUND(ROUND(L44,2)*ROUND(G44,3),2)</f>
      </c>
      <c s="36" t="s">
        <v>5674</v>
      </c>
      <c>
        <f>(M44*21)/100</f>
      </c>
      <c t="s">
        <v>27</v>
      </c>
    </row>
    <row r="45" spans="1:5" ht="12.75">
      <c r="A45" s="35" t="s">
        <v>53</v>
      </c>
      <c r="E45" s="39" t="s">
        <v>5</v>
      </c>
    </row>
    <row r="46" spans="1:5" ht="12.75">
      <c r="A46" s="35" t="s">
        <v>54</v>
      </c>
      <c r="E46" s="40" t="s">
        <v>5</v>
      </c>
    </row>
    <row r="47" spans="1:5" ht="12.75">
      <c r="A47" t="s">
        <v>55</v>
      </c>
      <c r="E47" s="39" t="s">
        <v>5</v>
      </c>
    </row>
    <row r="48" spans="1:16" ht="25.5">
      <c r="A48" t="s">
        <v>48</v>
      </c>
      <c s="34" t="s">
        <v>82</v>
      </c>
      <c s="34" t="s">
        <v>5677</v>
      </c>
      <c s="35" t="s">
        <v>5</v>
      </c>
      <c s="6" t="s">
        <v>5678</v>
      </c>
      <c s="36" t="s">
        <v>62</v>
      </c>
      <c s="37">
        <v>1</v>
      </c>
      <c s="36">
        <v>0</v>
      </c>
      <c s="36">
        <f>ROUND(G48*H48,6)</f>
      </c>
      <c r="L48" s="38">
        <v>0</v>
      </c>
      <c s="32">
        <f>ROUND(ROUND(L48,2)*ROUND(G48,3),2)</f>
      </c>
      <c s="36" t="s">
        <v>5674</v>
      </c>
      <c>
        <f>(M48*21)/100</f>
      </c>
      <c t="s">
        <v>27</v>
      </c>
    </row>
    <row r="49" spans="1:5" ht="12.75">
      <c r="A49" s="35" t="s">
        <v>53</v>
      </c>
      <c r="E49" s="39" t="s">
        <v>5</v>
      </c>
    </row>
    <row r="50" spans="1:5" ht="12.75">
      <c r="A50" s="35" t="s">
        <v>54</v>
      </c>
      <c r="E50" s="40" t="s">
        <v>5</v>
      </c>
    </row>
    <row r="51" spans="1:5" ht="12.75">
      <c r="A51" t="s">
        <v>55</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4379</v>
      </c>
      <c s="41">
        <f>Rekapitulace!C74</f>
      </c>
      <c s="20" t="s">
        <v>0</v>
      </c>
      <c t="s">
        <v>23</v>
      </c>
      <c t="s">
        <v>27</v>
      </c>
    </row>
    <row r="4" spans="1:16" ht="32" customHeight="1">
      <c r="A4" s="24" t="s">
        <v>20</v>
      </c>
      <c s="25" t="s">
        <v>28</v>
      </c>
      <c s="27" t="s">
        <v>4379</v>
      </c>
      <c r="E4" s="26" t="s">
        <v>4380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COUNTIFS(L8:L56,"=0",A8:A56,"P")+COUNTIFS(L8:L56,"",A8:A56,"P")+SUM(Q8:Q56)</f>
      </c>
    </row>
    <row r="8" spans="1:13" ht="12.75">
      <c r="A8" t="s">
        <v>44</v>
      </c>
      <c r="C8" s="28" t="s">
        <v>5681</v>
      </c>
      <c r="E8" s="30" t="s">
        <v>5680</v>
      </c>
      <c r="J8" s="29">
        <f>0+J9+J14+J39</f>
      </c>
      <c s="29">
        <f>0+K9+K14+K39</f>
      </c>
      <c s="29">
        <f>0+L9+L14+L39</f>
      </c>
      <c s="29">
        <f>0+M9+M14+M39</f>
      </c>
    </row>
    <row r="9" spans="1:13" ht="12.75">
      <c r="A9" t="s">
        <v>46</v>
      </c>
      <c r="C9" s="31" t="s">
        <v>4</v>
      </c>
      <c r="E9" s="33" t="s">
        <v>5682</v>
      </c>
      <c r="J9" s="32">
        <f>0</f>
      </c>
      <c s="32">
        <f>0</f>
      </c>
      <c s="32">
        <f>0+L10</f>
      </c>
      <c s="32">
        <f>0+M10</f>
      </c>
    </row>
    <row r="10" spans="1:16" ht="12.75">
      <c r="A10" t="s">
        <v>48</v>
      </c>
      <c s="34" t="s">
        <v>4</v>
      </c>
      <c s="34" t="s">
        <v>3638</v>
      </c>
      <c s="35" t="s">
        <v>5</v>
      </c>
      <c s="6" t="s">
        <v>5683</v>
      </c>
      <c s="36" t="s">
        <v>62</v>
      </c>
      <c s="37">
        <v>1</v>
      </c>
      <c s="36">
        <v>0</v>
      </c>
      <c s="36">
        <f>ROUND(G10*H10,6)</f>
      </c>
      <c r="L10" s="38">
        <v>0</v>
      </c>
      <c s="32">
        <f>ROUND(ROUND(L10,2)*ROUND(G10,3),2)</f>
      </c>
      <c s="36" t="s">
        <v>2996</v>
      </c>
      <c>
        <f>(M10*21)/100</f>
      </c>
      <c t="s">
        <v>27</v>
      </c>
    </row>
    <row r="11" spans="1:5" ht="102">
      <c r="A11" s="35" t="s">
        <v>53</v>
      </c>
      <c r="E11" s="39" t="s">
        <v>5684</v>
      </c>
    </row>
    <row r="12" spans="1:5" ht="25.5">
      <c r="A12" s="35" t="s">
        <v>54</v>
      </c>
      <c r="E12" s="40" t="s">
        <v>157</v>
      </c>
    </row>
    <row r="13" spans="1:5" ht="12.75">
      <c r="A13" t="s">
        <v>55</v>
      </c>
      <c r="E13" s="39" t="s">
        <v>5685</v>
      </c>
    </row>
    <row r="14" spans="1:13" ht="12.75">
      <c r="A14" t="s">
        <v>46</v>
      </c>
      <c r="C14" s="31" t="s">
        <v>27</v>
      </c>
      <c r="E14" s="33" t="s">
        <v>5686</v>
      </c>
      <c r="J14" s="32">
        <f>0</f>
      </c>
      <c s="32">
        <f>0</f>
      </c>
      <c s="32">
        <f>0+L15+L19+L23+L27+L31+L35</f>
      </c>
      <c s="32">
        <f>0+M15+M19+M23+M27+M31+M35</f>
      </c>
    </row>
    <row r="15" spans="1:16" ht="25.5">
      <c r="A15" t="s">
        <v>48</v>
      </c>
      <c s="34" t="s">
        <v>27</v>
      </c>
      <c s="34" t="s">
        <v>5687</v>
      </c>
      <c s="35" t="s">
        <v>5</v>
      </c>
      <c s="6" t="s">
        <v>5688</v>
      </c>
      <c s="36" t="s">
        <v>51</v>
      </c>
      <c s="37">
        <v>21</v>
      </c>
      <c s="36">
        <v>0</v>
      </c>
      <c s="36">
        <f>ROUND(G15*H15,6)</f>
      </c>
      <c r="L15" s="38">
        <v>0</v>
      </c>
      <c s="32">
        <f>ROUND(ROUND(L15,2)*ROUND(G15,3),2)</f>
      </c>
      <c s="36" t="s">
        <v>5689</v>
      </c>
      <c>
        <f>(M15*21)/100</f>
      </c>
      <c t="s">
        <v>27</v>
      </c>
    </row>
    <row r="16" spans="1:5" ht="12.75">
      <c r="A16" s="35" t="s">
        <v>53</v>
      </c>
      <c r="E16" s="39" t="s">
        <v>5</v>
      </c>
    </row>
    <row r="17" spans="1:5" ht="12.75">
      <c r="A17" s="35" t="s">
        <v>54</v>
      </c>
      <c r="E17" s="40" t="s">
        <v>5</v>
      </c>
    </row>
    <row r="18" spans="1:5" ht="12.75">
      <c r="A18" t="s">
        <v>55</v>
      </c>
      <c r="E18" s="39" t="s">
        <v>5</v>
      </c>
    </row>
    <row r="19" spans="1:16" ht="12.75">
      <c r="A19" t="s">
        <v>48</v>
      </c>
      <c s="34" t="s">
        <v>26</v>
      </c>
      <c s="34" t="s">
        <v>5690</v>
      </c>
      <c s="35" t="s">
        <v>5</v>
      </c>
      <c s="6" t="s">
        <v>5691</v>
      </c>
      <c s="36" t="s">
        <v>51</v>
      </c>
      <c s="37">
        <v>6</v>
      </c>
      <c s="36">
        <v>0</v>
      </c>
      <c s="36">
        <f>ROUND(G19*H19,6)</f>
      </c>
      <c r="L19" s="38">
        <v>0</v>
      </c>
      <c s="32">
        <f>ROUND(ROUND(L19,2)*ROUND(G19,3),2)</f>
      </c>
      <c s="36" t="s">
        <v>5689</v>
      </c>
      <c>
        <f>(M19*21)/100</f>
      </c>
      <c t="s">
        <v>27</v>
      </c>
    </row>
    <row r="20" spans="1:5" ht="12.75">
      <c r="A20" s="35" t="s">
        <v>53</v>
      </c>
      <c r="E20" s="39" t="s">
        <v>5</v>
      </c>
    </row>
    <row r="21" spans="1:5" ht="12.75">
      <c r="A21" s="35" t="s">
        <v>54</v>
      </c>
      <c r="E21" s="40" t="s">
        <v>5</v>
      </c>
    </row>
    <row r="22" spans="1:5" ht="12.75">
      <c r="A22" t="s">
        <v>55</v>
      </c>
      <c r="E22" s="39" t="s">
        <v>5</v>
      </c>
    </row>
    <row r="23" spans="1:16" ht="12.75">
      <c r="A23" t="s">
        <v>48</v>
      </c>
      <c s="34" t="s">
        <v>63</v>
      </c>
      <c s="34" t="s">
        <v>5692</v>
      </c>
      <c s="35" t="s">
        <v>5</v>
      </c>
      <c s="6" t="s">
        <v>5693</v>
      </c>
      <c s="36" t="s">
        <v>51</v>
      </c>
      <c s="37">
        <v>9</v>
      </c>
      <c s="36">
        <v>0</v>
      </c>
      <c s="36">
        <f>ROUND(G23*H23,6)</f>
      </c>
      <c r="L23" s="38">
        <v>0</v>
      </c>
      <c s="32">
        <f>ROUND(ROUND(L23,2)*ROUND(G23,3),2)</f>
      </c>
      <c s="36" t="s">
        <v>5689</v>
      </c>
      <c>
        <f>(M23*21)/100</f>
      </c>
      <c t="s">
        <v>27</v>
      </c>
    </row>
    <row r="24" spans="1:5" ht="12.75">
      <c r="A24" s="35" t="s">
        <v>53</v>
      </c>
      <c r="E24" s="39" t="s">
        <v>5</v>
      </c>
    </row>
    <row r="25" spans="1:5" ht="12.75">
      <c r="A25" s="35" t="s">
        <v>54</v>
      </c>
      <c r="E25" s="40" t="s">
        <v>5</v>
      </c>
    </row>
    <row r="26" spans="1:5" ht="12.75">
      <c r="A26" t="s">
        <v>55</v>
      </c>
      <c r="E26" s="39" t="s">
        <v>5</v>
      </c>
    </row>
    <row r="27" spans="1:16" ht="12.75">
      <c r="A27" t="s">
        <v>48</v>
      </c>
      <c s="34" t="s">
        <v>67</v>
      </c>
      <c s="34" t="s">
        <v>5539</v>
      </c>
      <c s="35" t="s">
        <v>5</v>
      </c>
      <c s="6" t="s">
        <v>5540</v>
      </c>
      <c s="36" t="s">
        <v>51</v>
      </c>
      <c s="37">
        <v>6</v>
      </c>
      <c s="36">
        <v>0</v>
      </c>
      <c s="36">
        <f>ROUND(G27*H27,6)</f>
      </c>
      <c r="L27" s="38">
        <v>0</v>
      </c>
      <c s="32">
        <f>ROUND(ROUND(L27,2)*ROUND(G27,3),2)</f>
      </c>
      <c s="36" t="s">
        <v>5689</v>
      </c>
      <c>
        <f>(M27*21)/100</f>
      </c>
      <c t="s">
        <v>27</v>
      </c>
    </row>
    <row r="28" spans="1:5" ht="12.75">
      <c r="A28" s="35" t="s">
        <v>53</v>
      </c>
      <c r="E28" s="39" t="s">
        <v>5</v>
      </c>
    </row>
    <row r="29" spans="1:5" ht="12.75">
      <c r="A29" s="35" t="s">
        <v>54</v>
      </c>
      <c r="E29" s="40" t="s">
        <v>5</v>
      </c>
    </row>
    <row r="30" spans="1:5" ht="12.75">
      <c r="A30" t="s">
        <v>55</v>
      </c>
      <c r="E30" s="39" t="s">
        <v>5</v>
      </c>
    </row>
    <row r="31" spans="1:16" ht="25.5">
      <c r="A31" t="s">
        <v>48</v>
      </c>
      <c s="34" t="s">
        <v>72</v>
      </c>
      <c s="34" t="s">
        <v>5694</v>
      </c>
      <c s="35" t="s">
        <v>5</v>
      </c>
      <c s="6" t="s">
        <v>5695</v>
      </c>
      <c s="36" t="s">
        <v>62</v>
      </c>
      <c s="37">
        <v>1</v>
      </c>
      <c s="36">
        <v>0</v>
      </c>
      <c s="36">
        <f>ROUND(G31*H31,6)</f>
      </c>
      <c r="L31" s="38">
        <v>0</v>
      </c>
      <c s="32">
        <f>ROUND(ROUND(L31,2)*ROUND(G31,3),2)</f>
      </c>
      <c s="36" t="s">
        <v>5689</v>
      </c>
      <c>
        <f>(M31*21)/100</f>
      </c>
      <c t="s">
        <v>27</v>
      </c>
    </row>
    <row r="32" spans="1:5" ht="12.75">
      <c r="A32" s="35" t="s">
        <v>53</v>
      </c>
      <c r="E32" s="39" t="s">
        <v>5</v>
      </c>
    </row>
    <row r="33" spans="1:5" ht="12.75">
      <c r="A33" s="35" t="s">
        <v>54</v>
      </c>
      <c r="E33" s="40" t="s">
        <v>5</v>
      </c>
    </row>
    <row r="34" spans="1:5" ht="12.75">
      <c r="A34" t="s">
        <v>55</v>
      </c>
      <c r="E34" s="39" t="s">
        <v>5</v>
      </c>
    </row>
    <row r="35" spans="1:16" ht="12.75">
      <c r="A35" t="s">
        <v>48</v>
      </c>
      <c s="34" t="s">
        <v>123</v>
      </c>
      <c s="34" t="s">
        <v>5696</v>
      </c>
      <c s="35" t="s">
        <v>5</v>
      </c>
      <c s="6" t="s">
        <v>5697</v>
      </c>
      <c s="36" t="s">
        <v>51</v>
      </c>
      <c s="37">
        <v>30</v>
      </c>
      <c s="36">
        <v>0</v>
      </c>
      <c s="36">
        <f>ROUND(G35*H35,6)</f>
      </c>
      <c r="L35" s="38">
        <v>0</v>
      </c>
      <c s="32">
        <f>ROUND(ROUND(L35,2)*ROUND(G35,3),2)</f>
      </c>
      <c s="36" t="s">
        <v>5689</v>
      </c>
      <c>
        <f>(M35*21)/100</f>
      </c>
      <c t="s">
        <v>27</v>
      </c>
    </row>
    <row r="36" spans="1:5" ht="12.75">
      <c r="A36" s="35" t="s">
        <v>53</v>
      </c>
      <c r="E36" s="39" t="s">
        <v>5</v>
      </c>
    </row>
    <row r="37" spans="1:5" ht="12.75">
      <c r="A37" s="35" t="s">
        <v>54</v>
      </c>
      <c r="E37" s="40" t="s">
        <v>5</v>
      </c>
    </row>
    <row r="38" spans="1:5" ht="12.75">
      <c r="A38" t="s">
        <v>55</v>
      </c>
      <c r="E38" s="39" t="s">
        <v>5</v>
      </c>
    </row>
    <row r="39" spans="1:13" ht="12.75">
      <c r="A39" t="s">
        <v>46</v>
      </c>
      <c r="C39" s="31" t="s">
        <v>26</v>
      </c>
      <c r="E39" s="33" t="s">
        <v>3890</v>
      </c>
      <c r="J39" s="32">
        <f>0</f>
      </c>
      <c s="32">
        <f>0</f>
      </c>
      <c s="32">
        <f>0+L40+L44+L48+L52+L56</f>
      </c>
      <c s="32">
        <f>0+M40+M44+M48+M52+M56</f>
      </c>
    </row>
    <row r="40" spans="1:16" ht="12.75">
      <c r="A40" t="s">
        <v>48</v>
      </c>
      <c s="34" t="s">
        <v>163</v>
      </c>
      <c s="34" t="s">
        <v>3910</v>
      </c>
      <c s="35" t="s">
        <v>5</v>
      </c>
      <c s="6" t="s">
        <v>5305</v>
      </c>
      <c s="36" t="s">
        <v>62</v>
      </c>
      <c s="37">
        <v>1</v>
      </c>
      <c s="36">
        <v>0</v>
      </c>
      <c s="36">
        <f>ROUND(G40*H40,6)</f>
      </c>
      <c r="L40" s="38">
        <v>0</v>
      </c>
      <c s="32">
        <f>ROUND(ROUND(L40,2)*ROUND(G40,3),2)</f>
      </c>
      <c s="36" t="s">
        <v>5689</v>
      </c>
      <c>
        <f>(M40*21)/100</f>
      </c>
      <c t="s">
        <v>27</v>
      </c>
    </row>
    <row r="41" spans="1:5" ht="12.75">
      <c r="A41" s="35" t="s">
        <v>53</v>
      </c>
      <c r="E41" s="39" t="s">
        <v>5</v>
      </c>
    </row>
    <row r="42" spans="1:5" ht="12.75">
      <c r="A42" s="35" t="s">
        <v>54</v>
      </c>
      <c r="E42" s="40" t="s">
        <v>5</v>
      </c>
    </row>
    <row r="43" spans="1:5" ht="12.75">
      <c r="A43" t="s">
        <v>55</v>
      </c>
      <c r="E43" s="39" t="s">
        <v>5</v>
      </c>
    </row>
    <row r="44" spans="1:16" ht="12.75">
      <c r="A44" t="s">
        <v>48</v>
      </c>
      <c s="34" t="s">
        <v>76</v>
      </c>
      <c s="34" t="s">
        <v>4</v>
      </c>
      <c s="35" t="s">
        <v>5</v>
      </c>
      <c s="6" t="s">
        <v>5698</v>
      </c>
      <c s="36" t="s">
        <v>105</v>
      </c>
      <c s="37">
        <v>1</v>
      </c>
      <c s="36">
        <v>0</v>
      </c>
      <c s="36">
        <f>ROUND(G44*H44,6)</f>
      </c>
      <c r="L44" s="38">
        <v>0</v>
      </c>
      <c s="32">
        <f>ROUND(ROUND(L44,2)*ROUND(G44,3),2)</f>
      </c>
      <c s="36" t="s">
        <v>2996</v>
      </c>
      <c>
        <f>(M44*21)/100</f>
      </c>
      <c t="s">
        <v>27</v>
      </c>
    </row>
    <row r="45" spans="1:5" ht="12.75">
      <c r="A45" s="35" t="s">
        <v>53</v>
      </c>
      <c r="E45" s="39" t="s">
        <v>5</v>
      </c>
    </row>
    <row r="46" spans="1:5" ht="12.75">
      <c r="A46" s="35" t="s">
        <v>54</v>
      </c>
      <c r="E46" s="40" t="s">
        <v>5</v>
      </c>
    </row>
    <row r="47" spans="1:5" ht="63.75">
      <c r="A47" t="s">
        <v>55</v>
      </c>
      <c r="E47" s="39" t="s">
        <v>5699</v>
      </c>
    </row>
    <row r="48" spans="1:16" ht="12.75">
      <c r="A48" t="s">
        <v>48</v>
      </c>
      <c s="34" t="s">
        <v>82</v>
      </c>
      <c s="34" t="s">
        <v>5700</v>
      </c>
      <c s="35" t="s">
        <v>5</v>
      </c>
      <c s="6" t="s">
        <v>5701</v>
      </c>
      <c s="36" t="s">
        <v>105</v>
      </c>
      <c s="37">
        <v>7.607</v>
      </c>
      <c s="36">
        <v>0</v>
      </c>
      <c s="36">
        <f>ROUND(G48*H48,6)</f>
      </c>
      <c r="L48" s="38">
        <v>0</v>
      </c>
      <c s="32">
        <f>ROUND(ROUND(L48,2)*ROUND(G48,3),2)</f>
      </c>
      <c s="36" t="s">
        <v>5689</v>
      </c>
      <c>
        <f>(M48*21)/100</f>
      </c>
      <c t="s">
        <v>27</v>
      </c>
    </row>
    <row r="49" spans="1:5" ht="12.75">
      <c r="A49" s="35" t="s">
        <v>53</v>
      </c>
      <c r="E49" s="39" t="s">
        <v>5</v>
      </c>
    </row>
    <row r="50" spans="1:5" ht="12.75">
      <c r="A50" s="35" t="s">
        <v>54</v>
      </c>
      <c r="E50" s="40" t="s">
        <v>5</v>
      </c>
    </row>
    <row r="51" spans="1:5" ht="12.75">
      <c r="A51" t="s">
        <v>55</v>
      </c>
      <c r="E51" s="39" t="s">
        <v>5</v>
      </c>
    </row>
    <row r="52" spans="1:16" ht="25.5">
      <c r="A52" t="s">
        <v>48</v>
      </c>
      <c s="34" t="s">
        <v>86</v>
      </c>
      <c s="34" t="s">
        <v>5702</v>
      </c>
      <c s="35" t="s">
        <v>5703</v>
      </c>
      <c s="6" t="s">
        <v>5704</v>
      </c>
      <c s="36" t="s">
        <v>443</v>
      </c>
      <c s="37">
        <v>0.03</v>
      </c>
      <c s="36">
        <v>0</v>
      </c>
      <c s="36">
        <f>ROUND(G52*H52,6)</f>
      </c>
      <c r="L52" s="38">
        <v>0</v>
      </c>
      <c s="32">
        <f>ROUND(ROUND(L52,2)*ROUND(G52,3),2)</f>
      </c>
      <c s="36" t="s">
        <v>2996</v>
      </c>
      <c>
        <f>(M52*21)/100</f>
      </c>
      <c t="s">
        <v>27</v>
      </c>
    </row>
    <row r="53" spans="1:5" ht="12.75">
      <c r="A53" s="35" t="s">
        <v>53</v>
      </c>
      <c r="E53" s="39" t="s">
        <v>445</v>
      </c>
    </row>
    <row r="54" spans="1:5" ht="12.75">
      <c r="A54" s="35" t="s">
        <v>54</v>
      </c>
      <c r="E54" s="40" t="s">
        <v>5</v>
      </c>
    </row>
    <row r="55" spans="1:5" ht="12.75">
      <c r="A55" t="s">
        <v>55</v>
      </c>
      <c r="E55" s="39" t="s">
        <v>5</v>
      </c>
    </row>
    <row r="56" spans="1:16" ht="12.75">
      <c r="A56" t="s">
        <v>48</v>
      </c>
      <c s="34" t="s">
        <v>90</v>
      </c>
      <c s="34" t="s">
        <v>3642</v>
      </c>
      <c s="35" t="s">
        <v>5</v>
      </c>
      <c s="6" t="s">
        <v>3885</v>
      </c>
      <c s="36" t="s">
        <v>62</v>
      </c>
      <c s="37">
        <v>1</v>
      </c>
      <c s="36">
        <v>0</v>
      </c>
      <c s="36">
        <f>ROUND(G56*H56,6)</f>
      </c>
      <c r="L56" s="38">
        <v>0</v>
      </c>
      <c s="32">
        <f>ROUND(ROUND(L56,2)*ROUND(G56,3),2)</f>
      </c>
      <c s="36" t="s">
        <v>2996</v>
      </c>
      <c>
        <f>(M56*21)/100</f>
      </c>
      <c t="s">
        <v>27</v>
      </c>
    </row>
    <row r="57" spans="1:5" ht="12.75">
      <c r="A57" s="35" t="s">
        <v>53</v>
      </c>
      <c r="E57" s="39" t="s">
        <v>5</v>
      </c>
    </row>
    <row r="58" spans="1:5" ht="12.75">
      <c r="A58" s="35" t="s">
        <v>54</v>
      </c>
      <c r="E58" s="40" t="s">
        <v>5</v>
      </c>
    </row>
    <row r="59" spans="1:5" ht="12.75">
      <c r="A59" t="s">
        <v>55</v>
      </c>
      <c r="E5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COUNTIFS(L8:L309,"=0",A8:A309,"P")+COUNTIFS(L8:L309,"",A8:A309,"P")+SUM(Q8:Q309)</f>
      </c>
    </row>
    <row r="8" spans="1:13" ht="12.75">
      <c r="A8" t="s">
        <v>44</v>
      </c>
      <c r="C8" s="28" t="s">
        <v>879</v>
      </c>
      <c r="E8" s="30" t="s">
        <v>878</v>
      </c>
      <c r="J8" s="29">
        <f>0+J9+J34+J131+J156+J165+J206+J287+J308</f>
      </c>
      <c s="29">
        <f>0+K9+K34+K131+K156+K165+K206+K287+K308</f>
      </c>
      <c s="29">
        <f>0+L9+L34+L131+L156+L165+L206+L287+L308</f>
      </c>
      <c s="29">
        <f>0+M9+M34+M131+M156+M165+M206+M287+M308</f>
      </c>
    </row>
    <row r="9" spans="1:13" ht="12.75">
      <c r="A9" t="s">
        <v>46</v>
      </c>
      <c r="C9" s="31" t="s">
        <v>4</v>
      </c>
      <c r="E9" s="33" t="s">
        <v>179</v>
      </c>
      <c r="J9" s="32">
        <f>0</f>
      </c>
      <c s="32">
        <f>0</f>
      </c>
      <c s="32">
        <f>0+L10+L14+L18+L22+L26+L30</f>
      </c>
      <c s="32">
        <f>0+M10+M14+M18+M22+M26+M30</f>
      </c>
    </row>
    <row r="10" spans="1:16" ht="12.75">
      <c r="A10" t="s">
        <v>48</v>
      </c>
      <c s="34" t="s">
        <v>4</v>
      </c>
      <c s="34" t="s">
        <v>180</v>
      </c>
      <c s="35" t="s">
        <v>5</v>
      </c>
      <c s="6" t="s">
        <v>181</v>
      </c>
      <c s="36" t="s">
        <v>182</v>
      </c>
      <c s="37">
        <v>2677.5</v>
      </c>
      <c s="36">
        <v>0</v>
      </c>
      <c s="36">
        <f>ROUND(G10*H10,6)</f>
      </c>
      <c r="L10" s="38">
        <v>0</v>
      </c>
      <c s="32">
        <f>ROUND(ROUND(L10,2)*ROUND(G10,3),2)</f>
      </c>
      <c s="36" t="s">
        <v>52</v>
      </c>
      <c>
        <f>(M10*21)/100</f>
      </c>
      <c t="s">
        <v>27</v>
      </c>
    </row>
    <row r="11" spans="1:5" ht="12.75">
      <c r="A11" s="35" t="s">
        <v>53</v>
      </c>
      <c r="E11" s="39" t="s">
        <v>79</v>
      </c>
    </row>
    <row r="12" spans="1:5" ht="25.5">
      <c r="A12" s="35" t="s">
        <v>54</v>
      </c>
      <c r="E12" s="40" t="s">
        <v>880</v>
      </c>
    </row>
    <row r="13" spans="1:5" ht="369.75">
      <c r="A13" t="s">
        <v>55</v>
      </c>
      <c r="E13" s="39" t="s">
        <v>184</v>
      </c>
    </row>
    <row r="14" spans="1:16" ht="12.75">
      <c r="A14" t="s">
        <v>48</v>
      </c>
      <c s="34" t="s">
        <v>27</v>
      </c>
      <c s="34" t="s">
        <v>185</v>
      </c>
      <c s="35" t="s">
        <v>5</v>
      </c>
      <c s="6" t="s">
        <v>186</v>
      </c>
      <c s="36" t="s">
        <v>182</v>
      </c>
      <c s="37">
        <v>595</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369.75">
      <c r="A17" t="s">
        <v>55</v>
      </c>
      <c r="E17" s="39" t="s">
        <v>184</v>
      </c>
    </row>
    <row r="18" spans="1:16" ht="12.75">
      <c r="A18" t="s">
        <v>48</v>
      </c>
      <c s="34" t="s">
        <v>26</v>
      </c>
      <c s="34" t="s">
        <v>187</v>
      </c>
      <c s="35" t="s">
        <v>5</v>
      </c>
      <c s="6" t="s">
        <v>188</v>
      </c>
      <c s="36" t="s">
        <v>182</v>
      </c>
      <c s="37">
        <v>144</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369.75">
      <c r="A21" t="s">
        <v>55</v>
      </c>
      <c r="E21" s="39" t="s">
        <v>184</v>
      </c>
    </row>
    <row r="22" spans="1:16" ht="12.75">
      <c r="A22" t="s">
        <v>48</v>
      </c>
      <c s="34" t="s">
        <v>63</v>
      </c>
      <c s="34" t="s">
        <v>189</v>
      </c>
      <c s="35" t="s">
        <v>5</v>
      </c>
      <c s="6" t="s">
        <v>190</v>
      </c>
      <c s="36" t="s">
        <v>51</v>
      </c>
      <c s="37">
        <v>60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38.25">
      <c r="A25" t="s">
        <v>55</v>
      </c>
      <c r="E25" s="39" t="s">
        <v>191</v>
      </c>
    </row>
    <row r="26" spans="1:16" ht="12.75">
      <c r="A26" t="s">
        <v>48</v>
      </c>
      <c s="34" t="s">
        <v>67</v>
      </c>
      <c s="34" t="s">
        <v>192</v>
      </c>
      <c s="35" t="s">
        <v>5</v>
      </c>
      <c s="6" t="s">
        <v>193</v>
      </c>
      <c s="36" t="s">
        <v>182</v>
      </c>
      <c s="37">
        <v>2082.5</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242.25">
      <c r="A29" t="s">
        <v>55</v>
      </c>
      <c r="E29" s="39" t="s">
        <v>194</v>
      </c>
    </row>
    <row r="30" spans="1:16" ht="12.75">
      <c r="A30" t="s">
        <v>48</v>
      </c>
      <c s="34" t="s">
        <v>72</v>
      </c>
      <c s="34" t="s">
        <v>195</v>
      </c>
      <c s="35" t="s">
        <v>5</v>
      </c>
      <c s="6" t="s">
        <v>196</v>
      </c>
      <c s="36" t="s">
        <v>197</v>
      </c>
      <c s="37">
        <v>2975</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2.75">
      <c r="A33" t="s">
        <v>55</v>
      </c>
      <c r="E33" s="39" t="s">
        <v>198</v>
      </c>
    </row>
    <row r="34" spans="1:13" ht="12.75">
      <c r="A34" t="s">
        <v>46</v>
      </c>
      <c r="C34" s="31" t="s">
        <v>27</v>
      </c>
      <c r="E34" s="33" t="s">
        <v>199</v>
      </c>
      <c r="J34" s="32">
        <f>0</f>
      </c>
      <c s="32">
        <f>0</f>
      </c>
      <c s="32">
        <f>0+L35+L39+L43+L47+L51+L55+L59+L63+L67+L71+L75+L79+L83+L87+L91+L95+L99+L103+L107+L111+L115+L119+L123+L127</f>
      </c>
      <c s="32">
        <f>0+M35+M39+M43+M47+M51+M55+M59+M63+M67+M71+M75+M79+M83+M87+M91+M95+M99+M103+M107+M111+M115+M119+M123+M127</f>
      </c>
    </row>
    <row r="35" spans="1:16" ht="25.5">
      <c r="A35" t="s">
        <v>48</v>
      </c>
      <c s="34" t="s">
        <v>163</v>
      </c>
      <c s="34" t="s">
        <v>200</v>
      </c>
      <c s="35" t="s">
        <v>5</v>
      </c>
      <c s="6" t="s">
        <v>201</v>
      </c>
      <c s="36" t="s">
        <v>62</v>
      </c>
      <c s="37">
        <v>2040</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76.5">
      <c r="A38" t="s">
        <v>55</v>
      </c>
      <c r="E38" s="39" t="s">
        <v>202</v>
      </c>
    </row>
    <row r="39" spans="1:16" ht="12.75">
      <c r="A39" t="s">
        <v>48</v>
      </c>
      <c s="34" t="s">
        <v>76</v>
      </c>
      <c s="34" t="s">
        <v>203</v>
      </c>
      <c s="35" t="s">
        <v>5</v>
      </c>
      <c s="6" t="s">
        <v>204</v>
      </c>
      <c s="36" t="s">
        <v>62</v>
      </c>
      <c s="37">
        <v>200</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114.75">
      <c r="A42" t="s">
        <v>55</v>
      </c>
      <c r="E42" s="39" t="s">
        <v>205</v>
      </c>
    </row>
    <row r="43" spans="1:16" ht="12.75">
      <c r="A43" t="s">
        <v>48</v>
      </c>
      <c s="34" t="s">
        <v>82</v>
      </c>
      <c s="34" t="s">
        <v>206</v>
      </c>
      <c s="35" t="s">
        <v>5</v>
      </c>
      <c s="6" t="s">
        <v>207</v>
      </c>
      <c s="36" t="s">
        <v>62</v>
      </c>
      <c s="37">
        <v>100</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02">
      <c r="A46" t="s">
        <v>55</v>
      </c>
      <c r="E46" s="39" t="s">
        <v>208</v>
      </c>
    </row>
    <row r="47" spans="1:16" ht="12.75">
      <c r="A47" t="s">
        <v>48</v>
      </c>
      <c s="34" t="s">
        <v>86</v>
      </c>
      <c s="34" t="s">
        <v>209</v>
      </c>
      <c s="35" t="s">
        <v>5</v>
      </c>
      <c s="6" t="s">
        <v>210</v>
      </c>
      <c s="36" t="s">
        <v>51</v>
      </c>
      <c s="37">
        <v>50</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02">
      <c r="A50" t="s">
        <v>55</v>
      </c>
      <c r="E50" s="39" t="s">
        <v>211</v>
      </c>
    </row>
    <row r="51" spans="1:16" ht="12.75">
      <c r="A51" t="s">
        <v>48</v>
      </c>
      <c s="34" t="s">
        <v>90</v>
      </c>
      <c s="34" t="s">
        <v>212</v>
      </c>
      <c s="35" t="s">
        <v>5</v>
      </c>
      <c s="6" t="s">
        <v>213</v>
      </c>
      <c s="36" t="s">
        <v>51</v>
      </c>
      <c s="37">
        <v>50</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02">
      <c r="A54" t="s">
        <v>55</v>
      </c>
      <c r="E54" s="39" t="s">
        <v>211</v>
      </c>
    </row>
    <row r="55" spans="1:16" ht="12.75">
      <c r="A55" t="s">
        <v>48</v>
      </c>
      <c s="34" t="s">
        <v>94</v>
      </c>
      <c s="34" t="s">
        <v>214</v>
      </c>
      <c s="35" t="s">
        <v>5</v>
      </c>
      <c s="6" t="s">
        <v>215</v>
      </c>
      <c s="36" t="s">
        <v>51</v>
      </c>
      <c s="37">
        <v>216</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76.5">
      <c r="A58" t="s">
        <v>55</v>
      </c>
      <c r="E58" s="39" t="s">
        <v>216</v>
      </c>
    </row>
    <row r="59" spans="1:16" ht="12.75">
      <c r="A59" t="s">
        <v>48</v>
      </c>
      <c s="34" t="s">
        <v>98</v>
      </c>
      <c s="34" t="s">
        <v>217</v>
      </c>
      <c s="35" t="s">
        <v>5</v>
      </c>
      <c s="6" t="s">
        <v>218</v>
      </c>
      <c s="36" t="s">
        <v>51</v>
      </c>
      <c s="37">
        <v>8511</v>
      </c>
      <c s="36">
        <v>0</v>
      </c>
      <c s="36">
        <f>ROUND(G59*H59,6)</f>
      </c>
      <c r="L59" s="38">
        <v>0</v>
      </c>
      <c s="32">
        <f>ROUND(ROUND(L59,2)*ROUND(G59,3),2)</f>
      </c>
      <c s="36" t="s">
        <v>52</v>
      </c>
      <c>
        <f>(M59*21)/100</f>
      </c>
      <c t="s">
        <v>27</v>
      </c>
    </row>
    <row r="60" spans="1:5" ht="12.75">
      <c r="A60" s="35" t="s">
        <v>53</v>
      </c>
      <c r="E60" s="39" t="s">
        <v>5</v>
      </c>
    </row>
    <row r="61" spans="1:5" ht="25.5">
      <c r="A61" s="35" t="s">
        <v>54</v>
      </c>
      <c r="E61" s="40" t="s">
        <v>881</v>
      </c>
    </row>
    <row r="62" spans="1:5" ht="165.75">
      <c r="A62" t="s">
        <v>55</v>
      </c>
      <c r="E62" s="39" t="s">
        <v>220</v>
      </c>
    </row>
    <row r="63" spans="1:16" ht="25.5">
      <c r="A63" t="s">
        <v>48</v>
      </c>
      <c s="34" t="s">
        <v>102</v>
      </c>
      <c s="34" t="s">
        <v>221</v>
      </c>
      <c s="35" t="s">
        <v>5</v>
      </c>
      <c s="6" t="s">
        <v>222</v>
      </c>
      <c s="36" t="s">
        <v>51</v>
      </c>
      <c s="37">
        <v>100</v>
      </c>
      <c s="36">
        <v>0</v>
      </c>
      <c s="36">
        <f>ROUND(G63*H63,6)</f>
      </c>
      <c r="L63" s="38">
        <v>0</v>
      </c>
      <c s="32">
        <f>ROUND(ROUND(L63,2)*ROUND(G63,3),2)</f>
      </c>
      <c s="36" t="s">
        <v>52</v>
      </c>
      <c>
        <f>(M63*21)/100</f>
      </c>
      <c t="s">
        <v>27</v>
      </c>
    </row>
    <row r="64" spans="1:5" ht="12.75">
      <c r="A64" s="35" t="s">
        <v>53</v>
      </c>
      <c r="E64" s="39" t="s">
        <v>5</v>
      </c>
    </row>
    <row r="65" spans="1:5" ht="12.75">
      <c r="A65" s="35" t="s">
        <v>54</v>
      </c>
      <c r="E65" s="40" t="s">
        <v>5</v>
      </c>
    </row>
    <row r="66" spans="1:5" ht="127.5">
      <c r="A66" t="s">
        <v>55</v>
      </c>
      <c r="E66" s="39" t="s">
        <v>223</v>
      </c>
    </row>
    <row r="67" spans="1:16" ht="25.5">
      <c r="A67" t="s">
        <v>48</v>
      </c>
      <c s="34" t="s">
        <v>107</v>
      </c>
      <c s="34" t="s">
        <v>224</v>
      </c>
      <c s="35" t="s">
        <v>5</v>
      </c>
      <c s="6" t="s">
        <v>225</v>
      </c>
      <c s="36" t="s">
        <v>62</v>
      </c>
      <c s="37">
        <v>24</v>
      </c>
      <c s="36">
        <v>0</v>
      </c>
      <c s="36">
        <f>ROUND(G67*H67,6)</f>
      </c>
      <c r="L67" s="38">
        <v>0</v>
      </c>
      <c s="32">
        <f>ROUND(ROUND(L67,2)*ROUND(G67,3),2)</f>
      </c>
      <c s="36" t="s">
        <v>52</v>
      </c>
      <c>
        <f>(M67*21)/100</f>
      </c>
      <c t="s">
        <v>27</v>
      </c>
    </row>
    <row r="68" spans="1:5" ht="12.75">
      <c r="A68" s="35" t="s">
        <v>53</v>
      </c>
      <c r="E68" s="39" t="s">
        <v>5</v>
      </c>
    </row>
    <row r="69" spans="1:5" ht="12.75">
      <c r="A69" s="35" t="s">
        <v>54</v>
      </c>
      <c r="E69" s="40" t="s">
        <v>5</v>
      </c>
    </row>
    <row r="70" spans="1:5" ht="63.75">
      <c r="A70" t="s">
        <v>55</v>
      </c>
      <c r="E70" s="39" t="s">
        <v>226</v>
      </c>
    </row>
    <row r="71" spans="1:16" ht="25.5">
      <c r="A71" t="s">
        <v>48</v>
      </c>
      <c s="34" t="s">
        <v>111</v>
      </c>
      <c s="34" t="s">
        <v>227</v>
      </c>
      <c s="35" t="s">
        <v>5</v>
      </c>
      <c s="6" t="s">
        <v>228</v>
      </c>
      <c s="36" t="s">
        <v>62</v>
      </c>
      <c s="37">
        <v>144</v>
      </c>
      <c s="36">
        <v>0</v>
      </c>
      <c s="36">
        <f>ROUND(G71*H71,6)</f>
      </c>
      <c r="L71" s="38">
        <v>0</v>
      </c>
      <c s="32">
        <f>ROUND(ROUND(L71,2)*ROUND(G71,3),2)</f>
      </c>
      <c s="36" t="s">
        <v>52</v>
      </c>
      <c>
        <f>(M71*21)/100</f>
      </c>
      <c t="s">
        <v>27</v>
      </c>
    </row>
    <row r="72" spans="1:5" ht="12.75">
      <c r="A72" s="35" t="s">
        <v>53</v>
      </c>
      <c r="E72" s="39" t="s">
        <v>5</v>
      </c>
    </row>
    <row r="73" spans="1:5" ht="12.75">
      <c r="A73" s="35" t="s">
        <v>54</v>
      </c>
      <c r="E73" s="40" t="s">
        <v>5</v>
      </c>
    </row>
    <row r="74" spans="1:5" ht="63.75">
      <c r="A74" t="s">
        <v>55</v>
      </c>
      <c r="E74" s="39" t="s">
        <v>229</v>
      </c>
    </row>
    <row r="75" spans="1:16" ht="12.75">
      <c r="A75" t="s">
        <v>48</v>
      </c>
      <c s="34" t="s">
        <v>115</v>
      </c>
      <c s="34" t="s">
        <v>230</v>
      </c>
      <c s="35" t="s">
        <v>5</v>
      </c>
      <c s="6" t="s">
        <v>231</v>
      </c>
      <c s="36" t="s">
        <v>62</v>
      </c>
      <c s="37">
        <v>40</v>
      </c>
      <c s="36">
        <v>0</v>
      </c>
      <c s="36">
        <f>ROUND(G75*H75,6)</f>
      </c>
      <c r="L75" s="38">
        <v>0</v>
      </c>
      <c s="32">
        <f>ROUND(ROUND(L75,2)*ROUND(G75,3),2)</f>
      </c>
      <c s="36" t="s">
        <v>52</v>
      </c>
      <c>
        <f>(M75*21)/100</f>
      </c>
      <c t="s">
        <v>27</v>
      </c>
    </row>
    <row r="76" spans="1:5" ht="12.75">
      <c r="A76" s="35" t="s">
        <v>53</v>
      </c>
      <c r="E76" s="39" t="s">
        <v>5</v>
      </c>
    </row>
    <row r="77" spans="1:5" ht="12.75">
      <c r="A77" s="35" t="s">
        <v>54</v>
      </c>
      <c r="E77" s="40" t="s">
        <v>5</v>
      </c>
    </row>
    <row r="78" spans="1:5" ht="102">
      <c r="A78" t="s">
        <v>55</v>
      </c>
      <c r="E78" s="39" t="s">
        <v>232</v>
      </c>
    </row>
    <row r="79" spans="1:16" ht="25.5">
      <c r="A79" t="s">
        <v>48</v>
      </c>
      <c s="34" t="s">
        <v>119</v>
      </c>
      <c s="34" t="s">
        <v>233</v>
      </c>
      <c s="35" t="s">
        <v>5</v>
      </c>
      <c s="6" t="s">
        <v>234</v>
      </c>
      <c s="36" t="s">
        <v>62</v>
      </c>
      <c s="37">
        <v>150</v>
      </c>
      <c s="36">
        <v>0</v>
      </c>
      <c s="36">
        <f>ROUND(G79*H79,6)</f>
      </c>
      <c r="L79" s="38">
        <v>0</v>
      </c>
      <c s="32">
        <f>ROUND(ROUND(L79,2)*ROUND(G79,3),2)</f>
      </c>
      <c s="36" t="s">
        <v>52</v>
      </c>
      <c>
        <f>(M79*21)/100</f>
      </c>
      <c t="s">
        <v>27</v>
      </c>
    </row>
    <row r="80" spans="1:5" ht="12.75">
      <c r="A80" s="35" t="s">
        <v>53</v>
      </c>
      <c r="E80" s="39" t="s">
        <v>5</v>
      </c>
    </row>
    <row r="81" spans="1:5" ht="12.75">
      <c r="A81" s="35" t="s">
        <v>54</v>
      </c>
      <c r="E81" s="40" t="s">
        <v>5</v>
      </c>
    </row>
    <row r="82" spans="1:5" ht="102">
      <c r="A82" t="s">
        <v>55</v>
      </c>
      <c r="E82" s="39" t="s">
        <v>211</v>
      </c>
    </row>
    <row r="83" spans="1:16" ht="12.75">
      <c r="A83" t="s">
        <v>48</v>
      </c>
      <c s="34" t="s">
        <v>125</v>
      </c>
      <c s="34" t="s">
        <v>235</v>
      </c>
      <c s="35" t="s">
        <v>5</v>
      </c>
      <c s="6" t="s">
        <v>236</v>
      </c>
      <c s="36" t="s">
        <v>237</v>
      </c>
      <c s="37">
        <v>0.756</v>
      </c>
      <c s="36">
        <v>0</v>
      </c>
      <c s="36">
        <f>ROUND(G83*H83,6)</f>
      </c>
      <c r="L83" s="38">
        <v>0</v>
      </c>
      <c s="32">
        <f>ROUND(ROUND(L83,2)*ROUND(G83,3),2)</f>
      </c>
      <c s="36" t="s">
        <v>52</v>
      </c>
      <c>
        <f>(M83*21)/100</f>
      </c>
      <c t="s">
        <v>27</v>
      </c>
    </row>
    <row r="84" spans="1:5" ht="12.75">
      <c r="A84" s="35" t="s">
        <v>53</v>
      </c>
      <c r="E84" s="39" t="s">
        <v>5</v>
      </c>
    </row>
    <row r="85" spans="1:5" ht="25.5">
      <c r="A85" s="35" t="s">
        <v>54</v>
      </c>
      <c r="E85" s="40" t="s">
        <v>882</v>
      </c>
    </row>
    <row r="86" spans="1:5" ht="76.5">
      <c r="A86" t="s">
        <v>55</v>
      </c>
      <c r="E86" s="39" t="s">
        <v>239</v>
      </c>
    </row>
    <row r="87" spans="1:16" ht="12.75">
      <c r="A87" t="s">
        <v>48</v>
      </c>
      <c s="34" t="s">
        <v>129</v>
      </c>
      <c s="34" t="s">
        <v>240</v>
      </c>
      <c s="35" t="s">
        <v>5</v>
      </c>
      <c s="6" t="s">
        <v>241</v>
      </c>
      <c s="36" t="s">
        <v>237</v>
      </c>
      <c s="37">
        <v>14.76</v>
      </c>
      <c s="36">
        <v>0</v>
      </c>
      <c s="36">
        <f>ROUND(G87*H87,6)</f>
      </c>
      <c r="L87" s="38">
        <v>0</v>
      </c>
      <c s="32">
        <f>ROUND(ROUND(L87,2)*ROUND(G87,3),2)</f>
      </c>
      <c s="36" t="s">
        <v>52</v>
      </c>
      <c>
        <f>(M87*21)/100</f>
      </c>
      <c t="s">
        <v>27</v>
      </c>
    </row>
    <row r="88" spans="1:5" ht="12.75">
      <c r="A88" s="35" t="s">
        <v>53</v>
      </c>
      <c r="E88" s="39" t="s">
        <v>5</v>
      </c>
    </row>
    <row r="89" spans="1:5" ht="25.5">
      <c r="A89" s="35" t="s">
        <v>54</v>
      </c>
      <c r="E89" s="40" t="s">
        <v>883</v>
      </c>
    </row>
    <row r="90" spans="1:5" ht="76.5">
      <c r="A90" t="s">
        <v>55</v>
      </c>
      <c r="E90" s="39" t="s">
        <v>239</v>
      </c>
    </row>
    <row r="91" spans="1:16" ht="12.75">
      <c r="A91" t="s">
        <v>48</v>
      </c>
      <c s="34" t="s">
        <v>133</v>
      </c>
      <c s="34" t="s">
        <v>243</v>
      </c>
      <c s="35" t="s">
        <v>5</v>
      </c>
      <c s="6" t="s">
        <v>244</v>
      </c>
      <c s="36" t="s">
        <v>237</v>
      </c>
      <c s="37">
        <v>0.756</v>
      </c>
      <c s="36">
        <v>0</v>
      </c>
      <c s="36">
        <f>ROUND(G91*H91,6)</f>
      </c>
      <c r="L91" s="38">
        <v>0</v>
      </c>
      <c s="32">
        <f>ROUND(ROUND(L91,2)*ROUND(G91,3),2)</f>
      </c>
      <c s="36" t="s">
        <v>52</v>
      </c>
      <c>
        <f>(M91*21)/100</f>
      </c>
      <c t="s">
        <v>27</v>
      </c>
    </row>
    <row r="92" spans="1:5" ht="12.75">
      <c r="A92" s="35" t="s">
        <v>53</v>
      </c>
      <c r="E92" s="39" t="s">
        <v>5</v>
      </c>
    </row>
    <row r="93" spans="1:5" ht="25.5">
      <c r="A93" s="35" t="s">
        <v>54</v>
      </c>
      <c r="E93" s="40" t="s">
        <v>882</v>
      </c>
    </row>
    <row r="94" spans="1:5" ht="267.75">
      <c r="A94" t="s">
        <v>55</v>
      </c>
      <c r="E94" s="39" t="s">
        <v>245</v>
      </c>
    </row>
    <row r="95" spans="1:16" ht="12.75">
      <c r="A95" t="s">
        <v>48</v>
      </c>
      <c s="34" t="s">
        <v>138</v>
      </c>
      <c s="34" t="s">
        <v>246</v>
      </c>
      <c s="35" t="s">
        <v>5</v>
      </c>
      <c s="6" t="s">
        <v>247</v>
      </c>
      <c s="36" t="s">
        <v>237</v>
      </c>
      <c s="37">
        <v>14.76</v>
      </c>
      <c s="36">
        <v>0</v>
      </c>
      <c s="36">
        <f>ROUND(G95*H95,6)</f>
      </c>
      <c r="L95" s="38">
        <v>0</v>
      </c>
      <c s="32">
        <f>ROUND(ROUND(L95,2)*ROUND(G95,3),2)</f>
      </c>
      <c s="36" t="s">
        <v>52</v>
      </c>
      <c>
        <f>(M95*21)/100</f>
      </c>
      <c t="s">
        <v>27</v>
      </c>
    </row>
    <row r="96" spans="1:5" ht="12.75">
      <c r="A96" s="35" t="s">
        <v>53</v>
      </c>
      <c r="E96" s="39" t="s">
        <v>5</v>
      </c>
    </row>
    <row r="97" spans="1:5" ht="25.5">
      <c r="A97" s="35" t="s">
        <v>54</v>
      </c>
      <c r="E97" s="40" t="s">
        <v>883</v>
      </c>
    </row>
    <row r="98" spans="1:5" ht="255">
      <c r="A98" t="s">
        <v>55</v>
      </c>
      <c r="E98" s="39" t="s">
        <v>248</v>
      </c>
    </row>
    <row r="99" spans="1:16" ht="25.5">
      <c r="A99" t="s">
        <v>48</v>
      </c>
      <c s="34" t="s">
        <v>249</v>
      </c>
      <c s="34" t="s">
        <v>250</v>
      </c>
      <c s="35" t="s">
        <v>5</v>
      </c>
      <c s="6" t="s">
        <v>251</v>
      </c>
      <c s="36" t="s">
        <v>62</v>
      </c>
      <c s="37">
        <v>14</v>
      </c>
      <c s="36">
        <v>0</v>
      </c>
      <c s="36">
        <f>ROUND(G99*H99,6)</f>
      </c>
      <c r="L99" s="38">
        <v>0</v>
      </c>
      <c s="32">
        <f>ROUND(ROUND(L99,2)*ROUND(G99,3),2)</f>
      </c>
      <c s="36" t="s">
        <v>52</v>
      </c>
      <c>
        <f>(M99*21)/100</f>
      </c>
      <c t="s">
        <v>27</v>
      </c>
    </row>
    <row r="100" spans="1:5" ht="12.75">
      <c r="A100" s="35" t="s">
        <v>53</v>
      </c>
      <c r="E100" s="39" t="s">
        <v>5</v>
      </c>
    </row>
    <row r="101" spans="1:5" ht="25.5">
      <c r="A101" s="35" t="s">
        <v>54</v>
      </c>
      <c r="E101" s="40" t="s">
        <v>884</v>
      </c>
    </row>
    <row r="102" spans="1:5" ht="140.25">
      <c r="A102" t="s">
        <v>55</v>
      </c>
      <c r="E102" s="39" t="s">
        <v>252</v>
      </c>
    </row>
    <row r="103" spans="1:16" ht="25.5">
      <c r="A103" t="s">
        <v>48</v>
      </c>
      <c s="34" t="s">
        <v>253</v>
      </c>
      <c s="34" t="s">
        <v>254</v>
      </c>
      <c s="35" t="s">
        <v>5</v>
      </c>
      <c s="6" t="s">
        <v>255</v>
      </c>
      <c s="36" t="s">
        <v>62</v>
      </c>
      <c s="37">
        <v>24</v>
      </c>
      <c s="36">
        <v>0</v>
      </c>
      <c s="36">
        <f>ROUND(G103*H103,6)</f>
      </c>
      <c r="L103" s="38">
        <v>0</v>
      </c>
      <c s="32">
        <f>ROUND(ROUND(L103,2)*ROUND(G103,3),2)</f>
      </c>
      <c s="36" t="s">
        <v>52</v>
      </c>
      <c>
        <f>(M103*21)/100</f>
      </c>
      <c t="s">
        <v>27</v>
      </c>
    </row>
    <row r="104" spans="1:5" ht="12.75">
      <c r="A104" s="35" t="s">
        <v>53</v>
      </c>
      <c r="E104" s="39" t="s">
        <v>5</v>
      </c>
    </row>
    <row r="105" spans="1:5" ht="25.5">
      <c r="A105" s="35" t="s">
        <v>54</v>
      </c>
      <c r="E105" s="40" t="s">
        <v>885</v>
      </c>
    </row>
    <row r="106" spans="1:5" ht="140.25">
      <c r="A106" t="s">
        <v>55</v>
      </c>
      <c r="E106" s="39" t="s">
        <v>252</v>
      </c>
    </row>
    <row r="107" spans="1:16" ht="25.5">
      <c r="A107" t="s">
        <v>48</v>
      </c>
      <c s="34" t="s">
        <v>256</v>
      </c>
      <c s="34" t="s">
        <v>257</v>
      </c>
      <c s="35" t="s">
        <v>5</v>
      </c>
      <c s="6" t="s">
        <v>258</v>
      </c>
      <c s="36" t="s">
        <v>62</v>
      </c>
      <c s="37">
        <v>5</v>
      </c>
      <c s="36">
        <v>0</v>
      </c>
      <c s="36">
        <f>ROUND(G107*H107,6)</f>
      </c>
      <c r="L107" s="38">
        <v>0</v>
      </c>
      <c s="32">
        <f>ROUND(ROUND(L107,2)*ROUND(G107,3),2)</f>
      </c>
      <c s="36" t="s">
        <v>52</v>
      </c>
      <c>
        <f>(M107*21)/100</f>
      </c>
      <c t="s">
        <v>27</v>
      </c>
    </row>
    <row r="108" spans="1:5" ht="12.75">
      <c r="A108" s="35" t="s">
        <v>53</v>
      </c>
      <c r="E108" s="39" t="s">
        <v>5</v>
      </c>
    </row>
    <row r="109" spans="1:5" ht="12.75">
      <c r="A109" s="35" t="s">
        <v>54</v>
      </c>
      <c r="E109" s="40" t="s">
        <v>5</v>
      </c>
    </row>
    <row r="110" spans="1:5" ht="178.5">
      <c r="A110" t="s">
        <v>55</v>
      </c>
      <c r="E110" s="39" t="s">
        <v>259</v>
      </c>
    </row>
    <row r="111" spans="1:16" ht="12.75">
      <c r="A111" t="s">
        <v>48</v>
      </c>
      <c s="34" t="s">
        <v>260</v>
      </c>
      <c s="34" t="s">
        <v>261</v>
      </c>
      <c s="35" t="s">
        <v>5</v>
      </c>
      <c s="6" t="s">
        <v>262</v>
      </c>
      <c s="36" t="s">
        <v>62</v>
      </c>
      <c s="37">
        <v>40</v>
      </c>
      <c s="36">
        <v>0</v>
      </c>
      <c s="36">
        <f>ROUND(G111*H111,6)</f>
      </c>
      <c r="L111" s="38">
        <v>0</v>
      </c>
      <c s="32">
        <f>ROUND(ROUND(L111,2)*ROUND(G111,3),2)</f>
      </c>
      <c s="36" t="s">
        <v>52</v>
      </c>
      <c>
        <f>(M111*21)/100</f>
      </c>
      <c t="s">
        <v>27</v>
      </c>
    </row>
    <row r="112" spans="1:5" ht="12.75">
      <c r="A112" s="35" t="s">
        <v>53</v>
      </c>
      <c r="E112" s="39" t="s">
        <v>5</v>
      </c>
    </row>
    <row r="113" spans="1:5" ht="12.75">
      <c r="A113" s="35" t="s">
        <v>54</v>
      </c>
      <c r="E113" s="40" t="s">
        <v>5</v>
      </c>
    </row>
    <row r="114" spans="1:5" ht="178.5">
      <c r="A114" t="s">
        <v>55</v>
      </c>
      <c r="E114" s="39" t="s">
        <v>263</v>
      </c>
    </row>
    <row r="115" spans="1:16" ht="12.75">
      <c r="A115" t="s">
        <v>48</v>
      </c>
      <c s="34" t="s">
        <v>264</v>
      </c>
      <c s="34" t="s">
        <v>265</v>
      </c>
      <c s="35" t="s">
        <v>5</v>
      </c>
      <c s="6" t="s">
        <v>266</v>
      </c>
      <c s="36" t="s">
        <v>62</v>
      </c>
      <c s="37">
        <v>40</v>
      </c>
      <c s="36">
        <v>0</v>
      </c>
      <c s="36">
        <f>ROUND(G115*H115,6)</f>
      </c>
      <c r="L115" s="38">
        <v>0</v>
      </c>
      <c s="32">
        <f>ROUND(ROUND(L115,2)*ROUND(G115,3),2)</f>
      </c>
      <c s="36" t="s">
        <v>52</v>
      </c>
      <c>
        <f>(M115*21)/100</f>
      </c>
      <c t="s">
        <v>27</v>
      </c>
    </row>
    <row r="116" spans="1:5" ht="12.75">
      <c r="A116" s="35" t="s">
        <v>53</v>
      </c>
      <c r="E116" s="39" t="s">
        <v>5</v>
      </c>
    </row>
    <row r="117" spans="1:5" ht="12.75">
      <c r="A117" s="35" t="s">
        <v>54</v>
      </c>
      <c r="E117" s="40" t="s">
        <v>5</v>
      </c>
    </row>
    <row r="118" spans="1:5" ht="140.25">
      <c r="A118" t="s">
        <v>55</v>
      </c>
      <c r="E118" s="39" t="s">
        <v>267</v>
      </c>
    </row>
    <row r="119" spans="1:16" ht="12.75">
      <c r="A119" t="s">
        <v>48</v>
      </c>
      <c s="34" t="s">
        <v>419</v>
      </c>
      <c s="34" t="s">
        <v>269</v>
      </c>
      <c s="35" t="s">
        <v>5</v>
      </c>
      <c s="6" t="s">
        <v>270</v>
      </c>
      <c s="36" t="s">
        <v>237</v>
      </c>
      <c s="37">
        <v>16.389</v>
      </c>
      <c s="36">
        <v>0</v>
      </c>
      <c s="36">
        <f>ROUND(G119*H119,6)</f>
      </c>
      <c r="L119" s="38">
        <v>0</v>
      </c>
      <c s="32">
        <f>ROUND(ROUND(L119,2)*ROUND(G119,3),2)</f>
      </c>
      <c s="36" t="s">
        <v>52</v>
      </c>
      <c>
        <f>(M119*21)/100</f>
      </c>
      <c t="s">
        <v>27</v>
      </c>
    </row>
    <row r="120" spans="1:5" ht="12.75">
      <c r="A120" s="35" t="s">
        <v>53</v>
      </c>
      <c r="E120" s="39" t="s">
        <v>5</v>
      </c>
    </row>
    <row r="121" spans="1:5" ht="25.5">
      <c r="A121" s="35" t="s">
        <v>54</v>
      </c>
      <c r="E121" s="40" t="s">
        <v>886</v>
      </c>
    </row>
    <row r="122" spans="1:5" ht="76.5">
      <c r="A122" t="s">
        <v>55</v>
      </c>
      <c r="E122" s="39" t="s">
        <v>272</v>
      </c>
    </row>
    <row r="123" spans="1:16" ht="12.75">
      <c r="A123" t="s">
        <v>48</v>
      </c>
      <c s="34" t="s">
        <v>423</v>
      </c>
      <c s="34" t="s">
        <v>274</v>
      </c>
      <c s="35" t="s">
        <v>5</v>
      </c>
      <c s="6" t="s">
        <v>275</v>
      </c>
      <c s="36" t="s">
        <v>237</v>
      </c>
      <c s="37">
        <v>16.389</v>
      </c>
      <c s="36">
        <v>0</v>
      </c>
      <c s="36">
        <f>ROUND(G123*H123,6)</f>
      </c>
      <c r="L123" s="38">
        <v>0</v>
      </c>
      <c s="32">
        <f>ROUND(ROUND(L123,2)*ROUND(G123,3),2)</f>
      </c>
      <c s="36" t="s">
        <v>52</v>
      </c>
      <c>
        <f>(M123*21)/100</f>
      </c>
      <c t="s">
        <v>27</v>
      </c>
    </row>
    <row r="124" spans="1:5" ht="12.75">
      <c r="A124" s="35" t="s">
        <v>53</v>
      </c>
      <c r="E124" s="39" t="s">
        <v>5</v>
      </c>
    </row>
    <row r="125" spans="1:5" ht="25.5">
      <c r="A125" s="35" t="s">
        <v>54</v>
      </c>
      <c r="E125" s="40" t="s">
        <v>886</v>
      </c>
    </row>
    <row r="126" spans="1:5" ht="204">
      <c r="A126" t="s">
        <v>55</v>
      </c>
      <c r="E126" s="39" t="s">
        <v>276</v>
      </c>
    </row>
    <row r="127" spans="1:16" ht="25.5">
      <c r="A127" t="s">
        <v>48</v>
      </c>
      <c s="34" t="s">
        <v>427</v>
      </c>
      <c s="34" t="s">
        <v>278</v>
      </c>
      <c s="35" t="s">
        <v>5</v>
      </c>
      <c s="6" t="s">
        <v>279</v>
      </c>
      <c s="36" t="s">
        <v>62</v>
      </c>
      <c s="37">
        <v>5</v>
      </c>
      <c s="36">
        <v>0</v>
      </c>
      <c s="36">
        <f>ROUND(G127*H127,6)</f>
      </c>
      <c r="L127" s="38">
        <v>0</v>
      </c>
      <c s="32">
        <f>ROUND(ROUND(L127,2)*ROUND(G127,3),2)</f>
      </c>
      <c s="36" t="s">
        <v>52</v>
      </c>
      <c>
        <f>(M127*21)/100</f>
      </c>
      <c t="s">
        <v>27</v>
      </c>
    </row>
    <row r="128" spans="1:5" ht="12.75">
      <c r="A128" s="35" t="s">
        <v>53</v>
      </c>
      <c r="E128" s="39" t="s">
        <v>5</v>
      </c>
    </row>
    <row r="129" spans="1:5" ht="25.5">
      <c r="A129" s="35" t="s">
        <v>54</v>
      </c>
      <c r="E129" s="40" t="s">
        <v>280</v>
      </c>
    </row>
    <row r="130" spans="1:5" ht="140.25">
      <c r="A130" t="s">
        <v>55</v>
      </c>
      <c r="E130" s="39" t="s">
        <v>281</v>
      </c>
    </row>
    <row r="131" spans="1:13" ht="12.75">
      <c r="A131" t="s">
        <v>46</v>
      </c>
      <c r="C131" s="31" t="s">
        <v>26</v>
      </c>
      <c r="E131" s="33" t="s">
        <v>282</v>
      </c>
      <c r="J131" s="32">
        <f>0</f>
      </c>
      <c s="32">
        <f>0</f>
      </c>
      <c s="32">
        <f>0+L132+L136+L140+L144+L148+L152</f>
      </c>
      <c s="32">
        <f>0+M132+M136+M140+M144+M148+M152</f>
      </c>
    </row>
    <row r="132" spans="1:16" ht="12.75">
      <c r="A132" t="s">
        <v>48</v>
      </c>
      <c s="34" t="s">
        <v>283</v>
      </c>
      <c s="34" t="s">
        <v>284</v>
      </c>
      <c s="35" t="s">
        <v>5</v>
      </c>
      <c s="6" t="s">
        <v>285</v>
      </c>
      <c s="36" t="s">
        <v>51</v>
      </c>
      <c s="37">
        <v>100</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27.5">
      <c r="A135" t="s">
        <v>55</v>
      </c>
      <c r="E135" s="39" t="s">
        <v>286</v>
      </c>
    </row>
    <row r="136" spans="1:16" ht="12.75">
      <c r="A136" t="s">
        <v>48</v>
      </c>
      <c s="34" t="s">
        <v>287</v>
      </c>
      <c s="34" t="s">
        <v>288</v>
      </c>
      <c s="35" t="s">
        <v>5</v>
      </c>
      <c s="6" t="s">
        <v>289</v>
      </c>
      <c s="36" t="s">
        <v>62</v>
      </c>
      <c s="37">
        <v>2</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76.5">
      <c r="A139" t="s">
        <v>55</v>
      </c>
      <c r="E139" s="39" t="s">
        <v>290</v>
      </c>
    </row>
    <row r="140" spans="1:16" ht="12.75">
      <c r="A140" t="s">
        <v>48</v>
      </c>
      <c s="34" t="s">
        <v>291</v>
      </c>
      <c s="34" t="s">
        <v>292</v>
      </c>
      <c s="35" t="s">
        <v>5</v>
      </c>
      <c s="6" t="s">
        <v>293</v>
      </c>
      <c s="36" t="s">
        <v>62</v>
      </c>
      <c s="37">
        <v>2</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02">
      <c r="A143" t="s">
        <v>55</v>
      </c>
      <c r="E143" s="39" t="s">
        <v>294</v>
      </c>
    </row>
    <row r="144" spans="1:16" ht="12.75">
      <c r="A144" t="s">
        <v>48</v>
      </c>
      <c s="34" t="s">
        <v>295</v>
      </c>
      <c s="34" t="s">
        <v>296</v>
      </c>
      <c s="35" t="s">
        <v>5</v>
      </c>
      <c s="6" t="s">
        <v>297</v>
      </c>
      <c s="36" t="s">
        <v>298</v>
      </c>
      <c s="37">
        <v>2</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78.5">
      <c r="A147" t="s">
        <v>55</v>
      </c>
      <c r="E147" s="39" t="s">
        <v>299</v>
      </c>
    </row>
    <row r="148" spans="1:16" ht="12.75">
      <c r="A148" t="s">
        <v>48</v>
      </c>
      <c s="34" t="s">
        <v>300</v>
      </c>
      <c s="34" t="s">
        <v>301</v>
      </c>
      <c s="35" t="s">
        <v>5</v>
      </c>
      <c s="6" t="s">
        <v>302</v>
      </c>
      <c s="36" t="s">
        <v>51</v>
      </c>
      <c s="37">
        <v>369</v>
      </c>
      <c s="36">
        <v>0</v>
      </c>
      <c s="36">
        <f>ROUND(G148*H148,6)</f>
      </c>
      <c r="L148" s="38">
        <v>0</v>
      </c>
      <c s="32">
        <f>ROUND(ROUND(L148,2)*ROUND(G148,3),2)</f>
      </c>
      <c s="36" t="s">
        <v>52</v>
      </c>
      <c>
        <f>(M148*21)/100</f>
      </c>
      <c t="s">
        <v>27</v>
      </c>
    </row>
    <row r="149" spans="1:5" ht="12.75">
      <c r="A149" s="35" t="s">
        <v>53</v>
      </c>
      <c r="E149" s="39" t="s">
        <v>5</v>
      </c>
    </row>
    <row r="150" spans="1:5" ht="25.5">
      <c r="A150" s="35" t="s">
        <v>54</v>
      </c>
      <c r="E150" s="40" t="s">
        <v>887</v>
      </c>
    </row>
    <row r="151" spans="1:5" ht="89.25">
      <c r="A151" t="s">
        <v>55</v>
      </c>
      <c r="E151" s="39" t="s">
        <v>304</v>
      </c>
    </row>
    <row r="152" spans="1:16" ht="25.5">
      <c r="A152" t="s">
        <v>48</v>
      </c>
      <c s="34" t="s">
        <v>305</v>
      </c>
      <c s="34" t="s">
        <v>306</v>
      </c>
      <c s="35" t="s">
        <v>5</v>
      </c>
      <c s="6" t="s">
        <v>307</v>
      </c>
      <c s="36" t="s">
        <v>62</v>
      </c>
      <c s="37">
        <v>12</v>
      </c>
      <c s="36">
        <v>0</v>
      </c>
      <c s="36">
        <f>ROUND(G152*H152,6)</f>
      </c>
      <c r="L152" s="38">
        <v>0</v>
      </c>
      <c s="32">
        <f>ROUND(ROUND(L152,2)*ROUND(G152,3),2)</f>
      </c>
      <c s="36" t="s">
        <v>52</v>
      </c>
      <c>
        <f>(M152*21)/100</f>
      </c>
      <c t="s">
        <v>27</v>
      </c>
    </row>
    <row r="153" spans="1:5" ht="12.75">
      <c r="A153" s="35" t="s">
        <v>53</v>
      </c>
      <c r="E153" s="39" t="s">
        <v>5</v>
      </c>
    </row>
    <row r="154" spans="1:5" ht="25.5">
      <c r="A154" s="35" t="s">
        <v>54</v>
      </c>
      <c r="E154" s="40" t="s">
        <v>515</v>
      </c>
    </row>
    <row r="155" spans="1:5" ht="89.25">
      <c r="A155" t="s">
        <v>55</v>
      </c>
      <c r="E155" s="39" t="s">
        <v>309</v>
      </c>
    </row>
    <row r="156" spans="1:13" ht="12.75">
      <c r="A156" t="s">
        <v>46</v>
      </c>
      <c r="C156" s="31" t="s">
        <v>63</v>
      </c>
      <c r="E156" s="33" t="s">
        <v>310</v>
      </c>
      <c r="J156" s="32">
        <f>0</f>
      </c>
      <c s="32">
        <f>0</f>
      </c>
      <c s="32">
        <f>0+L157+L161</f>
      </c>
      <c s="32">
        <f>0+M157+M161</f>
      </c>
    </row>
    <row r="157" spans="1:16" ht="12.75">
      <c r="A157" t="s">
        <v>48</v>
      </c>
      <c s="34" t="s">
        <v>311</v>
      </c>
      <c s="34" t="s">
        <v>49</v>
      </c>
      <c s="35" t="s">
        <v>5</v>
      </c>
      <c s="6" t="s">
        <v>50</v>
      </c>
      <c s="36" t="s">
        <v>51</v>
      </c>
      <c s="37">
        <v>100</v>
      </c>
      <c s="36">
        <v>0</v>
      </c>
      <c s="36">
        <f>ROUND(G157*H157,6)</f>
      </c>
      <c r="L157" s="38">
        <v>0</v>
      </c>
      <c s="32">
        <f>ROUND(ROUND(L157,2)*ROUND(G157,3),2)</f>
      </c>
      <c s="36" t="s">
        <v>52</v>
      </c>
      <c>
        <f>(M157*21)/100</f>
      </c>
      <c t="s">
        <v>27</v>
      </c>
    </row>
    <row r="158" spans="1:5" ht="12.75">
      <c r="A158" s="35" t="s">
        <v>53</v>
      </c>
      <c r="E158" s="39" t="s">
        <v>5</v>
      </c>
    </row>
    <row r="159" spans="1:5" ht="12.75">
      <c r="A159" s="35" t="s">
        <v>54</v>
      </c>
      <c r="E159" s="40" t="s">
        <v>5</v>
      </c>
    </row>
    <row r="160" spans="1:5" ht="127.5">
      <c r="A160" t="s">
        <v>55</v>
      </c>
      <c r="E160" s="39" t="s">
        <v>56</v>
      </c>
    </row>
    <row r="161" spans="1:16" ht="12.75">
      <c r="A161" t="s">
        <v>48</v>
      </c>
      <c s="34" t="s">
        <v>312</v>
      </c>
      <c s="34" t="s">
        <v>57</v>
      </c>
      <c s="35" t="s">
        <v>5</v>
      </c>
      <c s="6" t="s">
        <v>58</v>
      </c>
      <c s="36" t="s">
        <v>51</v>
      </c>
      <c s="37">
        <v>100</v>
      </c>
      <c s="36">
        <v>0</v>
      </c>
      <c s="36">
        <f>ROUND(G161*H161,6)</f>
      </c>
      <c r="L161" s="38">
        <v>0</v>
      </c>
      <c s="32">
        <f>ROUND(ROUND(L161,2)*ROUND(G161,3),2)</f>
      </c>
      <c s="36" t="s">
        <v>52</v>
      </c>
      <c>
        <f>(M161*21)/100</f>
      </c>
      <c t="s">
        <v>27</v>
      </c>
    </row>
    <row r="162" spans="1:5" ht="12.75">
      <c r="A162" s="35" t="s">
        <v>53</v>
      </c>
      <c r="E162" s="39" t="s">
        <v>5</v>
      </c>
    </row>
    <row r="163" spans="1:5" ht="12.75">
      <c r="A163" s="35" t="s">
        <v>54</v>
      </c>
      <c r="E163" s="40" t="s">
        <v>5</v>
      </c>
    </row>
    <row r="164" spans="1:5" ht="140.25">
      <c r="A164" t="s">
        <v>55</v>
      </c>
      <c r="E164" s="39" t="s">
        <v>59</v>
      </c>
    </row>
    <row r="165" spans="1:13" ht="12.75">
      <c r="A165" t="s">
        <v>46</v>
      </c>
      <c r="C165" s="31" t="s">
        <v>67</v>
      </c>
      <c r="E165" s="33" t="s">
        <v>313</v>
      </c>
      <c r="J165" s="32">
        <f>0</f>
      </c>
      <c s="32">
        <f>0</f>
      </c>
      <c s="32">
        <f>0+L166+L170+L174+L178+L182+L186+L190+L194+L198+L202</f>
      </c>
      <c s="32">
        <f>0+M166+M170+M174+M178+M182+M186+M190+M194+M198+M202</f>
      </c>
    </row>
    <row r="166" spans="1:16" ht="12.75">
      <c r="A166" t="s">
        <v>48</v>
      </c>
      <c s="34" t="s">
        <v>314</v>
      </c>
      <c s="34" t="s">
        <v>315</v>
      </c>
      <c s="35" t="s">
        <v>5</v>
      </c>
      <c s="6" t="s">
        <v>316</v>
      </c>
      <c s="36" t="s">
        <v>62</v>
      </c>
      <c s="37">
        <v>2</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14.75">
      <c r="A169" t="s">
        <v>55</v>
      </c>
      <c r="E169" s="39" t="s">
        <v>318</v>
      </c>
    </row>
    <row r="170" spans="1:16" ht="12.75">
      <c r="A170" t="s">
        <v>48</v>
      </c>
      <c s="34" t="s">
        <v>319</v>
      </c>
      <c s="34" t="s">
        <v>320</v>
      </c>
      <c s="35" t="s">
        <v>5</v>
      </c>
      <c s="6" t="s">
        <v>321</v>
      </c>
      <c s="36" t="s">
        <v>62</v>
      </c>
      <c s="37">
        <v>2</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14.75">
      <c r="A173" t="s">
        <v>55</v>
      </c>
      <c r="E173" s="39" t="s">
        <v>322</v>
      </c>
    </row>
    <row r="174" spans="1:16" ht="12.75">
      <c r="A174" t="s">
        <v>48</v>
      </c>
      <c s="34" t="s">
        <v>323</v>
      </c>
      <c s="34" t="s">
        <v>324</v>
      </c>
      <c s="35" t="s">
        <v>5</v>
      </c>
      <c s="6" t="s">
        <v>325</v>
      </c>
      <c s="36" t="s">
        <v>62</v>
      </c>
      <c s="37">
        <v>2</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14.75">
      <c r="A177" t="s">
        <v>55</v>
      </c>
      <c r="E177" s="39" t="s">
        <v>326</v>
      </c>
    </row>
    <row r="178" spans="1:16" ht="12.75">
      <c r="A178" t="s">
        <v>48</v>
      </c>
      <c s="34" t="s">
        <v>327</v>
      </c>
      <c s="34" t="s">
        <v>328</v>
      </c>
      <c s="35" t="s">
        <v>5</v>
      </c>
      <c s="6" t="s">
        <v>329</v>
      </c>
      <c s="36" t="s">
        <v>62</v>
      </c>
      <c s="37">
        <v>2</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14.75">
      <c r="A181" t="s">
        <v>55</v>
      </c>
      <c r="E181" s="39" t="s">
        <v>888</v>
      </c>
    </row>
    <row r="182" spans="1:16" ht="12.75">
      <c r="A182" t="s">
        <v>48</v>
      </c>
      <c s="34" t="s">
        <v>330</v>
      </c>
      <c s="34" t="s">
        <v>331</v>
      </c>
      <c s="35" t="s">
        <v>5</v>
      </c>
      <c s="6" t="s">
        <v>332</v>
      </c>
      <c s="36" t="s">
        <v>62</v>
      </c>
      <c s="37">
        <v>2</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27.5">
      <c r="A185" t="s">
        <v>55</v>
      </c>
      <c r="E185" s="39" t="s">
        <v>333</v>
      </c>
    </row>
    <row r="186" spans="1:16" ht="12.75">
      <c r="A186" t="s">
        <v>48</v>
      </c>
      <c s="34" t="s">
        <v>334</v>
      </c>
      <c s="34" t="s">
        <v>335</v>
      </c>
      <c s="35" t="s">
        <v>5</v>
      </c>
      <c s="6" t="s">
        <v>336</v>
      </c>
      <c s="36" t="s">
        <v>62</v>
      </c>
      <c s="37">
        <v>2</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27.5">
      <c r="A189" t="s">
        <v>55</v>
      </c>
      <c r="E189" s="39" t="s">
        <v>337</v>
      </c>
    </row>
    <row r="190" spans="1:16" ht="12.75">
      <c r="A190" t="s">
        <v>48</v>
      </c>
      <c s="34" t="s">
        <v>338</v>
      </c>
      <c s="34" t="s">
        <v>339</v>
      </c>
      <c s="35" t="s">
        <v>5</v>
      </c>
      <c s="6" t="s">
        <v>340</v>
      </c>
      <c s="36" t="s">
        <v>62</v>
      </c>
      <c s="37">
        <v>2</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40.25">
      <c r="A193" t="s">
        <v>55</v>
      </c>
      <c r="E193" s="39" t="s">
        <v>341</v>
      </c>
    </row>
    <row r="194" spans="1:16" ht="12.75">
      <c r="A194" t="s">
        <v>48</v>
      </c>
      <c s="34" t="s">
        <v>342</v>
      </c>
      <c s="34" t="s">
        <v>343</v>
      </c>
      <c s="35" t="s">
        <v>5</v>
      </c>
      <c s="6" t="s">
        <v>344</v>
      </c>
      <c s="36" t="s">
        <v>62</v>
      </c>
      <c s="37">
        <v>2</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53">
      <c r="A197" t="s">
        <v>55</v>
      </c>
      <c r="E197" s="39" t="s">
        <v>345</v>
      </c>
    </row>
    <row r="198" spans="1:16" ht="12.75">
      <c r="A198" t="s">
        <v>48</v>
      </c>
      <c s="34" t="s">
        <v>346</v>
      </c>
      <c s="34" t="s">
        <v>347</v>
      </c>
      <c s="35" t="s">
        <v>5</v>
      </c>
      <c s="6" t="s">
        <v>348</v>
      </c>
      <c s="36" t="s">
        <v>62</v>
      </c>
      <c s="37">
        <v>2</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27.5">
      <c r="A201" t="s">
        <v>55</v>
      </c>
      <c r="E201" s="39" t="s">
        <v>349</v>
      </c>
    </row>
    <row r="202" spans="1:16" ht="12.75">
      <c r="A202" t="s">
        <v>48</v>
      </c>
      <c s="34" t="s">
        <v>350</v>
      </c>
      <c s="34" t="s">
        <v>351</v>
      </c>
      <c s="35" t="s">
        <v>5</v>
      </c>
      <c s="6" t="s">
        <v>352</v>
      </c>
      <c s="36" t="s">
        <v>62</v>
      </c>
      <c s="37">
        <v>2</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14.75">
      <c r="A205" t="s">
        <v>55</v>
      </c>
      <c r="E205" s="39" t="s">
        <v>353</v>
      </c>
    </row>
    <row r="206" spans="1:13" ht="12.75">
      <c r="A206" t="s">
        <v>46</v>
      </c>
      <c r="C206" s="31" t="s">
        <v>72</v>
      </c>
      <c r="E206" s="33" t="s">
        <v>354</v>
      </c>
      <c r="J206" s="32">
        <f>0</f>
      </c>
      <c s="32">
        <f>0</f>
      </c>
      <c s="32">
        <f>0+L207+L211+L215+L219+L223+L227+L231+L235+L239+L243+L247+L251+L255+L259+L263+L267+L271+L275+L279+L283</f>
      </c>
      <c s="32">
        <f>0+M207+M211+M215+M219+M223+M227+M231+M235+M239+M243+M247+M251+M255+M259+M263+M267+M271+M275+M279+M283</f>
      </c>
    </row>
    <row r="207" spans="1:16" ht="12.75">
      <c r="A207" t="s">
        <v>48</v>
      </c>
      <c s="34" t="s">
        <v>355</v>
      </c>
      <c s="34" t="s">
        <v>356</v>
      </c>
      <c s="35" t="s">
        <v>5</v>
      </c>
      <c s="6" t="s">
        <v>357</v>
      </c>
      <c s="36" t="s">
        <v>62</v>
      </c>
      <c s="37">
        <v>8</v>
      </c>
      <c s="36">
        <v>0</v>
      </c>
      <c s="36">
        <f>ROUND(G207*H207,6)</f>
      </c>
      <c r="L207" s="38">
        <v>0</v>
      </c>
      <c s="32">
        <f>ROUND(ROUND(L207,2)*ROUND(G207,3),2)</f>
      </c>
      <c s="36" t="s">
        <v>52</v>
      </c>
      <c>
        <f>(M207*21)/100</f>
      </c>
      <c t="s">
        <v>27</v>
      </c>
    </row>
    <row r="208" spans="1:5" ht="12.75">
      <c r="A208" s="35" t="s">
        <v>53</v>
      </c>
      <c r="E208" s="39" t="s">
        <v>5</v>
      </c>
    </row>
    <row r="209" spans="1:5" ht="12.75">
      <c r="A209" s="35" t="s">
        <v>54</v>
      </c>
      <c r="E209" s="40" t="s">
        <v>5</v>
      </c>
    </row>
    <row r="210" spans="1:5" ht="102">
      <c r="A210" t="s">
        <v>55</v>
      </c>
      <c r="E210" s="39" t="s">
        <v>358</v>
      </c>
    </row>
    <row r="211" spans="1:16" ht="12.75">
      <c r="A211" t="s">
        <v>48</v>
      </c>
      <c s="34" t="s">
        <v>359</v>
      </c>
      <c s="34" t="s">
        <v>360</v>
      </c>
      <c s="35" t="s">
        <v>5</v>
      </c>
      <c s="6" t="s">
        <v>361</v>
      </c>
      <c s="36" t="s">
        <v>62</v>
      </c>
      <c s="37">
        <v>8</v>
      </c>
      <c s="36">
        <v>0</v>
      </c>
      <c s="36">
        <f>ROUND(G211*H211,6)</f>
      </c>
      <c r="L211" s="38">
        <v>0</v>
      </c>
      <c s="32">
        <f>ROUND(ROUND(L211,2)*ROUND(G211,3),2)</f>
      </c>
      <c s="36" t="s">
        <v>52</v>
      </c>
      <c>
        <f>(M211*21)/100</f>
      </c>
      <c t="s">
        <v>27</v>
      </c>
    </row>
    <row r="212" spans="1:5" ht="12.75">
      <c r="A212" s="35" t="s">
        <v>53</v>
      </c>
      <c r="E212" s="39" t="s">
        <v>5</v>
      </c>
    </row>
    <row r="213" spans="1:5" ht="12.75">
      <c r="A213" s="35" t="s">
        <v>54</v>
      </c>
      <c r="E213" s="40" t="s">
        <v>5</v>
      </c>
    </row>
    <row r="214" spans="1:5" ht="114.75">
      <c r="A214" t="s">
        <v>55</v>
      </c>
      <c r="E214" s="39" t="s">
        <v>362</v>
      </c>
    </row>
    <row r="215" spans="1:16" ht="25.5">
      <c r="A215" t="s">
        <v>48</v>
      </c>
      <c s="34" t="s">
        <v>363</v>
      </c>
      <c s="34" t="s">
        <v>364</v>
      </c>
      <c s="35" t="s">
        <v>5</v>
      </c>
      <c s="6" t="s">
        <v>365</v>
      </c>
      <c s="36" t="s">
        <v>366</v>
      </c>
      <c s="37">
        <v>8.5</v>
      </c>
      <c s="36">
        <v>0</v>
      </c>
      <c s="36">
        <f>ROUND(G215*H215,6)</f>
      </c>
      <c r="L215" s="38">
        <v>0</v>
      </c>
      <c s="32">
        <f>ROUND(ROUND(L215,2)*ROUND(G215,3),2)</f>
      </c>
      <c s="36" t="s">
        <v>52</v>
      </c>
      <c>
        <f>(M215*21)/100</f>
      </c>
      <c t="s">
        <v>27</v>
      </c>
    </row>
    <row r="216" spans="1:5" ht="12.75">
      <c r="A216" s="35" t="s">
        <v>53</v>
      </c>
      <c r="E216" s="39" t="s">
        <v>5</v>
      </c>
    </row>
    <row r="217" spans="1:5" ht="12.75">
      <c r="A217" s="35" t="s">
        <v>54</v>
      </c>
      <c r="E217" s="40" t="s">
        <v>5</v>
      </c>
    </row>
    <row r="218" spans="1:5" ht="178.5">
      <c r="A218" t="s">
        <v>55</v>
      </c>
      <c r="E218" s="39" t="s">
        <v>367</v>
      </c>
    </row>
    <row r="219" spans="1:16" ht="12.75">
      <c r="A219" t="s">
        <v>48</v>
      </c>
      <c s="34" t="s">
        <v>368</v>
      </c>
      <c s="34" t="s">
        <v>369</v>
      </c>
      <c s="35" t="s">
        <v>5</v>
      </c>
      <c s="6" t="s">
        <v>370</v>
      </c>
      <c s="36" t="s">
        <v>62</v>
      </c>
      <c s="37">
        <v>10</v>
      </c>
      <c s="36">
        <v>0</v>
      </c>
      <c s="36">
        <f>ROUND(G219*H219,6)</f>
      </c>
      <c r="L219" s="38">
        <v>0</v>
      </c>
      <c s="32">
        <f>ROUND(ROUND(L219,2)*ROUND(G219,3),2)</f>
      </c>
      <c s="36" t="s">
        <v>52</v>
      </c>
      <c>
        <f>(M219*21)/100</f>
      </c>
      <c t="s">
        <v>27</v>
      </c>
    </row>
    <row r="220" spans="1:5" ht="12.75">
      <c r="A220" s="35" t="s">
        <v>53</v>
      </c>
      <c r="E220" s="39" t="s">
        <v>5</v>
      </c>
    </row>
    <row r="221" spans="1:5" ht="25.5">
      <c r="A221" s="35" t="s">
        <v>54</v>
      </c>
      <c r="E221" s="40" t="s">
        <v>487</v>
      </c>
    </row>
    <row r="222" spans="1:5" ht="140.25">
      <c r="A222" t="s">
        <v>55</v>
      </c>
      <c r="E222" s="39" t="s">
        <v>371</v>
      </c>
    </row>
    <row r="223" spans="1:16" ht="12.75">
      <c r="A223" t="s">
        <v>48</v>
      </c>
      <c s="34" t="s">
        <v>372</v>
      </c>
      <c s="34" t="s">
        <v>373</v>
      </c>
      <c s="35" t="s">
        <v>5</v>
      </c>
      <c s="6" t="s">
        <v>374</v>
      </c>
      <c s="36" t="s">
        <v>62</v>
      </c>
      <c s="37">
        <v>10</v>
      </c>
      <c s="36">
        <v>0</v>
      </c>
      <c s="36">
        <f>ROUND(G223*H223,6)</f>
      </c>
      <c r="L223" s="38">
        <v>0</v>
      </c>
      <c s="32">
        <f>ROUND(ROUND(L223,2)*ROUND(G223,3),2)</f>
      </c>
      <c s="36" t="s">
        <v>52</v>
      </c>
      <c>
        <f>(M223*21)/100</f>
      </c>
      <c t="s">
        <v>27</v>
      </c>
    </row>
    <row r="224" spans="1:5" ht="12.75">
      <c r="A224" s="35" t="s">
        <v>53</v>
      </c>
      <c r="E224" s="39" t="s">
        <v>5</v>
      </c>
    </row>
    <row r="225" spans="1:5" ht="25.5">
      <c r="A225" s="35" t="s">
        <v>54</v>
      </c>
      <c r="E225" s="40" t="s">
        <v>487</v>
      </c>
    </row>
    <row r="226" spans="1:5" ht="140.25">
      <c r="A226" t="s">
        <v>55</v>
      </c>
      <c r="E226" s="39" t="s">
        <v>375</v>
      </c>
    </row>
    <row r="227" spans="1:16" ht="25.5">
      <c r="A227" t="s">
        <v>48</v>
      </c>
      <c s="34" t="s">
        <v>376</v>
      </c>
      <c s="34" t="s">
        <v>377</v>
      </c>
      <c s="35" t="s">
        <v>5</v>
      </c>
      <c s="6" t="s">
        <v>378</v>
      </c>
      <c s="36" t="s">
        <v>62</v>
      </c>
      <c s="37">
        <v>2</v>
      </c>
      <c s="36">
        <v>0</v>
      </c>
      <c s="36">
        <f>ROUND(G227*H227,6)</f>
      </c>
      <c r="L227" s="38">
        <v>0</v>
      </c>
      <c s="32">
        <f>ROUND(ROUND(L227,2)*ROUND(G227,3),2)</f>
      </c>
      <c s="36" t="s">
        <v>52</v>
      </c>
      <c>
        <f>(M227*21)/100</f>
      </c>
      <c t="s">
        <v>27</v>
      </c>
    </row>
    <row r="228" spans="1:5" ht="12.75">
      <c r="A228" s="35" t="s">
        <v>53</v>
      </c>
      <c r="E228" s="39" t="s">
        <v>5</v>
      </c>
    </row>
    <row r="229" spans="1:5" ht="12.75">
      <c r="A229" s="35" t="s">
        <v>54</v>
      </c>
      <c r="E229" s="40" t="s">
        <v>5</v>
      </c>
    </row>
    <row r="230" spans="1:5" ht="127.5">
      <c r="A230" t="s">
        <v>55</v>
      </c>
      <c r="E230" s="39" t="s">
        <v>379</v>
      </c>
    </row>
    <row r="231" spans="1:16" ht="12.75">
      <c r="A231" t="s">
        <v>48</v>
      </c>
      <c s="34" t="s">
        <v>380</v>
      </c>
      <c s="34" t="s">
        <v>381</v>
      </c>
      <c s="35" t="s">
        <v>5</v>
      </c>
      <c s="6" t="s">
        <v>382</v>
      </c>
      <c s="36" t="s">
        <v>62</v>
      </c>
      <c s="37">
        <v>2</v>
      </c>
      <c s="36">
        <v>0</v>
      </c>
      <c s="36">
        <f>ROUND(G231*H231,6)</f>
      </c>
      <c r="L231" s="38">
        <v>0</v>
      </c>
      <c s="32">
        <f>ROUND(ROUND(L231,2)*ROUND(G231,3),2)</f>
      </c>
      <c s="36" t="s">
        <v>52</v>
      </c>
      <c>
        <f>(M231*21)/100</f>
      </c>
      <c t="s">
        <v>27</v>
      </c>
    </row>
    <row r="232" spans="1:5" ht="12.75">
      <c r="A232" s="35" t="s">
        <v>53</v>
      </c>
      <c r="E232" s="39" t="s">
        <v>5</v>
      </c>
    </row>
    <row r="233" spans="1:5" ht="12.75">
      <c r="A233" s="35" t="s">
        <v>54</v>
      </c>
      <c r="E233" s="40" t="s">
        <v>5</v>
      </c>
    </row>
    <row r="234" spans="1:5" ht="216.75">
      <c r="A234" t="s">
        <v>55</v>
      </c>
      <c r="E234" s="39" t="s">
        <v>383</v>
      </c>
    </row>
    <row r="235" spans="1:16" ht="12.75">
      <c r="A235" t="s">
        <v>48</v>
      </c>
      <c s="34" t="s">
        <v>384</v>
      </c>
      <c s="34" t="s">
        <v>385</v>
      </c>
      <c s="35" t="s">
        <v>5</v>
      </c>
      <c s="6" t="s">
        <v>386</v>
      </c>
      <c s="36" t="s">
        <v>62</v>
      </c>
      <c s="37">
        <v>5</v>
      </c>
      <c s="36">
        <v>0</v>
      </c>
      <c s="36">
        <f>ROUND(G235*H235,6)</f>
      </c>
      <c r="L235" s="38">
        <v>0</v>
      </c>
      <c s="32">
        <f>ROUND(ROUND(L235,2)*ROUND(G235,3),2)</f>
      </c>
      <c s="36" t="s">
        <v>52</v>
      </c>
      <c>
        <f>(M235*21)/100</f>
      </c>
      <c t="s">
        <v>27</v>
      </c>
    </row>
    <row r="236" spans="1:5" ht="12.75">
      <c r="A236" s="35" t="s">
        <v>53</v>
      </c>
      <c r="E236" s="39" t="s">
        <v>5</v>
      </c>
    </row>
    <row r="237" spans="1:5" ht="25.5">
      <c r="A237" s="35" t="s">
        <v>54</v>
      </c>
      <c r="E237" s="40" t="s">
        <v>280</v>
      </c>
    </row>
    <row r="238" spans="1:5" ht="127.5">
      <c r="A238" t="s">
        <v>55</v>
      </c>
      <c r="E238" s="39" t="s">
        <v>388</v>
      </c>
    </row>
    <row r="239" spans="1:16" ht="12.75">
      <c r="A239" t="s">
        <v>48</v>
      </c>
      <c s="34" t="s">
        <v>389</v>
      </c>
      <c s="34" t="s">
        <v>390</v>
      </c>
      <c s="35" t="s">
        <v>5</v>
      </c>
      <c s="6" t="s">
        <v>391</v>
      </c>
      <c s="36" t="s">
        <v>62</v>
      </c>
      <c s="37">
        <v>5</v>
      </c>
      <c s="36">
        <v>0</v>
      </c>
      <c s="36">
        <f>ROUND(G239*H239,6)</f>
      </c>
      <c r="L239" s="38">
        <v>0</v>
      </c>
      <c s="32">
        <f>ROUND(ROUND(L239,2)*ROUND(G239,3),2)</f>
      </c>
      <c s="36" t="s">
        <v>52</v>
      </c>
      <c>
        <f>(M239*21)/100</f>
      </c>
      <c t="s">
        <v>27</v>
      </c>
    </row>
    <row r="240" spans="1:5" ht="12.75">
      <c r="A240" s="35" t="s">
        <v>53</v>
      </c>
      <c r="E240" s="39" t="s">
        <v>5</v>
      </c>
    </row>
    <row r="241" spans="1:5" ht="25.5">
      <c r="A241" s="35" t="s">
        <v>54</v>
      </c>
      <c r="E241" s="40" t="s">
        <v>280</v>
      </c>
    </row>
    <row r="242" spans="1:5" ht="165.75">
      <c r="A242" t="s">
        <v>55</v>
      </c>
      <c r="E242" s="39" t="s">
        <v>392</v>
      </c>
    </row>
    <row r="243" spans="1:16" ht="12.75">
      <c r="A243" t="s">
        <v>48</v>
      </c>
      <c s="34" t="s">
        <v>608</v>
      </c>
      <c s="34" t="s">
        <v>889</v>
      </c>
      <c s="35" t="s">
        <v>5</v>
      </c>
      <c s="6" t="s">
        <v>890</v>
      </c>
      <c s="36" t="s">
        <v>62</v>
      </c>
      <c s="37">
        <v>1</v>
      </c>
      <c s="36">
        <v>0</v>
      </c>
      <c s="36">
        <f>ROUND(G243*H243,6)</f>
      </c>
      <c r="L243" s="38">
        <v>0</v>
      </c>
      <c s="32">
        <f>ROUND(ROUND(L243,2)*ROUND(G243,3),2)</f>
      </c>
      <c s="36" t="s">
        <v>52</v>
      </c>
      <c>
        <f>(M243*21)/100</f>
      </c>
      <c t="s">
        <v>27</v>
      </c>
    </row>
    <row r="244" spans="1:5" ht="12.75">
      <c r="A244" s="35" t="s">
        <v>53</v>
      </c>
      <c r="E244" s="39" t="s">
        <v>5</v>
      </c>
    </row>
    <row r="245" spans="1:5" ht="12.75">
      <c r="A245" s="35" t="s">
        <v>54</v>
      </c>
      <c r="E245" s="40" t="s">
        <v>5</v>
      </c>
    </row>
    <row r="246" spans="1:5" ht="140.25">
      <c r="A246" t="s">
        <v>55</v>
      </c>
      <c r="E246" s="39" t="s">
        <v>891</v>
      </c>
    </row>
    <row r="247" spans="1:16" ht="12.75">
      <c r="A247" t="s">
        <v>48</v>
      </c>
      <c s="34" t="s">
        <v>612</v>
      </c>
      <c s="34" t="s">
        <v>892</v>
      </c>
      <c s="35" t="s">
        <v>5</v>
      </c>
      <c s="6" t="s">
        <v>893</v>
      </c>
      <c s="36" t="s">
        <v>62</v>
      </c>
      <c s="37">
        <v>1</v>
      </c>
      <c s="36">
        <v>0</v>
      </c>
      <c s="36">
        <f>ROUND(G247*H247,6)</f>
      </c>
      <c r="L247" s="38">
        <v>0</v>
      </c>
      <c s="32">
        <f>ROUND(ROUND(L247,2)*ROUND(G247,3),2)</f>
      </c>
      <c s="36" t="s">
        <v>52</v>
      </c>
      <c>
        <f>(M247*21)/100</f>
      </c>
      <c t="s">
        <v>27</v>
      </c>
    </row>
    <row r="248" spans="1:5" ht="12.75">
      <c r="A248" s="35" t="s">
        <v>53</v>
      </c>
      <c r="E248" s="39" t="s">
        <v>5</v>
      </c>
    </row>
    <row r="249" spans="1:5" ht="12.75">
      <c r="A249" s="35" t="s">
        <v>54</v>
      </c>
      <c r="E249" s="40" t="s">
        <v>5</v>
      </c>
    </row>
    <row r="250" spans="1:5" ht="153">
      <c r="A250" t="s">
        <v>55</v>
      </c>
      <c r="E250" s="39" t="s">
        <v>894</v>
      </c>
    </row>
    <row r="251" spans="1:16" ht="12.75">
      <c r="A251" t="s">
        <v>48</v>
      </c>
      <c s="34" t="s">
        <v>401</v>
      </c>
      <c s="34" t="s">
        <v>402</v>
      </c>
      <c s="35" t="s">
        <v>5</v>
      </c>
      <c s="6" t="s">
        <v>403</v>
      </c>
      <c s="36" t="s">
        <v>62</v>
      </c>
      <c s="37">
        <v>1</v>
      </c>
      <c s="36">
        <v>0</v>
      </c>
      <c s="36">
        <f>ROUND(G251*H251,6)</f>
      </c>
      <c r="L251" s="38">
        <v>0</v>
      </c>
      <c s="32">
        <f>ROUND(ROUND(L251,2)*ROUND(G251,3),2)</f>
      </c>
      <c s="36" t="s">
        <v>52</v>
      </c>
      <c>
        <f>(M251*21)/100</f>
      </c>
      <c t="s">
        <v>27</v>
      </c>
    </row>
    <row r="252" spans="1:5" ht="12.75">
      <c r="A252" s="35" t="s">
        <v>53</v>
      </c>
      <c r="E252" s="39" t="s">
        <v>5</v>
      </c>
    </row>
    <row r="253" spans="1:5" ht="25.5">
      <c r="A253" s="35" t="s">
        <v>54</v>
      </c>
      <c r="E253" s="40" t="s">
        <v>136</v>
      </c>
    </row>
    <row r="254" spans="1:5" ht="140.25">
      <c r="A254" t="s">
        <v>55</v>
      </c>
      <c r="E254" s="39" t="s">
        <v>404</v>
      </c>
    </row>
    <row r="255" spans="1:16" ht="12.75">
      <c r="A255" t="s">
        <v>48</v>
      </c>
      <c s="34" t="s">
        <v>405</v>
      </c>
      <c s="34" t="s">
        <v>406</v>
      </c>
      <c s="35" t="s">
        <v>5</v>
      </c>
      <c s="6" t="s">
        <v>407</v>
      </c>
      <c s="36" t="s">
        <v>62</v>
      </c>
      <c s="37">
        <v>1</v>
      </c>
      <c s="36">
        <v>0</v>
      </c>
      <c s="36">
        <f>ROUND(G255*H255,6)</f>
      </c>
      <c r="L255" s="38">
        <v>0</v>
      </c>
      <c s="32">
        <f>ROUND(ROUND(L255,2)*ROUND(G255,3),2)</f>
      </c>
      <c s="36" t="s">
        <v>52</v>
      </c>
      <c>
        <f>(M255*21)/100</f>
      </c>
      <c t="s">
        <v>27</v>
      </c>
    </row>
    <row r="256" spans="1:5" ht="12.75">
      <c r="A256" s="35" t="s">
        <v>53</v>
      </c>
      <c r="E256" s="39" t="s">
        <v>5</v>
      </c>
    </row>
    <row r="257" spans="1:5" ht="25.5">
      <c r="A257" s="35" t="s">
        <v>54</v>
      </c>
      <c r="E257" s="40" t="s">
        <v>136</v>
      </c>
    </row>
    <row r="258" spans="1:5" ht="127.5">
      <c r="A258" t="s">
        <v>55</v>
      </c>
      <c r="E258" s="39" t="s">
        <v>408</v>
      </c>
    </row>
    <row r="259" spans="1:16" ht="12.75">
      <c r="A259" t="s">
        <v>48</v>
      </c>
      <c s="34" t="s">
        <v>409</v>
      </c>
      <c s="34" t="s">
        <v>103</v>
      </c>
      <c s="35" t="s">
        <v>5</v>
      </c>
      <c s="6" t="s">
        <v>104</v>
      </c>
      <c s="36" t="s">
        <v>105</v>
      </c>
      <c s="37">
        <v>288</v>
      </c>
      <c s="36">
        <v>0</v>
      </c>
      <c s="36">
        <f>ROUND(G259*H259,6)</f>
      </c>
      <c r="L259" s="38">
        <v>0</v>
      </c>
      <c s="32">
        <f>ROUND(ROUND(L259,2)*ROUND(G259,3),2)</f>
      </c>
      <c s="36" t="s">
        <v>52</v>
      </c>
      <c>
        <f>(M259*21)/100</f>
      </c>
      <c t="s">
        <v>27</v>
      </c>
    </row>
    <row r="260" spans="1:5" ht="12.75">
      <c r="A260" s="35" t="s">
        <v>53</v>
      </c>
      <c r="E260" s="39" t="s">
        <v>5</v>
      </c>
    </row>
    <row r="261" spans="1:5" ht="12.75">
      <c r="A261" s="35" t="s">
        <v>54</v>
      </c>
      <c r="E261" s="40" t="s">
        <v>5</v>
      </c>
    </row>
    <row r="262" spans="1:5" ht="127.5">
      <c r="A262" t="s">
        <v>55</v>
      </c>
      <c r="E262" s="39" t="s">
        <v>106</v>
      </c>
    </row>
    <row r="263" spans="1:16" ht="12.75">
      <c r="A263" t="s">
        <v>48</v>
      </c>
      <c s="34" t="s">
        <v>410</v>
      </c>
      <c s="34" t="s">
        <v>108</v>
      </c>
      <c s="35" t="s">
        <v>5</v>
      </c>
      <c s="6" t="s">
        <v>109</v>
      </c>
      <c s="36" t="s">
        <v>105</v>
      </c>
      <c s="37">
        <v>96</v>
      </c>
      <c s="36">
        <v>0</v>
      </c>
      <c s="36">
        <f>ROUND(G263*H263,6)</f>
      </c>
      <c r="L263" s="38">
        <v>0</v>
      </c>
      <c s="32">
        <f>ROUND(ROUND(L263,2)*ROUND(G263,3),2)</f>
      </c>
      <c s="36" t="s">
        <v>52</v>
      </c>
      <c>
        <f>(M263*21)/100</f>
      </c>
      <c t="s">
        <v>27</v>
      </c>
    </row>
    <row r="264" spans="1:5" ht="12.75">
      <c r="A264" s="35" t="s">
        <v>53</v>
      </c>
      <c r="E264" s="39" t="s">
        <v>5</v>
      </c>
    </row>
    <row r="265" spans="1:5" ht="12.75">
      <c r="A265" s="35" t="s">
        <v>54</v>
      </c>
      <c r="E265" s="40" t="s">
        <v>5</v>
      </c>
    </row>
    <row r="266" spans="1:5" ht="114.75">
      <c r="A266" t="s">
        <v>55</v>
      </c>
      <c r="E266" s="39" t="s">
        <v>110</v>
      </c>
    </row>
    <row r="267" spans="1:16" ht="12.75">
      <c r="A267" t="s">
        <v>48</v>
      </c>
      <c s="34" t="s">
        <v>411</v>
      </c>
      <c s="34" t="s">
        <v>112</v>
      </c>
      <c s="35" t="s">
        <v>5</v>
      </c>
      <c s="6" t="s">
        <v>113</v>
      </c>
      <c s="36" t="s">
        <v>62</v>
      </c>
      <c s="37">
        <v>4</v>
      </c>
      <c s="36">
        <v>0</v>
      </c>
      <c s="36">
        <f>ROUND(G267*H267,6)</f>
      </c>
      <c r="L267" s="38">
        <v>0</v>
      </c>
      <c s="32">
        <f>ROUND(ROUND(L267,2)*ROUND(G267,3),2)</f>
      </c>
      <c s="36" t="s">
        <v>52</v>
      </c>
      <c>
        <f>(M267*21)/100</f>
      </c>
      <c t="s">
        <v>27</v>
      </c>
    </row>
    <row r="268" spans="1:5" ht="12.75">
      <c r="A268" s="35" t="s">
        <v>53</v>
      </c>
      <c r="E268" s="39" t="s">
        <v>5</v>
      </c>
    </row>
    <row r="269" spans="1:5" ht="12.75">
      <c r="A269" s="35" t="s">
        <v>54</v>
      </c>
      <c r="E269" s="40" t="s">
        <v>5</v>
      </c>
    </row>
    <row r="270" spans="1:5" ht="153">
      <c r="A270" t="s">
        <v>55</v>
      </c>
      <c r="E270" s="39" t="s">
        <v>114</v>
      </c>
    </row>
    <row r="271" spans="1:16" ht="25.5">
      <c r="A271" t="s">
        <v>48</v>
      </c>
      <c s="34" t="s">
        <v>412</v>
      </c>
      <c s="34" t="s">
        <v>170</v>
      </c>
      <c s="35" t="s">
        <v>5</v>
      </c>
      <c s="6" t="s">
        <v>171</v>
      </c>
      <c s="36" t="s">
        <v>62</v>
      </c>
      <c s="37">
        <v>4</v>
      </c>
      <c s="36">
        <v>0</v>
      </c>
      <c s="36">
        <f>ROUND(G271*H271,6)</f>
      </c>
      <c r="L271" s="38">
        <v>0</v>
      </c>
      <c s="32">
        <f>ROUND(ROUND(L271,2)*ROUND(G271,3),2)</f>
      </c>
      <c s="36" t="s">
        <v>52</v>
      </c>
      <c>
        <f>(M271*21)/100</f>
      </c>
      <c t="s">
        <v>27</v>
      </c>
    </row>
    <row r="272" spans="1:5" ht="12.75">
      <c r="A272" s="35" t="s">
        <v>53</v>
      </c>
      <c r="E272" s="39" t="s">
        <v>5</v>
      </c>
    </row>
    <row r="273" spans="1:5" ht="12.75">
      <c r="A273" s="35" t="s">
        <v>54</v>
      </c>
      <c r="E273" s="40" t="s">
        <v>5</v>
      </c>
    </row>
    <row r="274" spans="1:5" ht="89.25">
      <c r="A274" t="s">
        <v>55</v>
      </c>
      <c r="E274" s="39" t="s">
        <v>172</v>
      </c>
    </row>
    <row r="275" spans="1:16" ht="25.5">
      <c r="A275" t="s">
        <v>48</v>
      </c>
      <c s="34" t="s">
        <v>413</v>
      </c>
      <c s="34" t="s">
        <v>414</v>
      </c>
      <c s="35" t="s">
        <v>5</v>
      </c>
      <c s="6" t="s">
        <v>415</v>
      </c>
      <c s="36" t="s">
        <v>62</v>
      </c>
      <c s="37">
        <v>2</v>
      </c>
      <c s="36">
        <v>0</v>
      </c>
      <c s="36">
        <f>ROUND(G275*H275,6)</f>
      </c>
      <c r="L275" s="38">
        <v>0</v>
      </c>
      <c s="32">
        <f>ROUND(ROUND(L275,2)*ROUND(G275,3),2)</f>
      </c>
      <c s="36" t="s">
        <v>52</v>
      </c>
      <c>
        <f>(M275*21)/100</f>
      </c>
      <c t="s">
        <v>27</v>
      </c>
    </row>
    <row r="276" spans="1:5" ht="12.75">
      <c r="A276" s="35" t="s">
        <v>53</v>
      </c>
      <c r="E276" s="39" t="s">
        <v>5</v>
      </c>
    </row>
    <row r="277" spans="1:5" ht="12.75">
      <c r="A277" s="35" t="s">
        <v>54</v>
      </c>
      <c r="E277" s="40" t="s">
        <v>5</v>
      </c>
    </row>
    <row r="278" spans="1:5" ht="102">
      <c r="A278" t="s">
        <v>55</v>
      </c>
      <c r="E278" s="39" t="s">
        <v>416</v>
      </c>
    </row>
    <row r="279" spans="1:16" ht="12.75">
      <c r="A279" t="s">
        <v>48</v>
      </c>
      <c s="34" t="s">
        <v>417</v>
      </c>
      <c s="34" t="s">
        <v>116</v>
      </c>
      <c s="35" t="s">
        <v>5</v>
      </c>
      <c s="6" t="s">
        <v>117</v>
      </c>
      <c s="36" t="s">
        <v>105</v>
      </c>
      <c s="37">
        <v>96</v>
      </c>
      <c s="36">
        <v>0</v>
      </c>
      <c s="36">
        <f>ROUND(G279*H279,6)</f>
      </c>
      <c r="L279" s="38">
        <v>0</v>
      </c>
      <c s="32">
        <f>ROUND(ROUND(L279,2)*ROUND(G279,3),2)</f>
      </c>
      <c s="36" t="s">
        <v>52</v>
      </c>
      <c>
        <f>(M279*21)/100</f>
      </c>
      <c t="s">
        <v>27</v>
      </c>
    </row>
    <row r="280" spans="1:5" ht="12.75">
      <c r="A280" s="35" t="s">
        <v>53</v>
      </c>
      <c r="E280" s="39" t="s">
        <v>5</v>
      </c>
    </row>
    <row r="281" spans="1:5" ht="12.75">
      <c r="A281" s="35" t="s">
        <v>54</v>
      </c>
      <c r="E281" s="40" t="s">
        <v>5</v>
      </c>
    </row>
    <row r="282" spans="1:5" ht="140.25">
      <c r="A282" t="s">
        <v>55</v>
      </c>
      <c r="E282" s="39" t="s">
        <v>175</v>
      </c>
    </row>
    <row r="283" spans="1:16" ht="12.75">
      <c r="A283" t="s">
        <v>48</v>
      </c>
      <c s="34" t="s">
        <v>418</v>
      </c>
      <c s="34" t="s">
        <v>120</v>
      </c>
      <c s="35" t="s">
        <v>5</v>
      </c>
      <c s="6" t="s">
        <v>121</v>
      </c>
      <c s="36" t="s">
        <v>62</v>
      </c>
      <c s="37">
        <v>2</v>
      </c>
      <c s="36">
        <v>0</v>
      </c>
      <c s="36">
        <f>ROUND(G283*H283,6)</f>
      </c>
      <c r="L283" s="38">
        <v>0</v>
      </c>
      <c s="32">
        <f>ROUND(ROUND(L283,2)*ROUND(G283,3),2)</f>
      </c>
      <c s="36" t="s">
        <v>52</v>
      </c>
      <c>
        <f>(M283*21)/100</f>
      </c>
      <c t="s">
        <v>27</v>
      </c>
    </row>
    <row r="284" spans="1:5" ht="12.75">
      <c r="A284" s="35" t="s">
        <v>53</v>
      </c>
      <c r="E284" s="39" t="s">
        <v>5</v>
      </c>
    </row>
    <row r="285" spans="1:5" ht="12.75">
      <c r="A285" s="35" t="s">
        <v>54</v>
      </c>
      <c r="E285" s="40" t="s">
        <v>5</v>
      </c>
    </row>
    <row r="286" spans="1:5" ht="76.5">
      <c r="A286" t="s">
        <v>55</v>
      </c>
      <c r="E286" s="39" t="s">
        <v>122</v>
      </c>
    </row>
    <row r="287" spans="1:13" ht="12.75">
      <c r="A287" t="s">
        <v>46</v>
      </c>
      <c r="C287" s="31" t="s">
        <v>123</v>
      </c>
      <c r="E287" s="33" t="s">
        <v>438</v>
      </c>
      <c r="J287" s="32">
        <f>0</f>
      </c>
      <c s="32">
        <f>0</f>
      </c>
      <c s="32">
        <f>0+L288+L292+L296+L300+L304</f>
      </c>
      <c s="32">
        <f>0+M288+M292+M296+M300+M304</f>
      </c>
    </row>
    <row r="288" spans="1:16" ht="25.5">
      <c r="A288" t="s">
        <v>48</v>
      </c>
      <c s="34" t="s">
        <v>439</v>
      </c>
      <c s="34" t="s">
        <v>440</v>
      </c>
      <c s="35" t="s">
        <v>441</v>
      </c>
      <c s="6" t="s">
        <v>442</v>
      </c>
      <c s="36" t="s">
        <v>443</v>
      </c>
      <c s="37">
        <v>8.01</v>
      </c>
      <c s="36">
        <v>0</v>
      </c>
      <c s="36">
        <f>ROUND(G288*H288,6)</f>
      </c>
      <c r="L288" s="38">
        <v>0</v>
      </c>
      <c s="32">
        <f>ROUND(ROUND(L288,2)*ROUND(G288,3),2)</f>
      </c>
      <c s="36" t="s">
        <v>444</v>
      </c>
      <c>
        <f>(M288*21)/100</f>
      </c>
      <c t="s">
        <v>27</v>
      </c>
    </row>
    <row r="289" spans="1:5" ht="12.75">
      <c r="A289" s="35" t="s">
        <v>53</v>
      </c>
      <c r="E289" s="39" t="s">
        <v>445</v>
      </c>
    </row>
    <row r="290" spans="1:5" ht="12.75">
      <c r="A290" s="35" t="s">
        <v>54</v>
      </c>
      <c r="E290" s="40" t="s">
        <v>5</v>
      </c>
    </row>
    <row r="291" spans="1:5" ht="12.75">
      <c r="A291" t="s">
        <v>55</v>
      </c>
      <c r="E291" s="39" t="s">
        <v>5</v>
      </c>
    </row>
    <row r="292" spans="1:16" ht="25.5">
      <c r="A292" t="s">
        <v>48</v>
      </c>
      <c s="34" t="s">
        <v>446</v>
      </c>
      <c s="34" t="s">
        <v>447</v>
      </c>
      <c s="35" t="s">
        <v>448</v>
      </c>
      <c s="6" t="s">
        <v>449</v>
      </c>
      <c s="36" t="s">
        <v>443</v>
      </c>
      <c s="37">
        <v>2</v>
      </c>
      <c s="36">
        <v>0</v>
      </c>
      <c s="36">
        <f>ROUND(G292*H292,6)</f>
      </c>
      <c r="L292" s="38">
        <v>0</v>
      </c>
      <c s="32">
        <f>ROUND(ROUND(L292,2)*ROUND(G292,3),2)</f>
      </c>
      <c s="36" t="s">
        <v>444</v>
      </c>
      <c>
        <f>(M292*21)/100</f>
      </c>
      <c t="s">
        <v>27</v>
      </c>
    </row>
    <row r="293" spans="1:5" ht="12.75">
      <c r="A293" s="35" t="s">
        <v>53</v>
      </c>
      <c r="E293" s="39" t="s">
        <v>445</v>
      </c>
    </row>
    <row r="294" spans="1:5" ht="12.75">
      <c r="A294" s="35" t="s">
        <v>54</v>
      </c>
      <c r="E294" s="40" t="s">
        <v>5</v>
      </c>
    </row>
    <row r="295" spans="1:5" ht="12.75">
      <c r="A295" t="s">
        <v>55</v>
      </c>
      <c r="E295" s="39" t="s">
        <v>5</v>
      </c>
    </row>
    <row r="296" spans="1:16" ht="38.25">
      <c r="A296" t="s">
        <v>48</v>
      </c>
      <c s="34" t="s">
        <v>450</v>
      </c>
      <c s="34" t="s">
        <v>451</v>
      </c>
      <c s="35" t="s">
        <v>452</v>
      </c>
      <c s="6" t="s">
        <v>453</v>
      </c>
      <c s="36" t="s">
        <v>443</v>
      </c>
      <c s="37">
        <v>1.2</v>
      </c>
      <c s="36">
        <v>0</v>
      </c>
      <c s="36">
        <f>ROUND(G296*H296,6)</f>
      </c>
      <c r="L296" s="38">
        <v>0</v>
      </c>
      <c s="32">
        <f>ROUND(ROUND(L296,2)*ROUND(G296,3),2)</f>
      </c>
      <c s="36" t="s">
        <v>444</v>
      </c>
      <c>
        <f>(M296*21)/100</f>
      </c>
      <c t="s">
        <v>27</v>
      </c>
    </row>
    <row r="297" spans="1:5" ht="12.75">
      <c r="A297" s="35" t="s">
        <v>53</v>
      </c>
      <c r="E297" s="39" t="s">
        <v>445</v>
      </c>
    </row>
    <row r="298" spans="1:5" ht="12.75">
      <c r="A298" s="35" t="s">
        <v>54</v>
      </c>
      <c r="E298" s="40" t="s">
        <v>5</v>
      </c>
    </row>
    <row r="299" spans="1:5" ht="12.75">
      <c r="A299" t="s">
        <v>55</v>
      </c>
      <c r="E299" s="39" t="s">
        <v>5</v>
      </c>
    </row>
    <row r="300" spans="1:16" ht="25.5">
      <c r="A300" t="s">
        <v>48</v>
      </c>
      <c s="34" t="s">
        <v>431</v>
      </c>
      <c s="34" t="s">
        <v>455</v>
      </c>
      <c s="35" t="s">
        <v>5</v>
      </c>
      <c s="6" t="s">
        <v>456</v>
      </c>
      <c s="36" t="s">
        <v>62</v>
      </c>
      <c s="37">
        <v>2</v>
      </c>
      <c s="36">
        <v>0</v>
      </c>
      <c s="36">
        <f>ROUND(G300*H300,6)</f>
      </c>
      <c r="L300" s="38">
        <v>0</v>
      </c>
      <c s="32">
        <f>ROUND(ROUND(L300,2)*ROUND(G300,3),2)</f>
      </c>
      <c s="36" t="s">
        <v>52</v>
      </c>
      <c>
        <f>(M300*21)/100</f>
      </c>
      <c t="s">
        <v>27</v>
      </c>
    </row>
    <row r="301" spans="1:5" ht="12.75">
      <c r="A301" s="35" t="s">
        <v>53</v>
      </c>
      <c r="E301" s="39" t="s">
        <v>5</v>
      </c>
    </row>
    <row r="302" spans="1:5" ht="25.5">
      <c r="A302" s="35" t="s">
        <v>54</v>
      </c>
      <c r="E302" s="40" t="s">
        <v>70</v>
      </c>
    </row>
    <row r="303" spans="1:5" ht="114.75">
      <c r="A303" t="s">
        <v>55</v>
      </c>
      <c r="E303" s="39" t="s">
        <v>457</v>
      </c>
    </row>
    <row r="304" spans="1:16" ht="25.5">
      <c r="A304" t="s">
        <v>48</v>
      </c>
      <c s="34" t="s">
        <v>435</v>
      </c>
      <c s="34" t="s">
        <v>459</v>
      </c>
      <c s="35" t="s">
        <v>5</v>
      </c>
      <c s="6" t="s">
        <v>460</v>
      </c>
      <c s="36" t="s">
        <v>62</v>
      </c>
      <c s="37">
        <v>2</v>
      </c>
      <c s="36">
        <v>0</v>
      </c>
      <c s="36">
        <f>ROUND(G304*H304,6)</f>
      </c>
      <c r="L304" s="38">
        <v>0</v>
      </c>
      <c s="32">
        <f>ROUND(ROUND(L304,2)*ROUND(G304,3),2)</f>
      </c>
      <c s="36" t="s">
        <v>52</v>
      </c>
      <c>
        <f>(M304*21)/100</f>
      </c>
      <c t="s">
        <v>27</v>
      </c>
    </row>
    <row r="305" spans="1:5" ht="12.75">
      <c r="A305" s="35" t="s">
        <v>53</v>
      </c>
      <c r="E305" s="39" t="s">
        <v>5</v>
      </c>
    </row>
    <row r="306" spans="1:5" ht="25.5">
      <c r="A306" s="35" t="s">
        <v>54</v>
      </c>
      <c r="E306" s="40" t="s">
        <v>70</v>
      </c>
    </row>
    <row r="307" spans="1:5" ht="140.25">
      <c r="A307" t="s">
        <v>55</v>
      </c>
      <c r="E307" s="39" t="s">
        <v>461</v>
      </c>
    </row>
    <row r="308" spans="1:13" ht="12.75">
      <c r="A308" t="s">
        <v>46</v>
      </c>
      <c r="C308" s="31" t="s">
        <v>163</v>
      </c>
      <c r="E308" s="33" t="s">
        <v>462</v>
      </c>
      <c r="J308" s="32">
        <f>0</f>
      </c>
      <c s="32">
        <f>0</f>
      </c>
      <c s="32">
        <f>0+L309</f>
      </c>
      <c s="32">
        <f>0+M309</f>
      </c>
    </row>
    <row r="309" spans="1:16" ht="25.5">
      <c r="A309" t="s">
        <v>48</v>
      </c>
      <c s="34" t="s">
        <v>463</v>
      </c>
      <c s="34" t="s">
        <v>464</v>
      </c>
      <c s="35" t="s">
        <v>5</v>
      </c>
      <c s="6" t="s">
        <v>465</v>
      </c>
      <c s="36" t="s">
        <v>62</v>
      </c>
      <c s="37">
        <v>2</v>
      </c>
      <c s="36">
        <v>0</v>
      </c>
      <c s="36">
        <f>ROUND(G309*H309,6)</f>
      </c>
      <c r="L309" s="38">
        <v>0</v>
      </c>
      <c s="32">
        <f>ROUND(ROUND(L309,2)*ROUND(G309,3),2)</f>
      </c>
      <c s="36" t="s">
        <v>444</v>
      </c>
      <c>
        <f>(M309*21)/100</f>
      </c>
      <c t="s">
        <v>27</v>
      </c>
    </row>
    <row r="310" spans="1:5" ht="12.75">
      <c r="A310" s="35" t="s">
        <v>53</v>
      </c>
      <c r="E310" s="39" t="s">
        <v>5</v>
      </c>
    </row>
    <row r="311" spans="1:5" ht="12.75">
      <c r="A311" s="35" t="s">
        <v>54</v>
      </c>
      <c r="E311" s="40" t="s">
        <v>5</v>
      </c>
    </row>
    <row r="312" spans="1:5" ht="12.75">
      <c r="A312" t="s">
        <v>55</v>
      </c>
      <c r="E3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7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4379</v>
      </c>
      <c s="41">
        <f>Rekapitulace!C74</f>
      </c>
      <c s="20" t="s">
        <v>0</v>
      </c>
      <c t="s">
        <v>23</v>
      </c>
      <c t="s">
        <v>27</v>
      </c>
    </row>
    <row r="4" spans="1:16" ht="32" customHeight="1">
      <c r="A4" s="24" t="s">
        <v>20</v>
      </c>
      <c s="25" t="s">
        <v>28</v>
      </c>
      <c s="27" t="s">
        <v>4379</v>
      </c>
      <c r="E4" s="26" t="s">
        <v>4380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COUNTIFS(L8:L777,"=0",A8:A777,"P")+COUNTIFS(L8:L777,"",A8:A777,"P")+SUM(Q8:Q777)</f>
      </c>
    </row>
    <row r="8" spans="1:13" ht="12.75">
      <c r="A8" t="s">
        <v>44</v>
      </c>
      <c r="C8" s="28" t="s">
        <v>5707</v>
      </c>
      <c r="E8" s="30" t="s">
        <v>5706</v>
      </c>
      <c r="J8" s="29">
        <f>0+J9+J34+J39+J96+J101+J158+J203+J232+J249+J258+J311+J360+J373+J394+J415+J436+J501+J534+J539+J552+J585+J610+J627+J636+J641+J646+J759+J776</f>
      </c>
      <c s="29">
        <f>0+K9+K34+K39+K96+K101+K158+K203+K232+K249+K258+K311+K360+K373+K394+K415+K436+K501+K534+K539+K552+K585+K610+K627+K636+K641+K646+K759+K776</f>
      </c>
      <c s="29">
        <f>0+L9+L34+L39+L96+L101+L158+L203+L232+L249+L258+L311+L360+L373+L394+L415+L436+L501+L534+L539+L552+L585+L610+L627+L636+L641+L646+L759+L776</f>
      </c>
      <c s="29">
        <f>0+M9+M34+M39+M96+M101+M158+M203+M232+M249+M258+M311+M360+M373+M394+M415+M436+M501+M534+M539+M552+M585+M610+M627+M636+M641+M646+M759+M776</f>
      </c>
    </row>
    <row r="9" spans="1:13" ht="12.75">
      <c r="A9" t="s">
        <v>46</v>
      </c>
      <c r="C9" s="31" t="s">
        <v>4</v>
      </c>
      <c r="E9" s="33" t="s">
        <v>1269</v>
      </c>
      <c r="J9" s="32">
        <f>0</f>
      </c>
      <c s="32">
        <f>0</f>
      </c>
      <c s="32">
        <f>0+L10+L14+L18+L22+L26+L30</f>
      </c>
      <c s="32">
        <f>0+M10+M14+M18+M22+M26+M30</f>
      </c>
    </row>
    <row r="10" spans="1:16" ht="12.75">
      <c r="A10" t="s">
        <v>48</v>
      </c>
      <c s="34" t="s">
        <v>4</v>
      </c>
      <c s="34" t="s">
        <v>5708</v>
      </c>
      <c s="35" t="s">
        <v>5</v>
      </c>
      <c s="6" t="s">
        <v>5709</v>
      </c>
      <c s="36" t="s">
        <v>197</v>
      </c>
      <c s="37">
        <v>55.01</v>
      </c>
      <c s="36">
        <v>0</v>
      </c>
      <c s="36">
        <f>ROUND(G10*H10,6)</f>
      </c>
      <c r="L10" s="38">
        <v>0</v>
      </c>
      <c s="32">
        <f>ROUND(ROUND(L10,2)*ROUND(G10,3),2)</f>
      </c>
      <c s="36" t="s">
        <v>3651</v>
      </c>
      <c>
        <f>(M10*21)/100</f>
      </c>
      <c t="s">
        <v>27</v>
      </c>
    </row>
    <row r="11" spans="1:5" ht="12.75">
      <c r="A11" s="35" t="s">
        <v>53</v>
      </c>
      <c r="E11" s="39" t="s">
        <v>5</v>
      </c>
    </row>
    <row r="12" spans="1:5" ht="25.5">
      <c r="A12" s="35" t="s">
        <v>54</v>
      </c>
      <c r="E12" s="40" t="s">
        <v>5710</v>
      </c>
    </row>
    <row r="13" spans="1:5" ht="12.75">
      <c r="A13" t="s">
        <v>55</v>
      </c>
      <c r="E13" s="39" t="s">
        <v>5</v>
      </c>
    </row>
    <row r="14" spans="1:16" ht="25.5">
      <c r="A14" t="s">
        <v>48</v>
      </c>
      <c s="34" t="s">
        <v>27</v>
      </c>
      <c s="34" t="s">
        <v>3674</v>
      </c>
      <c s="35" t="s">
        <v>5</v>
      </c>
      <c s="6" t="s">
        <v>3675</v>
      </c>
      <c s="36" t="s">
        <v>182</v>
      </c>
      <c s="37">
        <v>44.493</v>
      </c>
      <c s="36">
        <v>0</v>
      </c>
      <c s="36">
        <f>ROUND(G14*H14,6)</f>
      </c>
      <c r="L14" s="38">
        <v>0</v>
      </c>
      <c s="32">
        <f>ROUND(ROUND(L14,2)*ROUND(G14,3),2)</f>
      </c>
      <c s="36" t="s">
        <v>3651</v>
      </c>
      <c>
        <f>(M14*21)/100</f>
      </c>
      <c t="s">
        <v>27</v>
      </c>
    </row>
    <row r="15" spans="1:5" ht="12.75">
      <c r="A15" s="35" t="s">
        <v>53</v>
      </c>
      <c r="E15" s="39" t="s">
        <v>5</v>
      </c>
    </row>
    <row r="16" spans="1:5" ht="114.75">
      <c r="A16" s="35" t="s">
        <v>54</v>
      </c>
      <c r="E16" s="40" t="s">
        <v>5711</v>
      </c>
    </row>
    <row r="17" spans="1:5" ht="12.75">
      <c r="A17" t="s">
        <v>55</v>
      </c>
      <c r="E17" s="39" t="s">
        <v>5</v>
      </c>
    </row>
    <row r="18" spans="1:16" ht="12.75">
      <c r="A18" t="s">
        <v>48</v>
      </c>
      <c s="34" t="s">
        <v>26</v>
      </c>
      <c s="34" t="s">
        <v>5712</v>
      </c>
      <c s="35" t="s">
        <v>5</v>
      </c>
      <c s="6" t="s">
        <v>5713</v>
      </c>
      <c s="36" t="s">
        <v>182</v>
      </c>
      <c s="37">
        <v>35.232</v>
      </c>
      <c s="36">
        <v>0</v>
      </c>
      <c s="36">
        <f>ROUND(G18*H18,6)</f>
      </c>
      <c r="L18" s="38">
        <v>0</v>
      </c>
      <c s="32">
        <f>ROUND(ROUND(L18,2)*ROUND(G18,3),2)</f>
      </c>
      <c s="36" t="s">
        <v>434</v>
      </c>
      <c>
        <f>(M18*21)/100</f>
      </c>
      <c t="s">
        <v>27</v>
      </c>
    </row>
    <row r="19" spans="1:5" ht="12.75">
      <c r="A19" s="35" t="s">
        <v>53</v>
      </c>
      <c r="E19" s="39" t="s">
        <v>5</v>
      </c>
    </row>
    <row r="20" spans="1:5" ht="12.75">
      <c r="A20" s="35" t="s">
        <v>54</v>
      </c>
      <c r="E20" s="40" t="s">
        <v>5714</v>
      </c>
    </row>
    <row r="21" spans="1:5" ht="12.75">
      <c r="A21" t="s">
        <v>55</v>
      </c>
      <c r="E21" s="39" t="s">
        <v>5</v>
      </c>
    </row>
    <row r="22" spans="1:16" ht="25.5">
      <c r="A22" t="s">
        <v>48</v>
      </c>
      <c s="34" t="s">
        <v>63</v>
      </c>
      <c s="34" t="s">
        <v>4387</v>
      </c>
      <c s="35" t="s">
        <v>5</v>
      </c>
      <c s="6" t="s">
        <v>5715</v>
      </c>
      <c s="36" t="s">
        <v>182</v>
      </c>
      <c s="37">
        <v>35.232</v>
      </c>
      <c s="36">
        <v>0</v>
      </c>
      <c s="36">
        <f>ROUND(G22*H22,6)</f>
      </c>
      <c r="L22" s="38">
        <v>0</v>
      </c>
      <c s="32">
        <f>ROUND(ROUND(L22,2)*ROUND(G22,3),2)</f>
      </c>
      <c s="36" t="s">
        <v>3651</v>
      </c>
      <c>
        <f>(M22*21)/100</f>
      </c>
      <c t="s">
        <v>27</v>
      </c>
    </row>
    <row r="23" spans="1:5" ht="12.75">
      <c r="A23" s="35" t="s">
        <v>53</v>
      </c>
      <c r="E23" s="39" t="s">
        <v>5</v>
      </c>
    </row>
    <row r="24" spans="1:5" ht="12.75">
      <c r="A24" s="35" t="s">
        <v>54</v>
      </c>
      <c r="E24" s="40" t="s">
        <v>5716</v>
      </c>
    </row>
    <row r="25" spans="1:5" ht="12.75">
      <c r="A25" t="s">
        <v>55</v>
      </c>
      <c r="E25" s="39" t="s">
        <v>5</v>
      </c>
    </row>
    <row r="26" spans="1:16" ht="12.75">
      <c r="A26" t="s">
        <v>48</v>
      </c>
      <c s="34" t="s">
        <v>67</v>
      </c>
      <c s="34" t="s">
        <v>5717</v>
      </c>
      <c s="35" t="s">
        <v>5</v>
      </c>
      <c s="6" t="s">
        <v>5718</v>
      </c>
      <c s="36" t="s">
        <v>182</v>
      </c>
      <c s="37">
        <v>9.261</v>
      </c>
      <c s="36">
        <v>0</v>
      </c>
      <c s="36">
        <f>ROUND(G26*H26,6)</f>
      </c>
      <c r="L26" s="38">
        <v>0</v>
      </c>
      <c s="32">
        <f>ROUND(ROUND(L26,2)*ROUND(G26,3),2)</f>
      </c>
      <c s="36" t="s">
        <v>3651</v>
      </c>
      <c>
        <f>(M26*21)/100</f>
      </c>
      <c t="s">
        <v>27</v>
      </c>
    </row>
    <row r="27" spans="1:5" ht="12.75">
      <c r="A27" s="35" t="s">
        <v>53</v>
      </c>
      <c r="E27" s="39" t="s">
        <v>5</v>
      </c>
    </row>
    <row r="28" spans="1:5" ht="63.75">
      <c r="A28" s="35" t="s">
        <v>54</v>
      </c>
      <c r="E28" s="40" t="s">
        <v>5719</v>
      </c>
    </row>
    <row r="29" spans="1:5" ht="12.75">
      <c r="A29" t="s">
        <v>55</v>
      </c>
      <c r="E29" s="39" t="s">
        <v>5</v>
      </c>
    </row>
    <row r="30" spans="1:16" ht="38.25">
      <c r="A30" t="s">
        <v>48</v>
      </c>
      <c s="34" t="s">
        <v>72</v>
      </c>
      <c s="34" t="s">
        <v>440</v>
      </c>
      <c s="35" t="s">
        <v>441</v>
      </c>
      <c s="6" t="s">
        <v>5720</v>
      </c>
      <c s="36" t="s">
        <v>443</v>
      </c>
      <c s="37">
        <v>59.894</v>
      </c>
      <c s="36">
        <v>0</v>
      </c>
      <c s="36">
        <f>ROUND(G30*H30,6)</f>
      </c>
      <c r="L30" s="38">
        <v>0</v>
      </c>
      <c s="32">
        <f>ROUND(ROUND(L30,2)*ROUND(G30,3),2)</f>
      </c>
      <c s="36" t="s">
        <v>434</v>
      </c>
      <c>
        <f>(M30*21)/100</f>
      </c>
      <c t="s">
        <v>27</v>
      </c>
    </row>
    <row r="31" spans="1:5" ht="12.75">
      <c r="A31" s="35" t="s">
        <v>53</v>
      </c>
      <c r="E31" s="39" t="s">
        <v>445</v>
      </c>
    </row>
    <row r="32" spans="1:5" ht="12.75">
      <c r="A32" s="35" t="s">
        <v>54</v>
      </c>
      <c r="E32" s="40" t="s">
        <v>5721</v>
      </c>
    </row>
    <row r="33" spans="1:5" ht="12.75">
      <c r="A33" t="s">
        <v>55</v>
      </c>
      <c r="E33" s="39" t="s">
        <v>5</v>
      </c>
    </row>
    <row r="34" spans="1:13" ht="12.75">
      <c r="A34" t="s">
        <v>46</v>
      </c>
      <c r="C34" s="31" t="s">
        <v>27</v>
      </c>
      <c r="E34" s="33" t="s">
        <v>3724</v>
      </c>
      <c r="J34" s="32">
        <f>0</f>
      </c>
      <c s="32">
        <f>0</f>
      </c>
      <c s="32">
        <f>0+L35</f>
      </c>
      <c s="32">
        <f>0+M35</f>
      </c>
    </row>
    <row r="35" spans="1:16" ht="25.5">
      <c r="A35" t="s">
        <v>48</v>
      </c>
      <c s="34" t="s">
        <v>123</v>
      </c>
      <c s="34" t="s">
        <v>5722</v>
      </c>
      <c s="35" t="s">
        <v>5</v>
      </c>
      <c s="6" t="s">
        <v>5723</v>
      </c>
      <c s="36" t="s">
        <v>51</v>
      </c>
      <c s="37">
        <v>120</v>
      </c>
      <c s="36">
        <v>0.00138</v>
      </c>
      <c s="36">
        <f>ROUND(G35*H35,6)</f>
      </c>
      <c r="L35" s="38">
        <v>0</v>
      </c>
      <c s="32">
        <f>ROUND(ROUND(L35,2)*ROUND(G35,3),2)</f>
      </c>
      <c s="36" t="s">
        <v>434</v>
      </c>
      <c>
        <f>(M35*21)/100</f>
      </c>
      <c t="s">
        <v>27</v>
      </c>
    </row>
    <row r="36" spans="1:5" ht="12.75">
      <c r="A36" s="35" t="s">
        <v>53</v>
      </c>
      <c r="E36" s="39" t="s">
        <v>5</v>
      </c>
    </row>
    <row r="37" spans="1:5" ht="25.5">
      <c r="A37" s="35" t="s">
        <v>54</v>
      </c>
      <c r="E37" s="40" t="s">
        <v>5724</v>
      </c>
    </row>
    <row r="38" spans="1:5" ht="12.75">
      <c r="A38" t="s">
        <v>55</v>
      </c>
      <c r="E38" s="39" t="s">
        <v>5</v>
      </c>
    </row>
    <row r="39" spans="1:13" ht="12.75">
      <c r="A39" t="s">
        <v>46</v>
      </c>
      <c r="C39" s="31" t="s">
        <v>26</v>
      </c>
      <c r="E39" s="33" t="s">
        <v>4395</v>
      </c>
      <c r="J39" s="32">
        <f>0</f>
      </c>
      <c s="32">
        <f>0</f>
      </c>
      <c s="32">
        <f>0+L40+L44+L48+L52+L56+L60+L64+L68+L72+L76+L80+L84+L88+L92</f>
      </c>
      <c s="32">
        <f>0+M40+M44+M48+M52+M56+M60+M64+M68+M72+M76+M80+M84+M88+M92</f>
      </c>
    </row>
    <row r="40" spans="1:16" ht="12.75">
      <c r="A40" t="s">
        <v>48</v>
      </c>
      <c s="34" t="s">
        <v>163</v>
      </c>
      <c s="34" t="s">
        <v>5725</v>
      </c>
      <c s="35" t="s">
        <v>5</v>
      </c>
      <c s="6" t="s">
        <v>5726</v>
      </c>
      <c s="36" t="s">
        <v>443</v>
      </c>
      <c s="37">
        <v>0.108</v>
      </c>
      <c s="36">
        <v>1</v>
      </c>
      <c s="36">
        <f>ROUND(G40*H40,6)</f>
      </c>
      <c r="L40" s="38">
        <v>0</v>
      </c>
      <c s="32">
        <f>ROUND(ROUND(L40,2)*ROUND(G40,3),2)</f>
      </c>
      <c s="36" t="s">
        <v>3651</v>
      </c>
      <c>
        <f>(M40*21)/100</f>
      </c>
      <c t="s">
        <v>27</v>
      </c>
    </row>
    <row r="41" spans="1:5" ht="12.75">
      <c r="A41" s="35" t="s">
        <v>53</v>
      </c>
      <c r="E41" s="39" t="s">
        <v>5</v>
      </c>
    </row>
    <row r="42" spans="1:5" ht="25.5">
      <c r="A42" s="35" t="s">
        <v>54</v>
      </c>
      <c r="E42" s="40" t="s">
        <v>5727</v>
      </c>
    </row>
    <row r="43" spans="1:5" ht="12.75">
      <c r="A43" t="s">
        <v>55</v>
      </c>
      <c r="E43" s="39" t="s">
        <v>5728</v>
      </c>
    </row>
    <row r="44" spans="1:16" ht="12.75">
      <c r="A44" t="s">
        <v>48</v>
      </c>
      <c s="34" t="s">
        <v>76</v>
      </c>
      <c s="34" t="s">
        <v>5729</v>
      </c>
      <c s="35" t="s">
        <v>5</v>
      </c>
      <c s="6" t="s">
        <v>5730</v>
      </c>
      <c s="36" t="s">
        <v>443</v>
      </c>
      <c s="37">
        <v>0.219</v>
      </c>
      <c s="36">
        <v>1</v>
      </c>
      <c s="36">
        <f>ROUND(G44*H44,6)</f>
      </c>
      <c r="L44" s="38">
        <v>0</v>
      </c>
      <c s="32">
        <f>ROUND(ROUND(L44,2)*ROUND(G44,3),2)</f>
      </c>
      <c s="36" t="s">
        <v>3651</v>
      </c>
      <c>
        <f>(M44*21)/100</f>
      </c>
      <c t="s">
        <v>27</v>
      </c>
    </row>
    <row r="45" spans="1:5" ht="12.75">
      <c r="A45" s="35" t="s">
        <v>53</v>
      </c>
      <c r="E45" s="39" t="s">
        <v>5</v>
      </c>
    </row>
    <row r="46" spans="1:5" ht="38.25">
      <c r="A46" s="35" t="s">
        <v>54</v>
      </c>
      <c r="E46" s="40" t="s">
        <v>5731</v>
      </c>
    </row>
    <row r="47" spans="1:5" ht="12.75">
      <c r="A47" t="s">
        <v>55</v>
      </c>
      <c r="E47" s="39" t="s">
        <v>5732</v>
      </c>
    </row>
    <row r="48" spans="1:16" ht="12.75">
      <c r="A48" t="s">
        <v>48</v>
      </c>
      <c s="34" t="s">
        <v>82</v>
      </c>
      <c s="34" t="s">
        <v>5733</v>
      </c>
      <c s="35" t="s">
        <v>5</v>
      </c>
      <c s="6" t="s">
        <v>5734</v>
      </c>
      <c s="36" t="s">
        <v>443</v>
      </c>
      <c s="37">
        <v>0.123</v>
      </c>
      <c s="36">
        <v>1</v>
      </c>
      <c s="36">
        <f>ROUND(G48*H48,6)</f>
      </c>
      <c r="L48" s="38">
        <v>0</v>
      </c>
      <c s="32">
        <f>ROUND(ROUND(L48,2)*ROUND(G48,3),2)</f>
      </c>
      <c s="36" t="s">
        <v>3651</v>
      </c>
      <c>
        <f>(M48*21)/100</f>
      </c>
      <c t="s">
        <v>27</v>
      </c>
    </row>
    <row r="49" spans="1:5" ht="12.75">
      <c r="A49" s="35" t="s">
        <v>53</v>
      </c>
      <c r="E49" s="39" t="s">
        <v>5</v>
      </c>
    </row>
    <row r="50" spans="1:5" ht="12.75">
      <c r="A50" s="35" t="s">
        <v>54</v>
      </c>
      <c r="E50" s="40" t="s">
        <v>5735</v>
      </c>
    </row>
    <row r="51" spans="1:5" ht="12.75">
      <c r="A51" t="s">
        <v>55</v>
      </c>
      <c r="E51" s="39" t="s">
        <v>5736</v>
      </c>
    </row>
    <row r="52" spans="1:16" ht="25.5">
      <c r="A52" t="s">
        <v>48</v>
      </c>
      <c s="34" t="s">
        <v>86</v>
      </c>
      <c s="34" t="s">
        <v>5737</v>
      </c>
      <c s="35" t="s">
        <v>5</v>
      </c>
      <c s="6" t="s">
        <v>5738</v>
      </c>
      <c s="36" t="s">
        <v>197</v>
      </c>
      <c s="37">
        <v>23.938</v>
      </c>
      <c s="36">
        <v>0.47326</v>
      </c>
      <c s="36">
        <f>ROUND(G52*H52,6)</f>
      </c>
      <c r="L52" s="38">
        <v>0</v>
      </c>
      <c s="32">
        <f>ROUND(ROUND(L52,2)*ROUND(G52,3),2)</f>
      </c>
      <c s="36" t="s">
        <v>3651</v>
      </c>
      <c>
        <f>(M52*21)/100</f>
      </c>
      <c t="s">
        <v>27</v>
      </c>
    </row>
    <row r="53" spans="1:5" ht="12.75">
      <c r="A53" s="35" t="s">
        <v>53</v>
      </c>
      <c r="E53" s="39" t="s">
        <v>5</v>
      </c>
    </row>
    <row r="54" spans="1:5" ht="12.75">
      <c r="A54" s="35" t="s">
        <v>54</v>
      </c>
      <c r="E54" s="40" t="s">
        <v>5739</v>
      </c>
    </row>
    <row r="55" spans="1:5" ht="12.75">
      <c r="A55" t="s">
        <v>55</v>
      </c>
      <c r="E55" s="39" t="s">
        <v>5</v>
      </c>
    </row>
    <row r="56" spans="1:16" ht="12.75">
      <c r="A56" t="s">
        <v>48</v>
      </c>
      <c s="34" t="s">
        <v>90</v>
      </c>
      <c s="34" t="s">
        <v>5740</v>
      </c>
      <c s="35" t="s">
        <v>5</v>
      </c>
      <c s="6" t="s">
        <v>5741</v>
      </c>
      <c s="36" t="s">
        <v>197</v>
      </c>
      <c s="37">
        <v>0.09</v>
      </c>
      <c s="36">
        <v>0.158</v>
      </c>
      <c s="36">
        <f>ROUND(G56*H56,6)</f>
      </c>
      <c r="L56" s="38">
        <v>0</v>
      </c>
      <c s="32">
        <f>ROUND(ROUND(L56,2)*ROUND(G56,3),2)</f>
      </c>
      <c s="36" t="s">
        <v>3651</v>
      </c>
      <c>
        <f>(M56*21)/100</f>
      </c>
      <c t="s">
        <v>27</v>
      </c>
    </row>
    <row r="57" spans="1:5" ht="12.75">
      <c r="A57" s="35" t="s">
        <v>53</v>
      </c>
      <c r="E57" s="39" t="s">
        <v>5</v>
      </c>
    </row>
    <row r="58" spans="1:5" ht="12.75">
      <c r="A58" s="35" t="s">
        <v>54</v>
      </c>
      <c r="E58" s="40" t="s">
        <v>5742</v>
      </c>
    </row>
    <row r="59" spans="1:5" ht="12.75">
      <c r="A59" t="s">
        <v>55</v>
      </c>
      <c r="E59" s="39" t="s">
        <v>5</v>
      </c>
    </row>
    <row r="60" spans="1:16" ht="12.75">
      <c r="A60" t="s">
        <v>48</v>
      </c>
      <c s="34" t="s">
        <v>94</v>
      </c>
      <c s="34" t="s">
        <v>5743</v>
      </c>
      <c s="35" t="s">
        <v>5</v>
      </c>
      <c s="6" t="s">
        <v>5744</v>
      </c>
      <c s="36" t="s">
        <v>197</v>
      </c>
      <c s="37">
        <v>5.04</v>
      </c>
      <c s="36">
        <v>0.26905</v>
      </c>
      <c s="36">
        <f>ROUND(G60*H60,6)</f>
      </c>
      <c r="L60" s="38">
        <v>0</v>
      </c>
      <c s="32">
        <f>ROUND(ROUND(L60,2)*ROUND(G60,3),2)</f>
      </c>
      <c s="36" t="s">
        <v>3651</v>
      </c>
      <c>
        <f>(M60*21)/100</f>
      </c>
      <c t="s">
        <v>27</v>
      </c>
    </row>
    <row r="61" spans="1:5" ht="12.75">
      <c r="A61" s="35" t="s">
        <v>53</v>
      </c>
      <c r="E61" s="39" t="s">
        <v>5</v>
      </c>
    </row>
    <row r="62" spans="1:5" ht="12.75">
      <c r="A62" s="35" t="s">
        <v>54</v>
      </c>
      <c r="E62" s="40" t="s">
        <v>5745</v>
      </c>
    </row>
    <row r="63" spans="1:5" ht="12.75">
      <c r="A63" t="s">
        <v>55</v>
      </c>
      <c r="E63" s="39" t="s">
        <v>5</v>
      </c>
    </row>
    <row r="64" spans="1:16" ht="12.75">
      <c r="A64" t="s">
        <v>48</v>
      </c>
      <c s="34" t="s">
        <v>98</v>
      </c>
      <c s="34" t="s">
        <v>5746</v>
      </c>
      <c s="35" t="s">
        <v>5</v>
      </c>
      <c s="6" t="s">
        <v>5747</v>
      </c>
      <c s="36" t="s">
        <v>443</v>
      </c>
      <c s="37">
        <v>0.045</v>
      </c>
      <c s="36">
        <v>1.04922</v>
      </c>
      <c s="36">
        <f>ROUND(G64*H64,6)</f>
      </c>
      <c r="L64" s="38">
        <v>0</v>
      </c>
      <c s="32">
        <f>ROUND(ROUND(L64,2)*ROUND(G64,3),2)</f>
      </c>
      <c s="36" t="s">
        <v>3651</v>
      </c>
      <c>
        <f>(M64*21)/100</f>
      </c>
      <c t="s">
        <v>27</v>
      </c>
    </row>
    <row r="65" spans="1:5" ht="12.75">
      <c r="A65" s="35" t="s">
        <v>53</v>
      </c>
      <c r="E65" s="39" t="s">
        <v>5</v>
      </c>
    </row>
    <row r="66" spans="1:5" ht="25.5">
      <c r="A66" s="35" t="s">
        <v>54</v>
      </c>
      <c r="E66" s="40" t="s">
        <v>5748</v>
      </c>
    </row>
    <row r="67" spans="1:5" ht="12.75">
      <c r="A67" t="s">
        <v>55</v>
      </c>
      <c r="E67" s="39" t="s">
        <v>5</v>
      </c>
    </row>
    <row r="68" spans="1:16" ht="12.75">
      <c r="A68" t="s">
        <v>48</v>
      </c>
      <c s="34" t="s">
        <v>102</v>
      </c>
      <c s="34" t="s">
        <v>5749</v>
      </c>
      <c s="35" t="s">
        <v>5</v>
      </c>
      <c s="6" t="s">
        <v>5750</v>
      </c>
      <c s="36" t="s">
        <v>62</v>
      </c>
      <c s="37">
        <v>4</v>
      </c>
      <c s="36">
        <v>0.04555</v>
      </c>
      <c s="36">
        <f>ROUND(G68*H68,6)</f>
      </c>
      <c r="L68" s="38">
        <v>0</v>
      </c>
      <c s="32">
        <f>ROUND(ROUND(L68,2)*ROUND(G68,3),2)</f>
      </c>
      <c s="36" t="s">
        <v>3651</v>
      </c>
      <c>
        <f>(M68*21)/100</f>
      </c>
      <c t="s">
        <v>27</v>
      </c>
    </row>
    <row r="69" spans="1:5" ht="12.75">
      <c r="A69" s="35" t="s">
        <v>53</v>
      </c>
      <c r="E69" s="39" t="s">
        <v>5</v>
      </c>
    </row>
    <row r="70" spans="1:5" ht="12.75">
      <c r="A70" s="35" t="s">
        <v>54</v>
      </c>
      <c r="E70" s="40" t="s">
        <v>5751</v>
      </c>
    </row>
    <row r="71" spans="1:5" ht="12.75">
      <c r="A71" t="s">
        <v>55</v>
      </c>
      <c r="E71" s="39" t="s">
        <v>5</v>
      </c>
    </row>
    <row r="72" spans="1:16" ht="12.75">
      <c r="A72" t="s">
        <v>48</v>
      </c>
      <c s="34" t="s">
        <v>107</v>
      </c>
      <c s="34" t="s">
        <v>5752</v>
      </c>
      <c s="35" t="s">
        <v>5</v>
      </c>
      <c s="6" t="s">
        <v>5753</v>
      </c>
      <c s="36" t="s">
        <v>182</v>
      </c>
      <c s="37">
        <v>0.563</v>
      </c>
      <c s="36">
        <v>1.94302</v>
      </c>
      <c s="36">
        <f>ROUND(G72*H72,6)</f>
      </c>
      <c r="L72" s="38">
        <v>0</v>
      </c>
      <c s="32">
        <f>ROUND(ROUND(L72,2)*ROUND(G72,3),2)</f>
      </c>
      <c s="36" t="s">
        <v>3651</v>
      </c>
      <c>
        <f>(M72*21)/100</f>
      </c>
      <c t="s">
        <v>27</v>
      </c>
    </row>
    <row r="73" spans="1:5" ht="12.75">
      <c r="A73" s="35" t="s">
        <v>53</v>
      </c>
      <c r="E73" s="39" t="s">
        <v>5</v>
      </c>
    </row>
    <row r="74" spans="1:5" ht="12.75">
      <c r="A74" s="35" t="s">
        <v>54</v>
      </c>
      <c r="E74" s="40" t="s">
        <v>5754</v>
      </c>
    </row>
    <row r="75" spans="1:5" ht="12.75">
      <c r="A75" t="s">
        <v>55</v>
      </c>
      <c r="E75" s="39" t="s">
        <v>5</v>
      </c>
    </row>
    <row r="76" spans="1:16" ht="25.5">
      <c r="A76" t="s">
        <v>48</v>
      </c>
      <c s="34" t="s">
        <v>111</v>
      </c>
      <c s="34" t="s">
        <v>5755</v>
      </c>
      <c s="35" t="s">
        <v>5</v>
      </c>
      <c s="6" t="s">
        <v>5756</v>
      </c>
      <c s="36" t="s">
        <v>443</v>
      </c>
      <c s="37">
        <v>0.45</v>
      </c>
      <c s="36">
        <v>0.01709</v>
      </c>
      <c s="36">
        <f>ROUND(G76*H76,6)</f>
      </c>
      <c r="L76" s="38">
        <v>0</v>
      </c>
      <c s="32">
        <f>ROUND(ROUND(L76,2)*ROUND(G76,3),2)</f>
      </c>
      <c s="36" t="s">
        <v>3651</v>
      </c>
      <c>
        <f>(M76*21)/100</f>
      </c>
      <c t="s">
        <v>27</v>
      </c>
    </row>
    <row r="77" spans="1:5" ht="12.75">
      <c r="A77" s="35" t="s">
        <v>53</v>
      </c>
      <c r="E77" s="39" t="s">
        <v>5</v>
      </c>
    </row>
    <row r="78" spans="1:5" ht="51">
      <c r="A78" s="35" t="s">
        <v>54</v>
      </c>
      <c r="E78" s="40" t="s">
        <v>5757</v>
      </c>
    </row>
    <row r="79" spans="1:5" ht="12.75">
      <c r="A79" t="s">
        <v>55</v>
      </c>
      <c r="E79" s="39" t="s">
        <v>5</v>
      </c>
    </row>
    <row r="80" spans="1:16" ht="12.75">
      <c r="A80" t="s">
        <v>48</v>
      </c>
      <c s="34" t="s">
        <v>115</v>
      </c>
      <c s="34" t="s">
        <v>5758</v>
      </c>
      <c s="35" t="s">
        <v>5</v>
      </c>
      <c s="6" t="s">
        <v>5759</v>
      </c>
      <c s="36" t="s">
        <v>197</v>
      </c>
      <c s="37">
        <v>12.145</v>
      </c>
      <c s="36">
        <v>0.06848</v>
      </c>
      <c s="36">
        <f>ROUND(G80*H80,6)</f>
      </c>
      <c r="L80" s="38">
        <v>0</v>
      </c>
      <c s="32">
        <f>ROUND(ROUND(L80,2)*ROUND(G80,3),2)</f>
      </c>
      <c s="36" t="s">
        <v>3651</v>
      </c>
      <c>
        <f>(M80*21)/100</f>
      </c>
      <c t="s">
        <v>27</v>
      </c>
    </row>
    <row r="81" spans="1:5" ht="12.75">
      <c r="A81" s="35" t="s">
        <v>53</v>
      </c>
      <c r="E81" s="39" t="s">
        <v>5</v>
      </c>
    </row>
    <row r="82" spans="1:5" ht="12.75">
      <c r="A82" s="35" t="s">
        <v>54</v>
      </c>
      <c r="E82" s="40" t="s">
        <v>5760</v>
      </c>
    </row>
    <row r="83" spans="1:5" ht="12.75">
      <c r="A83" t="s">
        <v>55</v>
      </c>
      <c r="E83" s="39" t="s">
        <v>5</v>
      </c>
    </row>
    <row r="84" spans="1:16" ht="12.75">
      <c r="A84" t="s">
        <v>48</v>
      </c>
      <c s="34" t="s">
        <v>119</v>
      </c>
      <c s="34" t="s">
        <v>5761</v>
      </c>
      <c s="35" t="s">
        <v>5</v>
      </c>
      <c s="6" t="s">
        <v>5762</v>
      </c>
      <c s="36" t="s">
        <v>197</v>
      </c>
      <c s="37">
        <v>20.424</v>
      </c>
      <c s="36">
        <v>0.11396</v>
      </c>
      <c s="36">
        <f>ROUND(G84*H84,6)</f>
      </c>
      <c r="L84" s="38">
        <v>0</v>
      </c>
      <c s="32">
        <f>ROUND(ROUND(L84,2)*ROUND(G84,3),2)</f>
      </c>
      <c s="36" t="s">
        <v>3651</v>
      </c>
      <c>
        <f>(M84*21)/100</f>
      </c>
      <c t="s">
        <v>27</v>
      </c>
    </row>
    <row r="85" spans="1:5" ht="12.75">
      <c r="A85" s="35" t="s">
        <v>53</v>
      </c>
      <c r="E85" s="39" t="s">
        <v>5</v>
      </c>
    </row>
    <row r="86" spans="1:5" ht="25.5">
      <c r="A86" s="35" t="s">
        <v>54</v>
      </c>
      <c r="E86" s="40" t="s">
        <v>5763</v>
      </c>
    </row>
    <row r="87" spans="1:5" ht="12.75">
      <c r="A87" t="s">
        <v>55</v>
      </c>
      <c r="E87" s="39" t="s">
        <v>5</v>
      </c>
    </row>
    <row r="88" spans="1:16" ht="12.75">
      <c r="A88" t="s">
        <v>48</v>
      </c>
      <c s="34" t="s">
        <v>125</v>
      </c>
      <c s="34" t="s">
        <v>4437</v>
      </c>
      <c s="35" t="s">
        <v>5</v>
      </c>
      <c s="6" t="s">
        <v>5764</v>
      </c>
      <c s="36" t="s">
        <v>197</v>
      </c>
      <c s="37">
        <v>3.868</v>
      </c>
      <c s="36">
        <v>0.17818</v>
      </c>
      <c s="36">
        <f>ROUND(G88*H88,6)</f>
      </c>
      <c r="L88" s="38">
        <v>0</v>
      </c>
      <c s="32">
        <f>ROUND(ROUND(L88,2)*ROUND(G88,3),2)</f>
      </c>
      <c s="36" t="s">
        <v>3651</v>
      </c>
      <c>
        <f>(M88*21)/100</f>
      </c>
      <c t="s">
        <v>27</v>
      </c>
    </row>
    <row r="89" spans="1:5" ht="12.75">
      <c r="A89" s="35" t="s">
        <v>53</v>
      </c>
      <c r="E89" s="39" t="s">
        <v>5</v>
      </c>
    </row>
    <row r="90" spans="1:5" ht="25.5">
      <c r="A90" s="35" t="s">
        <v>54</v>
      </c>
      <c r="E90" s="40" t="s">
        <v>5765</v>
      </c>
    </row>
    <row r="91" spans="1:5" ht="12.75">
      <c r="A91" t="s">
        <v>55</v>
      </c>
      <c r="E91" s="39" t="s">
        <v>5</v>
      </c>
    </row>
    <row r="92" spans="1:16" ht="12.75">
      <c r="A92" t="s">
        <v>48</v>
      </c>
      <c s="34" t="s">
        <v>129</v>
      </c>
      <c s="34" t="s">
        <v>4440</v>
      </c>
      <c s="35" t="s">
        <v>5</v>
      </c>
      <c s="6" t="s">
        <v>5766</v>
      </c>
      <c s="36" t="s">
        <v>197</v>
      </c>
      <c s="37">
        <v>13.58</v>
      </c>
      <c s="36">
        <v>0.00785</v>
      </c>
      <c s="36">
        <f>ROUND(G92*H92,6)</f>
      </c>
      <c r="L92" s="38">
        <v>0</v>
      </c>
      <c s="32">
        <f>ROUND(ROUND(L92,2)*ROUND(G92,3),2)</f>
      </c>
      <c s="36" t="s">
        <v>3651</v>
      </c>
      <c>
        <f>(M92*21)/100</f>
      </c>
      <c t="s">
        <v>27</v>
      </c>
    </row>
    <row r="93" spans="1:5" ht="12.75">
      <c r="A93" s="35" t="s">
        <v>53</v>
      </c>
      <c r="E93" s="39" t="s">
        <v>5</v>
      </c>
    </row>
    <row r="94" spans="1:5" ht="63.75">
      <c r="A94" s="35" t="s">
        <v>54</v>
      </c>
      <c r="E94" s="40" t="s">
        <v>5767</v>
      </c>
    </row>
    <row r="95" spans="1:5" ht="12.75">
      <c r="A95" t="s">
        <v>55</v>
      </c>
      <c r="E95" s="39" t="s">
        <v>5</v>
      </c>
    </row>
    <row r="96" spans="1:13" ht="12.75">
      <c r="A96" t="s">
        <v>46</v>
      </c>
      <c r="C96" s="31" t="s">
        <v>63</v>
      </c>
      <c r="E96" s="33" t="s">
        <v>2421</v>
      </c>
      <c r="J96" s="32">
        <f>0</f>
      </c>
      <c s="32">
        <f>0</f>
      </c>
      <c s="32">
        <f>0+L97</f>
      </c>
      <c s="32">
        <f>0+M97</f>
      </c>
    </row>
    <row r="97" spans="1:16" ht="12.75">
      <c r="A97" t="s">
        <v>48</v>
      </c>
      <c s="34" t="s">
        <v>133</v>
      </c>
      <c s="34" t="s">
        <v>5768</v>
      </c>
      <c s="35" t="s">
        <v>5</v>
      </c>
      <c s="6" t="s">
        <v>5769</v>
      </c>
      <c s="36" t="s">
        <v>182</v>
      </c>
      <c s="37">
        <v>0.516</v>
      </c>
      <c s="36">
        <v>2.50195</v>
      </c>
      <c s="36">
        <f>ROUND(G97*H97,6)</f>
      </c>
      <c r="L97" s="38">
        <v>0</v>
      </c>
      <c s="32">
        <f>ROUND(ROUND(L97,2)*ROUND(G97,3),2)</f>
      </c>
      <c s="36" t="s">
        <v>3651</v>
      </c>
      <c>
        <f>(M97*21)/100</f>
      </c>
      <c t="s">
        <v>27</v>
      </c>
    </row>
    <row r="98" spans="1:5" ht="12.75">
      <c r="A98" s="35" t="s">
        <v>53</v>
      </c>
      <c r="E98" s="39" t="s">
        <v>5</v>
      </c>
    </row>
    <row r="99" spans="1:5" ht="25.5">
      <c r="A99" s="35" t="s">
        <v>54</v>
      </c>
      <c r="E99" s="40" t="s">
        <v>5770</v>
      </c>
    </row>
    <row r="100" spans="1:5" ht="12.75">
      <c r="A100" t="s">
        <v>55</v>
      </c>
      <c r="E100" s="39" t="s">
        <v>5</v>
      </c>
    </row>
    <row r="101" spans="1:13" ht="12.75">
      <c r="A101" t="s">
        <v>46</v>
      </c>
      <c r="C101" s="31" t="s">
        <v>72</v>
      </c>
      <c r="E101" s="33" t="s">
        <v>4479</v>
      </c>
      <c r="J101" s="32">
        <f>0</f>
      </c>
      <c s="32">
        <f>0</f>
      </c>
      <c s="32">
        <f>0+L102+L106+L110+L114+L118+L122+L126+L130+L134+L138+L142+L146+L150+L154</f>
      </c>
      <c s="32">
        <f>0+M102+M106+M110+M114+M118+M122+M126+M130+M134+M138+M142+M146+M150+M154</f>
      </c>
    </row>
    <row r="102" spans="1:16" ht="12.75">
      <c r="A102" t="s">
        <v>48</v>
      </c>
      <c s="34" t="s">
        <v>138</v>
      </c>
      <c s="34" t="s">
        <v>5771</v>
      </c>
      <c s="35" t="s">
        <v>5</v>
      </c>
      <c s="6" t="s">
        <v>5772</v>
      </c>
      <c s="36" t="s">
        <v>197</v>
      </c>
      <c s="37">
        <v>100</v>
      </c>
      <c s="36">
        <v>0.00193</v>
      </c>
      <c s="36">
        <f>ROUND(G102*H102,6)</f>
      </c>
      <c r="L102" s="38">
        <v>0</v>
      </c>
      <c s="32">
        <f>ROUND(ROUND(L102,2)*ROUND(G102,3),2)</f>
      </c>
      <c s="36" t="s">
        <v>3651</v>
      </c>
      <c>
        <f>(M102*21)/100</f>
      </c>
      <c t="s">
        <v>27</v>
      </c>
    </row>
    <row r="103" spans="1:5" ht="12.75">
      <c r="A103" s="35" t="s">
        <v>53</v>
      </c>
      <c r="E103" s="39" t="s">
        <v>5</v>
      </c>
    </row>
    <row r="104" spans="1:5" ht="25.5">
      <c r="A104" s="35" t="s">
        <v>54</v>
      </c>
      <c r="E104" s="40" t="s">
        <v>5773</v>
      </c>
    </row>
    <row r="105" spans="1:5" ht="12.75">
      <c r="A105" t="s">
        <v>55</v>
      </c>
      <c r="E105" s="39" t="s">
        <v>5</v>
      </c>
    </row>
    <row r="106" spans="1:16" ht="12.75">
      <c r="A106" t="s">
        <v>48</v>
      </c>
      <c s="34" t="s">
        <v>249</v>
      </c>
      <c s="34" t="s">
        <v>5774</v>
      </c>
      <c s="35" t="s">
        <v>5</v>
      </c>
      <c s="6" t="s">
        <v>5775</v>
      </c>
      <c s="36" t="s">
        <v>197</v>
      </c>
      <c s="37">
        <v>600.466</v>
      </c>
      <c s="36">
        <v>0.00026</v>
      </c>
      <c s="36">
        <f>ROUND(G106*H106,6)</f>
      </c>
      <c r="L106" s="38">
        <v>0</v>
      </c>
      <c s="32">
        <f>ROUND(ROUND(L106,2)*ROUND(G106,3),2)</f>
      </c>
      <c s="36" t="s">
        <v>3651</v>
      </c>
      <c>
        <f>(M106*21)/100</f>
      </c>
      <c t="s">
        <v>27</v>
      </c>
    </row>
    <row r="107" spans="1:5" ht="12.75">
      <c r="A107" s="35" t="s">
        <v>53</v>
      </c>
      <c r="E107" s="39" t="s">
        <v>5</v>
      </c>
    </row>
    <row r="108" spans="1:5" ht="25.5">
      <c r="A108" s="35" t="s">
        <v>54</v>
      </c>
      <c r="E108" s="40" t="s">
        <v>5776</v>
      </c>
    </row>
    <row r="109" spans="1:5" ht="12.75">
      <c r="A109" t="s">
        <v>55</v>
      </c>
      <c r="E109" s="39" t="s">
        <v>5</v>
      </c>
    </row>
    <row r="110" spans="1:16" ht="12.75">
      <c r="A110" t="s">
        <v>48</v>
      </c>
      <c s="34" t="s">
        <v>253</v>
      </c>
      <c s="34" t="s">
        <v>5777</v>
      </c>
      <c s="35" t="s">
        <v>5</v>
      </c>
      <c s="6" t="s">
        <v>5778</v>
      </c>
      <c s="36" t="s">
        <v>197</v>
      </c>
      <c s="37">
        <v>229.701</v>
      </c>
      <c s="36">
        <v>0.01838</v>
      </c>
      <c s="36">
        <f>ROUND(G110*H110,6)</f>
      </c>
      <c r="L110" s="38">
        <v>0</v>
      </c>
      <c s="32">
        <f>ROUND(ROUND(L110,2)*ROUND(G110,3),2)</f>
      </c>
      <c s="36" t="s">
        <v>3651</v>
      </c>
      <c>
        <f>(M110*21)/100</f>
      </c>
      <c t="s">
        <v>27</v>
      </c>
    </row>
    <row r="111" spans="1:5" ht="12.75">
      <c r="A111" s="35" t="s">
        <v>53</v>
      </c>
      <c r="E111" s="39" t="s">
        <v>5</v>
      </c>
    </row>
    <row r="112" spans="1:5" ht="114.75">
      <c r="A112" s="35" t="s">
        <v>54</v>
      </c>
      <c r="E112" s="40" t="s">
        <v>5779</v>
      </c>
    </row>
    <row r="113" spans="1:5" ht="12.75">
      <c r="A113" t="s">
        <v>55</v>
      </c>
      <c r="E113" s="39" t="s">
        <v>5</v>
      </c>
    </row>
    <row r="114" spans="1:16" ht="25.5">
      <c r="A114" t="s">
        <v>48</v>
      </c>
      <c s="34" t="s">
        <v>995</v>
      </c>
      <c s="34" t="s">
        <v>5780</v>
      </c>
      <c s="35" t="s">
        <v>5</v>
      </c>
      <c s="6" t="s">
        <v>5781</v>
      </c>
      <c s="36" t="s">
        <v>197</v>
      </c>
      <c s="37">
        <v>229.701</v>
      </c>
      <c s="36">
        <v>0.0079</v>
      </c>
      <c s="36">
        <f>ROUND(G114*H114,6)</f>
      </c>
      <c r="L114" s="38">
        <v>0</v>
      </c>
      <c s="32">
        <f>ROUND(ROUND(L114,2)*ROUND(G114,3),2)</f>
      </c>
      <c s="36" t="s">
        <v>3651</v>
      </c>
      <c>
        <f>(M114*21)/100</f>
      </c>
      <c t="s">
        <v>27</v>
      </c>
    </row>
    <row r="115" spans="1:5" ht="12.75">
      <c r="A115" s="35" t="s">
        <v>53</v>
      </c>
      <c r="E115" s="39" t="s">
        <v>5</v>
      </c>
    </row>
    <row r="116" spans="1:5" ht="12.75">
      <c r="A116" s="35" t="s">
        <v>54</v>
      </c>
      <c r="E116" s="40" t="s">
        <v>5782</v>
      </c>
    </row>
    <row r="117" spans="1:5" ht="12.75">
      <c r="A117" t="s">
        <v>55</v>
      </c>
      <c r="E117" s="39" t="s">
        <v>5</v>
      </c>
    </row>
    <row r="118" spans="1:16" ht="12.75">
      <c r="A118" t="s">
        <v>48</v>
      </c>
      <c s="34" t="s">
        <v>256</v>
      </c>
      <c s="34" t="s">
        <v>4502</v>
      </c>
      <c s="35" t="s">
        <v>5</v>
      </c>
      <c s="6" t="s">
        <v>5783</v>
      </c>
      <c s="36" t="s">
        <v>197</v>
      </c>
      <c s="37">
        <v>132.99</v>
      </c>
      <c s="36">
        <v>0.021</v>
      </c>
      <c s="36">
        <f>ROUND(G118*H118,6)</f>
      </c>
      <c r="L118" s="38">
        <v>0</v>
      </c>
      <c s="32">
        <f>ROUND(ROUND(L118,2)*ROUND(G118,3),2)</f>
      </c>
      <c s="36" t="s">
        <v>3651</v>
      </c>
      <c>
        <f>(M118*21)/100</f>
      </c>
      <c t="s">
        <v>27</v>
      </c>
    </row>
    <row r="119" spans="1:5" ht="12.75">
      <c r="A119" s="35" t="s">
        <v>53</v>
      </c>
      <c r="E119" s="39" t="s">
        <v>5</v>
      </c>
    </row>
    <row r="120" spans="1:5" ht="12.75">
      <c r="A120" s="35" t="s">
        <v>54</v>
      </c>
      <c r="E120" s="40" t="s">
        <v>5784</v>
      </c>
    </row>
    <row r="121" spans="1:5" ht="12.75">
      <c r="A121" t="s">
        <v>55</v>
      </c>
      <c r="E121" s="39" t="s">
        <v>5</v>
      </c>
    </row>
    <row r="122" spans="1:16" ht="25.5">
      <c r="A122" t="s">
        <v>48</v>
      </c>
      <c s="34" t="s">
        <v>260</v>
      </c>
      <c s="34" t="s">
        <v>5785</v>
      </c>
      <c s="35" t="s">
        <v>5</v>
      </c>
      <c s="6" t="s">
        <v>5786</v>
      </c>
      <c s="36" t="s">
        <v>197</v>
      </c>
      <c s="37">
        <v>237.775</v>
      </c>
      <c s="36">
        <v>0.01103</v>
      </c>
      <c s="36">
        <f>ROUND(G122*H122,6)</f>
      </c>
      <c r="L122" s="38">
        <v>0</v>
      </c>
      <c s="32">
        <f>ROUND(ROUND(L122,2)*ROUND(G122,3),2)</f>
      </c>
      <c s="36" t="s">
        <v>3651</v>
      </c>
      <c>
        <f>(M122*21)/100</f>
      </c>
      <c t="s">
        <v>27</v>
      </c>
    </row>
    <row r="123" spans="1:5" ht="12.75">
      <c r="A123" s="35" t="s">
        <v>53</v>
      </c>
      <c r="E123" s="39" t="s">
        <v>5</v>
      </c>
    </row>
    <row r="124" spans="1:5" ht="25.5">
      <c r="A124" s="35" t="s">
        <v>54</v>
      </c>
      <c r="E124" s="40" t="s">
        <v>5787</v>
      </c>
    </row>
    <row r="125" spans="1:5" ht="12.75">
      <c r="A125" t="s">
        <v>55</v>
      </c>
      <c r="E125" s="39" t="s">
        <v>5</v>
      </c>
    </row>
    <row r="126" spans="1:16" ht="12.75">
      <c r="A126" t="s">
        <v>48</v>
      </c>
      <c s="34" t="s">
        <v>264</v>
      </c>
      <c s="34" t="s">
        <v>5788</v>
      </c>
      <c s="35" t="s">
        <v>5</v>
      </c>
      <c s="6" t="s">
        <v>5789</v>
      </c>
      <c s="36" t="s">
        <v>197</v>
      </c>
      <c s="37">
        <v>237.775</v>
      </c>
      <c s="36">
        <v>0.00552</v>
      </c>
      <c s="36">
        <f>ROUND(G126*H126,6)</f>
      </c>
      <c r="L126" s="38">
        <v>0</v>
      </c>
      <c s="32">
        <f>ROUND(ROUND(L126,2)*ROUND(G126,3),2)</f>
      </c>
      <c s="36" t="s">
        <v>3651</v>
      </c>
      <c>
        <f>(M126*21)/100</f>
      </c>
      <c t="s">
        <v>27</v>
      </c>
    </row>
    <row r="127" spans="1:5" ht="12.75">
      <c r="A127" s="35" t="s">
        <v>53</v>
      </c>
      <c r="E127" s="39" t="s">
        <v>5</v>
      </c>
    </row>
    <row r="128" spans="1:5" ht="12.75">
      <c r="A128" s="35" t="s">
        <v>54</v>
      </c>
      <c r="E128" s="40" t="s">
        <v>5790</v>
      </c>
    </row>
    <row r="129" spans="1:5" ht="12.75">
      <c r="A129" t="s">
        <v>55</v>
      </c>
      <c r="E129" s="39" t="s">
        <v>5</v>
      </c>
    </row>
    <row r="130" spans="1:16" ht="25.5">
      <c r="A130" t="s">
        <v>48</v>
      </c>
      <c s="34" t="s">
        <v>283</v>
      </c>
      <c s="34" t="s">
        <v>5791</v>
      </c>
      <c s="35" t="s">
        <v>5</v>
      </c>
      <c s="6" t="s">
        <v>5792</v>
      </c>
      <c s="36" t="s">
        <v>182</v>
      </c>
      <c s="37">
        <v>13.165</v>
      </c>
      <c s="36">
        <v>2.30102</v>
      </c>
      <c s="36">
        <f>ROUND(G130*H130,6)</f>
      </c>
      <c r="L130" s="38">
        <v>0</v>
      </c>
      <c s="32">
        <f>ROUND(ROUND(L130,2)*ROUND(G130,3),2)</f>
      </c>
      <c s="36" t="s">
        <v>3651</v>
      </c>
      <c>
        <f>(M130*21)/100</f>
      </c>
      <c t="s">
        <v>27</v>
      </c>
    </row>
    <row r="131" spans="1:5" ht="12.75">
      <c r="A131" s="35" t="s">
        <v>53</v>
      </c>
      <c r="E131" s="39" t="s">
        <v>5</v>
      </c>
    </row>
    <row r="132" spans="1:5" ht="25.5">
      <c r="A132" s="35" t="s">
        <v>54</v>
      </c>
      <c r="E132" s="40" t="s">
        <v>5793</v>
      </c>
    </row>
    <row r="133" spans="1:5" ht="12.75">
      <c r="A133" t="s">
        <v>55</v>
      </c>
      <c r="E133" s="39" t="s">
        <v>5</v>
      </c>
    </row>
    <row r="134" spans="1:16" ht="25.5">
      <c r="A134" t="s">
        <v>48</v>
      </c>
      <c s="34" t="s">
        <v>287</v>
      </c>
      <c s="34" t="s">
        <v>5794</v>
      </c>
      <c s="35" t="s">
        <v>5</v>
      </c>
      <c s="6" t="s">
        <v>5795</v>
      </c>
      <c s="36" t="s">
        <v>182</v>
      </c>
      <c s="37">
        <v>1.323</v>
      </c>
      <c s="36">
        <v>2.50187</v>
      </c>
      <c s="36">
        <f>ROUND(G134*H134,6)</f>
      </c>
      <c r="L134" s="38">
        <v>0</v>
      </c>
      <c s="32">
        <f>ROUND(ROUND(L134,2)*ROUND(G134,3),2)</f>
      </c>
      <c s="36" t="s">
        <v>3651</v>
      </c>
      <c>
        <f>(M134*21)/100</f>
      </c>
      <c t="s">
        <v>27</v>
      </c>
    </row>
    <row r="135" spans="1:5" ht="12.75">
      <c r="A135" s="35" t="s">
        <v>53</v>
      </c>
      <c r="E135" s="39" t="s">
        <v>5</v>
      </c>
    </row>
    <row r="136" spans="1:5" ht="25.5">
      <c r="A136" s="35" t="s">
        <v>54</v>
      </c>
      <c r="E136" s="40" t="s">
        <v>5796</v>
      </c>
    </row>
    <row r="137" spans="1:5" ht="12.75">
      <c r="A137" t="s">
        <v>55</v>
      </c>
      <c r="E137" s="39" t="s">
        <v>5</v>
      </c>
    </row>
    <row r="138" spans="1:16" ht="25.5">
      <c r="A138" t="s">
        <v>48</v>
      </c>
      <c s="34" t="s">
        <v>291</v>
      </c>
      <c s="34" t="s">
        <v>5797</v>
      </c>
      <c s="35" t="s">
        <v>5</v>
      </c>
      <c s="6" t="s">
        <v>5798</v>
      </c>
      <c s="36" t="s">
        <v>182</v>
      </c>
      <c s="37">
        <v>20.431</v>
      </c>
      <c s="36">
        <v>2.50187</v>
      </c>
      <c s="36">
        <f>ROUND(G138*H138,6)</f>
      </c>
      <c r="L138" s="38">
        <v>0</v>
      </c>
      <c s="32">
        <f>ROUND(ROUND(L138,2)*ROUND(G138,3),2)</f>
      </c>
      <c s="36" t="s">
        <v>3651</v>
      </c>
      <c>
        <f>(M138*21)/100</f>
      </c>
      <c t="s">
        <v>27</v>
      </c>
    </row>
    <row r="139" spans="1:5" ht="12.75">
      <c r="A139" s="35" t="s">
        <v>53</v>
      </c>
      <c r="E139" s="39" t="s">
        <v>5</v>
      </c>
    </row>
    <row r="140" spans="1:5" ht="25.5">
      <c r="A140" s="35" t="s">
        <v>54</v>
      </c>
      <c r="E140" s="40" t="s">
        <v>5799</v>
      </c>
    </row>
    <row r="141" spans="1:5" ht="12.75">
      <c r="A141" t="s">
        <v>55</v>
      </c>
      <c r="E141" s="39" t="s">
        <v>5</v>
      </c>
    </row>
    <row r="142" spans="1:16" ht="12.75">
      <c r="A142" t="s">
        <v>48</v>
      </c>
      <c s="34" t="s">
        <v>295</v>
      </c>
      <c s="34" t="s">
        <v>4521</v>
      </c>
      <c s="35" t="s">
        <v>5</v>
      </c>
      <c s="6" t="s">
        <v>5800</v>
      </c>
      <c s="36" t="s">
        <v>182</v>
      </c>
      <c s="37">
        <v>13.165</v>
      </c>
      <c s="36">
        <v>0</v>
      </c>
      <c s="36">
        <f>ROUND(G142*H142,6)</f>
      </c>
      <c r="L142" s="38">
        <v>0</v>
      </c>
      <c s="32">
        <f>ROUND(ROUND(L142,2)*ROUND(G142,3),2)</f>
      </c>
      <c s="36" t="s">
        <v>3651</v>
      </c>
      <c>
        <f>(M142*21)/100</f>
      </c>
      <c t="s">
        <v>27</v>
      </c>
    </row>
    <row r="143" spans="1:5" ht="12.75">
      <c r="A143" s="35" t="s">
        <v>53</v>
      </c>
      <c r="E143" s="39" t="s">
        <v>5</v>
      </c>
    </row>
    <row r="144" spans="1:5" ht="12.75">
      <c r="A144" s="35" t="s">
        <v>54</v>
      </c>
      <c r="E144" s="40" t="s">
        <v>5801</v>
      </c>
    </row>
    <row r="145" spans="1:5" ht="12.75">
      <c r="A145" t="s">
        <v>55</v>
      </c>
      <c r="E145" s="39" t="s">
        <v>5</v>
      </c>
    </row>
    <row r="146" spans="1:16" ht="25.5">
      <c r="A146" t="s">
        <v>48</v>
      </c>
      <c s="34" t="s">
        <v>526</v>
      </c>
      <c s="34" t="s">
        <v>5802</v>
      </c>
      <c s="35" t="s">
        <v>5</v>
      </c>
      <c s="6" t="s">
        <v>5803</v>
      </c>
      <c s="36" t="s">
        <v>182</v>
      </c>
      <c s="37">
        <v>21.754</v>
      </c>
      <c s="36">
        <v>0.00303</v>
      </c>
      <c s="36">
        <f>ROUND(G146*H146,6)</f>
      </c>
      <c r="L146" s="38">
        <v>0</v>
      </c>
      <c s="32">
        <f>ROUND(ROUND(L146,2)*ROUND(G146,3),2)</f>
      </c>
      <c s="36" t="s">
        <v>3651</v>
      </c>
      <c>
        <f>(M146*21)/100</f>
      </c>
      <c t="s">
        <v>27</v>
      </c>
    </row>
    <row r="147" spans="1:5" ht="12.75">
      <c r="A147" s="35" t="s">
        <v>53</v>
      </c>
      <c r="E147" s="39" t="s">
        <v>5</v>
      </c>
    </row>
    <row r="148" spans="1:5" ht="12.75">
      <c r="A148" s="35" t="s">
        <v>54</v>
      </c>
      <c r="E148" s="40" t="s">
        <v>5804</v>
      </c>
    </row>
    <row r="149" spans="1:5" ht="12.75">
      <c r="A149" t="s">
        <v>55</v>
      </c>
      <c r="E149" s="39" t="s">
        <v>5</v>
      </c>
    </row>
    <row r="150" spans="1:16" ht="12.75">
      <c r="A150" t="s">
        <v>48</v>
      </c>
      <c s="34" t="s">
        <v>300</v>
      </c>
      <c s="34" t="s">
        <v>4544</v>
      </c>
      <c s="35" t="s">
        <v>5</v>
      </c>
      <c s="6" t="s">
        <v>5805</v>
      </c>
      <c s="36" t="s">
        <v>443</v>
      </c>
      <c s="37">
        <v>0.413</v>
      </c>
      <c s="36">
        <v>1.06277</v>
      </c>
      <c s="36">
        <f>ROUND(G150*H150,6)</f>
      </c>
      <c r="L150" s="38">
        <v>0</v>
      </c>
      <c s="32">
        <f>ROUND(ROUND(L150,2)*ROUND(G150,3),2)</f>
      </c>
      <c s="36" t="s">
        <v>3651</v>
      </c>
      <c>
        <f>(M150*21)/100</f>
      </c>
      <c t="s">
        <v>27</v>
      </c>
    </row>
    <row r="151" spans="1:5" ht="12.75">
      <c r="A151" s="35" t="s">
        <v>53</v>
      </c>
      <c r="E151" s="39" t="s">
        <v>5</v>
      </c>
    </row>
    <row r="152" spans="1:5" ht="12.75">
      <c r="A152" s="35" t="s">
        <v>54</v>
      </c>
      <c r="E152" s="40" t="s">
        <v>5806</v>
      </c>
    </row>
    <row r="153" spans="1:5" ht="12.75">
      <c r="A153" t="s">
        <v>55</v>
      </c>
      <c r="E153" s="39" t="s">
        <v>5</v>
      </c>
    </row>
    <row r="154" spans="1:16" ht="12.75">
      <c r="A154" t="s">
        <v>48</v>
      </c>
      <c s="34" t="s">
        <v>533</v>
      </c>
      <c s="34" t="s">
        <v>5807</v>
      </c>
      <c s="35" t="s">
        <v>5</v>
      </c>
      <c s="6" t="s">
        <v>5808</v>
      </c>
      <c s="36" t="s">
        <v>182</v>
      </c>
      <c s="37">
        <v>22.524</v>
      </c>
      <c s="36">
        <v>1.837</v>
      </c>
      <c s="36">
        <f>ROUND(G154*H154,6)</f>
      </c>
      <c r="L154" s="38">
        <v>0</v>
      </c>
      <c s="32">
        <f>ROUND(ROUND(L154,2)*ROUND(G154,3),2)</f>
      </c>
      <c s="36" t="s">
        <v>3651</v>
      </c>
      <c>
        <f>(M154*21)/100</f>
      </c>
      <c t="s">
        <v>27</v>
      </c>
    </row>
    <row r="155" spans="1:5" ht="12.75">
      <c r="A155" s="35" t="s">
        <v>53</v>
      </c>
      <c r="E155" s="39" t="s">
        <v>5</v>
      </c>
    </row>
    <row r="156" spans="1:5" ht="12.75">
      <c r="A156" s="35" t="s">
        <v>54</v>
      </c>
      <c r="E156" s="40" t="s">
        <v>5809</v>
      </c>
    </row>
    <row r="157" spans="1:5" ht="12.75">
      <c r="A157" t="s">
        <v>55</v>
      </c>
      <c r="E157" s="39" t="s">
        <v>5</v>
      </c>
    </row>
    <row r="158" spans="1:13" ht="12.75">
      <c r="A158" t="s">
        <v>46</v>
      </c>
      <c r="C158" s="31" t="s">
        <v>4558</v>
      </c>
      <c r="E158" s="33" t="s">
        <v>4559</v>
      </c>
      <c r="J158" s="32">
        <f>0</f>
      </c>
      <c s="32">
        <f>0</f>
      </c>
      <c s="32">
        <f>0+L159+L163+L167+L171+L175+L179+L183+L187+L191+L195+L199</f>
      </c>
      <c s="32">
        <f>0+M159+M163+M167+M171+M175+M179+M183+M187+M191+M195+M199</f>
      </c>
    </row>
    <row r="159" spans="1:16" ht="12.75">
      <c r="A159" t="s">
        <v>48</v>
      </c>
      <c s="34" t="s">
        <v>305</v>
      </c>
      <c s="34" t="s">
        <v>4560</v>
      </c>
      <c s="35" t="s">
        <v>5</v>
      </c>
      <c s="6" t="s">
        <v>4561</v>
      </c>
      <c s="36" t="s">
        <v>443</v>
      </c>
      <c s="37">
        <v>0.051</v>
      </c>
      <c s="36">
        <v>1</v>
      </c>
      <c s="36">
        <f>ROUND(G159*H159,6)</f>
      </c>
      <c r="L159" s="38">
        <v>0</v>
      </c>
      <c s="32">
        <f>ROUND(ROUND(L159,2)*ROUND(G159,3),2)</f>
      </c>
      <c s="36" t="s">
        <v>3651</v>
      </c>
      <c>
        <f>(M159*21)/100</f>
      </c>
      <c t="s">
        <v>27</v>
      </c>
    </row>
    <row r="160" spans="1:5" ht="12.75">
      <c r="A160" s="35" t="s">
        <v>53</v>
      </c>
      <c r="E160" s="39" t="s">
        <v>5</v>
      </c>
    </row>
    <row r="161" spans="1:5" ht="12.75">
      <c r="A161" s="35" t="s">
        <v>54</v>
      </c>
      <c r="E161" s="40" t="s">
        <v>5810</v>
      </c>
    </row>
    <row r="162" spans="1:5" ht="12.75">
      <c r="A162" t="s">
        <v>55</v>
      </c>
      <c r="E162" s="39" t="s">
        <v>4563</v>
      </c>
    </row>
    <row r="163" spans="1:16" ht="12.75">
      <c r="A163" t="s">
        <v>48</v>
      </c>
      <c s="34" t="s">
        <v>311</v>
      </c>
      <c s="34" t="s">
        <v>5811</v>
      </c>
      <c s="35" t="s">
        <v>5</v>
      </c>
      <c s="6" t="s">
        <v>5812</v>
      </c>
      <c s="36" t="s">
        <v>197</v>
      </c>
      <c s="37">
        <v>27.619</v>
      </c>
      <c s="36">
        <v>0.0003</v>
      </c>
      <c s="36">
        <f>ROUND(G163*H163,6)</f>
      </c>
      <c r="L163" s="38">
        <v>0</v>
      </c>
      <c s="32">
        <f>ROUND(ROUND(L163,2)*ROUND(G163,3),2)</f>
      </c>
      <c s="36" t="s">
        <v>3651</v>
      </c>
      <c>
        <f>(M163*21)/100</f>
      </c>
      <c t="s">
        <v>27</v>
      </c>
    </row>
    <row r="164" spans="1:5" ht="12.75">
      <c r="A164" s="35" t="s">
        <v>53</v>
      </c>
      <c r="E164" s="39" t="s">
        <v>5</v>
      </c>
    </row>
    <row r="165" spans="1:5" ht="12.75">
      <c r="A165" s="35" t="s">
        <v>54</v>
      </c>
      <c r="E165" s="40" t="s">
        <v>5813</v>
      </c>
    </row>
    <row r="166" spans="1:5" ht="12.75">
      <c r="A166" t="s">
        <v>55</v>
      </c>
      <c r="E166" s="39" t="s">
        <v>5</v>
      </c>
    </row>
    <row r="167" spans="1:16" ht="25.5">
      <c r="A167" t="s">
        <v>48</v>
      </c>
      <c s="34" t="s">
        <v>312</v>
      </c>
      <c s="34" t="s">
        <v>4569</v>
      </c>
      <c s="35" t="s">
        <v>5</v>
      </c>
      <c s="6" t="s">
        <v>4570</v>
      </c>
      <c s="36" t="s">
        <v>197</v>
      </c>
      <c s="37">
        <v>6.744</v>
      </c>
      <c s="36">
        <v>0.0048</v>
      </c>
      <c s="36">
        <f>ROUND(G167*H167,6)</f>
      </c>
      <c r="L167" s="38">
        <v>0</v>
      </c>
      <c s="32">
        <f>ROUND(ROUND(L167,2)*ROUND(G167,3),2)</f>
      </c>
      <c s="36" t="s">
        <v>3651</v>
      </c>
      <c>
        <f>(M167*21)/100</f>
      </c>
      <c t="s">
        <v>27</v>
      </c>
    </row>
    <row r="168" spans="1:5" ht="12.75">
      <c r="A168" s="35" t="s">
        <v>53</v>
      </c>
      <c r="E168" s="39" t="s">
        <v>5</v>
      </c>
    </row>
    <row r="169" spans="1:5" ht="12.75">
      <c r="A169" s="35" t="s">
        <v>54</v>
      </c>
      <c r="E169" s="40" t="s">
        <v>5814</v>
      </c>
    </row>
    <row r="170" spans="1:5" ht="12.75">
      <c r="A170" t="s">
        <v>55</v>
      </c>
      <c r="E170" s="39" t="s">
        <v>5</v>
      </c>
    </row>
    <row r="171" spans="1:16" ht="38.25">
      <c r="A171" t="s">
        <v>48</v>
      </c>
      <c s="34" t="s">
        <v>314</v>
      </c>
      <c s="34" t="s">
        <v>5815</v>
      </c>
      <c s="35" t="s">
        <v>5</v>
      </c>
      <c s="6" t="s">
        <v>5816</v>
      </c>
      <c s="36" t="s">
        <v>197</v>
      </c>
      <c s="37">
        <v>173.895</v>
      </c>
      <c s="36">
        <v>0.0054</v>
      </c>
      <c s="36">
        <f>ROUND(G171*H171,6)</f>
      </c>
      <c r="L171" s="38">
        <v>0</v>
      </c>
      <c s="32">
        <f>ROUND(ROUND(L171,2)*ROUND(G171,3),2)</f>
      </c>
      <c s="36" t="s">
        <v>3651</v>
      </c>
      <c>
        <f>(M171*21)/100</f>
      </c>
      <c t="s">
        <v>27</v>
      </c>
    </row>
    <row r="172" spans="1:5" ht="12.75">
      <c r="A172" s="35" t="s">
        <v>53</v>
      </c>
      <c r="E172" s="39" t="s">
        <v>5</v>
      </c>
    </row>
    <row r="173" spans="1:5" ht="12.75">
      <c r="A173" s="35" t="s">
        <v>54</v>
      </c>
      <c r="E173" s="40" t="s">
        <v>5817</v>
      </c>
    </row>
    <row r="174" spans="1:5" ht="12.75">
      <c r="A174" t="s">
        <v>55</v>
      </c>
      <c r="E174" s="39" t="s">
        <v>5</v>
      </c>
    </row>
    <row r="175" spans="1:16" ht="38.25">
      <c r="A175" t="s">
        <v>48</v>
      </c>
      <c s="34" t="s">
        <v>319</v>
      </c>
      <c s="34" t="s">
        <v>5818</v>
      </c>
      <c s="35" t="s">
        <v>5</v>
      </c>
      <c s="6" t="s">
        <v>5819</v>
      </c>
      <c s="36" t="s">
        <v>197</v>
      </c>
      <c s="37">
        <v>173.895</v>
      </c>
      <c s="36">
        <v>0.0053</v>
      </c>
      <c s="36">
        <f>ROUND(G175*H175,6)</f>
      </c>
      <c r="L175" s="38">
        <v>0</v>
      </c>
      <c s="32">
        <f>ROUND(ROUND(L175,2)*ROUND(G175,3),2)</f>
      </c>
      <c s="36" t="s">
        <v>3651</v>
      </c>
      <c>
        <f>(M175*21)/100</f>
      </c>
      <c t="s">
        <v>27</v>
      </c>
    </row>
    <row r="176" spans="1:5" ht="12.75">
      <c r="A176" s="35" t="s">
        <v>53</v>
      </c>
      <c r="E176" s="39" t="s">
        <v>5</v>
      </c>
    </row>
    <row r="177" spans="1:5" ht="12.75">
      <c r="A177" s="35" t="s">
        <v>54</v>
      </c>
      <c r="E177" s="40" t="s">
        <v>5817</v>
      </c>
    </row>
    <row r="178" spans="1:5" ht="12.75">
      <c r="A178" t="s">
        <v>55</v>
      </c>
      <c r="E178" s="39" t="s">
        <v>5</v>
      </c>
    </row>
    <row r="179" spans="1:16" ht="12.75">
      <c r="A179" t="s">
        <v>48</v>
      </c>
      <c s="34" t="s">
        <v>323</v>
      </c>
      <c s="34" t="s">
        <v>4572</v>
      </c>
      <c s="35" t="s">
        <v>5</v>
      </c>
      <c s="6" t="s">
        <v>5820</v>
      </c>
      <c s="36" t="s">
        <v>197</v>
      </c>
      <c s="37">
        <v>155.231</v>
      </c>
      <c s="36">
        <v>0</v>
      </c>
      <c s="36">
        <f>ROUND(G179*H179,6)</f>
      </c>
      <c r="L179" s="38">
        <v>0</v>
      </c>
      <c s="32">
        <f>ROUND(ROUND(L179,2)*ROUND(G179,3),2)</f>
      </c>
      <c s="36" t="s">
        <v>3651</v>
      </c>
      <c>
        <f>(M179*21)/100</f>
      </c>
      <c t="s">
        <v>27</v>
      </c>
    </row>
    <row r="180" spans="1:5" ht="12.75">
      <c r="A180" s="35" t="s">
        <v>53</v>
      </c>
      <c r="E180" s="39" t="s">
        <v>5</v>
      </c>
    </row>
    <row r="181" spans="1:5" ht="12.75">
      <c r="A181" s="35" t="s">
        <v>54</v>
      </c>
      <c r="E181" s="40" t="s">
        <v>5821</v>
      </c>
    </row>
    <row r="182" spans="1:5" ht="12.75">
      <c r="A182" t="s">
        <v>55</v>
      </c>
      <c r="E182" s="39" t="s">
        <v>5</v>
      </c>
    </row>
    <row r="183" spans="1:16" ht="12.75">
      <c r="A183" t="s">
        <v>48</v>
      </c>
      <c s="34" t="s">
        <v>327</v>
      </c>
      <c s="34" t="s">
        <v>5822</v>
      </c>
      <c s="35" t="s">
        <v>5</v>
      </c>
      <c s="6" t="s">
        <v>5823</v>
      </c>
      <c s="36" t="s">
        <v>197</v>
      </c>
      <c s="37">
        <v>178.85</v>
      </c>
      <c s="36">
        <v>0</v>
      </c>
      <c s="36">
        <f>ROUND(G183*H183,6)</f>
      </c>
      <c r="L183" s="38">
        <v>0</v>
      </c>
      <c s="32">
        <f>ROUND(ROUND(L183,2)*ROUND(G183,3),2)</f>
      </c>
      <c s="36" t="s">
        <v>3651</v>
      </c>
      <c>
        <f>(M183*21)/100</f>
      </c>
      <c t="s">
        <v>27</v>
      </c>
    </row>
    <row r="184" spans="1:5" ht="12.75">
      <c r="A184" s="35" t="s">
        <v>53</v>
      </c>
      <c r="E184" s="39" t="s">
        <v>5</v>
      </c>
    </row>
    <row r="185" spans="1:5" ht="12.75">
      <c r="A185" s="35" t="s">
        <v>54</v>
      </c>
      <c r="E185" s="40" t="s">
        <v>5824</v>
      </c>
    </row>
    <row r="186" spans="1:5" ht="12.75">
      <c r="A186" t="s">
        <v>55</v>
      </c>
      <c r="E186" s="39" t="s">
        <v>5</v>
      </c>
    </row>
    <row r="187" spans="1:16" ht="12.75">
      <c r="A187" t="s">
        <v>48</v>
      </c>
      <c s="34" t="s">
        <v>330</v>
      </c>
      <c s="34" t="s">
        <v>4575</v>
      </c>
      <c s="35" t="s">
        <v>5</v>
      </c>
      <c s="6" t="s">
        <v>5825</v>
      </c>
      <c s="36" t="s">
        <v>197</v>
      </c>
      <c s="37">
        <v>304.675</v>
      </c>
      <c s="36">
        <v>0.0004</v>
      </c>
      <c s="36">
        <f>ROUND(G187*H187,6)</f>
      </c>
      <c r="L187" s="38">
        <v>0</v>
      </c>
      <c s="32">
        <f>ROUND(ROUND(L187,2)*ROUND(G187,3),2)</f>
      </c>
      <c s="36" t="s">
        <v>3651</v>
      </c>
      <c>
        <f>(M187*21)/100</f>
      </c>
      <c t="s">
        <v>27</v>
      </c>
    </row>
    <row r="188" spans="1:5" ht="12.75">
      <c r="A188" s="35" t="s">
        <v>53</v>
      </c>
      <c r="E188" s="39" t="s">
        <v>5</v>
      </c>
    </row>
    <row r="189" spans="1:5" ht="12.75">
      <c r="A189" s="35" t="s">
        <v>54</v>
      </c>
      <c r="E189" s="40" t="s">
        <v>5826</v>
      </c>
    </row>
    <row r="190" spans="1:5" ht="12.75">
      <c r="A190" t="s">
        <v>55</v>
      </c>
      <c r="E190" s="39" t="s">
        <v>5</v>
      </c>
    </row>
    <row r="191" spans="1:16" ht="12.75">
      <c r="A191" t="s">
        <v>48</v>
      </c>
      <c s="34" t="s">
        <v>334</v>
      </c>
      <c s="34" t="s">
        <v>5827</v>
      </c>
      <c s="35" t="s">
        <v>5</v>
      </c>
      <c s="6" t="s">
        <v>5828</v>
      </c>
      <c s="36" t="s">
        <v>197</v>
      </c>
      <c s="37">
        <v>48.899</v>
      </c>
      <c s="36">
        <v>0.0004</v>
      </c>
      <c s="36">
        <f>ROUND(G191*H191,6)</f>
      </c>
      <c r="L191" s="38">
        <v>0</v>
      </c>
      <c s="32">
        <f>ROUND(ROUND(L191,2)*ROUND(G191,3),2)</f>
      </c>
      <c s="36" t="s">
        <v>3651</v>
      </c>
      <c>
        <f>(M191*21)/100</f>
      </c>
      <c t="s">
        <v>27</v>
      </c>
    </row>
    <row r="192" spans="1:5" ht="12.75">
      <c r="A192" s="35" t="s">
        <v>53</v>
      </c>
      <c r="E192" s="39" t="s">
        <v>5</v>
      </c>
    </row>
    <row r="193" spans="1:5" ht="12.75">
      <c r="A193" s="35" t="s">
        <v>54</v>
      </c>
      <c r="E193" s="40" t="s">
        <v>5829</v>
      </c>
    </row>
    <row r="194" spans="1:5" ht="12.75">
      <c r="A194" t="s">
        <v>55</v>
      </c>
      <c r="E194" s="39" t="s">
        <v>5</v>
      </c>
    </row>
    <row r="195" spans="1:16" ht="12.75">
      <c r="A195" t="s">
        <v>48</v>
      </c>
      <c s="34" t="s">
        <v>558</v>
      </c>
      <c s="34" t="s">
        <v>5830</v>
      </c>
      <c s="35" t="s">
        <v>5</v>
      </c>
      <c s="6" t="s">
        <v>5831</v>
      </c>
      <c s="36" t="s">
        <v>197</v>
      </c>
      <c s="37">
        <v>22.62</v>
      </c>
      <c s="36">
        <v>4E-05</v>
      </c>
      <c s="36">
        <f>ROUND(G195*H195,6)</f>
      </c>
      <c r="L195" s="38">
        <v>0</v>
      </c>
      <c s="32">
        <f>ROUND(ROUND(L195,2)*ROUND(G195,3),2)</f>
      </c>
      <c s="36" t="s">
        <v>3651</v>
      </c>
      <c>
        <f>(M195*21)/100</f>
      </c>
      <c t="s">
        <v>27</v>
      </c>
    </row>
    <row r="196" spans="1:5" ht="12.75">
      <c r="A196" s="35" t="s">
        <v>53</v>
      </c>
      <c r="E196" s="39" t="s">
        <v>5</v>
      </c>
    </row>
    <row r="197" spans="1:5" ht="12.75">
      <c r="A197" s="35" t="s">
        <v>54</v>
      </c>
      <c r="E197" s="40" t="s">
        <v>5832</v>
      </c>
    </row>
    <row r="198" spans="1:5" ht="12.75">
      <c r="A198" t="s">
        <v>55</v>
      </c>
      <c r="E198" s="39" t="s">
        <v>5</v>
      </c>
    </row>
    <row r="199" spans="1:16" ht="12.75">
      <c r="A199" t="s">
        <v>48</v>
      </c>
      <c s="34" t="s">
        <v>562</v>
      </c>
      <c s="34" t="s">
        <v>4586</v>
      </c>
      <c s="35" t="s">
        <v>5</v>
      </c>
      <c s="6" t="s">
        <v>5833</v>
      </c>
      <c s="36" t="s">
        <v>443</v>
      </c>
      <c s="37">
        <v>2.095</v>
      </c>
      <c s="36">
        <v>0</v>
      </c>
      <c s="36">
        <f>ROUND(G199*H199,6)</f>
      </c>
      <c r="L199" s="38">
        <v>0</v>
      </c>
      <c s="32">
        <f>ROUND(ROUND(L199,2)*ROUND(G199,3),2)</f>
      </c>
      <c s="36" t="s">
        <v>3651</v>
      </c>
      <c>
        <f>(M199*21)/100</f>
      </c>
      <c t="s">
        <v>27</v>
      </c>
    </row>
    <row r="200" spans="1:5" ht="12.75">
      <c r="A200" s="35" t="s">
        <v>53</v>
      </c>
      <c r="E200" s="39" t="s">
        <v>5</v>
      </c>
    </row>
    <row r="201" spans="1:5" ht="12.75">
      <c r="A201" s="35" t="s">
        <v>54</v>
      </c>
      <c r="E201" s="40" t="s">
        <v>5834</v>
      </c>
    </row>
    <row r="202" spans="1:5" ht="12.75">
      <c r="A202" t="s">
        <v>55</v>
      </c>
      <c r="E202" s="39" t="s">
        <v>5</v>
      </c>
    </row>
    <row r="203" spans="1:13" ht="12.75">
      <c r="A203" t="s">
        <v>46</v>
      </c>
      <c r="C203" s="31" t="s">
        <v>4591</v>
      </c>
      <c r="E203" s="33" t="s">
        <v>4592</v>
      </c>
      <c r="J203" s="32">
        <f>0</f>
      </c>
      <c s="32">
        <f>0</f>
      </c>
      <c s="32">
        <f>0+L204+L208+L212+L216+L220+L224+L228</f>
      </c>
      <c s="32">
        <f>0+M204+M208+M212+M216+M220+M224+M228</f>
      </c>
    </row>
    <row r="204" spans="1:16" ht="12.75">
      <c r="A204" t="s">
        <v>48</v>
      </c>
      <c s="34" t="s">
        <v>338</v>
      </c>
      <c s="34" t="s">
        <v>5835</v>
      </c>
      <c s="35" t="s">
        <v>5</v>
      </c>
      <c s="6" t="s">
        <v>5836</v>
      </c>
      <c s="36" t="s">
        <v>197</v>
      </c>
      <c s="37">
        <v>143.143</v>
      </c>
      <c s="36">
        <v>0.0035</v>
      </c>
      <c s="36">
        <f>ROUND(G204*H204,6)</f>
      </c>
      <c r="L204" s="38">
        <v>0</v>
      </c>
      <c s="32">
        <f>ROUND(ROUND(L204,2)*ROUND(G204,3),2)</f>
      </c>
      <c s="36" t="s">
        <v>3651</v>
      </c>
      <c>
        <f>(M204*21)/100</f>
      </c>
      <c t="s">
        <v>27</v>
      </c>
    </row>
    <row r="205" spans="1:5" ht="12.75">
      <c r="A205" s="35" t="s">
        <v>53</v>
      </c>
      <c r="E205" s="39" t="s">
        <v>5</v>
      </c>
    </row>
    <row r="206" spans="1:5" ht="12.75">
      <c r="A206" s="35" t="s">
        <v>54</v>
      </c>
      <c r="E206" s="40" t="s">
        <v>5837</v>
      </c>
    </row>
    <row r="207" spans="1:5" ht="12.75">
      <c r="A207" t="s">
        <v>55</v>
      </c>
      <c r="E207" s="39" t="s">
        <v>5</v>
      </c>
    </row>
    <row r="208" spans="1:16" ht="12.75">
      <c r="A208" t="s">
        <v>48</v>
      </c>
      <c s="34" t="s">
        <v>342</v>
      </c>
      <c s="34" t="s">
        <v>5838</v>
      </c>
      <c s="35" t="s">
        <v>5</v>
      </c>
      <c s="6" t="s">
        <v>5839</v>
      </c>
      <c s="36" t="s">
        <v>182</v>
      </c>
      <c s="37">
        <v>1.425</v>
      </c>
      <c s="36">
        <v>0.03</v>
      </c>
      <c s="36">
        <f>ROUND(G208*H208,6)</f>
      </c>
      <c r="L208" s="38">
        <v>0</v>
      </c>
      <c s="32">
        <f>ROUND(ROUND(L208,2)*ROUND(G208,3),2)</f>
      </c>
      <c s="36" t="s">
        <v>3651</v>
      </c>
      <c>
        <f>(M208*21)/100</f>
      </c>
      <c t="s">
        <v>27</v>
      </c>
    </row>
    <row r="209" spans="1:5" ht="12.75">
      <c r="A209" s="35" t="s">
        <v>53</v>
      </c>
      <c r="E209" s="39" t="s">
        <v>5</v>
      </c>
    </row>
    <row r="210" spans="1:5" ht="12.75">
      <c r="A210" s="35" t="s">
        <v>54</v>
      </c>
      <c r="E210" s="40" t="s">
        <v>5840</v>
      </c>
    </row>
    <row r="211" spans="1:5" ht="12.75">
      <c r="A211" t="s">
        <v>55</v>
      </c>
      <c r="E211" s="39" t="s">
        <v>5</v>
      </c>
    </row>
    <row r="212" spans="1:16" ht="12.75">
      <c r="A212" t="s">
        <v>48</v>
      </c>
      <c s="34" t="s">
        <v>573</v>
      </c>
      <c s="34" t="s">
        <v>5841</v>
      </c>
      <c s="35" t="s">
        <v>5</v>
      </c>
      <c s="6" t="s">
        <v>5842</v>
      </c>
      <c s="36" t="s">
        <v>197</v>
      </c>
      <c s="37">
        <v>93.677</v>
      </c>
      <c s="36">
        <v>0.0028</v>
      </c>
      <c s="36">
        <f>ROUND(G212*H212,6)</f>
      </c>
      <c r="L212" s="38">
        <v>0</v>
      </c>
      <c s="32">
        <f>ROUND(ROUND(L212,2)*ROUND(G212,3),2)</f>
      </c>
      <c s="36" t="s">
        <v>3651</v>
      </c>
      <c>
        <f>(M212*21)/100</f>
      </c>
      <c t="s">
        <v>27</v>
      </c>
    </row>
    <row r="213" spans="1:5" ht="12.75">
      <c r="A213" s="35" t="s">
        <v>53</v>
      </c>
      <c r="E213" s="39" t="s">
        <v>5</v>
      </c>
    </row>
    <row r="214" spans="1:5" ht="12.75">
      <c r="A214" s="35" t="s">
        <v>54</v>
      </c>
      <c r="E214" s="40" t="s">
        <v>5843</v>
      </c>
    </row>
    <row r="215" spans="1:5" ht="12.75">
      <c r="A215" t="s">
        <v>55</v>
      </c>
      <c r="E215" s="39" t="s">
        <v>5</v>
      </c>
    </row>
    <row r="216" spans="1:16" ht="25.5">
      <c r="A216" t="s">
        <v>48</v>
      </c>
      <c s="34" t="s">
        <v>577</v>
      </c>
      <c s="34" t="s">
        <v>5844</v>
      </c>
      <c s="35" t="s">
        <v>5</v>
      </c>
      <c s="6" t="s">
        <v>5845</v>
      </c>
      <c s="36" t="s">
        <v>197</v>
      </c>
      <c s="37">
        <v>91.84</v>
      </c>
      <c s="36">
        <v>0.0003</v>
      </c>
      <c s="36">
        <f>ROUND(G216*H216,6)</f>
      </c>
      <c r="L216" s="38">
        <v>0</v>
      </c>
      <c s="32">
        <f>ROUND(ROUND(L216,2)*ROUND(G216,3),2)</f>
      </c>
      <c s="36" t="s">
        <v>3651</v>
      </c>
      <c>
        <f>(M216*21)/100</f>
      </c>
      <c t="s">
        <v>27</v>
      </c>
    </row>
    <row r="217" spans="1:5" ht="12.75">
      <c r="A217" s="35" t="s">
        <v>53</v>
      </c>
      <c r="E217" s="39" t="s">
        <v>5</v>
      </c>
    </row>
    <row r="218" spans="1:5" ht="25.5">
      <c r="A218" s="35" t="s">
        <v>54</v>
      </c>
      <c r="E218" s="40" t="s">
        <v>5846</v>
      </c>
    </row>
    <row r="219" spans="1:5" ht="12.75">
      <c r="A219" t="s">
        <v>55</v>
      </c>
      <c r="E219" s="39" t="s">
        <v>5</v>
      </c>
    </row>
    <row r="220" spans="1:16" ht="25.5">
      <c r="A220" t="s">
        <v>48</v>
      </c>
      <c s="34" t="s">
        <v>346</v>
      </c>
      <c s="34" t="s">
        <v>4599</v>
      </c>
      <c s="35" t="s">
        <v>5</v>
      </c>
      <c s="6" t="s">
        <v>5847</v>
      </c>
      <c s="36" t="s">
        <v>197</v>
      </c>
      <c s="37">
        <v>140.336</v>
      </c>
      <c s="36">
        <v>0</v>
      </c>
      <c s="36">
        <f>ROUND(G220*H220,6)</f>
      </c>
      <c r="L220" s="38">
        <v>0</v>
      </c>
      <c s="32">
        <f>ROUND(ROUND(L220,2)*ROUND(G220,3),2)</f>
      </c>
      <c s="36" t="s">
        <v>3651</v>
      </c>
      <c>
        <f>(M220*21)/100</f>
      </c>
      <c t="s">
        <v>27</v>
      </c>
    </row>
    <row r="221" spans="1:5" ht="12.75">
      <c r="A221" s="35" t="s">
        <v>53</v>
      </c>
      <c r="E221" s="39" t="s">
        <v>5</v>
      </c>
    </row>
    <row r="222" spans="1:5" ht="12.75">
      <c r="A222" s="35" t="s">
        <v>54</v>
      </c>
      <c r="E222" s="40" t="s">
        <v>5848</v>
      </c>
    </row>
    <row r="223" spans="1:5" ht="12.75">
      <c r="A223" t="s">
        <v>55</v>
      </c>
      <c r="E223" s="39" t="s">
        <v>5</v>
      </c>
    </row>
    <row r="224" spans="1:16" ht="12.75">
      <c r="A224" t="s">
        <v>48</v>
      </c>
      <c s="34" t="s">
        <v>350</v>
      </c>
      <c s="34" t="s">
        <v>5849</v>
      </c>
      <c s="35" t="s">
        <v>5</v>
      </c>
      <c s="6" t="s">
        <v>5850</v>
      </c>
      <c s="36" t="s">
        <v>197</v>
      </c>
      <c s="37">
        <v>22.62</v>
      </c>
      <c s="36">
        <v>0.006</v>
      </c>
      <c s="36">
        <f>ROUND(G224*H224,6)</f>
      </c>
      <c r="L224" s="38">
        <v>0</v>
      </c>
      <c s="32">
        <f>ROUND(ROUND(L224,2)*ROUND(G224,3),2)</f>
      </c>
      <c s="36" t="s">
        <v>3651</v>
      </c>
      <c>
        <f>(M224*21)/100</f>
      </c>
      <c t="s">
        <v>27</v>
      </c>
    </row>
    <row r="225" spans="1:5" ht="12.75">
      <c r="A225" s="35" t="s">
        <v>53</v>
      </c>
      <c r="E225" s="39" t="s">
        <v>5</v>
      </c>
    </row>
    <row r="226" spans="1:5" ht="12.75">
      <c r="A226" s="35" t="s">
        <v>54</v>
      </c>
      <c r="E226" s="40" t="s">
        <v>5851</v>
      </c>
    </row>
    <row r="227" spans="1:5" ht="12.75">
      <c r="A227" t="s">
        <v>55</v>
      </c>
      <c r="E227" s="39" t="s">
        <v>5</v>
      </c>
    </row>
    <row r="228" spans="1:16" ht="12.75">
      <c r="A228" t="s">
        <v>48</v>
      </c>
      <c s="34" t="s">
        <v>581</v>
      </c>
      <c s="34" t="s">
        <v>4602</v>
      </c>
      <c s="35" t="s">
        <v>5</v>
      </c>
      <c s="6" t="s">
        <v>5852</v>
      </c>
      <c s="36" t="s">
        <v>443</v>
      </c>
      <c s="37">
        <v>0.969</v>
      </c>
      <c s="36">
        <v>0</v>
      </c>
      <c s="36">
        <f>ROUND(G228*H228,6)</f>
      </c>
      <c r="L228" s="38">
        <v>0</v>
      </c>
      <c s="32">
        <f>ROUND(ROUND(L228,2)*ROUND(G228,3),2)</f>
      </c>
      <c s="36" t="s">
        <v>3651</v>
      </c>
      <c>
        <f>(M228*21)/100</f>
      </c>
      <c t="s">
        <v>27</v>
      </c>
    </row>
    <row r="229" spans="1:5" ht="12.75">
      <c r="A229" s="35" t="s">
        <v>53</v>
      </c>
      <c r="E229" s="39" t="s">
        <v>5</v>
      </c>
    </row>
    <row r="230" spans="1:5" ht="12.75">
      <c r="A230" s="35" t="s">
        <v>54</v>
      </c>
      <c r="E230" s="40" t="s">
        <v>5853</v>
      </c>
    </row>
    <row r="231" spans="1:5" ht="12.75">
      <c r="A231" t="s">
        <v>55</v>
      </c>
      <c r="E231" s="39" t="s">
        <v>5</v>
      </c>
    </row>
    <row r="232" spans="1:13" ht="12.75">
      <c r="A232" t="s">
        <v>46</v>
      </c>
      <c r="C232" s="31" t="s">
        <v>4607</v>
      </c>
      <c r="E232" s="33" t="s">
        <v>4608</v>
      </c>
      <c r="J232" s="32">
        <f>0</f>
      </c>
      <c s="32">
        <f>0</f>
      </c>
      <c s="32">
        <f>0+L233+L237+L241+L245</f>
      </c>
      <c s="32">
        <f>0+M233+M237+M241+M245</f>
      </c>
    </row>
    <row r="233" spans="1:16" ht="12.75">
      <c r="A233" t="s">
        <v>48</v>
      </c>
      <c s="34" t="s">
        <v>585</v>
      </c>
      <c s="34" t="s">
        <v>5854</v>
      </c>
      <c s="35" t="s">
        <v>5</v>
      </c>
      <c s="6" t="s">
        <v>5855</v>
      </c>
      <c s="36" t="s">
        <v>4611</v>
      </c>
      <c s="37">
        <v>2</v>
      </c>
      <c s="36">
        <v>0</v>
      </c>
      <c s="36">
        <f>ROUND(G233*H233,6)</f>
      </c>
      <c r="L233" s="38">
        <v>0</v>
      </c>
      <c s="32">
        <f>ROUND(ROUND(L233,2)*ROUND(G233,3),2)</f>
      </c>
      <c s="36" t="s">
        <v>3651</v>
      </c>
      <c>
        <f>(M233*21)/100</f>
      </c>
      <c t="s">
        <v>27</v>
      </c>
    </row>
    <row r="234" spans="1:5" ht="12.75">
      <c r="A234" s="35" t="s">
        <v>53</v>
      </c>
      <c r="E234" s="39" t="s">
        <v>5</v>
      </c>
    </row>
    <row r="235" spans="1:5" ht="12.75">
      <c r="A235" s="35" t="s">
        <v>54</v>
      </c>
      <c r="E235" s="40" t="s">
        <v>3735</v>
      </c>
    </row>
    <row r="236" spans="1:5" ht="12.75">
      <c r="A236" t="s">
        <v>55</v>
      </c>
      <c r="E236" s="39" t="s">
        <v>5</v>
      </c>
    </row>
    <row r="237" spans="1:16" ht="12.75">
      <c r="A237" t="s">
        <v>48</v>
      </c>
      <c s="34" t="s">
        <v>355</v>
      </c>
      <c s="34" t="s">
        <v>5856</v>
      </c>
      <c s="35" t="s">
        <v>5</v>
      </c>
      <c s="6" t="s">
        <v>5857</v>
      </c>
      <c s="36" t="s">
        <v>4611</v>
      </c>
      <c s="37">
        <v>1</v>
      </c>
      <c s="36">
        <v>0</v>
      </c>
      <c s="36">
        <f>ROUND(G237*H237,6)</f>
      </c>
      <c r="L237" s="38">
        <v>0</v>
      </c>
      <c s="32">
        <f>ROUND(ROUND(L237,2)*ROUND(G237,3),2)</f>
      </c>
      <c s="36" t="s">
        <v>3651</v>
      </c>
      <c>
        <f>(M237*21)/100</f>
      </c>
      <c t="s">
        <v>27</v>
      </c>
    </row>
    <row r="238" spans="1:5" ht="12.75">
      <c r="A238" s="35" t="s">
        <v>53</v>
      </c>
      <c r="E238" s="39" t="s">
        <v>5</v>
      </c>
    </row>
    <row r="239" spans="1:5" ht="12.75">
      <c r="A239" s="35" t="s">
        <v>54</v>
      </c>
      <c r="E239" s="40" t="s">
        <v>3747</v>
      </c>
    </row>
    <row r="240" spans="1:5" ht="12.75">
      <c r="A240" t="s">
        <v>55</v>
      </c>
      <c r="E240" s="39" t="s">
        <v>5</v>
      </c>
    </row>
    <row r="241" spans="1:16" ht="12.75">
      <c r="A241" t="s">
        <v>48</v>
      </c>
      <c s="34" t="s">
        <v>359</v>
      </c>
      <c s="34" t="s">
        <v>4609</v>
      </c>
      <c s="35" t="s">
        <v>5</v>
      </c>
      <c s="6" t="s">
        <v>5858</v>
      </c>
      <c s="36" t="s">
        <v>4611</v>
      </c>
      <c s="37">
        <v>1</v>
      </c>
      <c s="36">
        <v>0</v>
      </c>
      <c s="36">
        <f>ROUND(G241*H241,6)</f>
      </c>
      <c r="L241" s="38">
        <v>0</v>
      </c>
      <c s="32">
        <f>ROUND(ROUND(L241,2)*ROUND(G241,3),2)</f>
      </c>
      <c s="36" t="s">
        <v>3651</v>
      </c>
      <c>
        <f>(M241*21)/100</f>
      </c>
      <c t="s">
        <v>27</v>
      </c>
    </row>
    <row r="242" spans="1:5" ht="12.75">
      <c r="A242" s="35" t="s">
        <v>53</v>
      </c>
      <c r="E242" s="39" t="s">
        <v>5</v>
      </c>
    </row>
    <row r="243" spans="1:5" ht="12.75">
      <c r="A243" s="35" t="s">
        <v>54</v>
      </c>
      <c r="E243" s="40" t="s">
        <v>3747</v>
      </c>
    </row>
    <row r="244" spans="1:5" ht="12.75">
      <c r="A244" t="s">
        <v>55</v>
      </c>
      <c r="E244" s="39" t="s">
        <v>5</v>
      </c>
    </row>
    <row r="245" spans="1:16" ht="12.75">
      <c r="A245" t="s">
        <v>48</v>
      </c>
      <c s="34" t="s">
        <v>363</v>
      </c>
      <c s="34" t="s">
        <v>5859</v>
      </c>
      <c s="35" t="s">
        <v>5</v>
      </c>
      <c s="6" t="s">
        <v>5860</v>
      </c>
      <c s="36" t="s">
        <v>4611</v>
      </c>
      <c s="37">
        <v>1</v>
      </c>
      <c s="36">
        <v>0</v>
      </c>
      <c s="36">
        <f>ROUND(G245*H245,6)</f>
      </c>
      <c r="L245" s="38">
        <v>0</v>
      </c>
      <c s="32">
        <f>ROUND(ROUND(L245,2)*ROUND(G245,3),2)</f>
      </c>
      <c s="36" t="s">
        <v>3651</v>
      </c>
      <c>
        <f>(M245*21)/100</f>
      </c>
      <c t="s">
        <v>27</v>
      </c>
    </row>
    <row r="246" spans="1:5" ht="12.75">
      <c r="A246" s="35" t="s">
        <v>53</v>
      </c>
      <c r="E246" s="39" t="s">
        <v>5</v>
      </c>
    </row>
    <row r="247" spans="1:5" ht="12.75">
      <c r="A247" s="35" t="s">
        <v>54</v>
      </c>
      <c r="E247" s="40" t="s">
        <v>3747</v>
      </c>
    </row>
    <row r="248" spans="1:5" ht="12.75">
      <c r="A248" t="s">
        <v>55</v>
      </c>
      <c r="E248" s="39" t="s">
        <v>5</v>
      </c>
    </row>
    <row r="249" spans="1:13" ht="12.75">
      <c r="A249" t="s">
        <v>46</v>
      </c>
      <c r="C249" s="31" t="s">
        <v>5861</v>
      </c>
      <c r="E249" s="33" t="s">
        <v>5862</v>
      </c>
      <c r="J249" s="32">
        <f>0</f>
      </c>
      <c s="32">
        <f>0</f>
      </c>
      <c s="32">
        <f>0+L250+L254</f>
      </c>
      <c s="32">
        <f>0+M250+M254</f>
      </c>
    </row>
    <row r="250" spans="1:16" ht="12.75">
      <c r="A250" t="s">
        <v>48</v>
      </c>
      <c s="34" t="s">
        <v>368</v>
      </c>
      <c s="34" t="s">
        <v>5863</v>
      </c>
      <c s="35" t="s">
        <v>5</v>
      </c>
      <c s="6" t="s">
        <v>5864</v>
      </c>
      <c s="36" t="s">
        <v>62</v>
      </c>
      <c s="37">
        <v>6</v>
      </c>
      <c s="36">
        <v>0</v>
      </c>
      <c s="36">
        <f>ROUND(G250*H250,6)</f>
      </c>
      <c r="L250" s="38">
        <v>0</v>
      </c>
      <c s="32">
        <f>ROUND(ROUND(L250,2)*ROUND(G250,3),2)</f>
      </c>
      <c s="36" t="s">
        <v>434</v>
      </c>
      <c>
        <f>(M250*21)/100</f>
      </c>
      <c t="s">
        <v>27</v>
      </c>
    </row>
    <row r="251" spans="1:5" ht="12.75">
      <c r="A251" s="35" t="s">
        <v>53</v>
      </c>
      <c r="E251" s="39" t="s">
        <v>5</v>
      </c>
    </row>
    <row r="252" spans="1:5" ht="12.75">
      <c r="A252" s="35" t="s">
        <v>54</v>
      </c>
      <c r="E252" s="40" t="s">
        <v>5865</v>
      </c>
    </row>
    <row r="253" spans="1:5" ht="12.75">
      <c r="A253" t="s">
        <v>55</v>
      </c>
      <c r="E253" s="39" t="s">
        <v>5</v>
      </c>
    </row>
    <row r="254" spans="1:16" ht="12.75">
      <c r="A254" t="s">
        <v>48</v>
      </c>
      <c s="34" t="s">
        <v>372</v>
      </c>
      <c s="34" t="s">
        <v>5866</v>
      </c>
      <c s="35" t="s">
        <v>5</v>
      </c>
      <c s="6" t="s">
        <v>5867</v>
      </c>
      <c s="36" t="s">
        <v>298</v>
      </c>
      <c s="37">
        <v>1</v>
      </c>
      <c s="36">
        <v>0</v>
      </c>
      <c s="36">
        <f>ROUND(G254*H254,6)</f>
      </c>
      <c r="L254" s="38">
        <v>0</v>
      </c>
      <c s="32">
        <f>ROUND(ROUND(L254,2)*ROUND(G254,3),2)</f>
      </c>
      <c s="36" t="s">
        <v>434</v>
      </c>
      <c>
        <f>(M254*21)/100</f>
      </c>
      <c t="s">
        <v>27</v>
      </c>
    </row>
    <row r="255" spans="1:5" ht="12.75">
      <c r="A255" s="35" t="s">
        <v>53</v>
      </c>
      <c r="E255" s="39" t="s">
        <v>5</v>
      </c>
    </row>
    <row r="256" spans="1:5" ht="12.75">
      <c r="A256" s="35" t="s">
        <v>54</v>
      </c>
      <c r="E256" s="40" t="s">
        <v>3747</v>
      </c>
    </row>
    <row r="257" spans="1:5" ht="12.75">
      <c r="A257" t="s">
        <v>55</v>
      </c>
      <c r="E257" s="39" t="s">
        <v>5</v>
      </c>
    </row>
    <row r="258" spans="1:13" ht="12.75">
      <c r="A258" t="s">
        <v>46</v>
      </c>
      <c r="C258" s="31" t="s">
        <v>417</v>
      </c>
      <c r="E258" s="33" t="s">
        <v>5868</v>
      </c>
      <c r="J258" s="32">
        <f>0</f>
      </c>
      <c s="32">
        <f>0</f>
      </c>
      <c s="32">
        <f>0+L259+L263+L267+L271+L275+L279+L283+L287+L291+L295+L299+L303+L307</f>
      </c>
      <c s="32">
        <f>0+M259+M263+M267+M271+M275+M279+M283+M287+M291+M295+M299+M303+M307</f>
      </c>
    </row>
    <row r="259" spans="1:16" ht="12.75">
      <c r="A259" t="s">
        <v>48</v>
      </c>
      <c s="34" t="s">
        <v>376</v>
      </c>
      <c s="34" t="s">
        <v>5869</v>
      </c>
      <c s="35" t="s">
        <v>5</v>
      </c>
      <c s="6" t="s">
        <v>5870</v>
      </c>
      <c s="36" t="s">
        <v>5348</v>
      </c>
      <c s="37">
        <v>1653.9</v>
      </c>
      <c s="36">
        <v>0</v>
      </c>
      <c s="36">
        <f>ROUND(G259*H259,6)</f>
      </c>
      <c r="L259" s="38">
        <v>0</v>
      </c>
      <c s="32">
        <f>ROUND(ROUND(L259,2)*ROUND(G259,3),2)</f>
      </c>
      <c s="36" t="s">
        <v>3651</v>
      </c>
      <c>
        <f>(M259*21)/100</f>
      </c>
      <c t="s">
        <v>27</v>
      </c>
    </row>
    <row r="260" spans="1:5" ht="12.75">
      <c r="A260" s="35" t="s">
        <v>53</v>
      </c>
      <c r="E260" s="39" t="s">
        <v>5</v>
      </c>
    </row>
    <row r="261" spans="1:5" ht="12.75">
      <c r="A261" s="35" t="s">
        <v>54</v>
      </c>
      <c r="E261" s="40" t="s">
        <v>5871</v>
      </c>
    </row>
    <row r="262" spans="1:5" ht="12.75">
      <c r="A262" t="s">
        <v>55</v>
      </c>
      <c r="E262" s="39" t="s">
        <v>5</v>
      </c>
    </row>
    <row r="263" spans="1:16" ht="12.75">
      <c r="A263" t="s">
        <v>48</v>
      </c>
      <c s="34" t="s">
        <v>380</v>
      </c>
      <c s="34" t="s">
        <v>5872</v>
      </c>
      <c s="35" t="s">
        <v>5</v>
      </c>
      <c s="6" t="s">
        <v>5873</v>
      </c>
      <c s="36" t="s">
        <v>497</v>
      </c>
      <c s="37">
        <v>1</v>
      </c>
      <c s="36">
        <v>0</v>
      </c>
      <c s="36">
        <f>ROUND(G263*H263,6)</f>
      </c>
      <c r="L263" s="38">
        <v>0</v>
      </c>
      <c s="32">
        <f>ROUND(ROUND(L263,2)*ROUND(G263,3),2)</f>
      </c>
      <c s="36" t="s">
        <v>434</v>
      </c>
      <c>
        <f>(M263*21)/100</f>
      </c>
      <c t="s">
        <v>27</v>
      </c>
    </row>
    <row r="264" spans="1:5" ht="12.75">
      <c r="A264" s="35" t="s">
        <v>53</v>
      </c>
      <c r="E264" s="39" t="s">
        <v>5</v>
      </c>
    </row>
    <row r="265" spans="1:5" ht="12.75">
      <c r="A265" s="35" t="s">
        <v>54</v>
      </c>
      <c r="E265" s="40" t="s">
        <v>3747</v>
      </c>
    </row>
    <row r="266" spans="1:5" ht="38.25">
      <c r="A266" t="s">
        <v>55</v>
      </c>
      <c r="E266" s="39" t="s">
        <v>5874</v>
      </c>
    </row>
    <row r="267" spans="1:16" ht="12.75">
      <c r="A267" t="s">
        <v>48</v>
      </c>
      <c s="34" t="s">
        <v>384</v>
      </c>
      <c s="34" t="s">
        <v>5875</v>
      </c>
      <c s="35" t="s">
        <v>5</v>
      </c>
      <c s="6" t="s">
        <v>5876</v>
      </c>
      <c s="36" t="s">
        <v>497</v>
      </c>
      <c s="37">
        <v>1</v>
      </c>
      <c s="36">
        <v>0</v>
      </c>
      <c s="36">
        <f>ROUND(G267*H267,6)</f>
      </c>
      <c r="L267" s="38">
        <v>0</v>
      </c>
      <c s="32">
        <f>ROUND(ROUND(L267,2)*ROUND(G267,3),2)</f>
      </c>
      <c s="36" t="s">
        <v>434</v>
      </c>
      <c>
        <f>(M267*21)/100</f>
      </c>
      <c t="s">
        <v>27</v>
      </c>
    </row>
    <row r="268" spans="1:5" ht="12.75">
      <c r="A268" s="35" t="s">
        <v>53</v>
      </c>
      <c r="E268" s="39" t="s">
        <v>5</v>
      </c>
    </row>
    <row r="269" spans="1:5" ht="12.75">
      <c r="A269" s="35" t="s">
        <v>54</v>
      </c>
      <c r="E269" s="40" t="s">
        <v>3747</v>
      </c>
    </row>
    <row r="270" spans="1:5" ht="38.25">
      <c r="A270" t="s">
        <v>55</v>
      </c>
      <c r="E270" s="39" t="s">
        <v>5877</v>
      </c>
    </row>
    <row r="271" spans="1:16" ht="12.75">
      <c r="A271" t="s">
        <v>48</v>
      </c>
      <c s="34" t="s">
        <v>389</v>
      </c>
      <c s="34" t="s">
        <v>5878</v>
      </c>
      <c s="35" t="s">
        <v>5</v>
      </c>
      <c s="6" t="s">
        <v>5879</v>
      </c>
      <c s="36" t="s">
        <v>497</v>
      </c>
      <c s="37">
        <v>1</v>
      </c>
      <c s="36">
        <v>0</v>
      </c>
      <c s="36">
        <f>ROUND(G271*H271,6)</f>
      </c>
      <c r="L271" s="38">
        <v>0</v>
      </c>
      <c s="32">
        <f>ROUND(ROUND(L271,2)*ROUND(G271,3),2)</f>
      </c>
      <c s="36" t="s">
        <v>434</v>
      </c>
      <c>
        <f>(M271*21)/100</f>
      </c>
      <c t="s">
        <v>27</v>
      </c>
    </row>
    <row r="272" spans="1:5" ht="12.75">
      <c r="A272" s="35" t="s">
        <v>53</v>
      </c>
      <c r="E272" s="39" t="s">
        <v>5</v>
      </c>
    </row>
    <row r="273" spans="1:5" ht="12.75">
      <c r="A273" s="35" t="s">
        <v>54</v>
      </c>
      <c r="E273" s="40" t="s">
        <v>3747</v>
      </c>
    </row>
    <row r="274" spans="1:5" ht="63.75">
      <c r="A274" t="s">
        <v>55</v>
      </c>
      <c r="E274" s="39" t="s">
        <v>5880</v>
      </c>
    </row>
    <row r="275" spans="1:16" ht="12.75">
      <c r="A275" t="s">
        <v>48</v>
      </c>
      <c s="34" t="s">
        <v>393</v>
      </c>
      <c s="34" t="s">
        <v>5881</v>
      </c>
      <c s="35" t="s">
        <v>5</v>
      </c>
      <c s="6" t="s">
        <v>5882</v>
      </c>
      <c s="36" t="s">
        <v>497</v>
      </c>
      <c s="37">
        <v>1</v>
      </c>
      <c s="36">
        <v>0</v>
      </c>
      <c s="36">
        <f>ROUND(G275*H275,6)</f>
      </c>
      <c r="L275" s="38">
        <v>0</v>
      </c>
      <c s="32">
        <f>ROUND(ROUND(L275,2)*ROUND(G275,3),2)</f>
      </c>
      <c s="36" t="s">
        <v>434</v>
      </c>
      <c>
        <f>(M275*21)/100</f>
      </c>
      <c t="s">
        <v>27</v>
      </c>
    </row>
    <row r="276" spans="1:5" ht="12.75">
      <c r="A276" s="35" t="s">
        <v>53</v>
      </c>
      <c r="E276" s="39" t="s">
        <v>5</v>
      </c>
    </row>
    <row r="277" spans="1:5" ht="12.75">
      <c r="A277" s="35" t="s">
        <v>54</v>
      </c>
      <c r="E277" s="40" t="s">
        <v>3747</v>
      </c>
    </row>
    <row r="278" spans="1:5" ht="63.75">
      <c r="A278" t="s">
        <v>55</v>
      </c>
      <c r="E278" s="39" t="s">
        <v>5883</v>
      </c>
    </row>
    <row r="279" spans="1:16" ht="12.75">
      <c r="A279" t="s">
        <v>48</v>
      </c>
      <c s="34" t="s">
        <v>397</v>
      </c>
      <c s="34" t="s">
        <v>5884</v>
      </c>
      <c s="35" t="s">
        <v>5</v>
      </c>
      <c s="6" t="s">
        <v>5885</v>
      </c>
      <c s="36" t="s">
        <v>497</v>
      </c>
      <c s="37">
        <v>1</v>
      </c>
      <c s="36">
        <v>0</v>
      </c>
      <c s="36">
        <f>ROUND(G279*H279,6)</f>
      </c>
      <c r="L279" s="38">
        <v>0</v>
      </c>
      <c s="32">
        <f>ROUND(ROUND(L279,2)*ROUND(G279,3),2)</f>
      </c>
      <c s="36" t="s">
        <v>434</v>
      </c>
      <c>
        <f>(M279*21)/100</f>
      </c>
      <c t="s">
        <v>27</v>
      </c>
    </row>
    <row r="280" spans="1:5" ht="12.75">
      <c r="A280" s="35" t="s">
        <v>53</v>
      </c>
      <c r="E280" s="39" t="s">
        <v>5</v>
      </c>
    </row>
    <row r="281" spans="1:5" ht="12.75">
      <c r="A281" s="35" t="s">
        <v>54</v>
      </c>
      <c r="E281" s="40" t="s">
        <v>3747</v>
      </c>
    </row>
    <row r="282" spans="1:5" ht="63.75">
      <c r="A282" t="s">
        <v>55</v>
      </c>
      <c r="E282" s="39" t="s">
        <v>5886</v>
      </c>
    </row>
    <row r="283" spans="1:16" ht="12.75">
      <c r="A283" t="s">
        <v>48</v>
      </c>
      <c s="34" t="s">
        <v>608</v>
      </c>
      <c s="34" t="s">
        <v>5887</v>
      </c>
      <c s="35" t="s">
        <v>5</v>
      </c>
      <c s="6" t="s">
        <v>5888</v>
      </c>
      <c s="36" t="s">
        <v>497</v>
      </c>
      <c s="37">
        <v>1</v>
      </c>
      <c s="36">
        <v>0</v>
      </c>
      <c s="36">
        <f>ROUND(G283*H283,6)</f>
      </c>
      <c r="L283" s="38">
        <v>0</v>
      </c>
      <c s="32">
        <f>ROUND(ROUND(L283,2)*ROUND(G283,3),2)</f>
      </c>
      <c s="36" t="s">
        <v>434</v>
      </c>
      <c>
        <f>(M283*21)/100</f>
      </c>
      <c t="s">
        <v>27</v>
      </c>
    </row>
    <row r="284" spans="1:5" ht="12.75">
      <c r="A284" s="35" t="s">
        <v>53</v>
      </c>
      <c r="E284" s="39" t="s">
        <v>5</v>
      </c>
    </row>
    <row r="285" spans="1:5" ht="12.75">
      <c r="A285" s="35" t="s">
        <v>54</v>
      </c>
      <c r="E285" s="40" t="s">
        <v>3747</v>
      </c>
    </row>
    <row r="286" spans="1:5" ht="51">
      <c r="A286" t="s">
        <v>55</v>
      </c>
      <c r="E286" s="39" t="s">
        <v>5889</v>
      </c>
    </row>
    <row r="287" spans="1:16" ht="12.75">
      <c r="A287" t="s">
        <v>48</v>
      </c>
      <c s="34" t="s">
        <v>612</v>
      </c>
      <c s="34" t="s">
        <v>5890</v>
      </c>
      <c s="35" t="s">
        <v>5</v>
      </c>
      <c s="6" t="s">
        <v>5873</v>
      </c>
      <c s="36" t="s">
        <v>497</v>
      </c>
      <c s="37">
        <v>1</v>
      </c>
      <c s="36">
        <v>0</v>
      </c>
      <c s="36">
        <f>ROUND(G287*H287,6)</f>
      </c>
      <c r="L287" s="38">
        <v>0</v>
      </c>
      <c s="32">
        <f>ROUND(ROUND(L287,2)*ROUND(G287,3),2)</f>
      </c>
      <c s="36" t="s">
        <v>434</v>
      </c>
      <c>
        <f>(M287*21)/100</f>
      </c>
      <c t="s">
        <v>27</v>
      </c>
    </row>
    <row r="288" spans="1:5" ht="12.75">
      <c r="A288" s="35" t="s">
        <v>53</v>
      </c>
      <c r="E288" s="39" t="s">
        <v>5</v>
      </c>
    </row>
    <row r="289" spans="1:5" ht="12.75">
      <c r="A289" s="35" t="s">
        <v>54</v>
      </c>
      <c r="E289" s="40" t="s">
        <v>3747</v>
      </c>
    </row>
    <row r="290" spans="1:5" ht="38.25">
      <c r="A290" t="s">
        <v>55</v>
      </c>
      <c r="E290" s="39" t="s">
        <v>5891</v>
      </c>
    </row>
    <row r="291" spans="1:16" ht="12.75">
      <c r="A291" t="s">
        <v>48</v>
      </c>
      <c s="34" t="s">
        <v>401</v>
      </c>
      <c s="34" t="s">
        <v>5892</v>
      </c>
      <c s="35" t="s">
        <v>5</v>
      </c>
      <c s="6" t="s">
        <v>5873</v>
      </c>
      <c s="36" t="s">
        <v>497</v>
      </c>
      <c s="37">
        <v>1</v>
      </c>
      <c s="36">
        <v>0</v>
      </c>
      <c s="36">
        <f>ROUND(G291*H291,6)</f>
      </c>
      <c r="L291" s="38">
        <v>0</v>
      </c>
      <c s="32">
        <f>ROUND(ROUND(L291,2)*ROUND(G291,3),2)</f>
      </c>
      <c s="36" t="s">
        <v>434</v>
      </c>
      <c>
        <f>(M291*21)/100</f>
      </c>
      <c t="s">
        <v>27</v>
      </c>
    </row>
    <row r="292" spans="1:5" ht="12.75">
      <c r="A292" s="35" t="s">
        <v>53</v>
      </c>
      <c r="E292" s="39" t="s">
        <v>5</v>
      </c>
    </row>
    <row r="293" spans="1:5" ht="12.75">
      <c r="A293" s="35" t="s">
        <v>54</v>
      </c>
      <c r="E293" s="40" t="s">
        <v>3747</v>
      </c>
    </row>
    <row r="294" spans="1:5" ht="38.25">
      <c r="A294" t="s">
        <v>55</v>
      </c>
      <c r="E294" s="39" t="s">
        <v>5893</v>
      </c>
    </row>
    <row r="295" spans="1:16" ht="12.75">
      <c r="A295" t="s">
        <v>48</v>
      </c>
      <c s="34" t="s">
        <v>405</v>
      </c>
      <c s="34" t="s">
        <v>5894</v>
      </c>
      <c s="35" t="s">
        <v>5</v>
      </c>
      <c s="6" t="s">
        <v>5895</v>
      </c>
      <c s="36" t="s">
        <v>497</v>
      </c>
      <c s="37">
        <v>1</v>
      </c>
      <c s="36">
        <v>0</v>
      </c>
      <c s="36">
        <f>ROUND(G295*H295,6)</f>
      </c>
      <c r="L295" s="38">
        <v>0</v>
      </c>
      <c s="32">
        <f>ROUND(ROUND(L295,2)*ROUND(G295,3),2)</f>
      </c>
      <c s="36" t="s">
        <v>434</v>
      </c>
      <c>
        <f>(M295*21)/100</f>
      </c>
      <c t="s">
        <v>27</v>
      </c>
    </row>
    <row r="296" spans="1:5" ht="12.75">
      <c r="A296" s="35" t="s">
        <v>53</v>
      </c>
      <c r="E296" s="39" t="s">
        <v>5</v>
      </c>
    </row>
    <row r="297" spans="1:5" ht="12.75">
      <c r="A297" s="35" t="s">
        <v>54</v>
      </c>
      <c r="E297" s="40" t="s">
        <v>3747</v>
      </c>
    </row>
    <row r="298" spans="1:5" ht="63.75">
      <c r="A298" t="s">
        <v>55</v>
      </c>
      <c r="E298" s="39" t="s">
        <v>5896</v>
      </c>
    </row>
    <row r="299" spans="1:16" ht="12.75">
      <c r="A299" t="s">
        <v>48</v>
      </c>
      <c s="34" t="s">
        <v>409</v>
      </c>
      <c s="34" t="s">
        <v>5897</v>
      </c>
      <c s="35" t="s">
        <v>5</v>
      </c>
      <c s="6" t="s">
        <v>5898</v>
      </c>
      <c s="36" t="s">
        <v>497</v>
      </c>
      <c s="37">
        <v>1</v>
      </c>
      <c s="36">
        <v>0</v>
      </c>
      <c s="36">
        <f>ROUND(G299*H299,6)</f>
      </c>
      <c r="L299" s="38">
        <v>0</v>
      </c>
      <c s="32">
        <f>ROUND(ROUND(L299,2)*ROUND(G299,3),2)</f>
      </c>
      <c s="36" t="s">
        <v>434</v>
      </c>
      <c>
        <f>(M299*21)/100</f>
      </c>
      <c t="s">
        <v>27</v>
      </c>
    </row>
    <row r="300" spans="1:5" ht="12.75">
      <c r="A300" s="35" t="s">
        <v>53</v>
      </c>
      <c r="E300" s="39" t="s">
        <v>5</v>
      </c>
    </row>
    <row r="301" spans="1:5" ht="12.75">
      <c r="A301" s="35" t="s">
        <v>54</v>
      </c>
      <c r="E301" s="40" t="s">
        <v>3747</v>
      </c>
    </row>
    <row r="302" spans="1:5" ht="63.75">
      <c r="A302" t="s">
        <v>55</v>
      </c>
      <c r="E302" s="39" t="s">
        <v>5899</v>
      </c>
    </row>
    <row r="303" spans="1:16" ht="12.75">
      <c r="A303" t="s">
        <v>48</v>
      </c>
      <c s="34" t="s">
        <v>410</v>
      </c>
      <c s="34" t="s">
        <v>5900</v>
      </c>
      <c s="35" t="s">
        <v>5</v>
      </c>
      <c s="6" t="s">
        <v>5901</v>
      </c>
      <c s="36" t="s">
        <v>497</v>
      </c>
      <c s="37">
        <v>1</v>
      </c>
      <c s="36">
        <v>0</v>
      </c>
      <c s="36">
        <f>ROUND(G303*H303,6)</f>
      </c>
      <c r="L303" s="38">
        <v>0</v>
      </c>
      <c s="32">
        <f>ROUND(ROUND(L303,2)*ROUND(G303,3),2)</f>
      </c>
      <c s="36" t="s">
        <v>434</v>
      </c>
      <c>
        <f>(M303*21)/100</f>
      </c>
      <c t="s">
        <v>27</v>
      </c>
    </row>
    <row r="304" spans="1:5" ht="12.75">
      <c r="A304" s="35" t="s">
        <v>53</v>
      </c>
      <c r="E304" s="39" t="s">
        <v>5</v>
      </c>
    </row>
    <row r="305" spans="1:5" ht="12.75">
      <c r="A305" s="35" t="s">
        <v>54</v>
      </c>
      <c r="E305" s="40" t="s">
        <v>3747</v>
      </c>
    </row>
    <row r="306" spans="1:5" ht="51">
      <c r="A306" t="s">
        <v>55</v>
      </c>
      <c r="E306" s="39" t="s">
        <v>5902</v>
      </c>
    </row>
    <row r="307" spans="1:16" ht="12.75">
      <c r="A307" t="s">
        <v>48</v>
      </c>
      <c s="34" t="s">
        <v>411</v>
      </c>
      <c s="34" t="s">
        <v>5903</v>
      </c>
      <c s="35" t="s">
        <v>5</v>
      </c>
      <c s="6" t="s">
        <v>5904</v>
      </c>
      <c s="36" t="s">
        <v>62</v>
      </c>
      <c s="37">
        <v>7</v>
      </c>
      <c s="36">
        <v>0</v>
      </c>
      <c s="36">
        <f>ROUND(G307*H307,6)</f>
      </c>
      <c r="L307" s="38">
        <v>0</v>
      </c>
      <c s="32">
        <f>ROUND(ROUND(L307,2)*ROUND(G307,3),2)</f>
      </c>
      <c s="36" t="s">
        <v>434</v>
      </c>
      <c>
        <f>(M307*21)/100</f>
      </c>
      <c t="s">
        <v>27</v>
      </c>
    </row>
    <row r="308" spans="1:5" ht="12.75">
      <c r="A308" s="35" t="s">
        <v>53</v>
      </c>
      <c r="E308" s="39" t="s">
        <v>5</v>
      </c>
    </row>
    <row r="309" spans="1:5" ht="12.75">
      <c r="A309" s="35" t="s">
        <v>54</v>
      </c>
      <c r="E309" s="40" t="s">
        <v>5905</v>
      </c>
    </row>
    <row r="310" spans="1:5" ht="12.75">
      <c r="A310" t="s">
        <v>55</v>
      </c>
      <c r="E310" s="39" t="s">
        <v>5</v>
      </c>
    </row>
    <row r="311" spans="1:13" ht="12.75">
      <c r="A311" t="s">
        <v>46</v>
      </c>
      <c r="C311" s="31" t="s">
        <v>5906</v>
      </c>
      <c r="E311" s="33" t="s">
        <v>5907</v>
      </c>
      <c r="J311" s="32">
        <f>0</f>
      </c>
      <c s="32">
        <f>0</f>
      </c>
      <c s="32">
        <f>0+L312+L316+L320+L324+L328+L332+L336+L340+L344+L348+L352+L356</f>
      </c>
      <c s="32">
        <f>0+M312+M316+M320+M324+M328+M332+M336+M340+M344+M348+M352+M356</f>
      </c>
    </row>
    <row r="312" spans="1:16" ht="12.75">
      <c r="A312" t="s">
        <v>48</v>
      </c>
      <c s="34" t="s">
        <v>412</v>
      </c>
      <c s="34" t="s">
        <v>5908</v>
      </c>
      <c s="35" t="s">
        <v>5</v>
      </c>
      <c s="6" t="s">
        <v>5909</v>
      </c>
      <c s="36" t="s">
        <v>298</v>
      </c>
      <c s="37">
        <v>1</v>
      </c>
      <c s="36">
        <v>0</v>
      </c>
      <c s="36">
        <f>ROUND(G312*H312,6)</f>
      </c>
      <c r="L312" s="38">
        <v>0</v>
      </c>
      <c s="32">
        <f>ROUND(ROUND(L312,2)*ROUND(G312,3),2)</f>
      </c>
      <c s="36" t="s">
        <v>434</v>
      </c>
      <c>
        <f>(M312*21)/100</f>
      </c>
      <c t="s">
        <v>27</v>
      </c>
    </row>
    <row r="313" spans="1:5" ht="12.75">
      <c r="A313" s="35" t="s">
        <v>53</v>
      </c>
      <c r="E313" s="39" t="s">
        <v>5</v>
      </c>
    </row>
    <row r="314" spans="1:5" ht="12.75">
      <c r="A314" s="35" t="s">
        <v>54</v>
      </c>
      <c r="E314" s="40" t="s">
        <v>3747</v>
      </c>
    </row>
    <row r="315" spans="1:5" ht="38.25">
      <c r="A315" t="s">
        <v>55</v>
      </c>
      <c r="E315" s="39" t="s">
        <v>5910</v>
      </c>
    </row>
    <row r="316" spans="1:16" ht="12.75">
      <c r="A316" t="s">
        <v>48</v>
      </c>
      <c s="34" t="s">
        <v>413</v>
      </c>
      <c s="34" t="s">
        <v>5911</v>
      </c>
      <c s="35" t="s">
        <v>5</v>
      </c>
      <c s="6" t="s">
        <v>5912</v>
      </c>
      <c s="36" t="s">
        <v>497</v>
      </c>
      <c s="37">
        <v>1</v>
      </c>
      <c s="36">
        <v>0</v>
      </c>
      <c s="36">
        <f>ROUND(G316*H316,6)</f>
      </c>
      <c r="L316" s="38">
        <v>0</v>
      </c>
      <c s="32">
        <f>ROUND(ROUND(L316,2)*ROUND(G316,3),2)</f>
      </c>
      <c s="36" t="s">
        <v>434</v>
      </c>
      <c>
        <f>(M316*21)/100</f>
      </c>
      <c t="s">
        <v>27</v>
      </c>
    </row>
    <row r="317" spans="1:5" ht="12.75">
      <c r="A317" s="35" t="s">
        <v>53</v>
      </c>
      <c r="E317" s="39" t="s">
        <v>5</v>
      </c>
    </row>
    <row r="318" spans="1:5" ht="12.75">
      <c r="A318" s="35" t="s">
        <v>54</v>
      </c>
      <c r="E318" s="40" t="s">
        <v>3747</v>
      </c>
    </row>
    <row r="319" spans="1:5" ht="63.75">
      <c r="A319" t="s">
        <v>55</v>
      </c>
      <c r="E319" s="39" t="s">
        <v>5913</v>
      </c>
    </row>
    <row r="320" spans="1:16" ht="12.75">
      <c r="A320" t="s">
        <v>48</v>
      </c>
      <c s="34" t="s">
        <v>417</v>
      </c>
      <c s="34" t="s">
        <v>5914</v>
      </c>
      <c s="35" t="s">
        <v>5</v>
      </c>
      <c s="6" t="s">
        <v>5915</v>
      </c>
      <c s="36" t="s">
        <v>497</v>
      </c>
      <c s="37">
        <v>1</v>
      </c>
      <c s="36">
        <v>0</v>
      </c>
      <c s="36">
        <f>ROUND(G320*H320,6)</f>
      </c>
      <c r="L320" s="38">
        <v>0</v>
      </c>
      <c s="32">
        <f>ROUND(ROUND(L320,2)*ROUND(G320,3),2)</f>
      </c>
      <c s="36" t="s">
        <v>434</v>
      </c>
      <c>
        <f>(M320*21)/100</f>
      </c>
      <c t="s">
        <v>27</v>
      </c>
    </row>
    <row r="321" spans="1:5" ht="12.75">
      <c r="A321" s="35" t="s">
        <v>53</v>
      </c>
      <c r="E321" s="39" t="s">
        <v>5</v>
      </c>
    </row>
    <row r="322" spans="1:5" ht="12.75">
      <c r="A322" s="35" t="s">
        <v>54</v>
      </c>
      <c r="E322" s="40" t="s">
        <v>3747</v>
      </c>
    </row>
    <row r="323" spans="1:5" ht="76.5">
      <c r="A323" t="s">
        <v>55</v>
      </c>
      <c r="E323" s="39" t="s">
        <v>5916</v>
      </c>
    </row>
    <row r="324" spans="1:16" ht="12.75">
      <c r="A324" t="s">
        <v>48</v>
      </c>
      <c s="34" t="s">
        <v>418</v>
      </c>
      <c s="34" t="s">
        <v>5917</v>
      </c>
      <c s="35" t="s">
        <v>5</v>
      </c>
      <c s="6" t="s">
        <v>5918</v>
      </c>
      <c s="36" t="s">
        <v>497</v>
      </c>
      <c s="37">
        <v>1</v>
      </c>
      <c s="36">
        <v>0</v>
      </c>
      <c s="36">
        <f>ROUND(G324*H324,6)</f>
      </c>
      <c r="L324" s="38">
        <v>0</v>
      </c>
      <c s="32">
        <f>ROUND(ROUND(L324,2)*ROUND(G324,3),2)</f>
      </c>
      <c s="36" t="s">
        <v>434</v>
      </c>
      <c>
        <f>(M324*21)/100</f>
      </c>
      <c t="s">
        <v>27</v>
      </c>
    </row>
    <row r="325" spans="1:5" ht="12.75">
      <c r="A325" s="35" t="s">
        <v>53</v>
      </c>
      <c r="E325" s="39" t="s">
        <v>5</v>
      </c>
    </row>
    <row r="326" spans="1:5" ht="12.75">
      <c r="A326" s="35" t="s">
        <v>54</v>
      </c>
      <c r="E326" s="40" t="s">
        <v>3747</v>
      </c>
    </row>
    <row r="327" spans="1:5" ht="51">
      <c r="A327" t="s">
        <v>55</v>
      </c>
      <c r="E327" s="39" t="s">
        <v>5919</v>
      </c>
    </row>
    <row r="328" spans="1:16" ht="12.75">
      <c r="A328" t="s">
        <v>48</v>
      </c>
      <c s="34" t="s">
        <v>627</v>
      </c>
      <c s="34" t="s">
        <v>5920</v>
      </c>
      <c s="35" t="s">
        <v>5</v>
      </c>
      <c s="6" t="s">
        <v>5918</v>
      </c>
      <c s="36" t="s">
        <v>497</v>
      </c>
      <c s="37">
        <v>1</v>
      </c>
      <c s="36">
        <v>0</v>
      </c>
      <c s="36">
        <f>ROUND(G328*H328,6)</f>
      </c>
      <c r="L328" s="38">
        <v>0</v>
      </c>
      <c s="32">
        <f>ROUND(ROUND(L328,2)*ROUND(G328,3),2)</f>
      </c>
      <c s="36" t="s">
        <v>434</v>
      </c>
      <c>
        <f>(M328*21)/100</f>
      </c>
      <c t="s">
        <v>27</v>
      </c>
    </row>
    <row r="329" spans="1:5" ht="12.75">
      <c r="A329" s="35" t="s">
        <v>53</v>
      </c>
      <c r="E329" s="39" t="s">
        <v>5</v>
      </c>
    </row>
    <row r="330" spans="1:5" ht="12.75">
      <c r="A330" s="35" t="s">
        <v>54</v>
      </c>
      <c r="E330" s="40" t="s">
        <v>3747</v>
      </c>
    </row>
    <row r="331" spans="1:5" ht="51">
      <c r="A331" t="s">
        <v>55</v>
      </c>
      <c r="E331" s="39" t="s">
        <v>5919</v>
      </c>
    </row>
    <row r="332" spans="1:16" ht="12.75">
      <c r="A332" t="s">
        <v>48</v>
      </c>
      <c s="34" t="s">
        <v>628</v>
      </c>
      <c s="34" t="s">
        <v>5921</v>
      </c>
      <c s="35" t="s">
        <v>5</v>
      </c>
      <c s="6" t="s">
        <v>5918</v>
      </c>
      <c s="36" t="s">
        <v>497</v>
      </c>
      <c s="37">
        <v>1</v>
      </c>
      <c s="36">
        <v>0</v>
      </c>
      <c s="36">
        <f>ROUND(G332*H332,6)</f>
      </c>
      <c r="L332" s="38">
        <v>0</v>
      </c>
      <c s="32">
        <f>ROUND(ROUND(L332,2)*ROUND(G332,3),2)</f>
      </c>
      <c s="36" t="s">
        <v>434</v>
      </c>
      <c>
        <f>(M332*21)/100</f>
      </c>
      <c t="s">
        <v>27</v>
      </c>
    </row>
    <row r="333" spans="1:5" ht="12.75">
      <c r="A333" s="35" t="s">
        <v>53</v>
      </c>
      <c r="E333" s="39" t="s">
        <v>5</v>
      </c>
    </row>
    <row r="334" spans="1:5" ht="12.75">
      <c r="A334" s="35" t="s">
        <v>54</v>
      </c>
      <c r="E334" s="40" t="s">
        <v>3747</v>
      </c>
    </row>
    <row r="335" spans="1:5" ht="51">
      <c r="A335" t="s">
        <v>55</v>
      </c>
      <c r="E335" s="39" t="s">
        <v>5919</v>
      </c>
    </row>
    <row r="336" spans="1:16" ht="12.75">
      <c r="A336" t="s">
        <v>48</v>
      </c>
      <c s="34" t="s">
        <v>632</v>
      </c>
      <c s="34" t="s">
        <v>5922</v>
      </c>
      <c s="35" t="s">
        <v>5</v>
      </c>
      <c s="6" t="s">
        <v>5918</v>
      </c>
      <c s="36" t="s">
        <v>497</v>
      </c>
      <c s="37">
        <v>1</v>
      </c>
      <c s="36">
        <v>0</v>
      </c>
      <c s="36">
        <f>ROUND(G336*H336,6)</f>
      </c>
      <c r="L336" s="38">
        <v>0</v>
      </c>
      <c s="32">
        <f>ROUND(ROUND(L336,2)*ROUND(G336,3),2)</f>
      </c>
      <c s="36" t="s">
        <v>434</v>
      </c>
      <c>
        <f>(M336*21)/100</f>
      </c>
      <c t="s">
        <v>27</v>
      </c>
    </row>
    <row r="337" spans="1:5" ht="12.75">
      <c r="A337" s="35" t="s">
        <v>53</v>
      </c>
      <c r="E337" s="39" t="s">
        <v>5</v>
      </c>
    </row>
    <row r="338" spans="1:5" ht="12.75">
      <c r="A338" s="35" t="s">
        <v>54</v>
      </c>
      <c r="E338" s="40" t="s">
        <v>3747</v>
      </c>
    </row>
    <row r="339" spans="1:5" ht="51">
      <c r="A339" t="s">
        <v>55</v>
      </c>
      <c r="E339" s="39" t="s">
        <v>5919</v>
      </c>
    </row>
    <row r="340" spans="1:16" ht="12.75">
      <c r="A340" t="s">
        <v>48</v>
      </c>
      <c s="34" t="s">
        <v>636</v>
      </c>
      <c s="34" t="s">
        <v>5923</v>
      </c>
      <c s="35" t="s">
        <v>5</v>
      </c>
      <c s="6" t="s">
        <v>5924</v>
      </c>
      <c s="36" t="s">
        <v>497</v>
      </c>
      <c s="37">
        <v>1</v>
      </c>
      <c s="36">
        <v>0</v>
      </c>
      <c s="36">
        <f>ROUND(G340*H340,6)</f>
      </c>
      <c r="L340" s="38">
        <v>0</v>
      </c>
      <c s="32">
        <f>ROUND(ROUND(L340,2)*ROUND(G340,3),2)</f>
      </c>
      <c s="36" t="s">
        <v>434</v>
      </c>
      <c>
        <f>(M340*21)/100</f>
      </c>
      <c t="s">
        <v>27</v>
      </c>
    </row>
    <row r="341" spans="1:5" ht="12.75">
      <c r="A341" s="35" t="s">
        <v>53</v>
      </c>
      <c r="E341" s="39" t="s">
        <v>5</v>
      </c>
    </row>
    <row r="342" spans="1:5" ht="12.75">
      <c r="A342" s="35" t="s">
        <v>54</v>
      </c>
      <c r="E342" s="40" t="s">
        <v>3747</v>
      </c>
    </row>
    <row r="343" spans="1:5" ht="51">
      <c r="A343" t="s">
        <v>55</v>
      </c>
      <c r="E343" s="39" t="s">
        <v>5925</v>
      </c>
    </row>
    <row r="344" spans="1:16" ht="25.5">
      <c r="A344" t="s">
        <v>48</v>
      </c>
      <c s="34" t="s">
        <v>640</v>
      </c>
      <c s="34" t="s">
        <v>5926</v>
      </c>
      <c s="35" t="s">
        <v>5</v>
      </c>
      <c s="6" t="s">
        <v>5927</v>
      </c>
      <c s="36" t="s">
        <v>497</v>
      </c>
      <c s="37">
        <v>1</v>
      </c>
      <c s="36">
        <v>0</v>
      </c>
      <c s="36">
        <f>ROUND(G344*H344,6)</f>
      </c>
      <c r="L344" s="38">
        <v>0</v>
      </c>
      <c s="32">
        <f>ROUND(ROUND(L344,2)*ROUND(G344,3),2)</f>
      </c>
      <c s="36" t="s">
        <v>434</v>
      </c>
      <c>
        <f>(M344*21)/100</f>
      </c>
      <c t="s">
        <v>27</v>
      </c>
    </row>
    <row r="345" spans="1:5" ht="12.75">
      <c r="A345" s="35" t="s">
        <v>53</v>
      </c>
      <c r="E345" s="39" t="s">
        <v>5</v>
      </c>
    </row>
    <row r="346" spans="1:5" ht="12.75">
      <c r="A346" s="35" t="s">
        <v>54</v>
      </c>
      <c r="E346" s="40" t="s">
        <v>3747</v>
      </c>
    </row>
    <row r="347" spans="1:5" ht="63.75">
      <c r="A347" t="s">
        <v>55</v>
      </c>
      <c r="E347" s="39" t="s">
        <v>5928</v>
      </c>
    </row>
    <row r="348" spans="1:16" ht="12.75">
      <c r="A348" t="s">
        <v>48</v>
      </c>
      <c s="34" t="s">
        <v>644</v>
      </c>
      <c s="34" t="s">
        <v>5929</v>
      </c>
      <c s="35" t="s">
        <v>5</v>
      </c>
      <c s="6" t="s">
        <v>5930</v>
      </c>
      <c s="36" t="s">
        <v>497</v>
      </c>
      <c s="37">
        <v>1</v>
      </c>
      <c s="36">
        <v>0</v>
      </c>
      <c s="36">
        <f>ROUND(G348*H348,6)</f>
      </c>
      <c r="L348" s="38">
        <v>0</v>
      </c>
      <c s="32">
        <f>ROUND(ROUND(L348,2)*ROUND(G348,3),2)</f>
      </c>
      <c s="36" t="s">
        <v>434</v>
      </c>
      <c>
        <f>(M348*21)/100</f>
      </c>
      <c t="s">
        <v>27</v>
      </c>
    </row>
    <row r="349" spans="1:5" ht="12.75">
      <c r="A349" s="35" t="s">
        <v>53</v>
      </c>
      <c r="E349" s="39" t="s">
        <v>5</v>
      </c>
    </row>
    <row r="350" spans="1:5" ht="12.75">
      <c r="A350" s="35" t="s">
        <v>54</v>
      </c>
      <c r="E350" s="40" t="s">
        <v>3747</v>
      </c>
    </row>
    <row r="351" spans="1:5" ht="76.5">
      <c r="A351" t="s">
        <v>55</v>
      </c>
      <c r="E351" s="39" t="s">
        <v>5931</v>
      </c>
    </row>
    <row r="352" spans="1:16" ht="12.75">
      <c r="A352" t="s">
        <v>48</v>
      </c>
      <c s="34" t="s">
        <v>648</v>
      </c>
      <c s="34" t="s">
        <v>5932</v>
      </c>
      <c s="35" t="s">
        <v>5</v>
      </c>
      <c s="6" t="s">
        <v>5933</v>
      </c>
      <c s="36" t="s">
        <v>497</v>
      </c>
      <c s="37">
        <v>1</v>
      </c>
      <c s="36">
        <v>0</v>
      </c>
      <c s="36">
        <f>ROUND(G352*H352,6)</f>
      </c>
      <c r="L352" s="38">
        <v>0</v>
      </c>
      <c s="32">
        <f>ROUND(ROUND(L352,2)*ROUND(G352,3),2)</f>
      </c>
      <c s="36" t="s">
        <v>434</v>
      </c>
      <c>
        <f>(M352*21)/100</f>
      </c>
      <c t="s">
        <v>27</v>
      </c>
    </row>
    <row r="353" spans="1:5" ht="12.75">
      <c r="A353" s="35" t="s">
        <v>53</v>
      </c>
      <c r="E353" s="39" t="s">
        <v>5</v>
      </c>
    </row>
    <row r="354" spans="1:5" ht="12.75">
      <c r="A354" s="35" t="s">
        <v>54</v>
      </c>
      <c r="E354" s="40" t="s">
        <v>3747</v>
      </c>
    </row>
    <row r="355" spans="1:5" ht="76.5">
      <c r="A355" t="s">
        <v>55</v>
      </c>
      <c r="E355" s="39" t="s">
        <v>5934</v>
      </c>
    </row>
    <row r="356" spans="1:16" ht="25.5">
      <c r="A356" t="s">
        <v>48</v>
      </c>
      <c s="34" t="s">
        <v>652</v>
      </c>
      <c s="34" t="s">
        <v>5935</v>
      </c>
      <c s="35" t="s">
        <v>5</v>
      </c>
      <c s="6" t="s">
        <v>5936</v>
      </c>
      <c s="36" t="s">
        <v>497</v>
      </c>
      <c s="37">
        <v>1</v>
      </c>
      <c s="36">
        <v>0</v>
      </c>
      <c s="36">
        <f>ROUND(G356*H356,6)</f>
      </c>
      <c r="L356" s="38">
        <v>0</v>
      </c>
      <c s="32">
        <f>ROUND(ROUND(L356,2)*ROUND(G356,3),2)</f>
      </c>
      <c s="36" t="s">
        <v>434</v>
      </c>
      <c>
        <f>(M356*21)/100</f>
      </c>
      <c t="s">
        <v>27</v>
      </c>
    </row>
    <row r="357" spans="1:5" ht="12.75">
      <c r="A357" s="35" t="s">
        <v>53</v>
      </c>
      <c r="E357" s="39" t="s">
        <v>5</v>
      </c>
    </row>
    <row r="358" spans="1:5" ht="12.75">
      <c r="A358" s="35" t="s">
        <v>54</v>
      </c>
      <c r="E358" s="40" t="s">
        <v>3747</v>
      </c>
    </row>
    <row r="359" spans="1:5" ht="63.75">
      <c r="A359" t="s">
        <v>55</v>
      </c>
      <c r="E359" s="39" t="s">
        <v>5937</v>
      </c>
    </row>
    <row r="360" spans="1:13" ht="12.75">
      <c r="A360" t="s">
        <v>46</v>
      </c>
      <c r="C360" s="31" t="s">
        <v>4618</v>
      </c>
      <c r="E360" s="33" t="s">
        <v>4619</v>
      </c>
      <c r="J360" s="32">
        <f>0</f>
      </c>
      <c s="32">
        <f>0</f>
      </c>
      <c s="32">
        <f>0+L361+L365+L369</f>
      </c>
      <c s="32">
        <f>0+M361+M365+M369</f>
      </c>
    </row>
    <row r="361" spans="1:16" ht="12.75">
      <c r="A361" t="s">
        <v>48</v>
      </c>
      <c s="34" t="s">
        <v>439</v>
      </c>
      <c s="34" t="s">
        <v>4620</v>
      </c>
      <c s="35" t="s">
        <v>5</v>
      </c>
      <c s="6" t="s">
        <v>5938</v>
      </c>
      <c s="36" t="s">
        <v>197</v>
      </c>
      <c s="37">
        <v>75.63</v>
      </c>
      <c s="36">
        <v>0</v>
      </c>
      <c s="36">
        <f>ROUND(G361*H361,6)</f>
      </c>
      <c r="L361" s="38">
        <v>0</v>
      </c>
      <c s="32">
        <f>ROUND(ROUND(L361,2)*ROUND(G361,3),2)</f>
      </c>
      <c s="36" t="s">
        <v>3651</v>
      </c>
      <c>
        <f>(M361*21)/100</f>
      </c>
      <c t="s">
        <v>27</v>
      </c>
    </row>
    <row r="362" spans="1:5" ht="12.75">
      <c r="A362" s="35" t="s">
        <v>53</v>
      </c>
      <c r="E362" s="39" t="s">
        <v>5</v>
      </c>
    </row>
    <row r="363" spans="1:5" ht="51">
      <c r="A363" s="35" t="s">
        <v>54</v>
      </c>
      <c r="E363" s="40" t="s">
        <v>5939</v>
      </c>
    </row>
    <row r="364" spans="1:5" ht="12.75">
      <c r="A364" t="s">
        <v>55</v>
      </c>
      <c r="E364" s="39" t="s">
        <v>5</v>
      </c>
    </row>
    <row r="365" spans="1:16" ht="25.5">
      <c r="A365" t="s">
        <v>48</v>
      </c>
      <c s="34" t="s">
        <v>446</v>
      </c>
      <c s="34" t="s">
        <v>5940</v>
      </c>
      <c s="35" t="s">
        <v>5</v>
      </c>
      <c s="6" t="s">
        <v>5941</v>
      </c>
      <c s="36" t="s">
        <v>197</v>
      </c>
      <c s="37">
        <v>78.91</v>
      </c>
      <c s="36">
        <v>0</v>
      </c>
      <c s="36">
        <f>ROUND(G365*H365,6)</f>
      </c>
      <c r="L365" s="38">
        <v>0</v>
      </c>
      <c s="32">
        <f>ROUND(ROUND(L365,2)*ROUND(G365,3),2)</f>
      </c>
      <c s="36" t="s">
        <v>3651</v>
      </c>
      <c>
        <f>(M365*21)/100</f>
      </c>
      <c t="s">
        <v>27</v>
      </c>
    </row>
    <row r="366" spans="1:5" ht="12.75">
      <c r="A366" s="35" t="s">
        <v>53</v>
      </c>
      <c r="E366" s="39" t="s">
        <v>5</v>
      </c>
    </row>
    <row r="367" spans="1:5" ht="38.25">
      <c r="A367" s="35" t="s">
        <v>54</v>
      </c>
      <c r="E367" s="40" t="s">
        <v>5942</v>
      </c>
    </row>
    <row r="368" spans="1:5" ht="12.75">
      <c r="A368" t="s">
        <v>55</v>
      </c>
      <c r="E368" s="39" t="s">
        <v>5</v>
      </c>
    </row>
    <row r="369" spans="1:16" ht="12.75">
      <c r="A369" t="s">
        <v>48</v>
      </c>
      <c s="34" t="s">
        <v>450</v>
      </c>
      <c s="34" t="s">
        <v>5943</v>
      </c>
      <c s="35" t="s">
        <v>5</v>
      </c>
      <c s="6" t="s">
        <v>5944</v>
      </c>
      <c s="36" t="s">
        <v>197</v>
      </c>
      <c s="37">
        <v>75.63</v>
      </c>
      <c s="36">
        <v>0</v>
      </c>
      <c s="36">
        <f>ROUND(G369*H369,6)</f>
      </c>
      <c r="L369" s="38">
        <v>0</v>
      </c>
      <c s="32">
        <f>ROUND(ROUND(L369,2)*ROUND(G369,3),2)</f>
      </c>
      <c s="36" t="s">
        <v>434</v>
      </c>
      <c>
        <f>(M369*21)/100</f>
      </c>
      <c t="s">
        <v>27</v>
      </c>
    </row>
    <row r="370" spans="1:5" ht="12.75">
      <c r="A370" s="35" t="s">
        <v>53</v>
      </c>
      <c r="E370" s="39" t="s">
        <v>5</v>
      </c>
    </row>
    <row r="371" spans="1:5" ht="38.25">
      <c r="A371" s="35" t="s">
        <v>54</v>
      </c>
      <c r="E371" s="40" t="s">
        <v>5945</v>
      </c>
    </row>
    <row r="372" spans="1:5" ht="12.75">
      <c r="A372" t="s">
        <v>55</v>
      </c>
      <c r="E372" s="39" t="s">
        <v>5</v>
      </c>
    </row>
    <row r="373" spans="1:13" ht="12.75">
      <c r="A373" t="s">
        <v>46</v>
      </c>
      <c r="C373" s="31" t="s">
        <v>4623</v>
      </c>
      <c r="E373" s="33" t="s">
        <v>4624</v>
      </c>
      <c r="J373" s="32">
        <f>0</f>
      </c>
      <c s="32">
        <f>0</f>
      </c>
      <c s="32">
        <f>0+L374+L378+L382+L386+L390</f>
      </c>
      <c s="32">
        <f>0+M374+M378+M382+M386+M390</f>
      </c>
    </row>
    <row r="374" spans="1:16" ht="25.5">
      <c r="A374" t="s">
        <v>48</v>
      </c>
      <c s="34" t="s">
        <v>463</v>
      </c>
      <c s="34" t="s">
        <v>4638</v>
      </c>
      <c s="35" t="s">
        <v>5</v>
      </c>
      <c s="6" t="s">
        <v>5946</v>
      </c>
      <c s="36" t="s">
        <v>197</v>
      </c>
      <c s="37">
        <v>39.546</v>
      </c>
      <c s="36">
        <v>0.04696</v>
      </c>
      <c s="36">
        <f>ROUND(G374*H374,6)</f>
      </c>
      <c r="L374" s="38">
        <v>0</v>
      </c>
      <c s="32">
        <f>ROUND(ROUND(L374,2)*ROUND(G374,3),2)</f>
      </c>
      <c s="36" t="s">
        <v>3651</v>
      </c>
      <c>
        <f>(M374*21)/100</f>
      </c>
      <c t="s">
        <v>27</v>
      </c>
    </row>
    <row r="375" spans="1:5" ht="12.75">
      <c r="A375" s="35" t="s">
        <v>53</v>
      </c>
      <c r="E375" s="39" t="s">
        <v>5</v>
      </c>
    </row>
    <row r="376" spans="1:5" ht="12.75">
      <c r="A376" s="35" t="s">
        <v>54</v>
      </c>
      <c r="E376" s="40" t="s">
        <v>5947</v>
      </c>
    </row>
    <row r="377" spans="1:5" ht="12.75">
      <c r="A377" t="s">
        <v>55</v>
      </c>
      <c r="E377" s="39" t="s">
        <v>5</v>
      </c>
    </row>
    <row r="378" spans="1:16" ht="25.5">
      <c r="A378" t="s">
        <v>48</v>
      </c>
      <c s="34" t="s">
        <v>419</v>
      </c>
      <c s="34" t="s">
        <v>4653</v>
      </c>
      <c s="35" t="s">
        <v>5</v>
      </c>
      <c s="6" t="s">
        <v>5948</v>
      </c>
      <c s="36" t="s">
        <v>197</v>
      </c>
      <c s="37">
        <v>6.78</v>
      </c>
      <c s="36">
        <v>0.02963</v>
      </c>
      <c s="36">
        <f>ROUND(G378*H378,6)</f>
      </c>
      <c r="L378" s="38">
        <v>0</v>
      </c>
      <c s="32">
        <f>ROUND(ROUND(L378,2)*ROUND(G378,3),2)</f>
      </c>
      <c s="36" t="s">
        <v>3651</v>
      </c>
      <c>
        <f>(M378*21)/100</f>
      </c>
      <c t="s">
        <v>27</v>
      </c>
    </row>
    <row r="379" spans="1:5" ht="12.75">
      <c r="A379" s="35" t="s">
        <v>53</v>
      </c>
      <c r="E379" s="39" t="s">
        <v>5</v>
      </c>
    </row>
    <row r="380" spans="1:5" ht="12.75">
      <c r="A380" s="35" t="s">
        <v>54</v>
      </c>
      <c r="E380" s="40" t="s">
        <v>5949</v>
      </c>
    </row>
    <row r="381" spans="1:5" ht="12.75">
      <c r="A381" t="s">
        <v>55</v>
      </c>
      <c r="E381" s="39" t="s">
        <v>5</v>
      </c>
    </row>
    <row r="382" spans="1:16" ht="25.5">
      <c r="A382" t="s">
        <v>48</v>
      </c>
      <c s="34" t="s">
        <v>423</v>
      </c>
      <c s="34" t="s">
        <v>4666</v>
      </c>
      <c s="35" t="s">
        <v>5</v>
      </c>
      <c s="6" t="s">
        <v>5950</v>
      </c>
      <c s="36" t="s">
        <v>197</v>
      </c>
      <c s="37">
        <v>91.84</v>
      </c>
      <c s="36">
        <v>0.03119</v>
      </c>
      <c s="36">
        <f>ROUND(G382*H382,6)</f>
      </c>
      <c r="L382" s="38">
        <v>0</v>
      </c>
      <c s="32">
        <f>ROUND(ROUND(L382,2)*ROUND(G382,3),2)</f>
      </c>
      <c s="36" t="s">
        <v>3651</v>
      </c>
      <c>
        <f>(M382*21)/100</f>
      </c>
      <c t="s">
        <v>27</v>
      </c>
    </row>
    <row r="383" spans="1:5" ht="12.75">
      <c r="A383" s="35" t="s">
        <v>53</v>
      </c>
      <c r="E383" s="39" t="s">
        <v>5</v>
      </c>
    </row>
    <row r="384" spans="1:5" ht="25.5">
      <c r="A384" s="35" t="s">
        <v>54</v>
      </c>
      <c r="E384" s="40" t="s">
        <v>5951</v>
      </c>
    </row>
    <row r="385" spans="1:5" ht="12.75">
      <c r="A385" t="s">
        <v>55</v>
      </c>
      <c r="E385" s="39" t="s">
        <v>5</v>
      </c>
    </row>
    <row r="386" spans="1:16" ht="12.75">
      <c r="A386" t="s">
        <v>48</v>
      </c>
      <c s="34" t="s">
        <v>427</v>
      </c>
      <c s="34" t="s">
        <v>5952</v>
      </c>
      <c s="35" t="s">
        <v>5</v>
      </c>
      <c s="6" t="s">
        <v>5953</v>
      </c>
      <c s="36" t="s">
        <v>5348</v>
      </c>
      <c s="37">
        <v>1762.268</v>
      </c>
      <c s="36">
        <v>0</v>
      </c>
      <c s="36">
        <f>ROUND(G386*H386,6)</f>
      </c>
      <c r="L386" s="38">
        <v>0</v>
      </c>
      <c s="32">
        <f>ROUND(ROUND(L386,2)*ROUND(G386,3),2)</f>
      </c>
      <c s="36" t="s">
        <v>3651</v>
      </c>
      <c>
        <f>(M386*21)/100</f>
      </c>
      <c t="s">
        <v>27</v>
      </c>
    </row>
    <row r="387" spans="1:5" ht="12.75">
      <c r="A387" s="35" t="s">
        <v>53</v>
      </c>
      <c r="E387" s="39" t="s">
        <v>5</v>
      </c>
    </row>
    <row r="388" spans="1:5" ht="12.75">
      <c r="A388" s="35" t="s">
        <v>54</v>
      </c>
      <c r="E388" s="40" t="s">
        <v>5954</v>
      </c>
    </row>
    <row r="389" spans="1:5" ht="12.75">
      <c r="A389" t="s">
        <v>55</v>
      </c>
      <c r="E389" s="39" t="s">
        <v>5</v>
      </c>
    </row>
    <row r="390" spans="1:16" ht="12.75">
      <c r="A390" t="s">
        <v>48</v>
      </c>
      <c s="34" t="s">
        <v>431</v>
      </c>
      <c s="34" t="s">
        <v>5955</v>
      </c>
      <c s="35" t="s">
        <v>5</v>
      </c>
      <c s="6" t="s">
        <v>5956</v>
      </c>
      <c s="36" t="s">
        <v>197</v>
      </c>
      <c s="37">
        <v>3.39</v>
      </c>
      <c s="36">
        <v>0.03047</v>
      </c>
      <c s="36">
        <f>ROUND(G390*H390,6)</f>
      </c>
      <c r="L390" s="38">
        <v>0</v>
      </c>
      <c s="32">
        <f>ROUND(ROUND(L390,2)*ROUND(G390,3),2)</f>
      </c>
      <c s="36" t="s">
        <v>434</v>
      </c>
      <c>
        <f>(M390*21)/100</f>
      </c>
      <c t="s">
        <v>27</v>
      </c>
    </row>
    <row r="391" spans="1:5" ht="12.75">
      <c r="A391" s="35" t="s">
        <v>53</v>
      </c>
      <c r="E391" s="39" t="s">
        <v>5</v>
      </c>
    </row>
    <row r="392" spans="1:5" ht="25.5">
      <c r="A392" s="35" t="s">
        <v>54</v>
      </c>
      <c r="E392" s="40" t="s">
        <v>5957</v>
      </c>
    </row>
    <row r="393" spans="1:5" ht="12.75">
      <c r="A393" t="s">
        <v>55</v>
      </c>
      <c r="E393" s="39" t="s">
        <v>5</v>
      </c>
    </row>
    <row r="394" spans="1:13" ht="12.75">
      <c r="A394" t="s">
        <v>46</v>
      </c>
      <c r="C394" s="31" t="s">
        <v>5958</v>
      </c>
      <c r="E394" s="33" t="s">
        <v>5959</v>
      </c>
      <c r="J394" s="32">
        <f>0</f>
      </c>
      <c s="32">
        <f>0</f>
      </c>
      <c s="32">
        <f>0+L395+L399+L403+L407+L411</f>
      </c>
      <c s="32">
        <f>0+M395+M399+M403+M407+M411</f>
      </c>
    </row>
    <row r="395" spans="1:16" ht="12.75">
      <c r="A395" t="s">
        <v>48</v>
      </c>
      <c s="34" t="s">
        <v>435</v>
      </c>
      <c s="34" t="s">
        <v>5960</v>
      </c>
      <c s="35" t="s">
        <v>5</v>
      </c>
      <c s="6" t="s">
        <v>5961</v>
      </c>
      <c s="36" t="s">
        <v>51</v>
      </c>
      <c s="37">
        <v>5.38</v>
      </c>
      <c s="36">
        <v>0</v>
      </c>
      <c s="36">
        <f>ROUND(G395*H395,6)</f>
      </c>
      <c r="L395" s="38">
        <v>0</v>
      </c>
      <c s="32">
        <f>ROUND(ROUND(L395,2)*ROUND(G395,3),2)</f>
      </c>
      <c s="36" t="s">
        <v>3651</v>
      </c>
      <c>
        <f>(M395*21)/100</f>
      </c>
      <c t="s">
        <v>27</v>
      </c>
    </row>
    <row r="396" spans="1:5" ht="12.75">
      <c r="A396" s="35" t="s">
        <v>53</v>
      </c>
      <c r="E396" s="39" t="s">
        <v>5</v>
      </c>
    </row>
    <row r="397" spans="1:5" ht="25.5">
      <c r="A397" s="35" t="s">
        <v>54</v>
      </c>
      <c r="E397" s="40" t="s">
        <v>5962</v>
      </c>
    </row>
    <row r="398" spans="1:5" ht="12.75">
      <c r="A398" t="s">
        <v>55</v>
      </c>
      <c r="E398" s="39" t="s">
        <v>5</v>
      </c>
    </row>
    <row r="399" spans="1:16" ht="12.75">
      <c r="A399" t="s">
        <v>48</v>
      </c>
      <c s="34" t="s">
        <v>268</v>
      </c>
      <c s="34" t="s">
        <v>5963</v>
      </c>
      <c s="35" t="s">
        <v>5</v>
      </c>
      <c s="6" t="s">
        <v>5964</v>
      </c>
      <c s="36" t="s">
        <v>51</v>
      </c>
      <c s="37">
        <v>5</v>
      </c>
      <c s="36">
        <v>0</v>
      </c>
      <c s="36">
        <f>ROUND(G399*H399,6)</f>
      </c>
      <c r="L399" s="38">
        <v>0</v>
      </c>
      <c s="32">
        <f>ROUND(ROUND(L399,2)*ROUND(G399,3),2)</f>
      </c>
      <c s="36" t="s">
        <v>3651</v>
      </c>
      <c>
        <f>(M399*21)/100</f>
      </c>
      <c t="s">
        <v>27</v>
      </c>
    </row>
    <row r="400" spans="1:5" ht="12.75">
      <c r="A400" s="35" t="s">
        <v>53</v>
      </c>
      <c r="E400" s="39" t="s">
        <v>5</v>
      </c>
    </row>
    <row r="401" spans="1:5" ht="12.75">
      <c r="A401" s="35" t="s">
        <v>54</v>
      </c>
      <c r="E401" s="40" t="s">
        <v>4826</v>
      </c>
    </row>
    <row r="402" spans="1:5" ht="12.75">
      <c r="A402" t="s">
        <v>55</v>
      </c>
      <c r="E402" s="39" t="s">
        <v>5</v>
      </c>
    </row>
    <row r="403" spans="1:16" ht="12.75">
      <c r="A403" t="s">
        <v>48</v>
      </c>
      <c s="34" t="s">
        <v>273</v>
      </c>
      <c s="34" t="s">
        <v>5965</v>
      </c>
      <c s="35" t="s">
        <v>5</v>
      </c>
      <c s="6" t="s">
        <v>5966</v>
      </c>
      <c s="36" t="s">
        <v>5348</v>
      </c>
      <c s="37">
        <v>8.926</v>
      </c>
      <c s="36">
        <v>0</v>
      </c>
      <c s="36">
        <f>ROUND(G403*H403,6)</f>
      </c>
      <c r="L403" s="38">
        <v>0</v>
      </c>
      <c s="32">
        <f>ROUND(ROUND(L403,2)*ROUND(G403,3),2)</f>
      </c>
      <c s="36" t="s">
        <v>3651</v>
      </c>
      <c>
        <f>(M403*21)/100</f>
      </c>
      <c t="s">
        <v>27</v>
      </c>
    </row>
    <row r="404" spans="1:5" ht="12.75">
      <c r="A404" s="35" t="s">
        <v>53</v>
      </c>
      <c r="E404" s="39" t="s">
        <v>5</v>
      </c>
    </row>
    <row r="405" spans="1:5" ht="12.75">
      <c r="A405" s="35" t="s">
        <v>54</v>
      </c>
      <c r="E405" s="40" t="s">
        <v>5967</v>
      </c>
    </row>
    <row r="406" spans="1:5" ht="12.75">
      <c r="A406" t="s">
        <v>55</v>
      </c>
      <c r="E406" s="39" t="s">
        <v>5</v>
      </c>
    </row>
    <row r="407" spans="1:16" ht="25.5">
      <c r="A407" t="s">
        <v>48</v>
      </c>
      <c s="34" t="s">
        <v>277</v>
      </c>
      <c s="34" t="s">
        <v>5968</v>
      </c>
      <c s="35" t="s">
        <v>5</v>
      </c>
      <c s="6" t="s">
        <v>5969</v>
      </c>
      <c s="36" t="s">
        <v>51</v>
      </c>
      <c s="37">
        <v>10.4</v>
      </c>
      <c s="36">
        <v>0.00108</v>
      </c>
      <c s="36">
        <f>ROUND(G407*H407,6)</f>
      </c>
      <c r="L407" s="38">
        <v>0</v>
      </c>
      <c s="32">
        <f>ROUND(ROUND(L407,2)*ROUND(G407,3),2)</f>
      </c>
      <c s="36" t="s">
        <v>434</v>
      </c>
      <c>
        <f>(M407*21)/100</f>
      </c>
      <c t="s">
        <v>27</v>
      </c>
    </row>
    <row r="408" spans="1:5" ht="12.75">
      <c r="A408" s="35" t="s">
        <v>53</v>
      </c>
      <c r="E408" s="39" t="s">
        <v>5</v>
      </c>
    </row>
    <row r="409" spans="1:5" ht="12.75">
      <c r="A409" s="35" t="s">
        <v>54</v>
      </c>
      <c r="E409" s="40" t="s">
        <v>5970</v>
      </c>
    </row>
    <row r="410" spans="1:5" ht="51">
      <c r="A410" t="s">
        <v>55</v>
      </c>
      <c r="E410" s="39" t="s">
        <v>5971</v>
      </c>
    </row>
    <row r="411" spans="1:16" ht="25.5">
      <c r="A411" t="s">
        <v>48</v>
      </c>
      <c s="34" t="s">
        <v>454</v>
      </c>
      <c s="34" t="s">
        <v>5972</v>
      </c>
      <c s="35" t="s">
        <v>5</v>
      </c>
      <c s="6" t="s">
        <v>5973</v>
      </c>
      <c s="36" t="s">
        <v>51</v>
      </c>
      <c s="37">
        <v>4.7</v>
      </c>
      <c s="36">
        <v>0.00108</v>
      </c>
      <c s="36">
        <f>ROUND(G411*H411,6)</f>
      </c>
      <c r="L411" s="38">
        <v>0</v>
      </c>
      <c s="32">
        <f>ROUND(ROUND(L411,2)*ROUND(G411,3),2)</f>
      </c>
      <c s="36" t="s">
        <v>434</v>
      </c>
      <c>
        <f>(M411*21)/100</f>
      </c>
      <c t="s">
        <v>27</v>
      </c>
    </row>
    <row r="412" spans="1:5" ht="12.75">
      <c r="A412" s="35" t="s">
        <v>53</v>
      </c>
      <c r="E412" s="39" t="s">
        <v>5</v>
      </c>
    </row>
    <row r="413" spans="1:5" ht="12.75">
      <c r="A413" s="35" t="s">
        <v>54</v>
      </c>
      <c r="E413" s="40" t="s">
        <v>5974</v>
      </c>
    </row>
    <row r="414" spans="1:5" ht="38.25">
      <c r="A414" t="s">
        <v>55</v>
      </c>
      <c r="E414" s="39" t="s">
        <v>5975</v>
      </c>
    </row>
    <row r="415" spans="1:13" ht="12.75">
      <c r="A415" t="s">
        <v>46</v>
      </c>
      <c r="C415" s="31" t="s">
        <v>4721</v>
      </c>
      <c r="E415" s="33" t="s">
        <v>4722</v>
      </c>
      <c r="J415" s="32">
        <f>0</f>
      </c>
      <c s="32">
        <f>0</f>
      </c>
      <c s="32">
        <f>0+L416+L420+L424+L428+L432</f>
      </c>
      <c s="32">
        <f>0+M416+M420+M424+M428+M432</f>
      </c>
    </row>
    <row r="416" spans="1:16" ht="25.5">
      <c r="A416" t="s">
        <v>48</v>
      </c>
      <c s="34" t="s">
        <v>458</v>
      </c>
      <c s="34" t="s">
        <v>5976</v>
      </c>
      <c s="35" t="s">
        <v>5</v>
      </c>
      <c s="6" t="s">
        <v>5977</v>
      </c>
      <c s="36" t="s">
        <v>62</v>
      </c>
      <c s="37">
        <v>6</v>
      </c>
      <c s="36">
        <v>0</v>
      </c>
      <c s="36">
        <f>ROUND(G416*H416,6)</f>
      </c>
      <c r="L416" s="38">
        <v>0</v>
      </c>
      <c s="32">
        <f>ROUND(ROUND(L416,2)*ROUND(G416,3),2)</f>
      </c>
      <c s="36" t="s">
        <v>3651</v>
      </c>
      <c>
        <f>(M416*21)/100</f>
      </c>
      <c t="s">
        <v>27</v>
      </c>
    </row>
    <row r="417" spans="1:5" ht="12.75">
      <c r="A417" s="35" t="s">
        <v>53</v>
      </c>
      <c r="E417" s="39" t="s">
        <v>5</v>
      </c>
    </row>
    <row r="418" spans="1:5" ht="12.75">
      <c r="A418" s="35" t="s">
        <v>54</v>
      </c>
      <c r="E418" s="40" t="s">
        <v>5978</v>
      </c>
    </row>
    <row r="419" spans="1:5" ht="12.75">
      <c r="A419" t="s">
        <v>55</v>
      </c>
      <c r="E419" s="39" t="s">
        <v>5</v>
      </c>
    </row>
    <row r="420" spans="1:16" ht="12.75">
      <c r="A420" t="s">
        <v>48</v>
      </c>
      <c s="34" t="s">
        <v>698</v>
      </c>
      <c s="34" t="s">
        <v>5979</v>
      </c>
      <c s="35" t="s">
        <v>5</v>
      </c>
      <c s="6" t="s">
        <v>5980</v>
      </c>
      <c s="36" t="s">
        <v>62</v>
      </c>
      <c s="37">
        <v>2</v>
      </c>
      <c s="36">
        <v>0.00088</v>
      </c>
      <c s="36">
        <f>ROUND(G420*H420,6)</f>
      </c>
      <c r="L420" s="38">
        <v>0</v>
      </c>
      <c s="32">
        <f>ROUND(ROUND(L420,2)*ROUND(G420,3),2)</f>
      </c>
      <c s="36" t="s">
        <v>3651</v>
      </c>
      <c>
        <f>(M420*21)/100</f>
      </c>
      <c t="s">
        <v>27</v>
      </c>
    </row>
    <row r="421" spans="1:5" ht="12.75">
      <c r="A421" s="35" t="s">
        <v>53</v>
      </c>
      <c r="E421" s="39" t="s">
        <v>5</v>
      </c>
    </row>
    <row r="422" spans="1:5" ht="12.75">
      <c r="A422" s="35" t="s">
        <v>54</v>
      </c>
      <c r="E422" s="40" t="s">
        <v>3735</v>
      </c>
    </row>
    <row r="423" spans="1:5" ht="12.75">
      <c r="A423" t="s">
        <v>55</v>
      </c>
      <c r="E423" s="39" t="s">
        <v>5</v>
      </c>
    </row>
    <row r="424" spans="1:16" ht="25.5">
      <c r="A424" t="s">
        <v>48</v>
      </c>
      <c s="34" t="s">
        <v>702</v>
      </c>
      <c s="34" t="s">
        <v>5981</v>
      </c>
      <c s="35" t="s">
        <v>5</v>
      </c>
      <c s="6" t="s">
        <v>5982</v>
      </c>
      <c s="36" t="s">
        <v>497</v>
      </c>
      <c s="37">
        <v>1</v>
      </c>
      <c s="36">
        <v>0</v>
      </c>
      <c s="36">
        <f>ROUND(G424*H424,6)</f>
      </c>
      <c r="L424" s="38">
        <v>0</v>
      </c>
      <c s="32">
        <f>ROUND(ROUND(L424,2)*ROUND(G424,3),2)</f>
      </c>
      <c s="36" t="s">
        <v>434</v>
      </c>
      <c>
        <f>(M424*21)/100</f>
      </c>
      <c t="s">
        <v>27</v>
      </c>
    </row>
    <row r="425" spans="1:5" ht="12.75">
      <c r="A425" s="35" t="s">
        <v>53</v>
      </c>
      <c r="E425" s="39" t="s">
        <v>5</v>
      </c>
    </row>
    <row r="426" spans="1:5" ht="12.75">
      <c r="A426" s="35" t="s">
        <v>54</v>
      </c>
      <c r="E426" s="40" t="s">
        <v>3747</v>
      </c>
    </row>
    <row r="427" spans="1:5" ht="76.5">
      <c r="A427" t="s">
        <v>55</v>
      </c>
      <c r="E427" s="39" t="s">
        <v>5983</v>
      </c>
    </row>
    <row r="428" spans="1:16" ht="25.5">
      <c r="A428" t="s">
        <v>48</v>
      </c>
      <c s="34" t="s">
        <v>706</v>
      </c>
      <c s="34" t="s">
        <v>5984</v>
      </c>
      <c s="35" t="s">
        <v>5</v>
      </c>
      <c s="6" t="s">
        <v>5985</v>
      </c>
      <c s="36" t="s">
        <v>497</v>
      </c>
      <c s="37">
        <v>1</v>
      </c>
      <c s="36">
        <v>0</v>
      </c>
      <c s="36">
        <f>ROUND(G428*H428,6)</f>
      </c>
      <c r="L428" s="38">
        <v>0</v>
      </c>
      <c s="32">
        <f>ROUND(ROUND(L428,2)*ROUND(G428,3),2)</f>
      </c>
      <c s="36" t="s">
        <v>434</v>
      </c>
      <c>
        <f>(M428*21)/100</f>
      </c>
      <c t="s">
        <v>27</v>
      </c>
    </row>
    <row r="429" spans="1:5" ht="12.75">
      <c r="A429" s="35" t="s">
        <v>53</v>
      </c>
      <c r="E429" s="39" t="s">
        <v>5</v>
      </c>
    </row>
    <row r="430" spans="1:5" ht="12.75">
      <c r="A430" s="35" t="s">
        <v>54</v>
      </c>
      <c r="E430" s="40" t="s">
        <v>3747</v>
      </c>
    </row>
    <row r="431" spans="1:5" ht="76.5">
      <c r="A431" t="s">
        <v>55</v>
      </c>
      <c r="E431" s="39" t="s">
        <v>5986</v>
      </c>
    </row>
    <row r="432" spans="1:16" ht="12.75">
      <c r="A432" t="s">
        <v>48</v>
      </c>
      <c s="34" t="s">
        <v>710</v>
      </c>
      <c s="34" t="s">
        <v>5987</v>
      </c>
      <c s="35" t="s">
        <v>5</v>
      </c>
      <c s="6" t="s">
        <v>5988</v>
      </c>
      <c s="36" t="s">
        <v>298</v>
      </c>
      <c s="37">
        <v>1</v>
      </c>
      <c s="36">
        <v>0</v>
      </c>
      <c s="36">
        <f>ROUND(G432*H432,6)</f>
      </c>
      <c r="L432" s="38">
        <v>0</v>
      </c>
      <c s="32">
        <f>ROUND(ROUND(L432,2)*ROUND(G432,3),2)</f>
      </c>
      <c s="36" t="s">
        <v>434</v>
      </c>
      <c>
        <f>(M432*21)/100</f>
      </c>
      <c t="s">
        <v>27</v>
      </c>
    </row>
    <row r="433" spans="1:5" ht="12.75">
      <c r="A433" s="35" t="s">
        <v>53</v>
      </c>
      <c r="E433" s="39" t="s">
        <v>5</v>
      </c>
    </row>
    <row r="434" spans="1:5" ht="12.75">
      <c r="A434" s="35" t="s">
        <v>54</v>
      </c>
      <c r="E434" s="40" t="s">
        <v>3747</v>
      </c>
    </row>
    <row r="435" spans="1:5" ht="38.25">
      <c r="A435" t="s">
        <v>55</v>
      </c>
      <c r="E435" s="39" t="s">
        <v>5989</v>
      </c>
    </row>
    <row r="436" spans="1:13" ht="12.75">
      <c r="A436" t="s">
        <v>46</v>
      </c>
      <c r="C436" s="31" t="s">
        <v>4764</v>
      </c>
      <c r="E436" s="33" t="s">
        <v>4765</v>
      </c>
      <c r="J436" s="32">
        <f>0</f>
      </c>
      <c s="32">
        <f>0</f>
      </c>
      <c s="32">
        <f>0+L437+L441+L445+L449+L453+L457+L461+L465+L469+L473+L477+L481+L485+L489+L493+L497</f>
      </c>
      <c s="32">
        <f>0+M437+M441+M445+M449+M453+M457+M461+M465+M469+M473+M477+M481+M485+M489+M493+M497</f>
      </c>
    </row>
    <row r="437" spans="1:16" ht="25.5">
      <c r="A437" t="s">
        <v>48</v>
      </c>
      <c s="34" t="s">
        <v>714</v>
      </c>
      <c s="34" t="s">
        <v>5990</v>
      </c>
      <c s="35" t="s">
        <v>5</v>
      </c>
      <c s="6" t="s">
        <v>5991</v>
      </c>
      <c s="36" t="s">
        <v>51</v>
      </c>
      <c s="37">
        <v>7.39</v>
      </c>
      <c s="36">
        <v>0</v>
      </c>
      <c s="36">
        <f>ROUND(G437*H437,6)</f>
      </c>
      <c r="L437" s="38">
        <v>0</v>
      </c>
      <c s="32">
        <f>ROUND(ROUND(L437,2)*ROUND(G437,3),2)</f>
      </c>
      <c s="36" t="s">
        <v>3651</v>
      </c>
      <c>
        <f>(M437*21)/100</f>
      </c>
      <c t="s">
        <v>27</v>
      </c>
    </row>
    <row r="438" spans="1:5" ht="12.75">
      <c r="A438" s="35" t="s">
        <v>53</v>
      </c>
      <c r="E438" s="39" t="s">
        <v>5</v>
      </c>
    </row>
    <row r="439" spans="1:5" ht="25.5">
      <c r="A439" s="35" t="s">
        <v>54</v>
      </c>
      <c r="E439" s="40" t="s">
        <v>5992</v>
      </c>
    </row>
    <row r="440" spans="1:5" ht="12.75">
      <c r="A440" t="s">
        <v>55</v>
      </c>
      <c r="E440" s="39" t="s">
        <v>5</v>
      </c>
    </row>
    <row r="441" spans="1:16" ht="12.75">
      <c r="A441" t="s">
        <v>48</v>
      </c>
      <c s="34" t="s">
        <v>718</v>
      </c>
      <c s="34" t="s">
        <v>5993</v>
      </c>
      <c s="35" t="s">
        <v>5</v>
      </c>
      <c s="6" t="s">
        <v>5994</v>
      </c>
      <c s="36" t="s">
        <v>62</v>
      </c>
      <c s="37">
        <v>1</v>
      </c>
      <c s="36">
        <v>0</v>
      </c>
      <c s="36">
        <f>ROUND(G441*H441,6)</f>
      </c>
      <c r="L441" s="38">
        <v>0</v>
      </c>
      <c s="32">
        <f>ROUND(ROUND(L441,2)*ROUND(G441,3),2)</f>
      </c>
      <c s="36" t="s">
        <v>3651</v>
      </c>
      <c>
        <f>(M441*21)/100</f>
      </c>
      <c t="s">
        <v>27</v>
      </c>
    </row>
    <row r="442" spans="1:5" ht="12.75">
      <c r="A442" s="35" t="s">
        <v>53</v>
      </c>
      <c r="E442" s="39" t="s">
        <v>5</v>
      </c>
    </row>
    <row r="443" spans="1:5" ht="12.75">
      <c r="A443" s="35" t="s">
        <v>54</v>
      </c>
      <c r="E443" s="40" t="s">
        <v>3747</v>
      </c>
    </row>
    <row r="444" spans="1:5" ht="12.75">
      <c r="A444" t="s">
        <v>55</v>
      </c>
      <c r="E444" s="39" t="s">
        <v>5</v>
      </c>
    </row>
    <row r="445" spans="1:16" ht="12.75">
      <c r="A445" t="s">
        <v>48</v>
      </c>
      <c s="34" t="s">
        <v>722</v>
      </c>
      <c s="34" t="s">
        <v>5995</v>
      </c>
      <c s="35" t="s">
        <v>5</v>
      </c>
      <c s="6" t="s">
        <v>5996</v>
      </c>
      <c s="36" t="s">
        <v>5348</v>
      </c>
      <c s="37">
        <v>1641.113</v>
      </c>
      <c s="36">
        <v>0</v>
      </c>
      <c s="36">
        <f>ROUND(G445*H445,6)</f>
      </c>
      <c r="L445" s="38">
        <v>0</v>
      </c>
      <c s="32">
        <f>ROUND(ROUND(L445,2)*ROUND(G445,3),2)</f>
      </c>
      <c s="36" t="s">
        <v>3651</v>
      </c>
      <c>
        <f>(M445*21)/100</f>
      </c>
      <c t="s">
        <v>27</v>
      </c>
    </row>
    <row r="446" spans="1:5" ht="12.75">
      <c r="A446" s="35" t="s">
        <v>53</v>
      </c>
      <c r="E446" s="39" t="s">
        <v>5</v>
      </c>
    </row>
    <row r="447" spans="1:5" ht="12.75">
      <c r="A447" s="35" t="s">
        <v>54</v>
      </c>
      <c r="E447" s="40" t="s">
        <v>5997</v>
      </c>
    </row>
    <row r="448" spans="1:5" ht="12.75">
      <c r="A448" t="s">
        <v>55</v>
      </c>
      <c r="E448" s="39" t="s">
        <v>5</v>
      </c>
    </row>
    <row r="449" spans="1:16" ht="12.75">
      <c r="A449" t="s">
        <v>48</v>
      </c>
      <c s="34" t="s">
        <v>726</v>
      </c>
      <c s="34" t="s">
        <v>5998</v>
      </c>
      <c s="35" t="s">
        <v>5</v>
      </c>
      <c s="6" t="s">
        <v>5999</v>
      </c>
      <c s="36" t="s">
        <v>497</v>
      </c>
      <c s="37">
        <v>1</v>
      </c>
      <c s="36">
        <v>0.02423</v>
      </c>
      <c s="36">
        <f>ROUND(G449*H449,6)</f>
      </c>
      <c r="L449" s="38">
        <v>0</v>
      </c>
      <c s="32">
        <f>ROUND(ROUND(L449,2)*ROUND(G449,3),2)</f>
      </c>
      <c s="36" t="s">
        <v>434</v>
      </c>
      <c>
        <f>(M449*21)/100</f>
      </c>
      <c t="s">
        <v>27</v>
      </c>
    </row>
    <row r="450" spans="1:5" ht="12.75">
      <c r="A450" s="35" t="s">
        <v>53</v>
      </c>
      <c r="E450" s="39" t="s">
        <v>5</v>
      </c>
    </row>
    <row r="451" spans="1:5" ht="12.75">
      <c r="A451" s="35" t="s">
        <v>54</v>
      </c>
      <c r="E451" s="40" t="s">
        <v>3747</v>
      </c>
    </row>
    <row r="452" spans="1:5" ht="89.25">
      <c r="A452" t="s">
        <v>55</v>
      </c>
      <c r="E452" s="39" t="s">
        <v>6000</v>
      </c>
    </row>
    <row r="453" spans="1:16" ht="12.75">
      <c r="A453" t="s">
        <v>48</v>
      </c>
      <c s="34" t="s">
        <v>730</v>
      </c>
      <c s="34" t="s">
        <v>6001</v>
      </c>
      <c s="35" t="s">
        <v>5</v>
      </c>
      <c s="6" t="s">
        <v>6002</v>
      </c>
      <c s="36" t="s">
        <v>497</v>
      </c>
      <c s="37">
        <v>1</v>
      </c>
      <c s="36">
        <v>0</v>
      </c>
      <c s="36">
        <f>ROUND(G453*H453,6)</f>
      </c>
      <c r="L453" s="38">
        <v>0</v>
      </c>
      <c s="32">
        <f>ROUND(ROUND(L453,2)*ROUND(G453,3),2)</f>
      </c>
      <c s="36" t="s">
        <v>434</v>
      </c>
      <c>
        <f>(M453*21)/100</f>
      </c>
      <c t="s">
        <v>27</v>
      </c>
    </row>
    <row r="454" spans="1:5" ht="12.75">
      <c r="A454" s="35" t="s">
        <v>53</v>
      </c>
      <c r="E454" s="39" t="s">
        <v>5</v>
      </c>
    </row>
    <row r="455" spans="1:5" ht="12.75">
      <c r="A455" s="35" t="s">
        <v>54</v>
      </c>
      <c r="E455" s="40" t="s">
        <v>3747</v>
      </c>
    </row>
    <row r="456" spans="1:5" ht="38.25">
      <c r="A456" t="s">
        <v>55</v>
      </c>
      <c r="E456" s="39" t="s">
        <v>6003</v>
      </c>
    </row>
    <row r="457" spans="1:16" ht="12.75">
      <c r="A457" t="s">
        <v>48</v>
      </c>
      <c s="34" t="s">
        <v>734</v>
      </c>
      <c s="34" t="s">
        <v>6004</v>
      </c>
      <c s="35" t="s">
        <v>5</v>
      </c>
      <c s="6" t="s">
        <v>6005</v>
      </c>
      <c s="36" t="s">
        <v>497</v>
      </c>
      <c s="37">
        <v>2</v>
      </c>
      <c s="36">
        <v>0</v>
      </c>
      <c s="36">
        <f>ROUND(G457*H457,6)</f>
      </c>
      <c r="L457" s="38">
        <v>0</v>
      </c>
      <c s="32">
        <f>ROUND(ROUND(L457,2)*ROUND(G457,3),2)</f>
      </c>
      <c s="36" t="s">
        <v>434</v>
      </c>
      <c>
        <f>(M457*21)/100</f>
      </c>
      <c t="s">
        <v>27</v>
      </c>
    </row>
    <row r="458" spans="1:5" ht="12.75">
      <c r="A458" s="35" t="s">
        <v>53</v>
      </c>
      <c r="E458" s="39" t="s">
        <v>5</v>
      </c>
    </row>
    <row r="459" spans="1:5" ht="12.75">
      <c r="A459" s="35" t="s">
        <v>54</v>
      </c>
      <c r="E459" s="40" t="s">
        <v>3735</v>
      </c>
    </row>
    <row r="460" spans="1:5" ht="38.25">
      <c r="A460" t="s">
        <v>55</v>
      </c>
      <c r="E460" s="39" t="s">
        <v>6006</v>
      </c>
    </row>
    <row r="461" spans="1:16" ht="12.75">
      <c r="A461" t="s">
        <v>48</v>
      </c>
      <c s="34" t="s">
        <v>738</v>
      </c>
      <c s="34" t="s">
        <v>6007</v>
      </c>
      <c s="35" t="s">
        <v>5</v>
      </c>
      <c s="6" t="s">
        <v>6008</v>
      </c>
      <c s="36" t="s">
        <v>298</v>
      </c>
      <c s="37">
        <v>1</v>
      </c>
      <c s="36">
        <v>0</v>
      </c>
      <c s="36">
        <f>ROUND(G461*H461,6)</f>
      </c>
      <c r="L461" s="38">
        <v>0</v>
      </c>
      <c s="32">
        <f>ROUND(ROUND(L461,2)*ROUND(G461,3),2)</f>
      </c>
      <c s="36" t="s">
        <v>434</v>
      </c>
      <c>
        <f>(M461*21)/100</f>
      </c>
      <c t="s">
        <v>27</v>
      </c>
    </row>
    <row r="462" spans="1:5" ht="12.75">
      <c r="A462" s="35" t="s">
        <v>53</v>
      </c>
      <c r="E462" s="39" t="s">
        <v>5</v>
      </c>
    </row>
    <row r="463" spans="1:5" ht="12.75">
      <c r="A463" s="35" t="s">
        <v>54</v>
      </c>
      <c r="E463" s="40" t="s">
        <v>3747</v>
      </c>
    </row>
    <row r="464" spans="1:5" ht="51">
      <c r="A464" t="s">
        <v>55</v>
      </c>
      <c r="E464" s="39" t="s">
        <v>6009</v>
      </c>
    </row>
    <row r="465" spans="1:16" ht="12.75">
      <c r="A465" t="s">
        <v>48</v>
      </c>
      <c s="34" t="s">
        <v>742</v>
      </c>
      <c s="34" t="s">
        <v>6010</v>
      </c>
      <c s="35" t="s">
        <v>5</v>
      </c>
      <c s="6" t="s">
        <v>6011</v>
      </c>
      <c s="36" t="s">
        <v>298</v>
      </c>
      <c s="37">
        <v>1</v>
      </c>
      <c s="36">
        <v>0</v>
      </c>
      <c s="36">
        <f>ROUND(G465*H465,6)</f>
      </c>
      <c r="L465" s="38">
        <v>0</v>
      </c>
      <c s="32">
        <f>ROUND(ROUND(L465,2)*ROUND(G465,3),2)</f>
      </c>
      <c s="36" t="s">
        <v>434</v>
      </c>
      <c>
        <f>(M465*21)/100</f>
      </c>
      <c t="s">
        <v>27</v>
      </c>
    </row>
    <row r="466" spans="1:5" ht="12.75">
      <c r="A466" s="35" t="s">
        <v>53</v>
      </c>
      <c r="E466" s="39" t="s">
        <v>5</v>
      </c>
    </row>
    <row r="467" spans="1:5" ht="12.75">
      <c r="A467" s="35" t="s">
        <v>54</v>
      </c>
      <c r="E467" s="40" t="s">
        <v>6012</v>
      </c>
    </row>
    <row r="468" spans="1:5" ht="51">
      <c r="A468" t="s">
        <v>55</v>
      </c>
      <c r="E468" s="39" t="s">
        <v>6013</v>
      </c>
    </row>
    <row r="469" spans="1:16" ht="12.75">
      <c r="A469" t="s">
        <v>48</v>
      </c>
      <c s="34" t="s">
        <v>746</v>
      </c>
      <c s="34" t="s">
        <v>6014</v>
      </c>
      <c s="35" t="s">
        <v>5</v>
      </c>
      <c s="6" t="s">
        <v>6015</v>
      </c>
      <c s="36" t="s">
        <v>298</v>
      </c>
      <c s="37">
        <v>1</v>
      </c>
      <c s="36">
        <v>0</v>
      </c>
      <c s="36">
        <f>ROUND(G469*H469,6)</f>
      </c>
      <c r="L469" s="38">
        <v>0</v>
      </c>
      <c s="32">
        <f>ROUND(ROUND(L469,2)*ROUND(G469,3),2)</f>
      </c>
      <c s="36" t="s">
        <v>434</v>
      </c>
      <c>
        <f>(M469*21)/100</f>
      </c>
      <c t="s">
        <v>27</v>
      </c>
    </row>
    <row r="470" spans="1:5" ht="12.75">
      <c r="A470" s="35" t="s">
        <v>53</v>
      </c>
      <c r="E470" s="39" t="s">
        <v>5</v>
      </c>
    </row>
    <row r="471" spans="1:5" ht="12.75">
      <c r="A471" s="35" t="s">
        <v>54</v>
      </c>
      <c r="E471" s="40" t="s">
        <v>3747</v>
      </c>
    </row>
    <row r="472" spans="1:5" ht="51">
      <c r="A472" t="s">
        <v>55</v>
      </c>
      <c r="E472" s="39" t="s">
        <v>6016</v>
      </c>
    </row>
    <row r="473" spans="1:16" ht="12.75">
      <c r="A473" t="s">
        <v>48</v>
      </c>
      <c s="34" t="s">
        <v>750</v>
      </c>
      <c s="34" t="s">
        <v>6017</v>
      </c>
      <c s="35" t="s">
        <v>5</v>
      </c>
      <c s="6" t="s">
        <v>6018</v>
      </c>
      <c s="36" t="s">
        <v>298</v>
      </c>
      <c s="37">
        <v>1</v>
      </c>
      <c s="36">
        <v>0</v>
      </c>
      <c s="36">
        <f>ROUND(G473*H473,6)</f>
      </c>
      <c r="L473" s="38">
        <v>0</v>
      </c>
      <c s="32">
        <f>ROUND(ROUND(L473,2)*ROUND(G473,3),2)</f>
      </c>
      <c s="36" t="s">
        <v>434</v>
      </c>
      <c>
        <f>(M473*21)/100</f>
      </c>
      <c t="s">
        <v>27</v>
      </c>
    </row>
    <row r="474" spans="1:5" ht="12.75">
      <c r="A474" s="35" t="s">
        <v>53</v>
      </c>
      <c r="E474" s="39" t="s">
        <v>5</v>
      </c>
    </row>
    <row r="475" spans="1:5" ht="12.75">
      <c r="A475" s="35" t="s">
        <v>54</v>
      </c>
      <c r="E475" s="40" t="s">
        <v>3747</v>
      </c>
    </row>
    <row r="476" spans="1:5" ht="51">
      <c r="A476" t="s">
        <v>55</v>
      </c>
      <c r="E476" s="39" t="s">
        <v>6019</v>
      </c>
    </row>
    <row r="477" spans="1:16" ht="12.75">
      <c r="A477" t="s">
        <v>48</v>
      </c>
      <c s="34" t="s">
        <v>754</v>
      </c>
      <c s="34" t="s">
        <v>6020</v>
      </c>
      <c s="35" t="s">
        <v>5</v>
      </c>
      <c s="6" t="s">
        <v>6021</v>
      </c>
      <c s="36" t="s">
        <v>298</v>
      </c>
      <c s="37">
        <v>1</v>
      </c>
      <c s="36">
        <v>0</v>
      </c>
      <c s="36">
        <f>ROUND(G477*H477,6)</f>
      </c>
      <c r="L477" s="38">
        <v>0</v>
      </c>
      <c s="32">
        <f>ROUND(ROUND(L477,2)*ROUND(G477,3),2)</f>
      </c>
      <c s="36" t="s">
        <v>434</v>
      </c>
      <c>
        <f>(M477*21)/100</f>
      </c>
      <c t="s">
        <v>27</v>
      </c>
    </row>
    <row r="478" spans="1:5" ht="12.75">
      <c r="A478" s="35" t="s">
        <v>53</v>
      </c>
      <c r="E478" s="39" t="s">
        <v>5</v>
      </c>
    </row>
    <row r="479" spans="1:5" ht="12.75">
      <c r="A479" s="35" t="s">
        <v>54</v>
      </c>
      <c r="E479" s="40" t="s">
        <v>3747</v>
      </c>
    </row>
    <row r="480" spans="1:5" ht="38.25">
      <c r="A480" t="s">
        <v>55</v>
      </c>
      <c r="E480" s="39" t="s">
        <v>6022</v>
      </c>
    </row>
    <row r="481" spans="1:16" ht="12.75">
      <c r="A481" t="s">
        <v>48</v>
      </c>
      <c s="34" t="s">
        <v>758</v>
      </c>
      <c s="34" t="s">
        <v>6023</v>
      </c>
      <c s="35" t="s">
        <v>5</v>
      </c>
      <c s="6" t="s">
        <v>6024</v>
      </c>
      <c s="36" t="s">
        <v>298</v>
      </c>
      <c s="37">
        <v>1</v>
      </c>
      <c s="36">
        <v>0</v>
      </c>
      <c s="36">
        <f>ROUND(G481*H481,6)</f>
      </c>
      <c r="L481" s="38">
        <v>0</v>
      </c>
      <c s="32">
        <f>ROUND(ROUND(L481,2)*ROUND(G481,3),2)</f>
      </c>
      <c s="36" t="s">
        <v>434</v>
      </c>
      <c>
        <f>(M481*21)/100</f>
      </c>
      <c t="s">
        <v>27</v>
      </c>
    </row>
    <row r="482" spans="1:5" ht="12.75">
      <c r="A482" s="35" t="s">
        <v>53</v>
      </c>
      <c r="E482" s="39" t="s">
        <v>5</v>
      </c>
    </row>
    <row r="483" spans="1:5" ht="12.75">
      <c r="A483" s="35" t="s">
        <v>54</v>
      </c>
      <c r="E483" s="40" t="s">
        <v>3747</v>
      </c>
    </row>
    <row r="484" spans="1:5" ht="38.25">
      <c r="A484" t="s">
        <v>55</v>
      </c>
      <c r="E484" s="39" t="s">
        <v>6025</v>
      </c>
    </row>
    <row r="485" spans="1:16" ht="12.75">
      <c r="A485" t="s">
        <v>48</v>
      </c>
      <c s="34" t="s">
        <v>762</v>
      </c>
      <c s="34" t="s">
        <v>6026</v>
      </c>
      <c s="35" t="s">
        <v>5</v>
      </c>
      <c s="6" t="s">
        <v>6027</v>
      </c>
      <c s="36" t="s">
        <v>298</v>
      </c>
      <c s="37">
        <v>1</v>
      </c>
      <c s="36">
        <v>0</v>
      </c>
      <c s="36">
        <f>ROUND(G485*H485,6)</f>
      </c>
      <c r="L485" s="38">
        <v>0</v>
      </c>
      <c s="32">
        <f>ROUND(ROUND(L485,2)*ROUND(G485,3),2)</f>
      </c>
      <c s="36" t="s">
        <v>434</v>
      </c>
      <c>
        <f>(M485*21)/100</f>
      </c>
      <c t="s">
        <v>27</v>
      </c>
    </row>
    <row r="486" spans="1:5" ht="12.75">
      <c r="A486" s="35" t="s">
        <v>53</v>
      </c>
      <c r="E486" s="39" t="s">
        <v>5</v>
      </c>
    </row>
    <row r="487" spans="1:5" ht="12.75">
      <c r="A487" s="35" t="s">
        <v>54</v>
      </c>
      <c r="E487" s="40" t="s">
        <v>3747</v>
      </c>
    </row>
    <row r="488" spans="1:5" ht="63.75">
      <c r="A488" t="s">
        <v>55</v>
      </c>
      <c r="E488" s="39" t="s">
        <v>6028</v>
      </c>
    </row>
    <row r="489" spans="1:16" ht="12.75">
      <c r="A489" t="s">
        <v>48</v>
      </c>
      <c s="34" t="s">
        <v>766</v>
      </c>
      <c s="34" t="s">
        <v>6029</v>
      </c>
      <c s="35" t="s">
        <v>5</v>
      </c>
      <c s="6" t="s">
        <v>6030</v>
      </c>
      <c s="36" t="s">
        <v>298</v>
      </c>
      <c s="37">
        <v>1</v>
      </c>
      <c s="36">
        <v>0</v>
      </c>
      <c s="36">
        <f>ROUND(G489*H489,6)</f>
      </c>
      <c r="L489" s="38">
        <v>0</v>
      </c>
      <c s="32">
        <f>ROUND(ROUND(L489,2)*ROUND(G489,3),2)</f>
      </c>
      <c s="36" t="s">
        <v>434</v>
      </c>
      <c>
        <f>(M489*21)/100</f>
      </c>
      <c t="s">
        <v>27</v>
      </c>
    </row>
    <row r="490" spans="1:5" ht="12.75">
      <c r="A490" s="35" t="s">
        <v>53</v>
      </c>
      <c r="E490" s="39" t="s">
        <v>5</v>
      </c>
    </row>
    <row r="491" spans="1:5" ht="12.75">
      <c r="A491" s="35" t="s">
        <v>54</v>
      </c>
      <c r="E491" s="40" t="s">
        <v>3747</v>
      </c>
    </row>
    <row r="492" spans="1:5" ht="63.75">
      <c r="A492" t="s">
        <v>55</v>
      </c>
      <c r="E492" s="39" t="s">
        <v>6031</v>
      </c>
    </row>
    <row r="493" spans="1:16" ht="12.75">
      <c r="A493" t="s">
        <v>48</v>
      </c>
      <c s="34" t="s">
        <v>770</v>
      </c>
      <c s="34" t="s">
        <v>6032</v>
      </c>
      <c s="35" t="s">
        <v>5</v>
      </c>
      <c s="6" t="s">
        <v>6033</v>
      </c>
      <c s="36" t="s">
        <v>298</v>
      </c>
      <c s="37">
        <v>1</v>
      </c>
      <c s="36">
        <v>0</v>
      </c>
      <c s="36">
        <f>ROUND(G493*H493,6)</f>
      </c>
      <c r="L493" s="38">
        <v>0</v>
      </c>
      <c s="32">
        <f>ROUND(ROUND(L493,2)*ROUND(G493,3),2)</f>
      </c>
      <c s="36" t="s">
        <v>434</v>
      </c>
      <c>
        <f>(M493*21)/100</f>
      </c>
      <c t="s">
        <v>27</v>
      </c>
    </row>
    <row r="494" spans="1:5" ht="12.75">
      <c r="A494" s="35" t="s">
        <v>53</v>
      </c>
      <c r="E494" s="39" t="s">
        <v>5</v>
      </c>
    </row>
    <row r="495" spans="1:5" ht="12.75">
      <c r="A495" s="35" t="s">
        <v>54</v>
      </c>
      <c r="E495" s="40" t="s">
        <v>3747</v>
      </c>
    </row>
    <row r="496" spans="1:5" ht="63.75">
      <c r="A496" t="s">
        <v>55</v>
      </c>
      <c r="E496" s="39" t="s">
        <v>6034</v>
      </c>
    </row>
    <row r="497" spans="1:16" ht="12.75">
      <c r="A497" t="s">
        <v>48</v>
      </c>
      <c s="34" t="s">
        <v>774</v>
      </c>
      <c s="34" t="s">
        <v>6035</v>
      </c>
      <c s="35" t="s">
        <v>5</v>
      </c>
      <c s="6" t="s">
        <v>6036</v>
      </c>
      <c s="36" t="s">
        <v>298</v>
      </c>
      <c s="37">
        <v>1</v>
      </c>
      <c s="36">
        <v>0</v>
      </c>
      <c s="36">
        <f>ROUND(G497*H497,6)</f>
      </c>
      <c r="L497" s="38">
        <v>0</v>
      </c>
      <c s="32">
        <f>ROUND(ROUND(L497,2)*ROUND(G497,3),2)</f>
      </c>
      <c s="36" t="s">
        <v>434</v>
      </c>
      <c>
        <f>(M497*21)/100</f>
      </c>
      <c t="s">
        <v>27</v>
      </c>
    </row>
    <row r="498" spans="1:5" ht="12.75">
      <c r="A498" s="35" t="s">
        <v>53</v>
      </c>
      <c r="E498" s="39" t="s">
        <v>5</v>
      </c>
    </row>
    <row r="499" spans="1:5" ht="12.75">
      <c r="A499" s="35" t="s">
        <v>54</v>
      </c>
      <c r="E499" s="40" t="s">
        <v>3747</v>
      </c>
    </row>
    <row r="500" spans="1:5" ht="63.75">
      <c r="A500" t="s">
        <v>55</v>
      </c>
      <c r="E500" s="39" t="s">
        <v>6037</v>
      </c>
    </row>
    <row r="501" spans="1:13" ht="12.75">
      <c r="A501" t="s">
        <v>46</v>
      </c>
      <c r="C501" s="31" t="s">
        <v>4850</v>
      </c>
      <c r="E501" s="33" t="s">
        <v>4851</v>
      </c>
      <c r="J501" s="32">
        <f>0</f>
      </c>
      <c s="32">
        <f>0</f>
      </c>
      <c s="32">
        <f>0+L502+L506+L510+L514+L518+L522+L526+L530</f>
      </c>
      <c s="32">
        <f>0+M502+M506+M510+M514+M518+M522+M526+M530</f>
      </c>
    </row>
    <row r="502" spans="1:16" ht="12.75">
      <c r="A502" t="s">
        <v>48</v>
      </c>
      <c s="34" t="s">
        <v>775</v>
      </c>
      <c s="34" t="s">
        <v>4861</v>
      </c>
      <c s="35" t="s">
        <v>5</v>
      </c>
      <c s="6" t="s">
        <v>6038</v>
      </c>
      <c s="36" t="s">
        <v>197</v>
      </c>
      <c s="37">
        <v>71.155</v>
      </c>
      <c s="36">
        <v>0.0003</v>
      </c>
      <c s="36">
        <f>ROUND(G502*H502,6)</f>
      </c>
      <c r="L502" s="38">
        <v>0</v>
      </c>
      <c s="32">
        <f>ROUND(ROUND(L502,2)*ROUND(G502,3),2)</f>
      </c>
      <c s="36" t="s">
        <v>3651</v>
      </c>
      <c>
        <f>(M502*21)/100</f>
      </c>
      <c t="s">
        <v>27</v>
      </c>
    </row>
    <row r="503" spans="1:5" ht="12.75">
      <c r="A503" s="35" t="s">
        <v>53</v>
      </c>
      <c r="E503" s="39" t="s">
        <v>5</v>
      </c>
    </row>
    <row r="504" spans="1:5" ht="12.75">
      <c r="A504" s="35" t="s">
        <v>54</v>
      </c>
      <c r="E504" s="40" t="s">
        <v>6039</v>
      </c>
    </row>
    <row r="505" spans="1:5" ht="12.75">
      <c r="A505" t="s">
        <v>55</v>
      </c>
      <c r="E505" s="39" t="s">
        <v>5</v>
      </c>
    </row>
    <row r="506" spans="1:16" ht="12.75">
      <c r="A506" t="s">
        <v>48</v>
      </c>
      <c s="34" t="s">
        <v>776</v>
      </c>
      <c s="34" t="s">
        <v>6040</v>
      </c>
      <c s="35" t="s">
        <v>5</v>
      </c>
      <c s="6" t="s">
        <v>6041</v>
      </c>
      <c s="36" t="s">
        <v>197</v>
      </c>
      <c s="37">
        <v>82.416</v>
      </c>
      <c s="36">
        <v>0.00455</v>
      </c>
      <c s="36">
        <f>ROUND(G506*H506,6)</f>
      </c>
      <c r="L506" s="38">
        <v>0</v>
      </c>
      <c s="32">
        <f>ROUND(ROUND(L506,2)*ROUND(G506,3),2)</f>
      </c>
      <c s="36" t="s">
        <v>3651</v>
      </c>
      <c>
        <f>(M506*21)/100</f>
      </c>
      <c t="s">
        <v>27</v>
      </c>
    </row>
    <row r="507" spans="1:5" ht="12.75">
      <c r="A507" s="35" t="s">
        <v>53</v>
      </c>
      <c r="E507" s="39" t="s">
        <v>5</v>
      </c>
    </row>
    <row r="508" spans="1:5" ht="12.75">
      <c r="A508" s="35" t="s">
        <v>54</v>
      </c>
      <c r="E508" s="40" t="s">
        <v>6042</v>
      </c>
    </row>
    <row r="509" spans="1:5" ht="12.75">
      <c r="A509" t="s">
        <v>55</v>
      </c>
      <c r="E509" s="39" t="s">
        <v>5</v>
      </c>
    </row>
    <row r="510" spans="1:16" ht="25.5">
      <c r="A510" t="s">
        <v>48</v>
      </c>
      <c s="34" t="s">
        <v>780</v>
      </c>
      <c s="34" t="s">
        <v>4865</v>
      </c>
      <c s="35" t="s">
        <v>5</v>
      </c>
      <c s="6" t="s">
        <v>6043</v>
      </c>
      <c s="36" t="s">
        <v>51</v>
      </c>
      <c s="37">
        <v>50.115</v>
      </c>
      <c s="36">
        <v>0.00097</v>
      </c>
      <c s="36">
        <f>ROUND(G510*H510,6)</f>
      </c>
      <c r="L510" s="38">
        <v>0</v>
      </c>
      <c s="32">
        <f>ROUND(ROUND(L510,2)*ROUND(G510,3),2)</f>
      </c>
      <c s="36" t="s">
        <v>3651</v>
      </c>
      <c>
        <f>(M510*21)/100</f>
      </c>
      <c t="s">
        <v>27</v>
      </c>
    </row>
    <row r="511" spans="1:5" ht="12.75">
      <c r="A511" s="35" t="s">
        <v>53</v>
      </c>
      <c r="E511" s="39" t="s">
        <v>5</v>
      </c>
    </row>
    <row r="512" spans="1:5" ht="12.75">
      <c r="A512" s="35" t="s">
        <v>54</v>
      </c>
      <c r="E512" s="40" t="s">
        <v>6044</v>
      </c>
    </row>
    <row r="513" spans="1:5" ht="12.75">
      <c r="A513" t="s">
        <v>55</v>
      </c>
      <c r="E513" s="39" t="s">
        <v>5</v>
      </c>
    </row>
    <row r="514" spans="1:16" ht="12.75">
      <c r="A514" t="s">
        <v>48</v>
      </c>
      <c s="34" t="s">
        <v>784</v>
      </c>
      <c s="34" t="s">
        <v>6045</v>
      </c>
      <c s="35" t="s">
        <v>5</v>
      </c>
      <c s="6" t="s">
        <v>6046</v>
      </c>
      <c s="36" t="s">
        <v>197</v>
      </c>
      <c s="37">
        <v>203.506</v>
      </c>
      <c s="36">
        <v>0</v>
      </c>
      <c s="36">
        <f>ROUND(G514*H514,6)</f>
      </c>
      <c r="L514" s="38">
        <v>0</v>
      </c>
      <c s="32">
        <f>ROUND(ROUND(L514,2)*ROUND(G514,3),2)</f>
      </c>
      <c s="36" t="s">
        <v>3651</v>
      </c>
      <c>
        <f>(M514*21)/100</f>
      </c>
      <c t="s">
        <v>27</v>
      </c>
    </row>
    <row r="515" spans="1:5" ht="12.75">
      <c r="A515" s="35" t="s">
        <v>53</v>
      </c>
      <c r="E515" s="39" t="s">
        <v>5</v>
      </c>
    </row>
    <row r="516" spans="1:5" ht="12.75">
      <c r="A516" s="35" t="s">
        <v>54</v>
      </c>
      <c r="E516" s="40" t="s">
        <v>6047</v>
      </c>
    </row>
    <row r="517" spans="1:5" ht="12.75">
      <c r="A517" t="s">
        <v>55</v>
      </c>
      <c r="E517" s="39" t="s">
        <v>5</v>
      </c>
    </row>
    <row r="518" spans="1:16" ht="25.5">
      <c r="A518" t="s">
        <v>48</v>
      </c>
      <c s="34" t="s">
        <v>788</v>
      </c>
      <c s="34" t="s">
        <v>6048</v>
      </c>
      <c s="35" t="s">
        <v>5</v>
      </c>
      <c s="6" t="s">
        <v>6049</v>
      </c>
      <c s="36" t="s">
        <v>197</v>
      </c>
      <c s="37">
        <v>189.104</v>
      </c>
      <c s="36">
        <v>0.00771</v>
      </c>
      <c s="36">
        <f>ROUND(G518*H518,6)</f>
      </c>
      <c r="L518" s="38">
        <v>0</v>
      </c>
      <c s="32">
        <f>ROUND(ROUND(L518,2)*ROUND(G518,3),2)</f>
      </c>
      <c s="36" t="s">
        <v>3651</v>
      </c>
      <c>
        <f>(M518*21)/100</f>
      </c>
      <c t="s">
        <v>27</v>
      </c>
    </row>
    <row r="519" spans="1:5" ht="12.75">
      <c r="A519" s="35" t="s">
        <v>53</v>
      </c>
      <c r="E519" s="39" t="s">
        <v>5</v>
      </c>
    </row>
    <row r="520" spans="1:5" ht="12.75">
      <c r="A520" s="35" t="s">
        <v>54</v>
      </c>
      <c r="E520" s="40" t="s">
        <v>6050</v>
      </c>
    </row>
    <row r="521" spans="1:5" ht="12.75">
      <c r="A521" t="s">
        <v>55</v>
      </c>
      <c r="E521" s="39" t="s">
        <v>5</v>
      </c>
    </row>
    <row r="522" spans="1:16" ht="12.75">
      <c r="A522" t="s">
        <v>48</v>
      </c>
      <c s="34" t="s">
        <v>789</v>
      </c>
      <c s="34" t="s">
        <v>4875</v>
      </c>
      <c s="35" t="s">
        <v>5</v>
      </c>
      <c s="6" t="s">
        <v>6051</v>
      </c>
      <c s="36" t="s">
        <v>443</v>
      </c>
      <c s="37">
        <v>7.797</v>
      </c>
      <c s="36">
        <v>0</v>
      </c>
      <c s="36">
        <f>ROUND(G522*H522,6)</f>
      </c>
      <c r="L522" s="38">
        <v>0</v>
      </c>
      <c s="32">
        <f>ROUND(ROUND(L522,2)*ROUND(G522,3),2)</f>
      </c>
      <c s="36" t="s">
        <v>3651</v>
      </c>
      <c>
        <f>(M522*21)/100</f>
      </c>
      <c t="s">
        <v>27</v>
      </c>
    </row>
    <row r="523" spans="1:5" ht="12.75">
      <c r="A523" s="35" t="s">
        <v>53</v>
      </c>
      <c r="E523" s="39" t="s">
        <v>5</v>
      </c>
    </row>
    <row r="524" spans="1:5" ht="12.75">
      <c r="A524" s="35" t="s">
        <v>54</v>
      </c>
      <c r="E524" s="40" t="s">
        <v>6052</v>
      </c>
    </row>
    <row r="525" spans="1:5" ht="12.75">
      <c r="A525" t="s">
        <v>55</v>
      </c>
      <c r="E525" s="39" t="s">
        <v>5</v>
      </c>
    </row>
    <row r="526" spans="1:16" ht="25.5">
      <c r="A526" t="s">
        <v>48</v>
      </c>
      <c s="34" t="s">
        <v>790</v>
      </c>
      <c s="34" t="s">
        <v>6053</v>
      </c>
      <c s="35" t="s">
        <v>5</v>
      </c>
      <c s="6" t="s">
        <v>6054</v>
      </c>
      <c s="36" t="s">
        <v>197</v>
      </c>
      <c s="37">
        <v>74.737</v>
      </c>
      <c s="36">
        <v>0.0195</v>
      </c>
      <c s="36">
        <f>ROUND(G526*H526,6)</f>
      </c>
      <c r="L526" s="38">
        <v>0</v>
      </c>
      <c s="32">
        <f>ROUND(ROUND(L526,2)*ROUND(G526,3),2)</f>
      </c>
      <c s="36" t="s">
        <v>434</v>
      </c>
      <c>
        <f>(M526*21)/100</f>
      </c>
      <c t="s">
        <v>27</v>
      </c>
    </row>
    <row r="527" spans="1:5" ht="12.75">
      <c r="A527" s="35" t="s">
        <v>53</v>
      </c>
      <c r="E527" s="39" t="s">
        <v>5</v>
      </c>
    </row>
    <row r="528" spans="1:5" ht="12.75">
      <c r="A528" s="35" t="s">
        <v>54</v>
      </c>
      <c r="E528" s="40" t="s">
        <v>6055</v>
      </c>
    </row>
    <row r="529" spans="1:5" ht="25.5">
      <c r="A529" t="s">
        <v>55</v>
      </c>
      <c r="E529" s="39" t="s">
        <v>6056</v>
      </c>
    </row>
    <row r="530" spans="1:16" ht="25.5">
      <c r="A530" t="s">
        <v>48</v>
      </c>
      <c s="34" t="s">
        <v>791</v>
      </c>
      <c s="34" t="s">
        <v>6057</v>
      </c>
      <c s="35" t="s">
        <v>5</v>
      </c>
      <c s="6" t="s">
        <v>6058</v>
      </c>
      <c s="36" t="s">
        <v>197</v>
      </c>
      <c s="37">
        <v>222.573</v>
      </c>
      <c s="36">
        <v>0.0195</v>
      </c>
      <c s="36">
        <f>ROUND(G530*H530,6)</f>
      </c>
      <c r="L530" s="38">
        <v>0</v>
      </c>
      <c s="32">
        <f>ROUND(ROUND(L530,2)*ROUND(G530,3),2)</f>
      </c>
      <c s="36" t="s">
        <v>434</v>
      </c>
      <c>
        <f>(M530*21)/100</f>
      </c>
      <c t="s">
        <v>27</v>
      </c>
    </row>
    <row r="531" spans="1:5" ht="12.75">
      <c r="A531" s="35" t="s">
        <v>53</v>
      </c>
      <c r="E531" s="39" t="s">
        <v>5</v>
      </c>
    </row>
    <row r="532" spans="1:5" ht="12.75">
      <c r="A532" s="35" t="s">
        <v>54</v>
      </c>
      <c r="E532" s="40" t="s">
        <v>6059</v>
      </c>
    </row>
    <row r="533" spans="1:5" ht="25.5">
      <c r="A533" t="s">
        <v>55</v>
      </c>
      <c r="E533" s="39" t="s">
        <v>6060</v>
      </c>
    </row>
    <row r="534" spans="1:13" ht="12.75">
      <c r="A534" t="s">
        <v>46</v>
      </c>
      <c r="C534" s="31" t="s">
        <v>4887</v>
      </c>
      <c r="E534" s="33" t="s">
        <v>4888</v>
      </c>
      <c r="J534" s="32">
        <f>0</f>
      </c>
      <c s="32">
        <f>0</f>
      </c>
      <c s="32">
        <f>0+L535</f>
      </c>
      <c s="32">
        <f>0+M535</f>
      </c>
    </row>
    <row r="535" spans="1:16" ht="12.75">
      <c r="A535" t="s">
        <v>48</v>
      </c>
      <c s="34" t="s">
        <v>795</v>
      </c>
      <c s="34" t="s">
        <v>6061</v>
      </c>
      <c s="35" t="s">
        <v>5</v>
      </c>
      <c s="6" t="s">
        <v>6062</v>
      </c>
      <c s="36" t="s">
        <v>197</v>
      </c>
      <c s="37">
        <v>75.63</v>
      </c>
      <c s="36">
        <v>0</v>
      </c>
      <c s="36">
        <f>ROUND(G535*H535,6)</f>
      </c>
      <c r="L535" s="38">
        <v>0</v>
      </c>
      <c s="32">
        <f>ROUND(ROUND(L535,2)*ROUND(G535,3),2)</f>
      </c>
      <c s="36" t="s">
        <v>3651</v>
      </c>
      <c>
        <f>(M535*21)/100</f>
      </c>
      <c t="s">
        <v>27</v>
      </c>
    </row>
    <row r="536" spans="1:5" ht="12.75">
      <c r="A536" s="35" t="s">
        <v>53</v>
      </c>
      <c r="E536" s="39" t="s">
        <v>5</v>
      </c>
    </row>
    <row r="537" spans="1:5" ht="12.75">
      <c r="A537" s="35" t="s">
        <v>54</v>
      </c>
      <c r="E537" s="40" t="s">
        <v>6063</v>
      </c>
    </row>
    <row r="538" spans="1:5" ht="12.75">
      <c r="A538" t="s">
        <v>55</v>
      </c>
      <c r="E538" s="39" t="s">
        <v>5</v>
      </c>
    </row>
    <row r="539" spans="1:13" ht="12.75">
      <c r="A539" t="s">
        <v>46</v>
      </c>
      <c r="C539" s="31" t="s">
        <v>4908</v>
      </c>
      <c r="E539" s="33" t="s">
        <v>4909</v>
      </c>
      <c r="J539" s="32">
        <f>0</f>
      </c>
      <c s="32">
        <f>0</f>
      </c>
      <c s="32">
        <f>0+L540+L544+L548</f>
      </c>
      <c s="32">
        <f>0+M540+M544+M548</f>
      </c>
    </row>
    <row r="540" spans="1:16" ht="12.75">
      <c r="A540" t="s">
        <v>48</v>
      </c>
      <c s="34" t="s">
        <v>796</v>
      </c>
      <c s="34" t="s">
        <v>4926</v>
      </c>
      <c s="35" t="s">
        <v>5</v>
      </c>
      <c s="6" t="s">
        <v>6064</v>
      </c>
      <c s="36" t="s">
        <v>197</v>
      </c>
      <c s="37">
        <v>69.181</v>
      </c>
      <c s="36">
        <v>0.0023</v>
      </c>
      <c s="36">
        <f>ROUND(G540*H540,6)</f>
      </c>
      <c r="L540" s="38">
        <v>0</v>
      </c>
      <c s="32">
        <f>ROUND(ROUND(L540,2)*ROUND(G540,3),2)</f>
      </c>
      <c s="36" t="s">
        <v>3651</v>
      </c>
      <c>
        <f>(M540*21)/100</f>
      </c>
      <c t="s">
        <v>27</v>
      </c>
    </row>
    <row r="541" spans="1:5" ht="12.75">
      <c r="A541" s="35" t="s">
        <v>53</v>
      </c>
      <c r="E541" s="39" t="s">
        <v>5</v>
      </c>
    </row>
    <row r="542" spans="1:5" ht="25.5">
      <c r="A542" s="35" t="s">
        <v>54</v>
      </c>
      <c r="E542" s="40" t="s">
        <v>6065</v>
      </c>
    </row>
    <row r="543" spans="1:5" ht="12.75">
      <c r="A543" t="s">
        <v>55</v>
      </c>
      <c r="E543" s="39" t="s">
        <v>5</v>
      </c>
    </row>
    <row r="544" spans="1:16" ht="12.75">
      <c r="A544" t="s">
        <v>48</v>
      </c>
      <c s="34" t="s">
        <v>797</v>
      </c>
      <c s="34" t="s">
        <v>4936</v>
      </c>
      <c s="35" t="s">
        <v>5</v>
      </c>
      <c s="6" t="s">
        <v>6066</v>
      </c>
      <c s="36" t="s">
        <v>197</v>
      </c>
      <c s="37">
        <v>69.181</v>
      </c>
      <c s="36">
        <v>6E-05</v>
      </c>
      <c s="36">
        <f>ROUND(G544*H544,6)</f>
      </c>
      <c r="L544" s="38">
        <v>0</v>
      </c>
      <c s="32">
        <f>ROUND(ROUND(L544,2)*ROUND(G544,3),2)</f>
      </c>
      <c s="36" t="s">
        <v>3651</v>
      </c>
      <c>
        <f>(M544*21)/100</f>
      </c>
      <c t="s">
        <v>27</v>
      </c>
    </row>
    <row r="545" spans="1:5" ht="12.75">
      <c r="A545" s="35" t="s">
        <v>53</v>
      </c>
      <c r="E545" s="39" t="s">
        <v>5</v>
      </c>
    </row>
    <row r="546" spans="1:5" ht="12.75">
      <c r="A546" s="35" t="s">
        <v>54</v>
      </c>
      <c r="E546" s="40" t="s">
        <v>6067</v>
      </c>
    </row>
    <row r="547" spans="1:5" ht="12.75">
      <c r="A547" t="s">
        <v>55</v>
      </c>
      <c r="E547" s="39" t="s">
        <v>5</v>
      </c>
    </row>
    <row r="548" spans="1:16" ht="12.75">
      <c r="A548" t="s">
        <v>48</v>
      </c>
      <c s="34" t="s">
        <v>801</v>
      </c>
      <c s="34" t="s">
        <v>4939</v>
      </c>
      <c s="35" t="s">
        <v>5</v>
      </c>
      <c s="6" t="s">
        <v>6068</v>
      </c>
      <c s="36" t="s">
        <v>443</v>
      </c>
      <c s="37">
        <v>0.163</v>
      </c>
      <c s="36">
        <v>0</v>
      </c>
      <c s="36">
        <f>ROUND(G548*H548,6)</f>
      </c>
      <c r="L548" s="38">
        <v>0</v>
      </c>
      <c s="32">
        <f>ROUND(ROUND(L548,2)*ROUND(G548,3),2)</f>
      </c>
      <c s="36" t="s">
        <v>3651</v>
      </c>
      <c>
        <f>(M548*21)/100</f>
      </c>
      <c t="s">
        <v>27</v>
      </c>
    </row>
    <row r="549" spans="1:5" ht="12.75">
      <c r="A549" s="35" t="s">
        <v>53</v>
      </c>
      <c r="E549" s="39" t="s">
        <v>5</v>
      </c>
    </row>
    <row r="550" spans="1:5" ht="12.75">
      <c r="A550" s="35" t="s">
        <v>54</v>
      </c>
      <c r="E550" s="40" t="s">
        <v>4900</v>
      </c>
    </row>
    <row r="551" spans="1:5" ht="12.75">
      <c r="A551" t="s">
        <v>55</v>
      </c>
      <c r="E551" s="39" t="s">
        <v>5</v>
      </c>
    </row>
    <row r="552" spans="1:13" ht="12.75">
      <c r="A552" t="s">
        <v>46</v>
      </c>
      <c r="C552" s="31" t="s">
        <v>4945</v>
      </c>
      <c r="E552" s="33" t="s">
        <v>4946</v>
      </c>
      <c r="J552" s="32">
        <f>0</f>
      </c>
      <c s="32">
        <f>0</f>
      </c>
      <c s="32">
        <f>0+L553+L557+L561+L565+L569+L573+L577+L581</f>
      </c>
      <c s="32">
        <f>0+M553+M557+M561+M565+M569+M573+M577+M581</f>
      </c>
    </row>
    <row r="553" spans="1:16" ht="12.75">
      <c r="A553" t="s">
        <v>48</v>
      </c>
      <c s="34" t="s">
        <v>802</v>
      </c>
      <c s="34" t="s">
        <v>4952</v>
      </c>
      <c s="35" t="s">
        <v>5</v>
      </c>
      <c s="6" t="s">
        <v>4953</v>
      </c>
      <c s="36" t="s">
        <v>197</v>
      </c>
      <c s="37">
        <v>82.216</v>
      </c>
      <c s="36">
        <v>0.0118</v>
      </c>
      <c s="36">
        <f>ROUND(G553*H553,6)</f>
      </c>
      <c r="L553" s="38">
        <v>0</v>
      </c>
      <c s="32">
        <f>ROUND(ROUND(L553,2)*ROUND(G553,3),2)</f>
      </c>
      <c s="36" t="s">
        <v>3651</v>
      </c>
      <c>
        <f>(M553*21)/100</f>
      </c>
      <c t="s">
        <v>27</v>
      </c>
    </row>
    <row r="554" spans="1:5" ht="12.75">
      <c r="A554" s="35" t="s">
        <v>53</v>
      </c>
      <c r="E554" s="39" t="s">
        <v>5</v>
      </c>
    </row>
    <row r="555" spans="1:5" ht="12.75">
      <c r="A555" s="35" t="s">
        <v>54</v>
      </c>
      <c r="E555" s="40" t="s">
        <v>6069</v>
      </c>
    </row>
    <row r="556" spans="1:5" ht="12.75">
      <c r="A556" t="s">
        <v>55</v>
      </c>
      <c r="E556" s="39" t="s">
        <v>5</v>
      </c>
    </row>
    <row r="557" spans="1:16" ht="12.75">
      <c r="A557" t="s">
        <v>48</v>
      </c>
      <c s="34" t="s">
        <v>803</v>
      </c>
      <c s="34" t="s">
        <v>6070</v>
      </c>
      <c s="35" t="s">
        <v>5</v>
      </c>
      <c s="6" t="s">
        <v>6071</v>
      </c>
      <c s="36" t="s">
        <v>197</v>
      </c>
      <c s="37">
        <v>33.534</v>
      </c>
      <c s="36">
        <v>0.02</v>
      </c>
      <c s="36">
        <f>ROUND(G557*H557,6)</f>
      </c>
      <c r="L557" s="38">
        <v>0</v>
      </c>
      <c s="32">
        <f>ROUND(ROUND(L557,2)*ROUND(G557,3),2)</f>
      </c>
      <c s="36" t="s">
        <v>3651</v>
      </c>
      <c>
        <f>(M557*21)/100</f>
      </c>
      <c t="s">
        <v>27</v>
      </c>
    </row>
    <row r="558" spans="1:5" ht="12.75">
      <c r="A558" s="35" t="s">
        <v>53</v>
      </c>
      <c r="E558" s="39" t="s">
        <v>5</v>
      </c>
    </row>
    <row r="559" spans="1:5" ht="12.75">
      <c r="A559" s="35" t="s">
        <v>54</v>
      </c>
      <c r="E559" s="40" t="s">
        <v>6072</v>
      </c>
    </row>
    <row r="560" spans="1:5" ht="12.75">
      <c r="A560" t="s">
        <v>55</v>
      </c>
      <c r="E560" s="39" t="s">
        <v>5</v>
      </c>
    </row>
    <row r="561" spans="1:16" ht="12.75">
      <c r="A561" t="s">
        <v>48</v>
      </c>
      <c s="34" t="s">
        <v>807</v>
      </c>
      <c s="34" t="s">
        <v>4960</v>
      </c>
      <c s="35" t="s">
        <v>5</v>
      </c>
      <c s="6" t="s">
        <v>6073</v>
      </c>
      <c s="36" t="s">
        <v>197</v>
      </c>
      <c s="37">
        <v>103.902</v>
      </c>
      <c s="36">
        <v>0.0003</v>
      </c>
      <c s="36">
        <f>ROUND(G561*H561,6)</f>
      </c>
      <c r="L561" s="38">
        <v>0</v>
      </c>
      <c s="32">
        <f>ROUND(ROUND(L561,2)*ROUND(G561,3),2)</f>
      </c>
      <c s="36" t="s">
        <v>3651</v>
      </c>
      <c>
        <f>(M561*21)/100</f>
      </c>
      <c t="s">
        <v>27</v>
      </c>
    </row>
    <row r="562" spans="1:5" ht="12.75">
      <c r="A562" s="35" t="s">
        <v>53</v>
      </c>
      <c r="E562" s="39" t="s">
        <v>5</v>
      </c>
    </row>
    <row r="563" spans="1:5" ht="12.75">
      <c r="A563" s="35" t="s">
        <v>54</v>
      </c>
      <c r="E563" s="40" t="s">
        <v>6074</v>
      </c>
    </row>
    <row r="564" spans="1:5" ht="12.75">
      <c r="A564" t="s">
        <v>55</v>
      </c>
      <c r="E564" s="39" t="s">
        <v>5</v>
      </c>
    </row>
    <row r="565" spans="1:16" ht="12.75">
      <c r="A565" t="s">
        <v>48</v>
      </c>
      <c s="34" t="s">
        <v>811</v>
      </c>
      <c s="34" t="s">
        <v>4963</v>
      </c>
      <c s="35" t="s">
        <v>5</v>
      </c>
      <c s="6" t="s">
        <v>6075</v>
      </c>
      <c s="36" t="s">
        <v>197</v>
      </c>
      <c s="37">
        <v>103.902</v>
      </c>
      <c s="36">
        <v>0.0015</v>
      </c>
      <c s="36">
        <f>ROUND(G565*H565,6)</f>
      </c>
      <c r="L565" s="38">
        <v>0</v>
      </c>
      <c s="32">
        <f>ROUND(ROUND(L565,2)*ROUND(G565,3),2)</f>
      </c>
      <c s="36" t="s">
        <v>3651</v>
      </c>
      <c>
        <f>(M565*21)/100</f>
      </c>
      <c t="s">
        <v>27</v>
      </c>
    </row>
    <row r="566" spans="1:5" ht="12.75">
      <c r="A566" s="35" t="s">
        <v>53</v>
      </c>
      <c r="E566" s="39" t="s">
        <v>5</v>
      </c>
    </row>
    <row r="567" spans="1:5" ht="12.75">
      <c r="A567" s="35" t="s">
        <v>54</v>
      </c>
      <c r="E567" s="40" t="s">
        <v>6074</v>
      </c>
    </row>
    <row r="568" spans="1:5" ht="12.75">
      <c r="A568" t="s">
        <v>55</v>
      </c>
      <c r="E568" s="39" t="s">
        <v>5</v>
      </c>
    </row>
    <row r="569" spans="1:16" ht="12.75">
      <c r="A569" t="s">
        <v>48</v>
      </c>
      <c s="34" t="s">
        <v>815</v>
      </c>
      <c s="34" t="s">
        <v>6076</v>
      </c>
      <c s="35" t="s">
        <v>5</v>
      </c>
      <c s="6" t="s">
        <v>6077</v>
      </c>
      <c s="36" t="s">
        <v>197</v>
      </c>
      <c s="37">
        <v>63.902</v>
      </c>
      <c s="36">
        <v>0</v>
      </c>
      <c s="36">
        <f>ROUND(G569*H569,6)</f>
      </c>
      <c r="L569" s="38">
        <v>0</v>
      </c>
      <c s="32">
        <f>ROUND(ROUND(L569,2)*ROUND(G569,3),2)</f>
      </c>
      <c s="36" t="s">
        <v>3651</v>
      </c>
      <c>
        <f>(M569*21)/100</f>
      </c>
      <c t="s">
        <v>27</v>
      </c>
    </row>
    <row r="570" spans="1:5" ht="12.75">
      <c r="A570" s="35" t="s">
        <v>53</v>
      </c>
      <c r="E570" s="39" t="s">
        <v>5</v>
      </c>
    </row>
    <row r="571" spans="1:5" ht="12.75">
      <c r="A571" s="35" t="s">
        <v>54</v>
      </c>
      <c r="E571" s="40" t="s">
        <v>6078</v>
      </c>
    </row>
    <row r="572" spans="1:5" ht="12.75">
      <c r="A572" t="s">
        <v>55</v>
      </c>
      <c r="E572" s="39" t="s">
        <v>5</v>
      </c>
    </row>
    <row r="573" spans="1:16" ht="25.5">
      <c r="A573" t="s">
        <v>48</v>
      </c>
      <c s="34" t="s">
        <v>816</v>
      </c>
      <c s="34" t="s">
        <v>4971</v>
      </c>
      <c s="35" t="s">
        <v>5</v>
      </c>
      <c s="6" t="s">
        <v>6079</v>
      </c>
      <c s="36" t="s">
        <v>197</v>
      </c>
      <c s="37">
        <v>74.742</v>
      </c>
      <c s="36">
        <v>0.006</v>
      </c>
      <c s="36">
        <f>ROUND(G573*H573,6)</f>
      </c>
      <c r="L573" s="38">
        <v>0</v>
      </c>
      <c s="32">
        <f>ROUND(ROUND(L573,2)*ROUND(G573,3),2)</f>
      </c>
      <c s="36" t="s">
        <v>3651</v>
      </c>
      <c>
        <f>(M573*21)/100</f>
      </c>
      <c t="s">
        <v>27</v>
      </c>
    </row>
    <row r="574" spans="1:5" ht="12.75">
      <c r="A574" s="35" t="s">
        <v>53</v>
      </c>
      <c r="E574" s="39" t="s">
        <v>5</v>
      </c>
    </row>
    <row r="575" spans="1:5" ht="12.75">
      <c r="A575" s="35" t="s">
        <v>54</v>
      </c>
      <c r="E575" s="40" t="s">
        <v>6080</v>
      </c>
    </row>
    <row r="576" spans="1:5" ht="12.75">
      <c r="A576" t="s">
        <v>55</v>
      </c>
      <c r="E576" s="39" t="s">
        <v>5</v>
      </c>
    </row>
    <row r="577" spans="1:16" ht="25.5">
      <c r="A577" t="s">
        <v>48</v>
      </c>
      <c s="34" t="s">
        <v>817</v>
      </c>
      <c s="34" t="s">
        <v>6081</v>
      </c>
      <c s="35" t="s">
        <v>5</v>
      </c>
      <c s="6" t="s">
        <v>6082</v>
      </c>
      <c s="36" t="s">
        <v>197</v>
      </c>
      <c s="37">
        <v>29.16</v>
      </c>
      <c s="36">
        <v>0.009</v>
      </c>
      <c s="36">
        <f>ROUND(G577*H577,6)</f>
      </c>
      <c r="L577" s="38">
        <v>0</v>
      </c>
      <c s="32">
        <f>ROUND(ROUND(L577,2)*ROUND(G577,3),2)</f>
      </c>
      <c s="36" t="s">
        <v>3651</v>
      </c>
      <c>
        <f>(M577*21)/100</f>
      </c>
      <c t="s">
        <v>27</v>
      </c>
    </row>
    <row r="578" spans="1:5" ht="12.75">
      <c r="A578" s="35" t="s">
        <v>53</v>
      </c>
      <c r="E578" s="39" t="s">
        <v>5</v>
      </c>
    </row>
    <row r="579" spans="1:5" ht="12.75">
      <c r="A579" s="35" t="s">
        <v>54</v>
      </c>
      <c r="E579" s="40" t="s">
        <v>6083</v>
      </c>
    </row>
    <row r="580" spans="1:5" ht="12.75">
      <c r="A580" t="s">
        <v>55</v>
      </c>
      <c r="E580" s="39" t="s">
        <v>5</v>
      </c>
    </row>
    <row r="581" spans="1:16" ht="12.75">
      <c r="A581" t="s">
        <v>48</v>
      </c>
      <c s="34" t="s">
        <v>848</v>
      </c>
      <c s="34" t="s">
        <v>4982</v>
      </c>
      <c s="35" t="s">
        <v>5</v>
      </c>
      <c s="6" t="s">
        <v>6084</v>
      </c>
      <c s="36" t="s">
        <v>443</v>
      </c>
      <c s="37">
        <v>2.539</v>
      </c>
      <c s="36">
        <v>0</v>
      </c>
      <c s="36">
        <f>ROUND(G581*H581,6)</f>
      </c>
      <c r="L581" s="38">
        <v>0</v>
      </c>
      <c s="32">
        <f>ROUND(ROUND(L581,2)*ROUND(G581,3),2)</f>
      </c>
      <c s="36" t="s">
        <v>3651</v>
      </c>
      <c>
        <f>(M581*21)/100</f>
      </c>
      <c t="s">
        <v>27</v>
      </c>
    </row>
    <row r="582" spans="1:5" ht="12.75">
      <c r="A582" s="35" t="s">
        <v>53</v>
      </c>
      <c r="E582" s="39" t="s">
        <v>5</v>
      </c>
    </row>
    <row r="583" spans="1:5" ht="12.75">
      <c r="A583" s="35" t="s">
        <v>54</v>
      </c>
      <c r="E583" s="40" t="s">
        <v>6085</v>
      </c>
    </row>
    <row r="584" spans="1:5" ht="12.75">
      <c r="A584" t="s">
        <v>55</v>
      </c>
      <c r="E584" s="39" t="s">
        <v>5</v>
      </c>
    </row>
    <row r="585" spans="1:13" ht="12.75">
      <c r="A585" t="s">
        <v>46</v>
      </c>
      <c r="C585" s="31" t="s">
        <v>4988</v>
      </c>
      <c r="E585" s="33" t="s">
        <v>4989</v>
      </c>
      <c r="J585" s="32">
        <f>0</f>
      </c>
      <c s="32">
        <f>0</f>
      </c>
      <c s="32">
        <f>0+L586+L590+L594+L598+L602+L606</f>
      </c>
      <c s="32">
        <f>0+M586+M590+M594+M598+M602+M606</f>
      </c>
    </row>
    <row r="586" spans="1:16" ht="25.5">
      <c r="A586" t="s">
        <v>48</v>
      </c>
      <c s="34" t="s">
        <v>853</v>
      </c>
      <c s="34" t="s">
        <v>6086</v>
      </c>
      <c s="35" t="s">
        <v>5</v>
      </c>
      <c s="6" t="s">
        <v>6087</v>
      </c>
      <c s="36" t="s">
        <v>197</v>
      </c>
      <c s="37">
        <v>125.392</v>
      </c>
      <c s="36">
        <v>0.0001</v>
      </c>
      <c s="36">
        <f>ROUND(G586*H586,6)</f>
      </c>
      <c r="L586" s="38">
        <v>0</v>
      </c>
      <c s="32">
        <f>ROUND(ROUND(L586,2)*ROUND(G586,3),2)</f>
      </c>
      <c s="36" t="s">
        <v>3651</v>
      </c>
      <c>
        <f>(M586*21)/100</f>
      </c>
      <c t="s">
        <v>27</v>
      </c>
    </row>
    <row r="587" spans="1:5" ht="12.75">
      <c r="A587" s="35" t="s">
        <v>53</v>
      </c>
      <c r="E587" s="39" t="s">
        <v>5</v>
      </c>
    </row>
    <row r="588" spans="1:5" ht="12.75">
      <c r="A588" s="35" t="s">
        <v>54</v>
      </c>
      <c r="E588" s="40" t="s">
        <v>6088</v>
      </c>
    </row>
    <row r="589" spans="1:5" ht="12.75">
      <c r="A589" t="s">
        <v>55</v>
      </c>
      <c r="E589" s="39" t="s">
        <v>5</v>
      </c>
    </row>
    <row r="590" spans="1:16" ht="12.75">
      <c r="A590" t="s">
        <v>48</v>
      </c>
      <c s="34" t="s">
        <v>857</v>
      </c>
      <c s="34" t="s">
        <v>6089</v>
      </c>
      <c s="35" t="s">
        <v>5</v>
      </c>
      <c s="6" t="s">
        <v>6090</v>
      </c>
      <c s="36" t="s">
        <v>197</v>
      </c>
      <c s="37">
        <v>2.195</v>
      </c>
      <c s="36">
        <v>0.00014</v>
      </c>
      <c s="36">
        <f>ROUND(G590*H590,6)</f>
      </c>
      <c r="L590" s="38">
        <v>0</v>
      </c>
      <c s="32">
        <f>ROUND(ROUND(L590,2)*ROUND(G590,3),2)</f>
      </c>
      <c s="36" t="s">
        <v>434</v>
      </c>
      <c>
        <f>(M590*21)/100</f>
      </c>
      <c t="s">
        <v>27</v>
      </c>
    </row>
    <row r="591" spans="1:5" ht="12.75">
      <c r="A591" s="35" t="s">
        <v>53</v>
      </c>
      <c r="E591" s="39" t="s">
        <v>5</v>
      </c>
    </row>
    <row r="592" spans="1:5" ht="12.75">
      <c r="A592" s="35" t="s">
        <v>54</v>
      </c>
      <c r="E592" s="40" t="s">
        <v>6091</v>
      </c>
    </row>
    <row r="593" spans="1:5" ht="12.75">
      <c r="A593" t="s">
        <v>55</v>
      </c>
      <c r="E593" s="39" t="s">
        <v>5</v>
      </c>
    </row>
    <row r="594" spans="1:16" ht="25.5">
      <c r="A594" t="s">
        <v>48</v>
      </c>
      <c s="34" t="s">
        <v>861</v>
      </c>
      <c s="34" t="s">
        <v>6092</v>
      </c>
      <c s="35" t="s">
        <v>5</v>
      </c>
      <c s="6" t="s">
        <v>6093</v>
      </c>
      <c s="36" t="s">
        <v>197</v>
      </c>
      <c s="37">
        <v>218.962</v>
      </c>
      <c s="36">
        <v>0.0015</v>
      </c>
      <c s="36">
        <f>ROUND(G594*H594,6)</f>
      </c>
      <c r="L594" s="38">
        <v>0</v>
      </c>
      <c s="32">
        <f>ROUND(ROUND(L594,2)*ROUND(G594,3),2)</f>
      </c>
      <c s="36" t="s">
        <v>434</v>
      </c>
      <c>
        <f>(M594*21)/100</f>
      </c>
      <c t="s">
        <v>27</v>
      </c>
    </row>
    <row r="595" spans="1:5" ht="12.75">
      <c r="A595" s="35" t="s">
        <v>53</v>
      </c>
      <c r="E595" s="39" t="s">
        <v>5</v>
      </c>
    </row>
    <row r="596" spans="1:5" ht="12.75">
      <c r="A596" s="35" t="s">
        <v>54</v>
      </c>
      <c r="E596" s="40" t="s">
        <v>6094</v>
      </c>
    </row>
    <row r="597" spans="1:5" ht="12.75">
      <c r="A597" t="s">
        <v>55</v>
      </c>
      <c r="E597" s="39" t="s">
        <v>5</v>
      </c>
    </row>
    <row r="598" spans="1:16" ht="12.75">
      <c r="A598" t="s">
        <v>48</v>
      </c>
      <c s="34" t="s">
        <v>865</v>
      </c>
      <c s="34" t="s">
        <v>6095</v>
      </c>
      <c s="35" t="s">
        <v>5</v>
      </c>
      <c s="6" t="s">
        <v>6096</v>
      </c>
      <c s="36" t="s">
        <v>197</v>
      </c>
      <c s="37">
        <v>93.57</v>
      </c>
      <c s="36">
        <v>0.00041</v>
      </c>
      <c s="36">
        <f>ROUND(G598*H598,6)</f>
      </c>
      <c r="L598" s="38">
        <v>0</v>
      </c>
      <c s="32">
        <f>ROUND(ROUND(L598,2)*ROUND(G598,3),2)</f>
      </c>
      <c s="36" t="s">
        <v>434</v>
      </c>
      <c>
        <f>(M598*21)/100</f>
      </c>
      <c t="s">
        <v>27</v>
      </c>
    </row>
    <row r="599" spans="1:5" ht="12.75">
      <c r="A599" s="35" t="s">
        <v>53</v>
      </c>
      <c r="E599" s="39" t="s">
        <v>5</v>
      </c>
    </row>
    <row r="600" spans="1:5" ht="12.75">
      <c r="A600" s="35" t="s">
        <v>54</v>
      </c>
      <c r="E600" s="40" t="s">
        <v>6097</v>
      </c>
    </row>
    <row r="601" spans="1:5" ht="12.75">
      <c r="A601" t="s">
        <v>55</v>
      </c>
      <c r="E601" s="39" t="s">
        <v>5</v>
      </c>
    </row>
    <row r="602" spans="1:16" ht="12.75">
      <c r="A602" t="s">
        <v>48</v>
      </c>
      <c s="34" t="s">
        <v>869</v>
      </c>
      <c s="34" t="s">
        <v>6098</v>
      </c>
      <c s="35" t="s">
        <v>5</v>
      </c>
      <c s="6" t="s">
        <v>6099</v>
      </c>
      <c s="36" t="s">
        <v>197</v>
      </c>
      <c s="37">
        <v>9.357</v>
      </c>
      <c s="36">
        <v>0.005</v>
      </c>
      <c s="36">
        <f>ROUND(G602*H602,6)</f>
      </c>
      <c r="L602" s="38">
        <v>0</v>
      </c>
      <c s="32">
        <f>ROUND(ROUND(L602,2)*ROUND(G602,3),2)</f>
      </c>
      <c s="36" t="s">
        <v>434</v>
      </c>
      <c>
        <f>(M602*21)/100</f>
      </c>
      <c t="s">
        <v>27</v>
      </c>
    </row>
    <row r="603" spans="1:5" ht="12.75">
      <c r="A603" s="35" t="s">
        <v>53</v>
      </c>
      <c r="E603" s="39" t="s">
        <v>5</v>
      </c>
    </row>
    <row r="604" spans="1:5" ht="12.75">
      <c r="A604" s="35" t="s">
        <v>54</v>
      </c>
      <c r="E604" s="40" t="s">
        <v>6100</v>
      </c>
    </row>
    <row r="605" spans="1:5" ht="12.75">
      <c r="A605" t="s">
        <v>55</v>
      </c>
      <c r="E605" s="39" t="s">
        <v>5</v>
      </c>
    </row>
    <row r="606" spans="1:16" ht="12.75">
      <c r="A606" t="s">
        <v>48</v>
      </c>
      <c s="34" t="s">
        <v>873</v>
      </c>
      <c s="34" t="s">
        <v>6101</v>
      </c>
      <c s="35" t="s">
        <v>5</v>
      </c>
      <c s="6" t="s">
        <v>6102</v>
      </c>
      <c s="36" t="s">
        <v>197</v>
      </c>
      <c s="37">
        <v>93.57</v>
      </c>
      <c s="36">
        <v>0.00014</v>
      </c>
      <c s="36">
        <f>ROUND(G606*H606,6)</f>
      </c>
      <c r="L606" s="38">
        <v>0</v>
      </c>
      <c s="32">
        <f>ROUND(ROUND(L606,2)*ROUND(G606,3),2)</f>
      </c>
      <c s="36" t="s">
        <v>434</v>
      </c>
      <c>
        <f>(M606*21)/100</f>
      </c>
      <c t="s">
        <v>27</v>
      </c>
    </row>
    <row r="607" spans="1:5" ht="12.75">
      <c r="A607" s="35" t="s">
        <v>53</v>
      </c>
      <c r="E607" s="39" t="s">
        <v>5</v>
      </c>
    </row>
    <row r="608" spans="1:5" ht="12.75">
      <c r="A608" s="35" t="s">
        <v>54</v>
      </c>
      <c r="E608" s="40" t="s">
        <v>6097</v>
      </c>
    </row>
    <row r="609" spans="1:5" ht="12.75">
      <c r="A609" t="s">
        <v>55</v>
      </c>
      <c r="E609" s="39" t="s">
        <v>5</v>
      </c>
    </row>
    <row r="610" spans="1:13" ht="12.75">
      <c r="A610" t="s">
        <v>46</v>
      </c>
      <c r="C610" s="31" t="s">
        <v>5016</v>
      </c>
      <c r="E610" s="33" t="s">
        <v>5017</v>
      </c>
      <c r="J610" s="32">
        <f>0</f>
      </c>
      <c s="32">
        <f>0</f>
      </c>
      <c s="32">
        <f>0+L611+L615+L619+L623</f>
      </c>
      <c s="32">
        <f>0+M611+M615+M619+M623</f>
      </c>
    </row>
    <row r="611" spans="1:16" ht="25.5">
      <c r="A611" t="s">
        <v>48</v>
      </c>
      <c s="34" t="s">
        <v>488</v>
      </c>
      <c s="34" t="s">
        <v>6103</v>
      </c>
      <c s="35" t="s">
        <v>5</v>
      </c>
      <c s="6" t="s">
        <v>6104</v>
      </c>
      <c s="36" t="s">
        <v>197</v>
      </c>
      <c s="37">
        <v>873.203</v>
      </c>
      <c s="36">
        <v>0.0002</v>
      </c>
      <c s="36">
        <f>ROUND(G611*H611,6)</f>
      </c>
      <c r="L611" s="38">
        <v>0</v>
      </c>
      <c s="32">
        <f>ROUND(ROUND(L611,2)*ROUND(G611,3),2)</f>
      </c>
      <c s="36" t="s">
        <v>3651</v>
      </c>
      <c>
        <f>(M611*21)/100</f>
      </c>
      <c t="s">
        <v>27</v>
      </c>
    </row>
    <row r="612" spans="1:5" ht="12.75">
      <c r="A612" s="35" t="s">
        <v>53</v>
      </c>
      <c r="E612" s="39" t="s">
        <v>5</v>
      </c>
    </row>
    <row r="613" spans="1:5" ht="12.75">
      <c r="A613" s="35" t="s">
        <v>54</v>
      </c>
      <c r="E613" s="40" t="s">
        <v>6105</v>
      </c>
    </row>
    <row r="614" spans="1:5" ht="12.75">
      <c r="A614" t="s">
        <v>55</v>
      </c>
      <c r="E614" s="39" t="s">
        <v>5</v>
      </c>
    </row>
    <row r="615" spans="1:16" ht="25.5">
      <c r="A615" t="s">
        <v>48</v>
      </c>
      <c s="34" t="s">
        <v>494</v>
      </c>
      <c s="34" t="s">
        <v>6106</v>
      </c>
      <c s="35" t="s">
        <v>5</v>
      </c>
      <c s="6" t="s">
        <v>6107</v>
      </c>
      <c s="36" t="s">
        <v>197</v>
      </c>
      <c s="37">
        <v>846.259</v>
      </c>
      <c s="36">
        <v>0.00029</v>
      </c>
      <c s="36">
        <f>ROUND(G615*H615,6)</f>
      </c>
      <c r="L615" s="38">
        <v>0</v>
      </c>
      <c s="32">
        <f>ROUND(ROUND(L615,2)*ROUND(G615,3),2)</f>
      </c>
      <c s="36" t="s">
        <v>3651</v>
      </c>
      <c>
        <f>(M615*21)/100</f>
      </c>
      <c t="s">
        <v>27</v>
      </c>
    </row>
    <row r="616" spans="1:5" ht="12.75">
      <c r="A616" s="35" t="s">
        <v>53</v>
      </c>
      <c r="E616" s="39" t="s">
        <v>5</v>
      </c>
    </row>
    <row r="617" spans="1:5" ht="12.75">
      <c r="A617" s="35" t="s">
        <v>54</v>
      </c>
      <c r="E617" s="40" t="s">
        <v>6108</v>
      </c>
    </row>
    <row r="618" spans="1:5" ht="12.75">
      <c r="A618" t="s">
        <v>55</v>
      </c>
      <c r="E618" s="39" t="s">
        <v>5</v>
      </c>
    </row>
    <row r="619" spans="1:16" ht="25.5">
      <c r="A619" t="s">
        <v>48</v>
      </c>
      <c s="34" t="s">
        <v>819</v>
      </c>
      <c s="34" t="s">
        <v>6109</v>
      </c>
      <c s="35" t="s">
        <v>5</v>
      </c>
      <c s="6" t="s">
        <v>6110</v>
      </c>
      <c s="36" t="s">
        <v>197</v>
      </c>
      <c s="37">
        <v>72.75</v>
      </c>
      <c s="36">
        <v>1E-05</v>
      </c>
      <c s="36">
        <f>ROUND(G619*H619,6)</f>
      </c>
      <c r="L619" s="38">
        <v>0</v>
      </c>
      <c s="32">
        <f>ROUND(ROUND(L619,2)*ROUND(G619,3),2)</f>
      </c>
      <c s="36" t="s">
        <v>3651</v>
      </c>
      <c>
        <f>(M619*21)/100</f>
      </c>
      <c t="s">
        <v>27</v>
      </c>
    </row>
    <row r="620" spans="1:5" ht="12.75">
      <c r="A620" s="35" t="s">
        <v>53</v>
      </c>
      <c r="E620" s="39" t="s">
        <v>5</v>
      </c>
    </row>
    <row r="621" spans="1:5" ht="12.75">
      <c r="A621" s="35" t="s">
        <v>54</v>
      </c>
      <c r="E621" s="40" t="s">
        <v>6111</v>
      </c>
    </row>
    <row r="622" spans="1:5" ht="12.75">
      <c r="A622" t="s">
        <v>55</v>
      </c>
      <c r="E622" s="39" t="s">
        <v>5</v>
      </c>
    </row>
    <row r="623" spans="1:16" ht="12.75">
      <c r="A623" t="s">
        <v>48</v>
      </c>
      <c s="34" t="s">
        <v>4823</v>
      </c>
      <c s="34" t="s">
        <v>6112</v>
      </c>
      <c s="35" t="s">
        <v>5</v>
      </c>
      <c s="6" t="s">
        <v>6113</v>
      </c>
      <c s="36" t="s">
        <v>197</v>
      </c>
      <c s="37">
        <v>26.944</v>
      </c>
      <c s="36">
        <v>0.00152</v>
      </c>
      <c s="36">
        <f>ROUND(G623*H623,6)</f>
      </c>
      <c r="L623" s="38">
        <v>0</v>
      </c>
      <c s="32">
        <f>ROUND(ROUND(L623,2)*ROUND(G623,3),2)</f>
      </c>
      <c s="36" t="s">
        <v>3651</v>
      </c>
      <c>
        <f>(M623*21)/100</f>
      </c>
      <c t="s">
        <v>27</v>
      </c>
    </row>
    <row r="624" spans="1:5" ht="12.75">
      <c r="A624" s="35" t="s">
        <v>53</v>
      </c>
      <c r="E624" s="39" t="s">
        <v>5</v>
      </c>
    </row>
    <row r="625" spans="1:5" ht="12.75">
      <c r="A625" s="35" t="s">
        <v>54</v>
      </c>
      <c r="E625" s="40" t="s">
        <v>6114</v>
      </c>
    </row>
    <row r="626" spans="1:5" ht="12.75">
      <c r="A626" t="s">
        <v>55</v>
      </c>
      <c r="E626" s="39" t="s">
        <v>5</v>
      </c>
    </row>
    <row r="627" spans="1:13" ht="12.75">
      <c r="A627" t="s">
        <v>46</v>
      </c>
      <c r="C627" s="31" t="s">
        <v>5031</v>
      </c>
      <c r="E627" s="33" t="s">
        <v>5032</v>
      </c>
      <c r="J627" s="32">
        <f>0</f>
      </c>
      <c s="32">
        <f>0</f>
      </c>
      <c s="32">
        <f>0+L628+L632</f>
      </c>
      <c s="32">
        <f>0+M628+M632</f>
      </c>
    </row>
    <row r="628" spans="1:16" ht="12.75">
      <c r="A628" t="s">
        <v>48</v>
      </c>
      <c s="34" t="s">
        <v>824</v>
      </c>
      <c s="34" t="s">
        <v>5034</v>
      </c>
      <c s="35" t="s">
        <v>5</v>
      </c>
      <c s="6" t="s">
        <v>5035</v>
      </c>
      <c s="36" t="s">
        <v>197</v>
      </c>
      <c s="37">
        <v>13.184</v>
      </c>
      <c s="36">
        <v>0.0006</v>
      </c>
      <c s="36">
        <f>ROUND(G628*H628,6)</f>
      </c>
      <c r="L628" s="38">
        <v>0</v>
      </c>
      <c s="32">
        <f>ROUND(ROUND(L628,2)*ROUND(G628,3),2)</f>
      </c>
      <c s="36" t="s">
        <v>3651</v>
      </c>
      <c>
        <f>(M628*21)/100</f>
      </c>
      <c t="s">
        <v>27</v>
      </c>
    </row>
    <row r="629" spans="1:5" ht="12.75">
      <c r="A629" s="35" t="s">
        <v>53</v>
      </c>
      <c r="E629" s="39" t="s">
        <v>5</v>
      </c>
    </row>
    <row r="630" spans="1:5" ht="12.75">
      <c r="A630" s="35" t="s">
        <v>54</v>
      </c>
      <c r="E630" s="40" t="s">
        <v>6115</v>
      </c>
    </row>
    <row r="631" spans="1:5" ht="12.75">
      <c r="A631" t="s">
        <v>55</v>
      </c>
      <c r="E631" s="39" t="s">
        <v>5</v>
      </c>
    </row>
    <row r="632" spans="1:16" ht="12.75">
      <c r="A632" t="s">
        <v>48</v>
      </c>
      <c s="34" t="s">
        <v>826</v>
      </c>
      <c s="34" t="s">
        <v>5038</v>
      </c>
      <c s="35" t="s">
        <v>5</v>
      </c>
      <c s="6" t="s">
        <v>6116</v>
      </c>
      <c s="36" t="s">
        <v>197</v>
      </c>
      <c s="37">
        <v>12.8</v>
      </c>
      <c s="36">
        <v>0</v>
      </c>
      <c s="36">
        <f>ROUND(G632*H632,6)</f>
      </c>
      <c r="L632" s="38">
        <v>0</v>
      </c>
      <c s="32">
        <f>ROUND(ROUND(L632,2)*ROUND(G632,3),2)</f>
      </c>
      <c s="36" t="s">
        <v>3651</v>
      </c>
      <c>
        <f>(M632*21)/100</f>
      </c>
      <c t="s">
        <v>27</v>
      </c>
    </row>
    <row r="633" spans="1:5" ht="12.75">
      <c r="A633" s="35" t="s">
        <v>53</v>
      </c>
      <c r="E633" s="39" t="s">
        <v>5</v>
      </c>
    </row>
    <row r="634" spans="1:5" ht="25.5">
      <c r="A634" s="35" t="s">
        <v>54</v>
      </c>
      <c r="E634" s="40" t="s">
        <v>6117</v>
      </c>
    </row>
    <row r="635" spans="1:5" ht="12.75">
      <c r="A635" t="s">
        <v>55</v>
      </c>
      <c r="E635" s="39" t="s">
        <v>5</v>
      </c>
    </row>
    <row r="636" spans="1:13" ht="12.75">
      <c r="A636" t="s">
        <v>46</v>
      </c>
      <c r="C636" s="31" t="s">
        <v>5048</v>
      </c>
      <c r="E636" s="33" t="s">
        <v>5049</v>
      </c>
      <c r="J636" s="32">
        <f>0</f>
      </c>
      <c s="32">
        <f>0</f>
      </c>
      <c s="32">
        <f>0+L637</f>
      </c>
      <c s="32">
        <f>0+M637</f>
      </c>
    </row>
    <row r="637" spans="1:16" ht="25.5">
      <c r="A637" t="s">
        <v>48</v>
      </c>
      <c s="34" t="s">
        <v>828</v>
      </c>
      <c s="34" t="s">
        <v>6118</v>
      </c>
      <c s="35" t="s">
        <v>5</v>
      </c>
      <c s="6" t="s">
        <v>6119</v>
      </c>
      <c s="36" t="s">
        <v>197</v>
      </c>
      <c s="37">
        <v>2.195</v>
      </c>
      <c s="36">
        <v>0</v>
      </c>
      <c s="36">
        <f>ROUND(G637*H637,6)</f>
      </c>
      <c r="L637" s="38">
        <v>0</v>
      </c>
      <c s="32">
        <f>ROUND(ROUND(L637,2)*ROUND(G637,3),2)</f>
      </c>
      <c s="36" t="s">
        <v>434</v>
      </c>
      <c>
        <f>(M637*21)/100</f>
      </c>
      <c t="s">
        <v>27</v>
      </c>
    </row>
    <row r="638" spans="1:5" ht="12.75">
      <c r="A638" s="35" t="s">
        <v>53</v>
      </c>
      <c r="E638" s="39" t="s">
        <v>5</v>
      </c>
    </row>
    <row r="639" spans="1:5" ht="25.5">
      <c r="A639" s="35" t="s">
        <v>54</v>
      </c>
      <c r="E639" s="40" t="s">
        <v>6120</v>
      </c>
    </row>
    <row r="640" spans="1:5" ht="12.75">
      <c r="A640" t="s">
        <v>55</v>
      </c>
      <c r="E640" s="39" t="s">
        <v>5</v>
      </c>
    </row>
    <row r="641" spans="1:13" ht="12.75">
      <c r="A641" t="s">
        <v>46</v>
      </c>
      <c r="C641" s="31" t="s">
        <v>163</v>
      </c>
      <c r="E641" s="33" t="s">
        <v>3864</v>
      </c>
      <c r="J641" s="32">
        <f>0</f>
      </c>
      <c s="32">
        <f>0</f>
      </c>
      <c s="32">
        <f>0+L642</f>
      </c>
      <c s="32">
        <f>0+M642</f>
      </c>
    </row>
    <row r="642" spans="1:16" ht="12.75">
      <c r="A642" t="s">
        <v>48</v>
      </c>
      <c s="34" t="s">
        <v>830</v>
      </c>
      <c s="34" t="s">
        <v>6121</v>
      </c>
      <c s="35" t="s">
        <v>5</v>
      </c>
      <c s="6" t="s">
        <v>6122</v>
      </c>
      <c s="36" t="s">
        <v>62</v>
      </c>
      <c s="37">
        <v>1</v>
      </c>
      <c s="36">
        <v>0</v>
      </c>
      <c s="36">
        <f>ROUND(G642*H642,6)</f>
      </c>
      <c r="L642" s="38">
        <v>0</v>
      </c>
      <c s="32">
        <f>ROUND(ROUND(L642,2)*ROUND(G642,3),2)</f>
      </c>
      <c s="36" t="s">
        <v>3651</v>
      </c>
      <c>
        <f>(M642*21)/100</f>
      </c>
      <c t="s">
        <v>27</v>
      </c>
    </row>
    <row r="643" spans="1:5" ht="12.75">
      <c r="A643" s="35" t="s">
        <v>53</v>
      </c>
      <c r="E643" s="39" t="s">
        <v>5</v>
      </c>
    </row>
    <row r="644" spans="1:5" ht="12.75">
      <c r="A644" s="35" t="s">
        <v>54</v>
      </c>
      <c r="E644" s="40" t="s">
        <v>6123</v>
      </c>
    </row>
    <row r="645" spans="1:5" ht="12.75">
      <c r="A645" t="s">
        <v>55</v>
      </c>
      <c r="E645" s="39" t="s">
        <v>5</v>
      </c>
    </row>
    <row r="646" spans="1:13" ht="12.75">
      <c r="A646" t="s">
        <v>46</v>
      </c>
      <c r="C646" s="31" t="s">
        <v>76</v>
      </c>
      <c r="E646" s="33" t="s">
        <v>3867</v>
      </c>
      <c r="J646" s="32">
        <f>0</f>
      </c>
      <c s="32">
        <f>0</f>
      </c>
      <c s="32">
        <f>0+L647+L651+L655+L659+L663+L667+L671+L675+L679+L683+L687+L691+L695+L699+L703+L707+L711+L715+L719+L723+L727+L731+L735+L739+L743+L747+L751+L755</f>
      </c>
      <c s="32">
        <f>0+M647+M651+M655+M659+M663+M667+M671+M675+M679+M683+M687+M691+M695+M699+M703+M707+M711+M715+M719+M723+M727+M731+M735+M739+M743+M747+M751+M755</f>
      </c>
    </row>
    <row r="647" spans="1:16" ht="25.5">
      <c r="A647" t="s">
        <v>48</v>
      </c>
      <c s="34" t="s">
        <v>832</v>
      </c>
      <c s="34" t="s">
        <v>6124</v>
      </c>
      <c s="35" t="s">
        <v>5</v>
      </c>
      <c s="6" t="s">
        <v>6125</v>
      </c>
      <c s="36" t="s">
        <v>197</v>
      </c>
      <c s="37">
        <v>29.25</v>
      </c>
      <c s="36">
        <v>0</v>
      </c>
      <c s="36">
        <f>ROUND(G647*H647,6)</f>
      </c>
      <c r="L647" s="38">
        <v>0</v>
      </c>
      <c s="32">
        <f>ROUND(ROUND(L647,2)*ROUND(G647,3),2)</f>
      </c>
      <c s="36" t="s">
        <v>3651</v>
      </c>
      <c>
        <f>(M647*21)/100</f>
      </c>
      <c t="s">
        <v>27</v>
      </c>
    </row>
    <row r="648" spans="1:5" ht="12.75">
      <c r="A648" s="35" t="s">
        <v>53</v>
      </c>
      <c r="E648" s="39" t="s">
        <v>5</v>
      </c>
    </row>
    <row r="649" spans="1:5" ht="12.75">
      <c r="A649" s="35" t="s">
        <v>54</v>
      </c>
      <c r="E649" s="40" t="s">
        <v>6126</v>
      </c>
    </row>
    <row r="650" spans="1:5" ht="12.75">
      <c r="A650" t="s">
        <v>55</v>
      </c>
      <c r="E650" s="39" t="s">
        <v>5</v>
      </c>
    </row>
    <row r="651" spans="1:16" ht="25.5">
      <c r="A651" t="s">
        <v>48</v>
      </c>
      <c s="34" t="s">
        <v>474</v>
      </c>
      <c s="34" t="s">
        <v>6127</v>
      </c>
      <c s="35" t="s">
        <v>5</v>
      </c>
      <c s="6" t="s">
        <v>6128</v>
      </c>
      <c s="36" t="s">
        <v>197</v>
      </c>
      <c s="37">
        <v>292.5</v>
      </c>
      <c s="36">
        <v>0</v>
      </c>
      <c s="36">
        <f>ROUND(G651*H651,6)</f>
      </c>
      <c r="L651" s="38">
        <v>0</v>
      </c>
      <c s="32">
        <f>ROUND(ROUND(L651,2)*ROUND(G651,3),2)</f>
      </c>
      <c s="36" t="s">
        <v>3651</v>
      </c>
      <c>
        <f>(M651*21)/100</f>
      </c>
      <c t="s">
        <v>27</v>
      </c>
    </row>
    <row r="652" spans="1:5" ht="12.75">
      <c r="A652" s="35" t="s">
        <v>53</v>
      </c>
      <c r="E652" s="39" t="s">
        <v>5</v>
      </c>
    </row>
    <row r="653" spans="1:5" ht="12.75">
      <c r="A653" s="35" t="s">
        <v>54</v>
      </c>
      <c r="E653" s="40" t="s">
        <v>6129</v>
      </c>
    </row>
    <row r="654" spans="1:5" ht="12.75">
      <c r="A654" t="s">
        <v>55</v>
      </c>
      <c r="E654" s="39" t="s">
        <v>5</v>
      </c>
    </row>
    <row r="655" spans="1:16" ht="25.5">
      <c r="A655" t="s">
        <v>48</v>
      </c>
      <c s="34" t="s">
        <v>479</v>
      </c>
      <c s="34" t="s">
        <v>6130</v>
      </c>
      <c s="35" t="s">
        <v>5</v>
      </c>
      <c s="6" t="s">
        <v>6131</v>
      </c>
      <c s="36" t="s">
        <v>197</v>
      </c>
      <c s="37">
        <v>29.25</v>
      </c>
      <c s="36">
        <v>0</v>
      </c>
      <c s="36">
        <f>ROUND(G655*H655,6)</f>
      </c>
      <c r="L655" s="38">
        <v>0</v>
      </c>
      <c s="32">
        <f>ROUND(ROUND(L655,2)*ROUND(G655,3),2)</f>
      </c>
      <c s="36" t="s">
        <v>3651</v>
      </c>
      <c>
        <f>(M655*21)/100</f>
      </c>
      <c t="s">
        <v>27</v>
      </c>
    </row>
    <row r="656" spans="1:5" ht="12.75">
      <c r="A656" s="35" t="s">
        <v>53</v>
      </c>
      <c r="E656" s="39" t="s">
        <v>5</v>
      </c>
    </row>
    <row r="657" spans="1:5" ht="12.75">
      <c r="A657" s="35" t="s">
        <v>54</v>
      </c>
      <c r="E657" s="40" t="s">
        <v>6132</v>
      </c>
    </row>
    <row r="658" spans="1:5" ht="12.75">
      <c r="A658" t="s">
        <v>55</v>
      </c>
      <c r="E658" s="39" t="s">
        <v>5</v>
      </c>
    </row>
    <row r="659" spans="1:16" ht="25.5">
      <c r="A659" t="s">
        <v>48</v>
      </c>
      <c s="34" t="s">
        <v>499</v>
      </c>
      <c s="34" t="s">
        <v>6133</v>
      </c>
      <c s="35" t="s">
        <v>5</v>
      </c>
      <c s="6" t="s">
        <v>6134</v>
      </c>
      <c s="36" t="s">
        <v>182</v>
      </c>
      <c s="37">
        <v>1105.248</v>
      </c>
      <c s="36">
        <v>0</v>
      </c>
      <c s="36">
        <f>ROUND(G659*H659,6)</f>
      </c>
      <c r="L659" s="38">
        <v>0</v>
      </c>
      <c s="32">
        <f>ROUND(ROUND(L659,2)*ROUND(G659,3),2)</f>
      </c>
      <c s="36" t="s">
        <v>3651</v>
      </c>
      <c>
        <f>(M659*21)/100</f>
      </c>
      <c t="s">
        <v>27</v>
      </c>
    </row>
    <row r="660" spans="1:5" ht="12.75">
      <c r="A660" s="35" t="s">
        <v>53</v>
      </c>
      <c r="E660" s="39" t="s">
        <v>5</v>
      </c>
    </row>
    <row r="661" spans="1:5" ht="12.75">
      <c r="A661" s="35" t="s">
        <v>54</v>
      </c>
      <c r="E661" s="40" t="s">
        <v>6135</v>
      </c>
    </row>
    <row r="662" spans="1:5" ht="12.75">
      <c r="A662" t="s">
        <v>55</v>
      </c>
      <c r="E662" s="39" t="s">
        <v>5</v>
      </c>
    </row>
    <row r="663" spans="1:16" ht="25.5">
      <c r="A663" t="s">
        <v>48</v>
      </c>
      <c s="34" t="s">
        <v>504</v>
      </c>
      <c s="34" t="s">
        <v>6136</v>
      </c>
      <c s="35" t="s">
        <v>5</v>
      </c>
      <c s="6" t="s">
        <v>6137</v>
      </c>
      <c s="36" t="s">
        <v>182</v>
      </c>
      <c s="37">
        <v>33157.44</v>
      </c>
      <c s="36">
        <v>0</v>
      </c>
      <c s="36">
        <f>ROUND(G663*H663,6)</f>
      </c>
      <c r="L663" s="38">
        <v>0</v>
      </c>
      <c s="32">
        <f>ROUND(ROUND(L663,2)*ROUND(G663,3),2)</f>
      </c>
      <c s="36" t="s">
        <v>3651</v>
      </c>
      <c>
        <f>(M663*21)/100</f>
      </c>
      <c t="s">
        <v>27</v>
      </c>
    </row>
    <row r="664" spans="1:5" ht="12.75">
      <c r="A664" s="35" t="s">
        <v>53</v>
      </c>
      <c r="E664" s="39" t="s">
        <v>5</v>
      </c>
    </row>
    <row r="665" spans="1:5" ht="12.75">
      <c r="A665" s="35" t="s">
        <v>54</v>
      </c>
      <c r="E665" s="40" t="s">
        <v>6138</v>
      </c>
    </row>
    <row r="666" spans="1:5" ht="12.75">
      <c r="A666" t="s">
        <v>55</v>
      </c>
      <c r="E666" s="39" t="s">
        <v>5</v>
      </c>
    </row>
    <row r="667" spans="1:16" ht="25.5">
      <c r="A667" t="s">
        <v>48</v>
      </c>
      <c s="34" t="s">
        <v>506</v>
      </c>
      <c s="34" t="s">
        <v>6139</v>
      </c>
      <c s="35" t="s">
        <v>5</v>
      </c>
      <c s="6" t="s">
        <v>6140</v>
      </c>
      <c s="36" t="s">
        <v>182</v>
      </c>
      <c s="37">
        <v>1105.248</v>
      </c>
      <c s="36">
        <v>0</v>
      </c>
      <c s="36">
        <f>ROUND(G667*H667,6)</f>
      </c>
      <c r="L667" s="38">
        <v>0</v>
      </c>
      <c s="32">
        <f>ROUND(ROUND(L667,2)*ROUND(G667,3),2)</f>
      </c>
      <c s="36" t="s">
        <v>3651</v>
      </c>
      <c>
        <f>(M667*21)/100</f>
      </c>
      <c t="s">
        <v>27</v>
      </c>
    </row>
    <row r="668" spans="1:5" ht="12.75">
      <c r="A668" s="35" t="s">
        <v>53</v>
      </c>
      <c r="E668" s="39" t="s">
        <v>5</v>
      </c>
    </row>
    <row r="669" spans="1:5" ht="12.75">
      <c r="A669" s="35" t="s">
        <v>54</v>
      </c>
      <c r="E669" s="40" t="s">
        <v>6141</v>
      </c>
    </row>
    <row r="670" spans="1:5" ht="12.75">
      <c r="A670" t="s">
        <v>55</v>
      </c>
      <c r="E670" s="39" t="s">
        <v>5</v>
      </c>
    </row>
    <row r="671" spans="1:16" ht="12.75">
      <c r="A671" t="s">
        <v>48</v>
      </c>
      <c s="34" t="s">
        <v>510</v>
      </c>
      <c s="34" t="s">
        <v>6142</v>
      </c>
      <c s="35" t="s">
        <v>5</v>
      </c>
      <c s="6" t="s">
        <v>6143</v>
      </c>
      <c s="36" t="s">
        <v>197</v>
      </c>
      <c s="37">
        <v>317.6</v>
      </c>
      <c s="36">
        <v>4E-05</v>
      </c>
      <c s="36">
        <f>ROUND(G671*H671,6)</f>
      </c>
      <c r="L671" s="38">
        <v>0</v>
      </c>
      <c s="32">
        <f>ROUND(ROUND(L671,2)*ROUND(G671,3),2)</f>
      </c>
      <c s="36" t="s">
        <v>3651</v>
      </c>
      <c>
        <f>(M671*21)/100</f>
      </c>
      <c t="s">
        <v>27</v>
      </c>
    </row>
    <row r="672" spans="1:5" ht="12.75">
      <c r="A672" s="35" t="s">
        <v>53</v>
      </c>
      <c r="E672" s="39" t="s">
        <v>5</v>
      </c>
    </row>
    <row r="673" spans="1:5" ht="12.75">
      <c r="A673" s="35" t="s">
        <v>54</v>
      </c>
      <c r="E673" s="40" t="s">
        <v>6144</v>
      </c>
    </row>
    <row r="674" spans="1:5" ht="12.75">
      <c r="A674" t="s">
        <v>55</v>
      </c>
      <c r="E674" s="39" t="s">
        <v>5</v>
      </c>
    </row>
    <row r="675" spans="1:16" ht="25.5">
      <c r="A675" t="s">
        <v>48</v>
      </c>
      <c s="34" t="s">
        <v>511</v>
      </c>
      <c s="34" t="s">
        <v>6145</v>
      </c>
      <c s="35" t="s">
        <v>5</v>
      </c>
      <c s="6" t="s">
        <v>6146</v>
      </c>
      <c s="36" t="s">
        <v>197</v>
      </c>
      <c s="37">
        <v>0.585</v>
      </c>
      <c s="36">
        <v>0.00126</v>
      </c>
      <c s="36">
        <f>ROUND(G675*H675,6)</f>
      </c>
      <c r="L675" s="38">
        <v>0</v>
      </c>
      <c s="32">
        <f>ROUND(ROUND(L675,2)*ROUND(G675,3),2)</f>
      </c>
      <c s="36" t="s">
        <v>3651</v>
      </c>
      <c>
        <f>(M675*21)/100</f>
      </c>
      <c t="s">
        <v>27</v>
      </c>
    </row>
    <row r="676" spans="1:5" ht="12.75">
      <c r="A676" s="35" t="s">
        <v>53</v>
      </c>
      <c r="E676" s="39" t="s">
        <v>5</v>
      </c>
    </row>
    <row r="677" spans="1:5" ht="25.5">
      <c r="A677" s="35" t="s">
        <v>54</v>
      </c>
      <c r="E677" s="40" t="s">
        <v>6147</v>
      </c>
    </row>
    <row r="678" spans="1:5" ht="12.75">
      <c r="A678" t="s">
        <v>55</v>
      </c>
      <c r="E678" s="39" t="s">
        <v>5</v>
      </c>
    </row>
    <row r="679" spans="1:16" ht="12.75">
      <c r="A679" t="s">
        <v>48</v>
      </c>
      <c s="34" t="s">
        <v>514</v>
      </c>
      <c s="34" t="s">
        <v>6148</v>
      </c>
      <c s="35" t="s">
        <v>5</v>
      </c>
      <c s="6" t="s">
        <v>6149</v>
      </c>
      <c s="36" t="s">
        <v>182</v>
      </c>
      <c s="37">
        <v>17.499</v>
      </c>
      <c s="36">
        <v>0</v>
      </c>
      <c s="36">
        <f>ROUND(G679*H679,6)</f>
      </c>
      <c r="L679" s="38">
        <v>0</v>
      </c>
      <c s="32">
        <f>ROUND(ROUND(L679,2)*ROUND(G679,3),2)</f>
      </c>
      <c s="36" t="s">
        <v>3651</v>
      </c>
      <c>
        <f>(M679*21)/100</f>
      </c>
      <c t="s">
        <v>27</v>
      </c>
    </row>
    <row r="680" spans="1:5" ht="12.75">
      <c r="A680" s="35" t="s">
        <v>53</v>
      </c>
      <c r="E680" s="39" t="s">
        <v>5</v>
      </c>
    </row>
    <row r="681" spans="1:5" ht="12.75">
      <c r="A681" s="35" t="s">
        <v>54</v>
      </c>
      <c r="E681" s="40" t="s">
        <v>6150</v>
      </c>
    </row>
    <row r="682" spans="1:5" ht="12.75">
      <c r="A682" t="s">
        <v>55</v>
      </c>
      <c r="E682" s="39" t="s">
        <v>5</v>
      </c>
    </row>
    <row r="683" spans="1:16" ht="12.75">
      <c r="A683" t="s">
        <v>48</v>
      </c>
      <c s="34" t="s">
        <v>516</v>
      </c>
      <c s="34" t="s">
        <v>6151</v>
      </c>
      <c s="35" t="s">
        <v>5</v>
      </c>
      <c s="6" t="s">
        <v>6152</v>
      </c>
      <c s="36" t="s">
        <v>182</v>
      </c>
      <c s="37">
        <v>2.167</v>
      </c>
      <c s="36">
        <v>0</v>
      </c>
      <c s="36">
        <f>ROUND(G683*H683,6)</f>
      </c>
      <c r="L683" s="38">
        <v>0</v>
      </c>
      <c s="32">
        <f>ROUND(ROUND(L683,2)*ROUND(G683,3),2)</f>
      </c>
      <c s="36" t="s">
        <v>3651</v>
      </c>
      <c>
        <f>(M683*21)/100</f>
      </c>
      <c t="s">
        <v>27</v>
      </c>
    </row>
    <row r="684" spans="1:5" ht="12.75">
      <c r="A684" s="35" t="s">
        <v>53</v>
      </c>
      <c r="E684" s="39" t="s">
        <v>5</v>
      </c>
    </row>
    <row r="685" spans="1:5" ht="63.75">
      <c r="A685" s="35" t="s">
        <v>54</v>
      </c>
      <c r="E685" s="40" t="s">
        <v>6153</v>
      </c>
    </row>
    <row r="686" spans="1:5" ht="12.75">
      <c r="A686" t="s">
        <v>55</v>
      </c>
      <c r="E686" s="39" t="s">
        <v>5</v>
      </c>
    </row>
    <row r="687" spans="1:16" ht="25.5">
      <c r="A687" t="s">
        <v>48</v>
      </c>
      <c s="34" t="s">
        <v>837</v>
      </c>
      <c s="34" t="s">
        <v>6154</v>
      </c>
      <c s="35" t="s">
        <v>5</v>
      </c>
      <c s="6" t="s">
        <v>6155</v>
      </c>
      <c s="36" t="s">
        <v>182</v>
      </c>
      <c s="37">
        <v>10.594</v>
      </c>
      <c s="36">
        <v>0</v>
      </c>
      <c s="36">
        <f>ROUND(G687*H687,6)</f>
      </c>
      <c r="L687" s="38">
        <v>0</v>
      </c>
      <c s="32">
        <f>ROUND(ROUND(L687,2)*ROUND(G687,3),2)</f>
      </c>
      <c s="36" t="s">
        <v>3651</v>
      </c>
      <c>
        <f>(M687*21)/100</f>
      </c>
      <c t="s">
        <v>27</v>
      </c>
    </row>
    <row r="688" spans="1:5" ht="12.75">
      <c r="A688" s="35" t="s">
        <v>53</v>
      </c>
      <c r="E688" s="39" t="s">
        <v>5</v>
      </c>
    </row>
    <row r="689" spans="1:5" ht="76.5">
      <c r="A689" s="35" t="s">
        <v>54</v>
      </c>
      <c r="E689" s="40" t="s">
        <v>6156</v>
      </c>
    </row>
    <row r="690" spans="1:5" ht="12.75">
      <c r="A690" t="s">
        <v>55</v>
      </c>
      <c r="E690" s="39" t="s">
        <v>5</v>
      </c>
    </row>
    <row r="691" spans="1:16" ht="25.5">
      <c r="A691" t="s">
        <v>48</v>
      </c>
      <c s="34" t="s">
        <v>841</v>
      </c>
      <c s="34" t="s">
        <v>6157</v>
      </c>
      <c s="35" t="s">
        <v>5</v>
      </c>
      <c s="6" t="s">
        <v>6158</v>
      </c>
      <c s="36" t="s">
        <v>182</v>
      </c>
      <c s="37">
        <v>4.401</v>
      </c>
      <c s="36">
        <v>0</v>
      </c>
      <c s="36">
        <f>ROUND(G691*H691,6)</f>
      </c>
      <c r="L691" s="38">
        <v>0</v>
      </c>
      <c s="32">
        <f>ROUND(ROUND(L691,2)*ROUND(G691,3),2)</f>
      </c>
      <c s="36" t="s">
        <v>3651</v>
      </c>
      <c>
        <f>(M691*21)/100</f>
      </c>
      <c t="s">
        <v>27</v>
      </c>
    </row>
    <row r="692" spans="1:5" ht="12.75">
      <c r="A692" s="35" t="s">
        <v>53</v>
      </c>
      <c r="E692" s="39" t="s">
        <v>5</v>
      </c>
    </row>
    <row r="693" spans="1:5" ht="12.75">
      <c r="A693" s="35" t="s">
        <v>54</v>
      </c>
      <c r="E693" s="40" t="s">
        <v>6159</v>
      </c>
    </row>
    <row r="694" spans="1:5" ht="12.75">
      <c r="A694" t="s">
        <v>55</v>
      </c>
      <c r="E694" s="39" t="s">
        <v>5</v>
      </c>
    </row>
    <row r="695" spans="1:16" ht="12.75">
      <c r="A695" t="s">
        <v>48</v>
      </c>
      <c s="34" t="s">
        <v>845</v>
      </c>
      <c s="34" t="s">
        <v>6160</v>
      </c>
      <c s="35" t="s">
        <v>5</v>
      </c>
      <c s="6" t="s">
        <v>6161</v>
      </c>
      <c s="36" t="s">
        <v>182</v>
      </c>
      <c s="37">
        <v>5.506</v>
      </c>
      <c s="36">
        <v>0</v>
      </c>
      <c s="36">
        <f>ROUND(G695*H695,6)</f>
      </c>
      <c r="L695" s="38">
        <v>0</v>
      </c>
      <c s="32">
        <f>ROUND(ROUND(L695,2)*ROUND(G695,3),2)</f>
      </c>
      <c s="36" t="s">
        <v>3651</v>
      </c>
      <c>
        <f>(M695*21)/100</f>
      </c>
      <c t="s">
        <v>27</v>
      </c>
    </row>
    <row r="696" spans="1:5" ht="12.75">
      <c r="A696" s="35" t="s">
        <v>53</v>
      </c>
      <c r="E696" s="39" t="s">
        <v>5</v>
      </c>
    </row>
    <row r="697" spans="1:5" ht="51">
      <c r="A697" s="35" t="s">
        <v>54</v>
      </c>
      <c r="E697" s="40" t="s">
        <v>6162</v>
      </c>
    </row>
    <row r="698" spans="1:5" ht="12.75">
      <c r="A698" t="s">
        <v>55</v>
      </c>
      <c r="E698" s="39" t="s">
        <v>5</v>
      </c>
    </row>
    <row r="699" spans="1:16" ht="12.75">
      <c r="A699" t="s">
        <v>48</v>
      </c>
      <c s="34" t="s">
        <v>4874</v>
      </c>
      <c s="34" t="s">
        <v>6163</v>
      </c>
      <c s="35" t="s">
        <v>5</v>
      </c>
      <c s="6" t="s">
        <v>6164</v>
      </c>
      <c s="36" t="s">
        <v>197</v>
      </c>
      <c s="37">
        <v>0.95</v>
      </c>
      <c s="36">
        <v>0</v>
      </c>
      <c s="36">
        <f>ROUND(G699*H699,6)</f>
      </c>
      <c r="L699" s="38">
        <v>0</v>
      </c>
      <c s="32">
        <f>ROUND(ROUND(L699,2)*ROUND(G699,3),2)</f>
      </c>
      <c s="36" t="s">
        <v>3651</v>
      </c>
      <c>
        <f>(M699*21)/100</f>
      </c>
      <c t="s">
        <v>27</v>
      </c>
    </row>
    <row r="700" spans="1:5" ht="12.75">
      <c r="A700" s="35" t="s">
        <v>53</v>
      </c>
      <c r="E700" s="39" t="s">
        <v>5</v>
      </c>
    </row>
    <row r="701" spans="1:5" ht="12.75">
      <c r="A701" s="35" t="s">
        <v>54</v>
      </c>
      <c r="E701" s="40" t="s">
        <v>6165</v>
      </c>
    </row>
    <row r="702" spans="1:5" ht="12.75">
      <c r="A702" t="s">
        <v>55</v>
      </c>
      <c r="E702" s="39" t="s">
        <v>5</v>
      </c>
    </row>
    <row r="703" spans="1:16" ht="12.75">
      <c r="A703" t="s">
        <v>48</v>
      </c>
      <c s="34" t="s">
        <v>4878</v>
      </c>
      <c s="34" t="s">
        <v>6166</v>
      </c>
      <c s="35" t="s">
        <v>5</v>
      </c>
      <c s="6" t="s">
        <v>6167</v>
      </c>
      <c s="36" t="s">
        <v>197</v>
      </c>
      <c s="37">
        <v>2.857</v>
      </c>
      <c s="36">
        <v>0</v>
      </c>
      <c s="36">
        <f>ROUND(G703*H703,6)</f>
      </c>
      <c r="L703" s="38">
        <v>0</v>
      </c>
      <c s="32">
        <f>ROUND(ROUND(L703,2)*ROUND(G703,3),2)</f>
      </c>
      <c s="36" t="s">
        <v>3651</v>
      </c>
      <c>
        <f>(M703*21)/100</f>
      </c>
      <c t="s">
        <v>27</v>
      </c>
    </row>
    <row r="704" spans="1:5" ht="12.75">
      <c r="A704" s="35" t="s">
        <v>53</v>
      </c>
      <c r="E704" s="39" t="s">
        <v>5</v>
      </c>
    </row>
    <row r="705" spans="1:5" ht="12.75">
      <c r="A705" s="35" t="s">
        <v>54</v>
      </c>
      <c r="E705" s="40" t="s">
        <v>6168</v>
      </c>
    </row>
    <row r="706" spans="1:5" ht="12.75">
      <c r="A706" t="s">
        <v>55</v>
      </c>
      <c r="E706" s="39" t="s">
        <v>5</v>
      </c>
    </row>
    <row r="707" spans="1:16" ht="12.75">
      <c r="A707" t="s">
        <v>48</v>
      </c>
      <c s="34" t="s">
        <v>4883</v>
      </c>
      <c s="34" t="s">
        <v>6169</v>
      </c>
      <c s="35" t="s">
        <v>5</v>
      </c>
      <c s="6" t="s">
        <v>6170</v>
      </c>
      <c s="36" t="s">
        <v>197</v>
      </c>
      <c s="37">
        <v>19.32</v>
      </c>
      <c s="36">
        <v>0</v>
      </c>
      <c s="36">
        <f>ROUND(G707*H707,6)</f>
      </c>
      <c r="L707" s="38">
        <v>0</v>
      </c>
      <c s="32">
        <f>ROUND(ROUND(L707,2)*ROUND(G707,3),2)</f>
      </c>
      <c s="36" t="s">
        <v>3651</v>
      </c>
      <c>
        <f>(M707*21)/100</f>
      </c>
      <c t="s">
        <v>27</v>
      </c>
    </row>
    <row r="708" spans="1:5" ht="12.75">
      <c r="A708" s="35" t="s">
        <v>53</v>
      </c>
      <c r="E708" s="39" t="s">
        <v>5</v>
      </c>
    </row>
    <row r="709" spans="1:5" ht="12.75">
      <c r="A709" s="35" t="s">
        <v>54</v>
      </c>
      <c r="E709" s="40" t="s">
        <v>6171</v>
      </c>
    </row>
    <row r="710" spans="1:5" ht="12.75">
      <c r="A710" t="s">
        <v>55</v>
      </c>
      <c r="E710" s="39" t="s">
        <v>5</v>
      </c>
    </row>
    <row r="711" spans="1:16" ht="12.75">
      <c r="A711" t="s">
        <v>48</v>
      </c>
      <c s="34" t="s">
        <v>4889</v>
      </c>
      <c s="34" t="s">
        <v>5103</v>
      </c>
      <c s="35" t="s">
        <v>5</v>
      </c>
      <c s="6" t="s">
        <v>6172</v>
      </c>
      <c s="36" t="s">
        <v>197</v>
      </c>
      <c s="37">
        <v>5.18</v>
      </c>
      <c s="36">
        <v>0</v>
      </c>
      <c s="36">
        <f>ROUND(G711*H711,6)</f>
      </c>
      <c r="L711" s="38">
        <v>0</v>
      </c>
      <c s="32">
        <f>ROUND(ROUND(L711,2)*ROUND(G711,3),2)</f>
      </c>
      <c s="36" t="s">
        <v>3651</v>
      </c>
      <c>
        <f>(M711*21)/100</f>
      </c>
      <c t="s">
        <v>27</v>
      </c>
    </row>
    <row r="712" spans="1:5" ht="12.75">
      <c r="A712" s="35" t="s">
        <v>53</v>
      </c>
      <c r="E712" s="39" t="s">
        <v>5</v>
      </c>
    </row>
    <row r="713" spans="1:5" ht="12.75">
      <c r="A713" s="35" t="s">
        <v>54</v>
      </c>
      <c r="E713" s="40" t="s">
        <v>6173</v>
      </c>
    </row>
    <row r="714" spans="1:5" ht="12.75">
      <c r="A714" t="s">
        <v>55</v>
      </c>
      <c r="E714" s="39" t="s">
        <v>5</v>
      </c>
    </row>
    <row r="715" spans="1:16" ht="12.75">
      <c r="A715" t="s">
        <v>48</v>
      </c>
      <c s="34" t="s">
        <v>4893</v>
      </c>
      <c s="34" t="s">
        <v>6174</v>
      </c>
      <c s="35" t="s">
        <v>5</v>
      </c>
      <c s="6" t="s">
        <v>6175</v>
      </c>
      <c s="36" t="s">
        <v>62</v>
      </c>
      <c s="37">
        <v>4</v>
      </c>
      <c s="36">
        <v>0</v>
      </c>
      <c s="36">
        <f>ROUND(G715*H715,6)</f>
      </c>
      <c r="L715" s="38">
        <v>0</v>
      </c>
      <c s="32">
        <f>ROUND(ROUND(L715,2)*ROUND(G715,3),2)</f>
      </c>
      <c s="36" t="s">
        <v>3651</v>
      </c>
      <c>
        <f>(M715*21)/100</f>
      </c>
      <c t="s">
        <v>27</v>
      </c>
    </row>
    <row r="716" spans="1:5" ht="12.75">
      <c r="A716" s="35" t="s">
        <v>53</v>
      </c>
      <c r="E716" s="39" t="s">
        <v>5</v>
      </c>
    </row>
    <row r="717" spans="1:5" ht="12.75">
      <c r="A717" s="35" t="s">
        <v>54</v>
      </c>
      <c r="E717" s="40" t="s">
        <v>6176</v>
      </c>
    </row>
    <row r="718" spans="1:5" ht="12.75">
      <c r="A718" t="s">
        <v>55</v>
      </c>
      <c r="E718" s="39" t="s">
        <v>5</v>
      </c>
    </row>
    <row r="719" spans="1:16" ht="12.75">
      <c r="A719" t="s">
        <v>48</v>
      </c>
      <c s="34" t="s">
        <v>4897</v>
      </c>
      <c s="34" t="s">
        <v>6177</v>
      </c>
      <c s="35" t="s">
        <v>5</v>
      </c>
      <c s="6" t="s">
        <v>6178</v>
      </c>
      <c s="36" t="s">
        <v>62</v>
      </c>
      <c s="37">
        <v>1</v>
      </c>
      <c s="36">
        <v>0</v>
      </c>
      <c s="36">
        <f>ROUND(G719*H719,6)</f>
      </c>
      <c r="L719" s="38">
        <v>0</v>
      </c>
      <c s="32">
        <f>ROUND(ROUND(L719,2)*ROUND(G719,3),2)</f>
      </c>
      <c s="36" t="s">
        <v>3651</v>
      </c>
      <c>
        <f>(M719*21)/100</f>
      </c>
      <c t="s">
        <v>27</v>
      </c>
    </row>
    <row r="720" spans="1:5" ht="12.75">
      <c r="A720" s="35" t="s">
        <v>53</v>
      </c>
      <c r="E720" s="39" t="s">
        <v>5</v>
      </c>
    </row>
    <row r="721" spans="1:5" ht="12.75">
      <c r="A721" s="35" t="s">
        <v>54</v>
      </c>
      <c r="E721" s="40" t="s">
        <v>6179</v>
      </c>
    </row>
    <row r="722" spans="1:5" ht="12.75">
      <c r="A722" t="s">
        <v>55</v>
      </c>
      <c r="E722" s="39" t="s">
        <v>5</v>
      </c>
    </row>
    <row r="723" spans="1:16" ht="12.75">
      <c r="A723" t="s">
        <v>48</v>
      </c>
      <c s="34" t="s">
        <v>4901</v>
      </c>
      <c s="34" t="s">
        <v>6180</v>
      </c>
      <c s="35" t="s">
        <v>5</v>
      </c>
      <c s="6" t="s">
        <v>6181</v>
      </c>
      <c s="36" t="s">
        <v>62</v>
      </c>
      <c s="37">
        <v>8</v>
      </c>
      <c s="36">
        <v>0</v>
      </c>
      <c s="36">
        <f>ROUND(G723*H723,6)</f>
      </c>
      <c r="L723" s="38">
        <v>0</v>
      </c>
      <c s="32">
        <f>ROUND(ROUND(L723,2)*ROUND(G723,3),2)</f>
      </c>
      <c s="36" t="s">
        <v>3651</v>
      </c>
      <c>
        <f>(M723*21)/100</f>
      </c>
      <c t="s">
        <v>27</v>
      </c>
    </row>
    <row r="724" spans="1:5" ht="12.75">
      <c r="A724" s="35" t="s">
        <v>53</v>
      </c>
      <c r="E724" s="39" t="s">
        <v>5</v>
      </c>
    </row>
    <row r="725" spans="1:5" ht="12.75">
      <c r="A725" s="35" t="s">
        <v>54</v>
      </c>
      <c r="E725" s="40" t="s">
        <v>3659</v>
      </c>
    </row>
    <row r="726" spans="1:5" ht="12.75">
      <c r="A726" t="s">
        <v>55</v>
      </c>
      <c r="E726" s="39" t="s">
        <v>5</v>
      </c>
    </row>
    <row r="727" spans="1:16" ht="12.75">
      <c r="A727" t="s">
        <v>48</v>
      </c>
      <c s="34" t="s">
        <v>4904</v>
      </c>
      <c s="34" t="s">
        <v>6182</v>
      </c>
      <c s="35" t="s">
        <v>5</v>
      </c>
      <c s="6" t="s">
        <v>6183</v>
      </c>
      <c s="36" t="s">
        <v>62</v>
      </c>
      <c s="37">
        <v>2</v>
      </c>
      <c s="36">
        <v>0</v>
      </c>
      <c s="36">
        <f>ROUND(G727*H727,6)</f>
      </c>
      <c r="L727" s="38">
        <v>0</v>
      </c>
      <c s="32">
        <f>ROUND(ROUND(L727,2)*ROUND(G727,3),2)</f>
      </c>
      <c s="36" t="s">
        <v>3651</v>
      </c>
      <c>
        <f>(M727*21)/100</f>
      </c>
      <c t="s">
        <v>27</v>
      </c>
    </row>
    <row r="728" spans="1:5" ht="12.75">
      <c r="A728" s="35" t="s">
        <v>53</v>
      </c>
      <c r="E728" s="39" t="s">
        <v>5</v>
      </c>
    </row>
    <row r="729" spans="1:5" ht="12.75">
      <c r="A729" s="35" t="s">
        <v>54</v>
      </c>
      <c r="E729" s="40" t="s">
        <v>6184</v>
      </c>
    </row>
    <row r="730" spans="1:5" ht="12.75">
      <c r="A730" t="s">
        <v>55</v>
      </c>
      <c r="E730" s="39" t="s">
        <v>5</v>
      </c>
    </row>
    <row r="731" spans="1:16" ht="12.75">
      <c r="A731" t="s">
        <v>48</v>
      </c>
      <c s="34" t="s">
        <v>4910</v>
      </c>
      <c s="34" t="s">
        <v>6185</v>
      </c>
      <c s="35" t="s">
        <v>5</v>
      </c>
      <c s="6" t="s">
        <v>6186</v>
      </c>
      <c s="36" t="s">
        <v>62</v>
      </c>
      <c s="37">
        <v>2</v>
      </c>
      <c s="36">
        <v>0</v>
      </c>
      <c s="36">
        <f>ROUND(G731*H731,6)</f>
      </c>
      <c r="L731" s="38">
        <v>0</v>
      </c>
      <c s="32">
        <f>ROUND(ROUND(L731,2)*ROUND(G731,3),2)</f>
      </c>
      <c s="36" t="s">
        <v>3651</v>
      </c>
      <c>
        <f>(M731*21)/100</f>
      </c>
      <c t="s">
        <v>27</v>
      </c>
    </row>
    <row r="732" spans="1:5" ht="12.75">
      <c r="A732" s="35" t="s">
        <v>53</v>
      </c>
      <c r="E732" s="39" t="s">
        <v>5</v>
      </c>
    </row>
    <row r="733" spans="1:5" ht="25.5">
      <c r="A733" s="35" t="s">
        <v>54</v>
      </c>
      <c r="E733" s="40" t="s">
        <v>6187</v>
      </c>
    </row>
    <row r="734" spans="1:5" ht="12.75">
      <c r="A734" t="s">
        <v>55</v>
      </c>
      <c r="E734" s="39" t="s">
        <v>5</v>
      </c>
    </row>
    <row r="735" spans="1:16" ht="12.75">
      <c r="A735" t="s">
        <v>48</v>
      </c>
      <c s="34" t="s">
        <v>4914</v>
      </c>
      <c s="34" t="s">
        <v>6188</v>
      </c>
      <c s="35" t="s">
        <v>5</v>
      </c>
      <c s="6" t="s">
        <v>6189</v>
      </c>
      <c s="36" t="s">
        <v>51</v>
      </c>
      <c s="37">
        <v>1.28</v>
      </c>
      <c s="36">
        <v>0</v>
      </c>
      <c s="36">
        <f>ROUND(G735*H735,6)</f>
      </c>
      <c r="L735" s="38">
        <v>0</v>
      </c>
      <c s="32">
        <f>ROUND(ROUND(L735,2)*ROUND(G735,3),2)</f>
      </c>
      <c s="36" t="s">
        <v>3651</v>
      </c>
      <c>
        <f>(M735*21)/100</f>
      </c>
      <c t="s">
        <v>27</v>
      </c>
    </row>
    <row r="736" spans="1:5" ht="12.75">
      <c r="A736" s="35" t="s">
        <v>53</v>
      </c>
      <c r="E736" s="39" t="s">
        <v>5</v>
      </c>
    </row>
    <row r="737" spans="1:5" ht="12.75">
      <c r="A737" s="35" t="s">
        <v>54</v>
      </c>
      <c r="E737" s="40" t="s">
        <v>6190</v>
      </c>
    </row>
    <row r="738" spans="1:5" ht="12.75">
      <c r="A738" t="s">
        <v>55</v>
      </c>
      <c r="E738" s="39" t="s">
        <v>5</v>
      </c>
    </row>
    <row r="739" spans="1:16" ht="12.75">
      <c r="A739" t="s">
        <v>48</v>
      </c>
      <c s="34" t="s">
        <v>4918</v>
      </c>
      <c s="34" t="s">
        <v>6191</v>
      </c>
      <c s="35" t="s">
        <v>5</v>
      </c>
      <c s="6" t="s">
        <v>6192</v>
      </c>
      <c s="36" t="s">
        <v>51</v>
      </c>
      <c s="37">
        <v>2.955</v>
      </c>
      <c s="36">
        <v>0.00142</v>
      </c>
      <c s="36">
        <f>ROUND(G739*H739,6)</f>
      </c>
      <c r="L739" s="38">
        <v>0</v>
      </c>
      <c s="32">
        <f>ROUND(ROUND(L739,2)*ROUND(G739,3),2)</f>
      </c>
      <c s="36" t="s">
        <v>3651</v>
      </c>
      <c>
        <f>(M739*21)/100</f>
      </c>
      <c t="s">
        <v>27</v>
      </c>
    </row>
    <row r="740" spans="1:5" ht="12.75">
      <c r="A740" s="35" t="s">
        <v>53</v>
      </c>
      <c r="E740" s="39" t="s">
        <v>5</v>
      </c>
    </row>
    <row r="741" spans="1:5" ht="25.5">
      <c r="A741" s="35" t="s">
        <v>54</v>
      </c>
      <c r="E741" s="40" t="s">
        <v>6193</v>
      </c>
    </row>
    <row r="742" spans="1:5" ht="12.75">
      <c r="A742" t="s">
        <v>55</v>
      </c>
      <c r="E742" s="39" t="s">
        <v>5</v>
      </c>
    </row>
    <row r="743" spans="1:16" ht="25.5">
      <c r="A743" t="s">
        <v>48</v>
      </c>
      <c s="34" t="s">
        <v>4921</v>
      </c>
      <c s="34" t="s">
        <v>5156</v>
      </c>
      <c s="35" t="s">
        <v>5</v>
      </c>
      <c s="6" t="s">
        <v>6194</v>
      </c>
      <c s="36" t="s">
        <v>197</v>
      </c>
      <c s="37">
        <v>177.276</v>
      </c>
      <c s="36">
        <v>0</v>
      </c>
      <c s="36">
        <f>ROUND(G743*H743,6)</f>
      </c>
      <c r="L743" s="38">
        <v>0</v>
      </c>
      <c s="32">
        <f>ROUND(ROUND(L743,2)*ROUND(G743,3),2)</f>
      </c>
      <c s="36" t="s">
        <v>3651</v>
      </c>
      <c>
        <f>(M743*21)/100</f>
      </c>
      <c t="s">
        <v>27</v>
      </c>
    </row>
    <row r="744" spans="1:5" ht="12.75">
      <c r="A744" s="35" t="s">
        <v>53</v>
      </c>
      <c r="E744" s="39" t="s">
        <v>5</v>
      </c>
    </row>
    <row r="745" spans="1:5" ht="12.75">
      <c r="A745" s="35" t="s">
        <v>54</v>
      </c>
      <c r="E745" s="40" t="s">
        <v>6195</v>
      </c>
    </row>
    <row r="746" spans="1:5" ht="12.75">
      <c r="A746" t="s">
        <v>55</v>
      </c>
      <c r="E746" s="39" t="s">
        <v>5</v>
      </c>
    </row>
    <row r="747" spans="1:16" ht="25.5">
      <c r="A747" t="s">
        <v>48</v>
      </c>
      <c s="34" t="s">
        <v>4925</v>
      </c>
      <c s="34" t="s">
        <v>5160</v>
      </c>
      <c s="35" t="s">
        <v>5</v>
      </c>
      <c s="6" t="s">
        <v>6196</v>
      </c>
      <c s="36" t="s">
        <v>197</v>
      </c>
      <c s="37">
        <v>1020.228</v>
      </c>
      <c s="36">
        <v>0</v>
      </c>
      <c s="36">
        <f>ROUND(G747*H747,6)</f>
      </c>
      <c r="L747" s="38">
        <v>0</v>
      </c>
      <c s="32">
        <f>ROUND(ROUND(L747,2)*ROUND(G747,3),2)</f>
      </c>
      <c s="36" t="s">
        <v>3651</v>
      </c>
      <c>
        <f>(M747*21)/100</f>
      </c>
      <c t="s">
        <v>27</v>
      </c>
    </row>
    <row r="748" spans="1:5" ht="12.75">
      <c r="A748" s="35" t="s">
        <v>53</v>
      </c>
      <c r="E748" s="39" t="s">
        <v>5</v>
      </c>
    </row>
    <row r="749" spans="1:5" ht="12.75">
      <c r="A749" s="35" t="s">
        <v>54</v>
      </c>
      <c r="E749" s="40" t="s">
        <v>6197</v>
      </c>
    </row>
    <row r="750" spans="1:5" ht="12.75">
      <c r="A750" t="s">
        <v>55</v>
      </c>
      <c r="E750" s="39" t="s">
        <v>5</v>
      </c>
    </row>
    <row r="751" spans="1:16" ht="25.5">
      <c r="A751" t="s">
        <v>48</v>
      </c>
      <c s="34" t="s">
        <v>4929</v>
      </c>
      <c s="34" t="s">
        <v>6198</v>
      </c>
      <c s="35" t="s">
        <v>5</v>
      </c>
      <c s="6" t="s">
        <v>6199</v>
      </c>
      <c s="36" t="s">
        <v>51</v>
      </c>
      <c s="37">
        <v>27.9</v>
      </c>
      <c s="36">
        <v>0.00113</v>
      </c>
      <c s="36">
        <f>ROUND(G751*H751,6)</f>
      </c>
      <c r="L751" s="38">
        <v>0</v>
      </c>
      <c s="32">
        <f>ROUND(ROUND(L751,2)*ROUND(G751,3),2)</f>
      </c>
      <c s="36" t="s">
        <v>3651</v>
      </c>
      <c>
        <f>(M751*21)/100</f>
      </c>
      <c t="s">
        <v>27</v>
      </c>
    </row>
    <row r="752" spans="1:5" ht="12.75">
      <c r="A752" s="35" t="s">
        <v>53</v>
      </c>
      <c r="E752" s="39" t="s">
        <v>5</v>
      </c>
    </row>
    <row r="753" spans="1:5" ht="25.5">
      <c r="A753" s="35" t="s">
        <v>54</v>
      </c>
      <c r="E753" s="40" t="s">
        <v>6200</v>
      </c>
    </row>
    <row r="754" spans="1:5" ht="12.75">
      <c r="A754" t="s">
        <v>55</v>
      </c>
      <c r="E754" s="39" t="s">
        <v>5</v>
      </c>
    </row>
    <row r="755" spans="1:16" ht="12.75">
      <c r="A755" t="s">
        <v>48</v>
      </c>
      <c s="34" t="s">
        <v>4932</v>
      </c>
      <c s="34" t="s">
        <v>6201</v>
      </c>
      <c s="35" t="s">
        <v>5</v>
      </c>
      <c s="6" t="s">
        <v>6202</v>
      </c>
      <c s="36" t="s">
        <v>197</v>
      </c>
      <c s="37">
        <v>3.2</v>
      </c>
      <c s="36">
        <v>0</v>
      </c>
      <c s="36">
        <f>ROUND(G755*H755,6)</f>
      </c>
      <c r="L755" s="38">
        <v>0</v>
      </c>
      <c s="32">
        <f>ROUND(ROUND(L755,2)*ROUND(G755,3),2)</f>
      </c>
      <c s="36" t="s">
        <v>3651</v>
      </c>
      <c>
        <f>(M755*21)/100</f>
      </c>
      <c t="s">
        <v>27</v>
      </c>
    </row>
    <row r="756" spans="1:5" ht="12.75">
      <c r="A756" s="35" t="s">
        <v>53</v>
      </c>
      <c r="E756" s="39" t="s">
        <v>5</v>
      </c>
    </row>
    <row r="757" spans="1:5" ht="25.5">
      <c r="A757" s="35" t="s">
        <v>54</v>
      </c>
      <c r="E757" s="40" t="s">
        <v>6203</v>
      </c>
    </row>
    <row r="758" spans="1:5" ht="12.75">
      <c r="A758" t="s">
        <v>55</v>
      </c>
      <c r="E758" s="39" t="s">
        <v>5</v>
      </c>
    </row>
    <row r="759" spans="1:13" ht="12.75">
      <c r="A759" t="s">
        <v>46</v>
      </c>
      <c r="C759" s="31" t="s">
        <v>3871</v>
      </c>
      <c r="E759" s="33" t="s">
        <v>3872</v>
      </c>
      <c r="J759" s="32">
        <f>0</f>
      </c>
      <c s="32">
        <f>0</f>
      </c>
      <c s="32">
        <f>0+L760+L764+L768+L772</f>
      </c>
      <c s="32">
        <f>0+M760+M764+M768+M772</f>
      </c>
    </row>
    <row r="760" spans="1:16" ht="12.75">
      <c r="A760" t="s">
        <v>48</v>
      </c>
      <c s="34" t="s">
        <v>4935</v>
      </c>
      <c s="34" t="s">
        <v>6204</v>
      </c>
      <c s="35" t="s">
        <v>5</v>
      </c>
      <c s="6" t="s">
        <v>6205</v>
      </c>
      <c s="36" t="s">
        <v>443</v>
      </c>
      <c s="37">
        <v>153.314</v>
      </c>
      <c s="36">
        <v>0</v>
      </c>
      <c s="36">
        <f>ROUND(G760*H760,6)</f>
      </c>
      <c r="L760" s="38">
        <v>0</v>
      </c>
      <c s="32">
        <f>ROUND(ROUND(L760,2)*ROUND(G760,3),2)</f>
      </c>
      <c s="36" t="s">
        <v>434</v>
      </c>
      <c>
        <f>(M760*21)/100</f>
      </c>
      <c t="s">
        <v>27</v>
      </c>
    </row>
    <row r="761" spans="1:5" ht="12.75">
      <c r="A761" s="35" t="s">
        <v>53</v>
      </c>
      <c r="E761" s="39" t="s">
        <v>5</v>
      </c>
    </row>
    <row r="762" spans="1:5" ht="12.75">
      <c r="A762" s="35" t="s">
        <v>54</v>
      </c>
      <c r="E762" s="40" t="s">
        <v>6206</v>
      </c>
    </row>
    <row r="763" spans="1:5" ht="12.75">
      <c r="A763" t="s">
        <v>55</v>
      </c>
      <c r="E763" s="39" t="s">
        <v>5</v>
      </c>
    </row>
    <row r="764" spans="1:16" ht="25.5">
      <c r="A764" t="s">
        <v>48</v>
      </c>
      <c s="34" t="s">
        <v>4938</v>
      </c>
      <c s="34" t="s">
        <v>6207</v>
      </c>
      <c s="35" t="s">
        <v>6208</v>
      </c>
      <c s="6" t="s">
        <v>6209</v>
      </c>
      <c s="36" t="s">
        <v>443</v>
      </c>
      <c s="37">
        <v>31.498</v>
      </c>
      <c s="36">
        <v>0</v>
      </c>
      <c s="36">
        <f>ROUND(G764*H764,6)</f>
      </c>
      <c r="L764" s="38">
        <v>0</v>
      </c>
      <c s="32">
        <f>ROUND(ROUND(L764,2)*ROUND(G764,3),2)</f>
      </c>
      <c s="36" t="s">
        <v>434</v>
      </c>
      <c>
        <f>(M764*21)/100</f>
      </c>
      <c t="s">
        <v>27</v>
      </c>
    </row>
    <row r="765" spans="1:5" ht="12.75">
      <c r="A765" s="35" t="s">
        <v>53</v>
      </c>
      <c r="E765" s="39" t="s">
        <v>445</v>
      </c>
    </row>
    <row r="766" spans="1:5" ht="12.75">
      <c r="A766" s="35" t="s">
        <v>54</v>
      </c>
      <c r="E766" s="40" t="s">
        <v>6210</v>
      </c>
    </row>
    <row r="767" spans="1:5" ht="12.75">
      <c r="A767" t="s">
        <v>55</v>
      </c>
      <c r="E767" s="39" t="s">
        <v>5</v>
      </c>
    </row>
    <row r="768" spans="1:16" ht="25.5">
      <c r="A768" t="s">
        <v>48</v>
      </c>
      <c s="34" t="s">
        <v>4942</v>
      </c>
      <c s="34" t="s">
        <v>6211</v>
      </c>
      <c s="35" t="s">
        <v>5624</v>
      </c>
      <c s="6" t="s">
        <v>6212</v>
      </c>
      <c s="36" t="s">
        <v>443</v>
      </c>
      <c s="37">
        <v>93.308</v>
      </c>
      <c s="36">
        <v>0</v>
      </c>
      <c s="36">
        <f>ROUND(G768*H768,6)</f>
      </c>
      <c r="L768" s="38">
        <v>0</v>
      </c>
      <c s="32">
        <f>ROUND(ROUND(L768,2)*ROUND(G768,3),2)</f>
      </c>
      <c s="36" t="s">
        <v>434</v>
      </c>
      <c>
        <f>(M768*21)/100</f>
      </c>
      <c t="s">
        <v>27</v>
      </c>
    </row>
    <row r="769" spans="1:5" ht="12.75">
      <c r="A769" s="35" t="s">
        <v>53</v>
      </c>
      <c r="E769" s="39" t="s">
        <v>445</v>
      </c>
    </row>
    <row r="770" spans="1:5" ht="12.75">
      <c r="A770" s="35" t="s">
        <v>54</v>
      </c>
      <c r="E770" s="40" t="s">
        <v>6213</v>
      </c>
    </row>
    <row r="771" spans="1:5" ht="12.75">
      <c r="A771" t="s">
        <v>55</v>
      </c>
      <c r="E771" s="39" t="s">
        <v>5</v>
      </c>
    </row>
    <row r="772" spans="1:16" ht="25.5">
      <c r="A772" t="s">
        <v>48</v>
      </c>
      <c s="34" t="s">
        <v>4947</v>
      </c>
      <c s="34" t="s">
        <v>447</v>
      </c>
      <c s="35" t="s">
        <v>448</v>
      </c>
      <c s="6" t="s">
        <v>6214</v>
      </c>
      <c s="36" t="s">
        <v>443</v>
      </c>
      <c s="37">
        <v>28.508</v>
      </c>
      <c s="36">
        <v>0</v>
      </c>
      <c s="36">
        <f>ROUND(G772*H772,6)</f>
      </c>
      <c r="L772" s="38">
        <v>0</v>
      </c>
      <c s="32">
        <f>ROUND(ROUND(L772,2)*ROUND(G772,3),2)</f>
      </c>
      <c s="36" t="s">
        <v>434</v>
      </c>
      <c>
        <f>(M772*21)/100</f>
      </c>
      <c t="s">
        <v>27</v>
      </c>
    </row>
    <row r="773" spans="1:5" ht="12.75">
      <c r="A773" s="35" t="s">
        <v>53</v>
      </c>
      <c r="E773" s="39" t="s">
        <v>445</v>
      </c>
    </row>
    <row r="774" spans="1:5" ht="12.75">
      <c r="A774" s="35" t="s">
        <v>54</v>
      </c>
      <c r="E774" s="40" t="s">
        <v>6215</v>
      </c>
    </row>
    <row r="775" spans="1:5" ht="12.75">
      <c r="A775" t="s">
        <v>55</v>
      </c>
      <c r="E775" s="39" t="s">
        <v>5</v>
      </c>
    </row>
    <row r="776" spans="1:13" ht="12.75">
      <c r="A776" t="s">
        <v>46</v>
      </c>
      <c r="C776" s="31" t="s">
        <v>3884</v>
      </c>
      <c r="E776" s="33" t="s">
        <v>3885</v>
      </c>
      <c r="J776" s="32">
        <f>0</f>
      </c>
      <c s="32">
        <f>0</f>
      </c>
      <c s="32">
        <f>0+L777</f>
      </c>
      <c s="32">
        <f>0+M777</f>
      </c>
    </row>
    <row r="777" spans="1:16" ht="12.75">
      <c r="A777" t="s">
        <v>48</v>
      </c>
      <c s="34" t="s">
        <v>4951</v>
      </c>
      <c s="34" t="s">
        <v>5196</v>
      </c>
      <c s="35" t="s">
        <v>5</v>
      </c>
      <c s="6" t="s">
        <v>6216</v>
      </c>
      <c s="36" t="s">
        <v>443</v>
      </c>
      <c s="37">
        <v>158.389</v>
      </c>
      <c s="36">
        <v>0</v>
      </c>
      <c s="36">
        <f>ROUND(G777*H777,6)</f>
      </c>
      <c r="L777" s="38">
        <v>0</v>
      </c>
      <c s="32">
        <f>ROUND(ROUND(L777,2)*ROUND(G777,3),2)</f>
      </c>
      <c s="36" t="s">
        <v>3651</v>
      </c>
      <c>
        <f>(M777*21)/100</f>
      </c>
      <c t="s">
        <v>27</v>
      </c>
    </row>
    <row r="778" spans="1:5" ht="12.75">
      <c r="A778" s="35" t="s">
        <v>53</v>
      </c>
      <c r="E778" s="39" t="s">
        <v>5</v>
      </c>
    </row>
    <row r="779" spans="1:5" ht="12.75">
      <c r="A779" s="35" t="s">
        <v>54</v>
      </c>
      <c r="E779" s="40" t="s">
        <v>6217</v>
      </c>
    </row>
    <row r="780" spans="1:5" ht="12.75">
      <c r="A780" t="s">
        <v>55</v>
      </c>
      <c r="E7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3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4379</v>
      </c>
      <c s="41">
        <f>Rekapitulace!C74</f>
      </c>
      <c s="20" t="s">
        <v>0</v>
      </c>
      <c t="s">
        <v>23</v>
      </c>
      <c t="s">
        <v>27</v>
      </c>
    </row>
    <row r="4" spans="1:16" ht="32" customHeight="1">
      <c r="A4" s="24" t="s">
        <v>20</v>
      </c>
      <c s="25" t="s">
        <v>28</v>
      </c>
      <c s="27" t="s">
        <v>4379</v>
      </c>
      <c r="E4" s="26" t="s">
        <v>4380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COUNTIFS(L8:L368,"=0",A8:A368,"P")+COUNTIFS(L8:L368,"",A8:A368,"P")+SUM(Q8:Q368)</f>
      </c>
    </row>
    <row r="8" spans="1:13" ht="12.75">
      <c r="A8" t="s">
        <v>44</v>
      </c>
      <c r="C8" s="28" t="s">
        <v>6219</v>
      </c>
      <c r="E8" s="30" t="s">
        <v>5204</v>
      </c>
      <c r="J8" s="29">
        <f>0+J9+J34+J119+J168+J233+J306+J367</f>
      </c>
      <c s="29">
        <f>0+K9+K34+K119+K168+K233+K306+K367</f>
      </c>
      <c s="29">
        <f>0+L9+L34+L119+L168+L233+L306+L367</f>
      </c>
      <c s="29">
        <f>0+M9+M34+M119+M168+M233+M306+M367</f>
      </c>
    </row>
    <row r="9" spans="1:13" ht="12.75">
      <c r="A9" t="s">
        <v>46</v>
      </c>
      <c r="C9" s="31" t="s">
        <v>6220</v>
      </c>
      <c r="E9" s="33" t="s">
        <v>5294</v>
      </c>
      <c r="J9" s="32">
        <f>0</f>
      </c>
      <c s="32">
        <f>0</f>
      </c>
      <c s="32">
        <f>0+L10+L14+L18+L22+L26+L30</f>
      </c>
      <c s="32">
        <f>0+M10+M14+M18+M22+M26+M30</f>
      </c>
    </row>
    <row r="10" spans="1:16" ht="12.75">
      <c r="A10" t="s">
        <v>48</v>
      </c>
      <c s="34" t="s">
        <v>4</v>
      </c>
      <c s="34" t="s">
        <v>5295</v>
      </c>
      <c s="35" t="s">
        <v>5</v>
      </c>
      <c s="6" t="s">
        <v>5296</v>
      </c>
      <c s="36" t="s">
        <v>4611</v>
      </c>
      <c s="37">
        <v>1</v>
      </c>
      <c s="36">
        <v>0</v>
      </c>
      <c s="36">
        <f>ROUND(G10*H10,6)</f>
      </c>
      <c r="L10" s="38">
        <v>0</v>
      </c>
      <c s="32">
        <f>ROUND(ROUND(L10,2)*ROUND(G10,3),2)</f>
      </c>
      <c s="36" t="s">
        <v>434</v>
      </c>
      <c>
        <f>(M10*21)/100</f>
      </c>
      <c t="s">
        <v>27</v>
      </c>
    </row>
    <row r="11" spans="1:5" ht="12.75">
      <c r="A11" s="35" t="s">
        <v>53</v>
      </c>
      <c r="E11" s="39" t="s">
        <v>5</v>
      </c>
    </row>
    <row r="12" spans="1:5" ht="12.75">
      <c r="A12" s="35" t="s">
        <v>54</v>
      </c>
      <c r="E12" s="40" t="s">
        <v>5</v>
      </c>
    </row>
    <row r="13" spans="1:5" ht="12.75">
      <c r="A13" t="s">
        <v>55</v>
      </c>
      <c r="E13" s="39" t="s">
        <v>5</v>
      </c>
    </row>
    <row r="14" spans="1:16" ht="12.75">
      <c r="A14" t="s">
        <v>48</v>
      </c>
      <c s="34" t="s">
        <v>27</v>
      </c>
      <c s="34" t="s">
        <v>6221</v>
      </c>
      <c s="35" t="s">
        <v>5</v>
      </c>
      <c s="6" t="s">
        <v>5297</v>
      </c>
      <c s="36" t="s">
        <v>105</v>
      </c>
      <c s="37">
        <v>10</v>
      </c>
      <c s="36">
        <v>0</v>
      </c>
      <c s="36">
        <f>ROUND(G14*H14,6)</f>
      </c>
      <c r="L14" s="38">
        <v>0</v>
      </c>
      <c s="32">
        <f>ROUND(ROUND(L14,2)*ROUND(G14,3),2)</f>
      </c>
      <c s="36" t="s">
        <v>434</v>
      </c>
      <c>
        <f>(M14*21)/100</f>
      </c>
      <c t="s">
        <v>27</v>
      </c>
    </row>
    <row r="15" spans="1:5" ht="12.75">
      <c r="A15" s="35" t="s">
        <v>53</v>
      </c>
      <c r="E15" s="39" t="s">
        <v>5</v>
      </c>
    </row>
    <row r="16" spans="1:5" ht="12.75">
      <c r="A16" s="35" t="s">
        <v>54</v>
      </c>
      <c r="E16" s="40" t="s">
        <v>5</v>
      </c>
    </row>
    <row r="17" spans="1:5" ht="12.75">
      <c r="A17" t="s">
        <v>55</v>
      </c>
      <c r="E17" s="39" t="s">
        <v>5</v>
      </c>
    </row>
    <row r="18" spans="1:16" ht="12.75">
      <c r="A18" t="s">
        <v>48</v>
      </c>
      <c s="34" t="s">
        <v>26</v>
      </c>
      <c s="34" t="s">
        <v>6222</v>
      </c>
      <c s="35" t="s">
        <v>5</v>
      </c>
      <c s="6" t="s">
        <v>5299</v>
      </c>
      <c s="36" t="s">
        <v>105</v>
      </c>
      <c s="37">
        <v>10</v>
      </c>
      <c s="36">
        <v>0</v>
      </c>
      <c s="36">
        <f>ROUND(G18*H18,6)</f>
      </c>
      <c r="L18" s="38">
        <v>0</v>
      </c>
      <c s="32">
        <f>ROUND(ROUND(L18,2)*ROUND(G18,3),2)</f>
      </c>
      <c s="36" t="s">
        <v>434</v>
      </c>
      <c>
        <f>(M18*21)/100</f>
      </c>
      <c t="s">
        <v>27</v>
      </c>
    </row>
    <row r="19" spans="1:5" ht="12.75">
      <c r="A19" s="35" t="s">
        <v>53</v>
      </c>
      <c r="E19" s="39" t="s">
        <v>5</v>
      </c>
    </row>
    <row r="20" spans="1:5" ht="12.75">
      <c r="A20" s="35" t="s">
        <v>54</v>
      </c>
      <c r="E20" s="40" t="s">
        <v>5</v>
      </c>
    </row>
    <row r="21" spans="1:5" ht="12.75">
      <c r="A21" t="s">
        <v>55</v>
      </c>
      <c r="E21" s="39" t="s">
        <v>5</v>
      </c>
    </row>
    <row r="22" spans="1:16" ht="12.75">
      <c r="A22" t="s">
        <v>48</v>
      </c>
      <c s="34" t="s">
        <v>63</v>
      </c>
      <c s="34" t="s">
        <v>6223</v>
      </c>
      <c s="35" t="s">
        <v>5</v>
      </c>
      <c s="6" t="s">
        <v>5301</v>
      </c>
      <c s="36" t="s">
        <v>4611</v>
      </c>
      <c s="37">
        <v>1</v>
      </c>
      <c s="36">
        <v>0</v>
      </c>
      <c s="36">
        <f>ROUND(G22*H22,6)</f>
      </c>
      <c r="L22" s="38">
        <v>0</v>
      </c>
      <c s="32">
        <f>ROUND(ROUND(L22,2)*ROUND(G22,3),2)</f>
      </c>
      <c s="36" t="s">
        <v>434</v>
      </c>
      <c>
        <f>(M22*21)/100</f>
      </c>
      <c t="s">
        <v>27</v>
      </c>
    </row>
    <row r="23" spans="1:5" ht="12.75">
      <c r="A23" s="35" t="s">
        <v>53</v>
      </c>
      <c r="E23" s="39" t="s">
        <v>5</v>
      </c>
    </row>
    <row r="24" spans="1:5" ht="12.75">
      <c r="A24" s="35" t="s">
        <v>54</v>
      </c>
      <c r="E24" s="40" t="s">
        <v>5</v>
      </c>
    </row>
    <row r="25" spans="1:5" ht="12.75">
      <c r="A25" t="s">
        <v>55</v>
      </c>
      <c r="E25" s="39" t="s">
        <v>5</v>
      </c>
    </row>
    <row r="26" spans="1:16" ht="12.75">
      <c r="A26" t="s">
        <v>48</v>
      </c>
      <c s="34" t="s">
        <v>67</v>
      </c>
      <c s="34" t="s">
        <v>6224</v>
      </c>
      <c s="35" t="s">
        <v>5</v>
      </c>
      <c s="6" t="s">
        <v>5303</v>
      </c>
      <c s="36" t="s">
        <v>2852</v>
      </c>
      <c s="37">
        <v>30</v>
      </c>
      <c s="36">
        <v>0</v>
      </c>
      <c s="36">
        <f>ROUND(G26*H26,6)</f>
      </c>
      <c r="L26" s="38">
        <v>0</v>
      </c>
      <c s="32">
        <f>ROUND(ROUND(L26,2)*ROUND(G26,3),2)</f>
      </c>
      <c s="36" t="s">
        <v>434</v>
      </c>
      <c>
        <f>(M26*21)/100</f>
      </c>
      <c t="s">
        <v>27</v>
      </c>
    </row>
    <row r="27" spans="1:5" ht="12.75">
      <c r="A27" s="35" t="s">
        <v>53</v>
      </c>
      <c r="E27" s="39" t="s">
        <v>5</v>
      </c>
    </row>
    <row r="28" spans="1:5" ht="12.75">
      <c r="A28" s="35" t="s">
        <v>54</v>
      </c>
      <c r="E28" s="40" t="s">
        <v>5</v>
      </c>
    </row>
    <row r="29" spans="1:5" ht="12.75">
      <c r="A29" t="s">
        <v>55</v>
      </c>
      <c r="E29" s="39" t="s">
        <v>5</v>
      </c>
    </row>
    <row r="30" spans="1:16" ht="12.75">
      <c r="A30" t="s">
        <v>48</v>
      </c>
      <c s="34" t="s">
        <v>72</v>
      </c>
      <c s="34" t="s">
        <v>6225</v>
      </c>
      <c s="35" t="s">
        <v>5</v>
      </c>
      <c s="6" t="s">
        <v>5305</v>
      </c>
      <c s="36" t="s">
        <v>4611</v>
      </c>
      <c s="37">
        <v>1</v>
      </c>
      <c s="36">
        <v>0</v>
      </c>
      <c s="36">
        <f>ROUND(G30*H30,6)</f>
      </c>
      <c r="L30" s="38">
        <v>0</v>
      </c>
      <c s="32">
        <f>ROUND(ROUND(L30,2)*ROUND(G30,3),2)</f>
      </c>
      <c s="36" t="s">
        <v>434</v>
      </c>
      <c>
        <f>(M30*21)/100</f>
      </c>
      <c t="s">
        <v>27</v>
      </c>
    </row>
    <row r="31" spans="1:5" ht="12.75">
      <c r="A31" s="35" t="s">
        <v>53</v>
      </c>
      <c r="E31" s="39" t="s">
        <v>5</v>
      </c>
    </row>
    <row r="32" spans="1:5" ht="12.75">
      <c r="A32" s="35" t="s">
        <v>54</v>
      </c>
      <c r="E32" s="40" t="s">
        <v>5</v>
      </c>
    </row>
    <row r="33" spans="1:5" ht="12.75">
      <c r="A33" t="s">
        <v>55</v>
      </c>
      <c r="E33" s="39" t="s">
        <v>5</v>
      </c>
    </row>
    <row r="34" spans="1:13" ht="12.75">
      <c r="A34" t="s">
        <v>46</v>
      </c>
      <c r="C34" s="31" t="s">
        <v>5206</v>
      </c>
      <c r="E34" s="33" t="s">
        <v>6226</v>
      </c>
      <c r="J34" s="32">
        <f>0</f>
      </c>
      <c s="32">
        <f>0</f>
      </c>
      <c s="32">
        <f>0+L35+L39+L43+L47+L51+L55+L59+L63+L67+L71+L75+L79+L83+L87+L91+L95+L99+L103+L107+L111+L115</f>
      </c>
      <c s="32">
        <f>0+M35+M39+M43+M47+M51+M55+M59+M63+M67+M71+M75+M79+M83+M87+M91+M95+M99+M103+M107+M111+M115</f>
      </c>
    </row>
    <row r="35" spans="1:16" ht="25.5">
      <c r="A35" t="s">
        <v>48</v>
      </c>
      <c s="34" t="s">
        <v>123</v>
      </c>
      <c s="34" t="s">
        <v>5215</v>
      </c>
      <c s="35" t="s">
        <v>5</v>
      </c>
      <c s="6" t="s">
        <v>5216</v>
      </c>
      <c s="36" t="s">
        <v>62</v>
      </c>
      <c s="37">
        <v>2</v>
      </c>
      <c s="36">
        <v>0</v>
      </c>
      <c s="36">
        <f>ROUND(G35*H35,6)</f>
      </c>
      <c r="L35" s="38">
        <v>0</v>
      </c>
      <c s="32">
        <f>ROUND(ROUND(L35,2)*ROUND(G35,3),2)</f>
      </c>
      <c s="36" t="s">
        <v>5210</v>
      </c>
      <c>
        <f>(M35*21)/100</f>
      </c>
      <c t="s">
        <v>27</v>
      </c>
    </row>
    <row r="36" spans="1:5" ht="12.75">
      <c r="A36" s="35" t="s">
        <v>53</v>
      </c>
      <c r="E36" s="39" t="s">
        <v>5</v>
      </c>
    </row>
    <row r="37" spans="1:5" ht="12.75">
      <c r="A37" s="35" t="s">
        <v>54</v>
      </c>
      <c r="E37" s="40" t="s">
        <v>5</v>
      </c>
    </row>
    <row r="38" spans="1:5" ht="12.75">
      <c r="A38" t="s">
        <v>55</v>
      </c>
      <c r="E38" s="39" t="s">
        <v>5</v>
      </c>
    </row>
    <row r="39" spans="1:16" ht="12.75">
      <c r="A39" t="s">
        <v>48</v>
      </c>
      <c s="34" t="s">
        <v>163</v>
      </c>
      <c s="34" t="s">
        <v>6227</v>
      </c>
      <c s="35" t="s">
        <v>5</v>
      </c>
      <c s="6" t="s">
        <v>6228</v>
      </c>
      <c s="36" t="s">
        <v>62</v>
      </c>
      <c s="37">
        <v>1</v>
      </c>
      <c s="36">
        <v>0</v>
      </c>
      <c s="36">
        <f>ROUND(G39*H39,6)</f>
      </c>
      <c r="L39" s="38">
        <v>0</v>
      </c>
      <c s="32">
        <f>ROUND(ROUND(L39,2)*ROUND(G39,3),2)</f>
      </c>
      <c s="36" t="s">
        <v>5210</v>
      </c>
      <c>
        <f>(M39*21)/100</f>
      </c>
      <c t="s">
        <v>27</v>
      </c>
    </row>
    <row r="40" spans="1:5" ht="12.75">
      <c r="A40" s="35" t="s">
        <v>53</v>
      </c>
      <c r="E40" s="39" t="s">
        <v>5</v>
      </c>
    </row>
    <row r="41" spans="1:5" ht="12.75">
      <c r="A41" s="35" t="s">
        <v>54</v>
      </c>
      <c r="E41" s="40" t="s">
        <v>5</v>
      </c>
    </row>
    <row r="42" spans="1:5" ht="12.75">
      <c r="A42" t="s">
        <v>55</v>
      </c>
      <c r="E42" s="39" t="s">
        <v>5</v>
      </c>
    </row>
    <row r="43" spans="1:16" ht="12.75">
      <c r="A43" t="s">
        <v>48</v>
      </c>
      <c s="34" t="s">
        <v>76</v>
      </c>
      <c s="34" t="s">
        <v>5219</v>
      </c>
      <c s="35" t="s">
        <v>5</v>
      </c>
      <c s="6" t="s">
        <v>5220</v>
      </c>
      <c s="36" t="s">
        <v>62</v>
      </c>
      <c s="37">
        <v>1</v>
      </c>
      <c s="36">
        <v>0</v>
      </c>
      <c s="36">
        <f>ROUND(G43*H43,6)</f>
      </c>
      <c r="L43" s="38">
        <v>0</v>
      </c>
      <c s="32">
        <f>ROUND(ROUND(L43,2)*ROUND(G43,3),2)</f>
      </c>
      <c s="36" t="s">
        <v>5210</v>
      </c>
      <c>
        <f>(M43*21)/100</f>
      </c>
      <c t="s">
        <v>27</v>
      </c>
    </row>
    <row r="44" spans="1:5" ht="12.75">
      <c r="A44" s="35" t="s">
        <v>53</v>
      </c>
      <c r="E44" s="39" t="s">
        <v>5</v>
      </c>
    </row>
    <row r="45" spans="1:5" ht="12.75">
      <c r="A45" s="35" t="s">
        <v>54</v>
      </c>
      <c r="E45" s="40" t="s">
        <v>5</v>
      </c>
    </row>
    <row r="46" spans="1:5" ht="12.75">
      <c r="A46" t="s">
        <v>55</v>
      </c>
      <c r="E46" s="39" t="s">
        <v>5</v>
      </c>
    </row>
    <row r="47" spans="1:16" ht="25.5">
      <c r="A47" t="s">
        <v>48</v>
      </c>
      <c s="34" t="s">
        <v>82</v>
      </c>
      <c s="34" t="s">
        <v>6229</v>
      </c>
      <c s="35" t="s">
        <v>5</v>
      </c>
      <c s="6" t="s">
        <v>6230</v>
      </c>
      <c s="36" t="s">
        <v>51</v>
      </c>
      <c s="37">
        <v>3</v>
      </c>
      <c s="36">
        <v>0</v>
      </c>
      <c s="36">
        <f>ROUND(G47*H47,6)</f>
      </c>
      <c r="L47" s="38">
        <v>0</v>
      </c>
      <c s="32">
        <f>ROUND(ROUND(L47,2)*ROUND(G47,3),2)</f>
      </c>
      <c s="36" t="s">
        <v>5210</v>
      </c>
      <c>
        <f>(M47*21)/100</f>
      </c>
      <c t="s">
        <v>27</v>
      </c>
    </row>
    <row r="48" spans="1:5" ht="12.75">
      <c r="A48" s="35" t="s">
        <v>53</v>
      </c>
      <c r="E48" s="39" t="s">
        <v>5</v>
      </c>
    </row>
    <row r="49" spans="1:5" ht="12.75">
      <c r="A49" s="35" t="s">
        <v>54</v>
      </c>
      <c r="E49" s="40" t="s">
        <v>5</v>
      </c>
    </row>
    <row r="50" spans="1:5" ht="12.75">
      <c r="A50" t="s">
        <v>55</v>
      </c>
      <c r="E50" s="39" t="s">
        <v>5</v>
      </c>
    </row>
    <row r="51" spans="1:16" ht="12.75">
      <c r="A51" t="s">
        <v>48</v>
      </c>
      <c s="34" t="s">
        <v>86</v>
      </c>
      <c s="34" t="s">
        <v>5225</v>
      </c>
      <c s="35" t="s">
        <v>5</v>
      </c>
      <c s="6" t="s">
        <v>5226</v>
      </c>
      <c s="36" t="s">
        <v>51</v>
      </c>
      <c s="37">
        <v>4</v>
      </c>
      <c s="36">
        <v>0</v>
      </c>
      <c s="36">
        <f>ROUND(G51*H51,6)</f>
      </c>
      <c r="L51" s="38">
        <v>0</v>
      </c>
      <c s="32">
        <f>ROUND(ROUND(L51,2)*ROUND(G51,3),2)</f>
      </c>
      <c s="36" t="s">
        <v>5210</v>
      </c>
      <c>
        <f>(M51*21)/100</f>
      </c>
      <c t="s">
        <v>27</v>
      </c>
    </row>
    <row r="52" spans="1:5" ht="12.75">
      <c r="A52" s="35" t="s">
        <v>53</v>
      </c>
      <c r="E52" s="39" t="s">
        <v>5</v>
      </c>
    </row>
    <row r="53" spans="1:5" ht="12.75">
      <c r="A53" s="35" t="s">
        <v>54</v>
      </c>
      <c r="E53" s="40" t="s">
        <v>5</v>
      </c>
    </row>
    <row r="54" spans="1:5" ht="12.75">
      <c r="A54" t="s">
        <v>55</v>
      </c>
      <c r="E54" s="39" t="s">
        <v>5</v>
      </c>
    </row>
    <row r="55" spans="1:16" ht="12.75">
      <c r="A55" t="s">
        <v>48</v>
      </c>
      <c s="34" t="s">
        <v>90</v>
      </c>
      <c s="34" t="s">
        <v>5231</v>
      </c>
      <c s="35" t="s">
        <v>5</v>
      </c>
      <c s="6" t="s">
        <v>6231</v>
      </c>
      <c s="36" t="s">
        <v>62</v>
      </c>
      <c s="37">
        <v>3</v>
      </c>
      <c s="36">
        <v>0</v>
      </c>
      <c s="36">
        <f>ROUND(G55*H55,6)</f>
      </c>
      <c r="L55" s="38">
        <v>0</v>
      </c>
      <c s="32">
        <f>ROUND(ROUND(L55,2)*ROUND(G55,3),2)</f>
      </c>
      <c s="36" t="s">
        <v>5210</v>
      </c>
      <c>
        <f>(M55*21)/100</f>
      </c>
      <c t="s">
        <v>27</v>
      </c>
    </row>
    <row r="56" spans="1:5" ht="12.75">
      <c r="A56" s="35" t="s">
        <v>53</v>
      </c>
      <c r="E56" s="39" t="s">
        <v>5</v>
      </c>
    </row>
    <row r="57" spans="1:5" ht="12.75">
      <c r="A57" s="35" t="s">
        <v>54</v>
      </c>
      <c r="E57" s="40" t="s">
        <v>5</v>
      </c>
    </row>
    <row r="58" spans="1:5" ht="12.75">
      <c r="A58" t="s">
        <v>55</v>
      </c>
      <c r="E58" s="39" t="s">
        <v>5</v>
      </c>
    </row>
    <row r="59" spans="1:16" ht="12.75">
      <c r="A59" t="s">
        <v>48</v>
      </c>
      <c s="34" t="s">
        <v>94</v>
      </c>
      <c s="34" t="s">
        <v>5233</v>
      </c>
      <c s="35" t="s">
        <v>4</v>
      </c>
      <c s="6" t="s">
        <v>5234</v>
      </c>
      <c s="36" t="s">
        <v>62</v>
      </c>
      <c s="37">
        <v>1</v>
      </c>
      <c s="36">
        <v>0</v>
      </c>
      <c s="36">
        <f>ROUND(G59*H59,6)</f>
      </c>
      <c r="L59" s="38">
        <v>0</v>
      </c>
      <c s="32">
        <f>ROUND(ROUND(L59,2)*ROUND(G59,3),2)</f>
      </c>
      <c s="36" t="s">
        <v>5210</v>
      </c>
      <c>
        <f>(M59*21)/100</f>
      </c>
      <c t="s">
        <v>27</v>
      </c>
    </row>
    <row r="60" spans="1:5" ht="12.75">
      <c r="A60" s="35" t="s">
        <v>53</v>
      </c>
      <c r="E60" s="39" t="s">
        <v>5</v>
      </c>
    </row>
    <row r="61" spans="1:5" ht="12.75">
      <c r="A61" s="35" t="s">
        <v>54</v>
      </c>
      <c r="E61" s="40" t="s">
        <v>5</v>
      </c>
    </row>
    <row r="62" spans="1:5" ht="12.75">
      <c r="A62" t="s">
        <v>55</v>
      </c>
      <c r="E62" s="39" t="s">
        <v>5</v>
      </c>
    </row>
    <row r="63" spans="1:16" ht="12.75">
      <c r="A63" t="s">
        <v>48</v>
      </c>
      <c s="34" t="s">
        <v>98</v>
      </c>
      <c s="34" t="s">
        <v>5233</v>
      </c>
      <c s="35" t="s">
        <v>27</v>
      </c>
      <c s="6" t="s">
        <v>5234</v>
      </c>
      <c s="36" t="s">
        <v>62</v>
      </c>
      <c s="37">
        <v>1</v>
      </c>
      <c s="36">
        <v>0</v>
      </c>
      <c s="36">
        <f>ROUND(G63*H63,6)</f>
      </c>
      <c r="L63" s="38">
        <v>0</v>
      </c>
      <c s="32">
        <f>ROUND(ROUND(L63,2)*ROUND(G63,3),2)</f>
      </c>
      <c s="36" t="s">
        <v>5210</v>
      </c>
      <c>
        <f>(M63*21)/100</f>
      </c>
      <c t="s">
        <v>27</v>
      </c>
    </row>
    <row r="64" spans="1:5" ht="12.75">
      <c r="A64" s="35" t="s">
        <v>53</v>
      </c>
      <c r="E64" s="39" t="s">
        <v>5</v>
      </c>
    </row>
    <row r="65" spans="1:5" ht="12.75">
      <c r="A65" s="35" t="s">
        <v>54</v>
      </c>
      <c r="E65" s="40" t="s">
        <v>5</v>
      </c>
    </row>
    <row r="66" spans="1:5" ht="12.75">
      <c r="A66" t="s">
        <v>55</v>
      </c>
      <c r="E66" s="39" t="s">
        <v>5</v>
      </c>
    </row>
    <row r="67" spans="1:16" ht="12.75">
      <c r="A67" t="s">
        <v>48</v>
      </c>
      <c s="34" t="s">
        <v>102</v>
      </c>
      <c s="34" t="s">
        <v>6232</v>
      </c>
      <c s="35" t="s">
        <v>5</v>
      </c>
      <c s="6" t="s">
        <v>6233</v>
      </c>
      <c s="36" t="s">
        <v>62</v>
      </c>
      <c s="37">
        <v>1</v>
      </c>
      <c s="36">
        <v>0</v>
      </c>
      <c s="36">
        <f>ROUND(G67*H67,6)</f>
      </c>
      <c r="L67" s="38">
        <v>0</v>
      </c>
      <c s="32">
        <f>ROUND(ROUND(L67,2)*ROUND(G67,3),2)</f>
      </c>
      <c s="36" t="s">
        <v>5210</v>
      </c>
      <c>
        <f>(M67*21)/100</f>
      </c>
      <c t="s">
        <v>27</v>
      </c>
    </row>
    <row r="68" spans="1:5" ht="12.75">
      <c r="A68" s="35" t="s">
        <v>53</v>
      </c>
      <c r="E68" s="39" t="s">
        <v>5</v>
      </c>
    </row>
    <row r="69" spans="1:5" ht="12.75">
      <c r="A69" s="35" t="s">
        <v>54</v>
      </c>
      <c r="E69" s="40" t="s">
        <v>5</v>
      </c>
    </row>
    <row r="70" spans="1:5" ht="12.75">
      <c r="A70" t="s">
        <v>55</v>
      </c>
      <c r="E70" s="39" t="s">
        <v>5</v>
      </c>
    </row>
    <row r="71" spans="1:16" ht="25.5">
      <c r="A71" t="s">
        <v>48</v>
      </c>
      <c s="34" t="s">
        <v>107</v>
      </c>
      <c s="34" t="s">
        <v>5237</v>
      </c>
      <c s="35" t="s">
        <v>5</v>
      </c>
      <c s="6" t="s">
        <v>5238</v>
      </c>
      <c s="36" t="s">
        <v>62</v>
      </c>
      <c s="37">
        <v>2</v>
      </c>
      <c s="36">
        <v>0</v>
      </c>
      <c s="36">
        <f>ROUND(G71*H71,6)</f>
      </c>
      <c r="L71" s="38">
        <v>0</v>
      </c>
      <c s="32">
        <f>ROUND(ROUND(L71,2)*ROUND(G71,3),2)</f>
      </c>
      <c s="36" t="s">
        <v>5210</v>
      </c>
      <c>
        <f>(M71*21)/100</f>
      </c>
      <c t="s">
        <v>27</v>
      </c>
    </row>
    <row r="72" spans="1:5" ht="12.75">
      <c r="A72" s="35" t="s">
        <v>53</v>
      </c>
      <c r="E72" s="39" t="s">
        <v>5</v>
      </c>
    </row>
    <row r="73" spans="1:5" ht="12.75">
      <c r="A73" s="35" t="s">
        <v>54</v>
      </c>
      <c r="E73" s="40" t="s">
        <v>5</v>
      </c>
    </row>
    <row r="74" spans="1:5" ht="12.75">
      <c r="A74" t="s">
        <v>55</v>
      </c>
      <c r="E74" s="39" t="s">
        <v>5</v>
      </c>
    </row>
    <row r="75" spans="1:16" ht="25.5">
      <c r="A75" t="s">
        <v>48</v>
      </c>
      <c s="34" t="s">
        <v>111</v>
      </c>
      <c s="34" t="s">
        <v>5239</v>
      </c>
      <c s="35" t="s">
        <v>5</v>
      </c>
      <c s="6" t="s">
        <v>6234</v>
      </c>
      <c s="36" t="s">
        <v>51</v>
      </c>
      <c s="37">
        <v>4</v>
      </c>
      <c s="36">
        <v>0</v>
      </c>
      <c s="36">
        <f>ROUND(G75*H75,6)</f>
      </c>
      <c r="L75" s="38">
        <v>0</v>
      </c>
      <c s="32">
        <f>ROUND(ROUND(L75,2)*ROUND(G75,3),2)</f>
      </c>
      <c s="36" t="s">
        <v>5210</v>
      </c>
      <c>
        <f>(M75*21)/100</f>
      </c>
      <c t="s">
        <v>27</v>
      </c>
    </row>
    <row r="76" spans="1:5" ht="12.75">
      <c r="A76" s="35" t="s">
        <v>53</v>
      </c>
      <c r="E76" s="39" t="s">
        <v>5</v>
      </c>
    </row>
    <row r="77" spans="1:5" ht="12.75">
      <c r="A77" s="35" t="s">
        <v>54</v>
      </c>
      <c r="E77" s="40" t="s">
        <v>5</v>
      </c>
    </row>
    <row r="78" spans="1:5" ht="12.75">
      <c r="A78" t="s">
        <v>55</v>
      </c>
      <c r="E78" s="39" t="s">
        <v>5</v>
      </c>
    </row>
    <row r="79" spans="1:16" ht="25.5">
      <c r="A79" t="s">
        <v>48</v>
      </c>
      <c s="34" t="s">
        <v>115</v>
      </c>
      <c s="34" t="s">
        <v>5243</v>
      </c>
      <c s="35" t="s">
        <v>4</v>
      </c>
      <c s="6" t="s">
        <v>5244</v>
      </c>
      <c s="36" t="s">
        <v>51</v>
      </c>
      <c s="37">
        <v>4</v>
      </c>
      <c s="36">
        <v>0</v>
      </c>
      <c s="36">
        <f>ROUND(G79*H79,6)</f>
      </c>
      <c r="L79" s="38">
        <v>0</v>
      </c>
      <c s="32">
        <f>ROUND(ROUND(L79,2)*ROUND(G79,3),2)</f>
      </c>
      <c s="36" t="s">
        <v>5210</v>
      </c>
      <c>
        <f>(M79*21)/100</f>
      </c>
      <c t="s">
        <v>27</v>
      </c>
    </row>
    <row r="80" spans="1:5" ht="12.75">
      <c r="A80" s="35" t="s">
        <v>53</v>
      </c>
      <c r="E80" s="39" t="s">
        <v>5</v>
      </c>
    </row>
    <row r="81" spans="1:5" ht="12.75">
      <c r="A81" s="35" t="s">
        <v>54</v>
      </c>
      <c r="E81" s="40" t="s">
        <v>5</v>
      </c>
    </row>
    <row r="82" spans="1:5" ht="12.75">
      <c r="A82" t="s">
        <v>55</v>
      </c>
      <c r="E82" s="39" t="s">
        <v>5</v>
      </c>
    </row>
    <row r="83" spans="1:16" ht="25.5">
      <c r="A83" t="s">
        <v>48</v>
      </c>
      <c s="34" t="s">
        <v>119</v>
      </c>
      <c s="34" t="s">
        <v>5243</v>
      </c>
      <c s="35" t="s">
        <v>26</v>
      </c>
      <c s="6" t="s">
        <v>5244</v>
      </c>
      <c s="36" t="s">
        <v>51</v>
      </c>
      <c s="37">
        <v>12</v>
      </c>
      <c s="36">
        <v>0</v>
      </c>
      <c s="36">
        <f>ROUND(G83*H83,6)</f>
      </c>
      <c r="L83" s="38">
        <v>0</v>
      </c>
      <c s="32">
        <f>ROUND(ROUND(L83,2)*ROUND(G83,3),2)</f>
      </c>
      <c s="36" t="s">
        <v>5210</v>
      </c>
      <c>
        <f>(M83*21)/100</f>
      </c>
      <c t="s">
        <v>27</v>
      </c>
    </row>
    <row r="84" spans="1:5" ht="12.75">
      <c r="A84" s="35" t="s">
        <v>53</v>
      </c>
      <c r="E84" s="39" t="s">
        <v>5</v>
      </c>
    </row>
    <row r="85" spans="1:5" ht="12.75">
      <c r="A85" s="35" t="s">
        <v>54</v>
      </c>
      <c r="E85" s="40" t="s">
        <v>5</v>
      </c>
    </row>
    <row r="86" spans="1:5" ht="12.75">
      <c r="A86" t="s">
        <v>55</v>
      </c>
      <c r="E86" s="39" t="s">
        <v>5</v>
      </c>
    </row>
    <row r="87" spans="1:16" ht="25.5">
      <c r="A87" t="s">
        <v>48</v>
      </c>
      <c s="34" t="s">
        <v>125</v>
      </c>
      <c s="34" t="s">
        <v>6235</v>
      </c>
      <c s="35" t="s">
        <v>5</v>
      </c>
      <c s="6" t="s">
        <v>6236</v>
      </c>
      <c s="36" t="s">
        <v>51</v>
      </c>
      <c s="37">
        <v>3</v>
      </c>
      <c s="36">
        <v>0</v>
      </c>
      <c s="36">
        <f>ROUND(G87*H87,6)</f>
      </c>
      <c r="L87" s="38">
        <v>0</v>
      </c>
      <c s="32">
        <f>ROUND(ROUND(L87,2)*ROUND(G87,3),2)</f>
      </c>
      <c s="36" t="s">
        <v>5210</v>
      </c>
      <c>
        <f>(M87*21)/100</f>
      </c>
      <c t="s">
        <v>27</v>
      </c>
    </row>
    <row r="88" spans="1:5" ht="12.75">
      <c r="A88" s="35" t="s">
        <v>53</v>
      </c>
      <c r="E88" s="39" t="s">
        <v>5</v>
      </c>
    </row>
    <row r="89" spans="1:5" ht="12.75">
      <c r="A89" s="35" t="s">
        <v>54</v>
      </c>
      <c r="E89" s="40" t="s">
        <v>5</v>
      </c>
    </row>
    <row r="90" spans="1:5" ht="12.75">
      <c r="A90" t="s">
        <v>55</v>
      </c>
      <c r="E90" s="39" t="s">
        <v>5</v>
      </c>
    </row>
    <row r="91" spans="1:16" ht="25.5">
      <c r="A91" t="s">
        <v>48</v>
      </c>
      <c s="34" t="s">
        <v>129</v>
      </c>
      <c s="34" t="s">
        <v>5247</v>
      </c>
      <c s="35" t="s">
        <v>5</v>
      </c>
      <c s="6" t="s">
        <v>5248</v>
      </c>
      <c s="36" t="s">
        <v>62</v>
      </c>
      <c s="37">
        <v>1</v>
      </c>
      <c s="36">
        <v>0</v>
      </c>
      <c s="36">
        <f>ROUND(G91*H91,6)</f>
      </c>
      <c r="L91" s="38">
        <v>0</v>
      </c>
      <c s="32">
        <f>ROUND(ROUND(L91,2)*ROUND(G91,3),2)</f>
      </c>
      <c s="36" t="s">
        <v>5210</v>
      </c>
      <c>
        <f>(M91*21)/100</f>
      </c>
      <c t="s">
        <v>27</v>
      </c>
    </row>
    <row r="92" spans="1:5" ht="12.75">
      <c r="A92" s="35" t="s">
        <v>53</v>
      </c>
      <c r="E92" s="39" t="s">
        <v>5</v>
      </c>
    </row>
    <row r="93" spans="1:5" ht="12.75">
      <c r="A93" s="35" t="s">
        <v>54</v>
      </c>
      <c r="E93" s="40" t="s">
        <v>5</v>
      </c>
    </row>
    <row r="94" spans="1:5" ht="12.75">
      <c r="A94" t="s">
        <v>55</v>
      </c>
      <c r="E94" s="39" t="s">
        <v>5</v>
      </c>
    </row>
    <row r="95" spans="1:16" ht="12.75">
      <c r="A95" t="s">
        <v>48</v>
      </c>
      <c s="34" t="s">
        <v>133</v>
      </c>
      <c s="34" t="s">
        <v>3638</v>
      </c>
      <c s="35" t="s">
        <v>5</v>
      </c>
      <c s="6" t="s">
        <v>5249</v>
      </c>
      <c s="36" t="s">
        <v>4611</v>
      </c>
      <c s="37">
        <v>1</v>
      </c>
      <c s="36">
        <v>0</v>
      </c>
      <c s="36">
        <f>ROUND(G95*H95,6)</f>
      </c>
      <c r="L95" s="38">
        <v>0</v>
      </c>
      <c s="32">
        <f>ROUND(ROUND(L95,2)*ROUND(G95,3),2)</f>
      </c>
      <c s="36" t="s">
        <v>434</v>
      </c>
      <c>
        <f>(M95*21)/100</f>
      </c>
      <c t="s">
        <v>27</v>
      </c>
    </row>
    <row r="96" spans="1:5" ht="12.75">
      <c r="A96" s="35" t="s">
        <v>53</v>
      </c>
      <c r="E96" s="39" t="s">
        <v>79</v>
      </c>
    </row>
    <row r="97" spans="1:5" ht="25.5">
      <c r="A97" s="35" t="s">
        <v>54</v>
      </c>
      <c r="E97" s="40" t="s">
        <v>157</v>
      </c>
    </row>
    <row r="98" spans="1:5" ht="140.25">
      <c r="A98" t="s">
        <v>55</v>
      </c>
      <c r="E98" s="39" t="s">
        <v>6237</v>
      </c>
    </row>
    <row r="99" spans="1:16" ht="12.75">
      <c r="A99" t="s">
        <v>48</v>
      </c>
      <c s="34" t="s">
        <v>138</v>
      </c>
      <c s="34" t="s">
        <v>3642</v>
      </c>
      <c s="35" t="s">
        <v>5</v>
      </c>
      <c s="6" t="s">
        <v>6238</v>
      </c>
      <c s="36" t="s">
        <v>62</v>
      </c>
      <c s="37">
        <v>3</v>
      </c>
      <c s="36">
        <v>0</v>
      </c>
      <c s="36">
        <f>ROUND(G99*H99,6)</f>
      </c>
      <c r="L99" s="38">
        <v>0</v>
      </c>
      <c s="32">
        <f>ROUND(ROUND(L99,2)*ROUND(G99,3),2)</f>
      </c>
      <c s="36" t="s">
        <v>434</v>
      </c>
      <c>
        <f>(M99*21)/100</f>
      </c>
      <c t="s">
        <v>27</v>
      </c>
    </row>
    <row r="100" spans="1:5" ht="12.75">
      <c r="A100" s="35" t="s">
        <v>53</v>
      </c>
      <c r="E100" s="39" t="s">
        <v>5</v>
      </c>
    </row>
    <row r="101" spans="1:5" ht="12.75">
      <c r="A101" s="35" t="s">
        <v>54</v>
      </c>
      <c r="E101" s="40" t="s">
        <v>5</v>
      </c>
    </row>
    <row r="102" spans="1:5" ht="51">
      <c r="A102" t="s">
        <v>55</v>
      </c>
      <c r="E102" s="39" t="s">
        <v>5252</v>
      </c>
    </row>
    <row r="103" spans="1:16" ht="12.75">
      <c r="A103" t="s">
        <v>48</v>
      </c>
      <c s="34" t="s">
        <v>249</v>
      </c>
      <c s="34" t="s">
        <v>5253</v>
      </c>
      <c s="35" t="s">
        <v>5</v>
      </c>
      <c s="6" t="s">
        <v>6239</v>
      </c>
      <c s="36" t="s">
        <v>62</v>
      </c>
      <c s="37">
        <v>1</v>
      </c>
      <c s="36">
        <v>0</v>
      </c>
      <c s="36">
        <f>ROUND(G103*H103,6)</f>
      </c>
      <c r="L103" s="38">
        <v>0</v>
      </c>
      <c s="32">
        <f>ROUND(ROUND(L103,2)*ROUND(G103,3),2)</f>
      </c>
      <c s="36" t="s">
        <v>434</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253</v>
      </c>
      <c s="34" t="s">
        <v>6240</v>
      </c>
      <c s="35" t="s">
        <v>5</v>
      </c>
      <c s="6" t="s">
        <v>5263</v>
      </c>
      <c s="36" t="s">
        <v>197</v>
      </c>
      <c s="37">
        <v>5</v>
      </c>
      <c s="36">
        <v>0</v>
      </c>
      <c s="36">
        <f>ROUND(G107*H107,6)</f>
      </c>
      <c r="L107" s="38">
        <v>0</v>
      </c>
      <c s="32">
        <f>ROUND(ROUND(L107,2)*ROUND(G107,3),2)</f>
      </c>
      <c s="36" t="s">
        <v>434</v>
      </c>
      <c>
        <f>(M107*21)/100</f>
      </c>
      <c t="s">
        <v>27</v>
      </c>
    </row>
    <row r="108" spans="1:5" ht="12.75">
      <c r="A108" s="35" t="s">
        <v>53</v>
      </c>
      <c r="E108" s="39" t="s">
        <v>5</v>
      </c>
    </row>
    <row r="109" spans="1:5" ht="12.75">
      <c r="A109" s="35" t="s">
        <v>54</v>
      </c>
      <c r="E109" s="40" t="s">
        <v>5</v>
      </c>
    </row>
    <row r="110" spans="1:5" ht="25.5">
      <c r="A110" t="s">
        <v>55</v>
      </c>
      <c r="E110" s="39" t="s">
        <v>5264</v>
      </c>
    </row>
    <row r="111" spans="1:16" ht="12.75">
      <c r="A111" t="s">
        <v>48</v>
      </c>
      <c s="34" t="s">
        <v>995</v>
      </c>
      <c s="34" t="s">
        <v>5255</v>
      </c>
      <c s="35" t="s">
        <v>5</v>
      </c>
      <c s="6" t="s">
        <v>5256</v>
      </c>
      <c s="36" t="s">
        <v>51</v>
      </c>
      <c s="37">
        <v>12</v>
      </c>
      <c s="36">
        <v>0</v>
      </c>
      <c s="36">
        <f>ROUND(G111*H111,6)</f>
      </c>
      <c r="L111" s="38">
        <v>0</v>
      </c>
      <c s="32">
        <f>ROUND(ROUND(L111,2)*ROUND(G111,3),2)</f>
      </c>
      <c s="36" t="s">
        <v>434</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256</v>
      </c>
      <c s="34" t="s">
        <v>5259</v>
      </c>
      <c s="35" t="s">
        <v>5</v>
      </c>
      <c s="6" t="s">
        <v>5261</v>
      </c>
      <c s="36" t="s">
        <v>51</v>
      </c>
      <c s="37">
        <v>4</v>
      </c>
      <c s="36">
        <v>0</v>
      </c>
      <c s="36">
        <f>ROUND(G115*H115,6)</f>
      </c>
      <c r="L115" s="38">
        <v>0</v>
      </c>
      <c s="32">
        <f>ROUND(ROUND(L115,2)*ROUND(G115,3),2)</f>
      </c>
      <c s="36" t="s">
        <v>434</v>
      </c>
      <c>
        <f>(M115*21)/100</f>
      </c>
      <c t="s">
        <v>27</v>
      </c>
    </row>
    <row r="116" spans="1:5" ht="12.75">
      <c r="A116" s="35" t="s">
        <v>53</v>
      </c>
      <c r="E116" s="39" t="s">
        <v>5</v>
      </c>
    </row>
    <row r="117" spans="1:5" ht="12.75">
      <c r="A117" s="35" t="s">
        <v>54</v>
      </c>
      <c r="E117" s="40" t="s">
        <v>5</v>
      </c>
    </row>
    <row r="118" spans="1:5" ht="12.75">
      <c r="A118" t="s">
        <v>55</v>
      </c>
      <c r="E118" s="39" t="s">
        <v>5</v>
      </c>
    </row>
    <row r="119" spans="1:13" ht="12.75">
      <c r="A119" t="s">
        <v>46</v>
      </c>
      <c r="C119" s="31" t="s">
        <v>5265</v>
      </c>
      <c r="E119" s="33" t="s">
        <v>6241</v>
      </c>
      <c r="J119" s="32">
        <f>0</f>
      </c>
      <c s="32">
        <f>0</f>
      </c>
      <c s="32">
        <f>0+L120+L124+L128+L132+L136+L140+L144+L148+L152+L156+L160+L164</f>
      </c>
      <c s="32">
        <f>0+M120+M124+M128+M132+M136+M140+M144+M148+M152+M156+M160+M164</f>
      </c>
    </row>
    <row r="120" spans="1:16" ht="12.75">
      <c r="A120" t="s">
        <v>48</v>
      </c>
      <c s="34" t="s">
        <v>260</v>
      </c>
      <c s="34" t="s">
        <v>6242</v>
      </c>
      <c s="35" t="s">
        <v>4</v>
      </c>
      <c s="6" t="s">
        <v>6243</v>
      </c>
      <c s="36" t="s">
        <v>62</v>
      </c>
      <c s="37">
        <v>1</v>
      </c>
      <c s="36">
        <v>0</v>
      </c>
      <c s="36">
        <f>ROUND(G120*H120,6)</f>
      </c>
      <c r="L120" s="38">
        <v>0</v>
      </c>
      <c s="32">
        <f>ROUND(ROUND(L120,2)*ROUND(G120,3),2)</f>
      </c>
      <c s="36" t="s">
        <v>5210</v>
      </c>
      <c>
        <f>(M120*21)/100</f>
      </c>
      <c t="s">
        <v>27</v>
      </c>
    </row>
    <row r="121" spans="1:5" ht="12.75">
      <c r="A121" s="35" t="s">
        <v>53</v>
      </c>
      <c r="E121" s="39" t="s">
        <v>5</v>
      </c>
    </row>
    <row r="122" spans="1:5" ht="12.75">
      <c r="A122" s="35" t="s">
        <v>54</v>
      </c>
      <c r="E122" s="40" t="s">
        <v>5</v>
      </c>
    </row>
    <row r="123" spans="1:5" ht="12.75">
      <c r="A123" t="s">
        <v>55</v>
      </c>
      <c r="E123" s="39" t="s">
        <v>5</v>
      </c>
    </row>
    <row r="124" spans="1:16" ht="12.75">
      <c r="A124" t="s">
        <v>48</v>
      </c>
      <c s="34" t="s">
        <v>264</v>
      </c>
      <c s="34" t="s">
        <v>6244</v>
      </c>
      <c s="35" t="s">
        <v>5</v>
      </c>
      <c s="6" t="s">
        <v>6245</v>
      </c>
      <c s="36" t="s">
        <v>62</v>
      </c>
      <c s="37">
        <v>1</v>
      </c>
      <c s="36">
        <v>0</v>
      </c>
      <c s="36">
        <f>ROUND(G124*H124,6)</f>
      </c>
      <c r="L124" s="38">
        <v>0</v>
      </c>
      <c s="32">
        <f>ROUND(ROUND(L124,2)*ROUND(G124,3),2)</f>
      </c>
      <c s="36" t="s">
        <v>5210</v>
      </c>
      <c>
        <f>(M124*21)/100</f>
      </c>
      <c t="s">
        <v>27</v>
      </c>
    </row>
    <row r="125" spans="1:5" ht="12.75">
      <c r="A125" s="35" t="s">
        <v>53</v>
      </c>
      <c r="E125" s="39" t="s">
        <v>5</v>
      </c>
    </row>
    <row r="126" spans="1:5" ht="12.75">
      <c r="A126" s="35" t="s">
        <v>54</v>
      </c>
      <c r="E126" s="40" t="s">
        <v>5</v>
      </c>
    </row>
    <row r="127" spans="1:5" ht="12.75">
      <c r="A127" t="s">
        <v>55</v>
      </c>
      <c r="E127" s="39" t="s">
        <v>5</v>
      </c>
    </row>
    <row r="128" spans="1:16" ht="12.75">
      <c r="A128" t="s">
        <v>48</v>
      </c>
      <c s="34" t="s">
        <v>283</v>
      </c>
      <c s="34" t="s">
        <v>6246</v>
      </c>
      <c s="35" t="s">
        <v>4</v>
      </c>
      <c s="6" t="s">
        <v>6247</v>
      </c>
      <c s="36" t="s">
        <v>62</v>
      </c>
      <c s="37">
        <v>1</v>
      </c>
      <c s="36">
        <v>0</v>
      </c>
      <c s="36">
        <f>ROUND(G128*H128,6)</f>
      </c>
      <c r="L128" s="38">
        <v>0</v>
      </c>
      <c s="32">
        <f>ROUND(ROUND(L128,2)*ROUND(G128,3),2)</f>
      </c>
      <c s="36" t="s">
        <v>5210</v>
      </c>
      <c>
        <f>(M128*21)/100</f>
      </c>
      <c t="s">
        <v>27</v>
      </c>
    </row>
    <row r="129" spans="1:5" ht="12.75">
      <c r="A129" s="35" t="s">
        <v>53</v>
      </c>
      <c r="E129" s="39" t="s">
        <v>5</v>
      </c>
    </row>
    <row r="130" spans="1:5" ht="12.75">
      <c r="A130" s="35" t="s">
        <v>54</v>
      </c>
      <c r="E130" s="40" t="s">
        <v>5</v>
      </c>
    </row>
    <row r="131" spans="1:5" ht="12.75">
      <c r="A131" t="s">
        <v>55</v>
      </c>
      <c r="E131" s="39" t="s">
        <v>5</v>
      </c>
    </row>
    <row r="132" spans="1:16" ht="12.75">
      <c r="A132" t="s">
        <v>48</v>
      </c>
      <c s="34" t="s">
        <v>287</v>
      </c>
      <c s="34" t="s">
        <v>6248</v>
      </c>
      <c s="35" t="s">
        <v>4</v>
      </c>
      <c s="6" t="s">
        <v>6249</v>
      </c>
      <c s="36" t="s">
        <v>62</v>
      </c>
      <c s="37">
        <v>1</v>
      </c>
      <c s="36">
        <v>0</v>
      </c>
      <c s="36">
        <f>ROUND(G132*H132,6)</f>
      </c>
      <c r="L132" s="38">
        <v>0</v>
      </c>
      <c s="32">
        <f>ROUND(ROUND(L132,2)*ROUND(G132,3),2)</f>
      </c>
      <c s="36" t="s">
        <v>5210</v>
      </c>
      <c>
        <f>(M132*21)/100</f>
      </c>
      <c t="s">
        <v>27</v>
      </c>
    </row>
    <row r="133" spans="1:5" ht="12.75">
      <c r="A133" s="35" t="s">
        <v>53</v>
      </c>
      <c r="E133" s="39" t="s">
        <v>5</v>
      </c>
    </row>
    <row r="134" spans="1:5" ht="12.75">
      <c r="A134" s="35" t="s">
        <v>54</v>
      </c>
      <c r="E134" s="40" t="s">
        <v>5</v>
      </c>
    </row>
    <row r="135" spans="1:5" ht="12.75">
      <c r="A135" t="s">
        <v>55</v>
      </c>
      <c r="E135" s="39" t="s">
        <v>5</v>
      </c>
    </row>
    <row r="136" spans="1:16" ht="12.75">
      <c r="A136" t="s">
        <v>48</v>
      </c>
      <c s="34" t="s">
        <v>291</v>
      </c>
      <c s="34" t="s">
        <v>6248</v>
      </c>
      <c s="35" t="s">
        <v>27</v>
      </c>
      <c s="6" t="s">
        <v>6249</v>
      </c>
      <c s="36" t="s">
        <v>62</v>
      </c>
      <c s="37">
        <v>1</v>
      </c>
      <c s="36">
        <v>0</v>
      </c>
      <c s="36">
        <f>ROUND(G136*H136,6)</f>
      </c>
      <c r="L136" s="38">
        <v>0</v>
      </c>
      <c s="32">
        <f>ROUND(ROUND(L136,2)*ROUND(G136,3),2)</f>
      </c>
      <c s="36" t="s">
        <v>5210</v>
      </c>
      <c>
        <f>(M136*21)/100</f>
      </c>
      <c t="s">
        <v>27</v>
      </c>
    </row>
    <row r="137" spans="1:5" ht="12.75">
      <c r="A137" s="35" t="s">
        <v>53</v>
      </c>
      <c r="E137" s="39" t="s">
        <v>5</v>
      </c>
    </row>
    <row r="138" spans="1:5" ht="12.75">
      <c r="A138" s="35" t="s">
        <v>54</v>
      </c>
      <c r="E138" s="40" t="s">
        <v>5</v>
      </c>
    </row>
    <row r="139" spans="1:5" ht="12.75">
      <c r="A139" t="s">
        <v>55</v>
      </c>
      <c r="E139" s="39" t="s">
        <v>5</v>
      </c>
    </row>
    <row r="140" spans="1:16" ht="25.5">
      <c r="A140" t="s">
        <v>48</v>
      </c>
      <c s="34" t="s">
        <v>295</v>
      </c>
      <c s="34" t="s">
        <v>5241</v>
      </c>
      <c s="35" t="s">
        <v>5</v>
      </c>
      <c s="6" t="s">
        <v>5242</v>
      </c>
      <c s="36" t="s">
        <v>51</v>
      </c>
      <c s="37">
        <v>1</v>
      </c>
      <c s="36">
        <v>0</v>
      </c>
      <c s="36">
        <f>ROUND(G140*H140,6)</f>
      </c>
      <c r="L140" s="38">
        <v>0</v>
      </c>
      <c s="32">
        <f>ROUND(ROUND(L140,2)*ROUND(G140,3),2)</f>
      </c>
      <c s="36" t="s">
        <v>5210</v>
      </c>
      <c>
        <f>(M140*21)/100</f>
      </c>
      <c t="s">
        <v>27</v>
      </c>
    </row>
    <row r="141" spans="1:5" ht="12.75">
      <c r="A141" s="35" t="s">
        <v>53</v>
      </c>
      <c r="E141" s="39" t="s">
        <v>5</v>
      </c>
    </row>
    <row r="142" spans="1:5" ht="12.75">
      <c r="A142" s="35" t="s">
        <v>54</v>
      </c>
      <c r="E142" s="40" t="s">
        <v>5</v>
      </c>
    </row>
    <row r="143" spans="1:5" ht="12.75">
      <c r="A143" t="s">
        <v>55</v>
      </c>
      <c r="E143" s="39" t="s">
        <v>5</v>
      </c>
    </row>
    <row r="144" spans="1:16" ht="25.5">
      <c r="A144" t="s">
        <v>48</v>
      </c>
      <c s="34" t="s">
        <v>526</v>
      </c>
      <c s="34" t="s">
        <v>5243</v>
      </c>
      <c s="35" t="s">
        <v>27</v>
      </c>
      <c s="6" t="s">
        <v>6250</v>
      </c>
      <c s="36" t="s">
        <v>51</v>
      </c>
      <c s="37">
        <v>1</v>
      </c>
      <c s="36">
        <v>0</v>
      </c>
      <c s="36">
        <f>ROUND(G144*H144,6)</f>
      </c>
      <c r="L144" s="38">
        <v>0</v>
      </c>
      <c s="32">
        <f>ROUND(ROUND(L144,2)*ROUND(G144,3),2)</f>
      </c>
      <c s="36" t="s">
        <v>5210</v>
      </c>
      <c>
        <f>(M144*21)/100</f>
      </c>
      <c t="s">
        <v>27</v>
      </c>
    </row>
    <row r="145" spans="1:5" ht="12.75">
      <c r="A145" s="35" t="s">
        <v>53</v>
      </c>
      <c r="E145" s="39" t="s">
        <v>5</v>
      </c>
    </row>
    <row r="146" spans="1:5" ht="12.75">
      <c r="A146" s="35" t="s">
        <v>54</v>
      </c>
      <c r="E146" s="40" t="s">
        <v>5</v>
      </c>
    </row>
    <row r="147" spans="1:5" ht="12.75">
      <c r="A147" t="s">
        <v>55</v>
      </c>
      <c r="E147" s="39" t="s">
        <v>5</v>
      </c>
    </row>
    <row r="148" spans="1:16" ht="12.75">
      <c r="A148" t="s">
        <v>48</v>
      </c>
      <c s="34" t="s">
        <v>300</v>
      </c>
      <c s="34" t="s">
        <v>6251</v>
      </c>
      <c s="35" t="s">
        <v>5</v>
      </c>
      <c s="6" t="s">
        <v>6252</v>
      </c>
      <c s="36" t="s">
        <v>51</v>
      </c>
      <c s="37">
        <v>1</v>
      </c>
      <c s="36">
        <v>0</v>
      </c>
      <c s="36">
        <f>ROUND(G148*H148,6)</f>
      </c>
      <c r="L148" s="38">
        <v>0</v>
      </c>
      <c s="32">
        <f>ROUND(ROUND(L148,2)*ROUND(G148,3),2)</f>
      </c>
      <c s="36" t="s">
        <v>434</v>
      </c>
      <c>
        <f>(M148*21)/100</f>
      </c>
      <c t="s">
        <v>27</v>
      </c>
    </row>
    <row r="149" spans="1:5" ht="12.75">
      <c r="A149" s="35" t="s">
        <v>53</v>
      </c>
      <c r="E149" s="39" t="s">
        <v>5</v>
      </c>
    </row>
    <row r="150" spans="1:5" ht="12.75">
      <c r="A150" s="35" t="s">
        <v>54</v>
      </c>
      <c r="E150" s="40" t="s">
        <v>5</v>
      </c>
    </row>
    <row r="151" spans="1:5" ht="12.75">
      <c r="A151" t="s">
        <v>55</v>
      </c>
      <c r="E151" s="39" t="s">
        <v>5</v>
      </c>
    </row>
    <row r="152" spans="1:16" ht="12.75">
      <c r="A152" t="s">
        <v>48</v>
      </c>
      <c s="34" t="s">
        <v>533</v>
      </c>
      <c s="34" t="s">
        <v>5257</v>
      </c>
      <c s="35" t="s">
        <v>4</v>
      </c>
      <c s="6" t="s">
        <v>5258</v>
      </c>
      <c s="36" t="s">
        <v>51</v>
      </c>
      <c s="37">
        <v>1</v>
      </c>
      <c s="36">
        <v>0</v>
      </c>
      <c s="36">
        <f>ROUND(G152*H152,6)</f>
      </c>
      <c r="L152" s="38">
        <v>0</v>
      </c>
      <c s="32">
        <f>ROUND(ROUND(L152,2)*ROUND(G152,3),2)</f>
      </c>
      <c s="36" t="s">
        <v>434</v>
      </c>
      <c>
        <f>(M152*21)/100</f>
      </c>
      <c t="s">
        <v>27</v>
      </c>
    </row>
    <row r="153" spans="1:5" ht="12.75">
      <c r="A153" s="35" t="s">
        <v>53</v>
      </c>
      <c r="E153" s="39" t="s">
        <v>5</v>
      </c>
    </row>
    <row r="154" spans="1:5" ht="12.75">
      <c r="A154" s="35" t="s">
        <v>54</v>
      </c>
      <c r="E154" s="40" t="s">
        <v>5</v>
      </c>
    </row>
    <row r="155" spans="1:5" ht="12.75">
      <c r="A155" t="s">
        <v>55</v>
      </c>
      <c r="E155" s="39" t="s">
        <v>5</v>
      </c>
    </row>
    <row r="156" spans="1:16" ht="12.75">
      <c r="A156" t="s">
        <v>48</v>
      </c>
      <c s="34" t="s">
        <v>305</v>
      </c>
      <c s="34" t="s">
        <v>5262</v>
      </c>
      <c s="35" t="s">
        <v>5</v>
      </c>
      <c s="6" t="s">
        <v>6253</v>
      </c>
      <c s="36" t="s">
        <v>62</v>
      </c>
      <c s="37">
        <v>1</v>
      </c>
      <c s="36">
        <v>0</v>
      </c>
      <c s="36">
        <f>ROUND(G156*H156,6)</f>
      </c>
      <c r="L156" s="38">
        <v>0</v>
      </c>
      <c s="32">
        <f>ROUND(ROUND(L156,2)*ROUND(G156,3),2)</f>
      </c>
      <c s="36" t="s">
        <v>434</v>
      </c>
      <c>
        <f>(M156*21)/100</f>
      </c>
      <c t="s">
        <v>27</v>
      </c>
    </row>
    <row r="157" spans="1:5" ht="12.75">
      <c r="A157" s="35" t="s">
        <v>53</v>
      </c>
      <c r="E157" s="39" t="s">
        <v>5</v>
      </c>
    </row>
    <row r="158" spans="1:5" ht="12.75">
      <c r="A158" s="35" t="s">
        <v>54</v>
      </c>
      <c r="E158" s="40" t="s">
        <v>5</v>
      </c>
    </row>
    <row r="159" spans="1:5" ht="89.25">
      <c r="A159" t="s">
        <v>55</v>
      </c>
      <c r="E159" s="39" t="s">
        <v>6254</v>
      </c>
    </row>
    <row r="160" spans="1:16" ht="12.75">
      <c r="A160" t="s">
        <v>48</v>
      </c>
      <c s="34" t="s">
        <v>311</v>
      </c>
      <c s="34" t="s">
        <v>5281</v>
      </c>
      <c s="35" t="s">
        <v>27</v>
      </c>
      <c s="6" t="s">
        <v>6255</v>
      </c>
      <c s="36" t="s">
        <v>62</v>
      </c>
      <c s="37">
        <v>1</v>
      </c>
      <c s="36">
        <v>0</v>
      </c>
      <c s="36">
        <f>ROUND(G160*H160,6)</f>
      </c>
      <c r="L160" s="38">
        <v>0</v>
      </c>
      <c s="32">
        <f>ROUND(ROUND(L160,2)*ROUND(G160,3),2)</f>
      </c>
      <c s="36" t="s">
        <v>434</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312</v>
      </c>
      <c s="34" t="s">
        <v>5284</v>
      </c>
      <c s="35" t="s">
        <v>5</v>
      </c>
      <c s="6" t="s">
        <v>6256</v>
      </c>
      <c s="36" t="s">
        <v>62</v>
      </c>
      <c s="37">
        <v>1</v>
      </c>
      <c s="36">
        <v>0</v>
      </c>
      <c s="36">
        <f>ROUND(G164*H164,6)</f>
      </c>
      <c r="L164" s="38">
        <v>0</v>
      </c>
      <c s="32">
        <f>ROUND(ROUND(L164,2)*ROUND(G164,3),2)</f>
      </c>
      <c s="36" t="s">
        <v>434</v>
      </c>
      <c>
        <f>(M164*21)/100</f>
      </c>
      <c t="s">
        <v>27</v>
      </c>
    </row>
    <row r="165" spans="1:5" ht="12.75">
      <c r="A165" s="35" t="s">
        <v>53</v>
      </c>
      <c r="E165" s="39" t="s">
        <v>5</v>
      </c>
    </row>
    <row r="166" spans="1:5" ht="12.75">
      <c r="A166" s="35" t="s">
        <v>54</v>
      </c>
      <c r="E166" s="40" t="s">
        <v>5</v>
      </c>
    </row>
    <row r="167" spans="1:5" ht="12.75">
      <c r="A167" t="s">
        <v>55</v>
      </c>
      <c r="E167" s="39" t="s">
        <v>5</v>
      </c>
    </row>
    <row r="168" spans="1:13" ht="12.75">
      <c r="A168" t="s">
        <v>46</v>
      </c>
      <c r="C168" s="31" t="s">
        <v>6257</v>
      </c>
      <c r="E168" s="33" t="s">
        <v>6258</v>
      </c>
      <c r="J168" s="32">
        <f>0</f>
      </c>
      <c s="32">
        <f>0</f>
      </c>
      <c s="32">
        <f>0+L169+L173+L177+L181+L185+L189+L193+L197+L201+L205+L209+L213+L217+L221+L225+L229</f>
      </c>
      <c s="32">
        <f>0+M169+M173+M177+M181+M185+M189+M193+M197+M201+M205+M209+M213+M217+M221+M225+M229</f>
      </c>
    </row>
    <row r="169" spans="1:16" ht="25.5">
      <c r="A169" t="s">
        <v>48</v>
      </c>
      <c s="34" t="s">
        <v>314</v>
      </c>
      <c s="34" t="s">
        <v>6259</v>
      </c>
      <c s="35" t="s">
        <v>5</v>
      </c>
      <c s="6" t="s">
        <v>6260</v>
      </c>
      <c s="36" t="s">
        <v>62</v>
      </c>
      <c s="37">
        <v>1</v>
      </c>
      <c s="36">
        <v>0</v>
      </c>
      <c s="36">
        <f>ROUND(G169*H169,6)</f>
      </c>
      <c r="L169" s="38">
        <v>0</v>
      </c>
      <c s="32">
        <f>ROUND(ROUND(L169,2)*ROUND(G169,3),2)</f>
      </c>
      <c s="36" t="s">
        <v>5210</v>
      </c>
      <c>
        <f>(M169*21)/100</f>
      </c>
      <c t="s">
        <v>27</v>
      </c>
    </row>
    <row r="170" spans="1:5" ht="12.75">
      <c r="A170" s="35" t="s">
        <v>53</v>
      </c>
      <c r="E170" s="39" t="s">
        <v>5</v>
      </c>
    </row>
    <row r="171" spans="1:5" ht="12.75">
      <c r="A171" s="35" t="s">
        <v>54</v>
      </c>
      <c r="E171" s="40" t="s">
        <v>5</v>
      </c>
    </row>
    <row r="172" spans="1:5" ht="12.75">
      <c r="A172" t="s">
        <v>55</v>
      </c>
      <c r="E172" s="39" t="s">
        <v>5</v>
      </c>
    </row>
    <row r="173" spans="1:16" ht="25.5">
      <c r="A173" t="s">
        <v>48</v>
      </c>
      <c s="34" t="s">
        <v>319</v>
      </c>
      <c s="34" t="s">
        <v>6259</v>
      </c>
      <c s="35" t="s">
        <v>4</v>
      </c>
      <c s="6" t="s">
        <v>6260</v>
      </c>
      <c s="36" t="s">
        <v>62</v>
      </c>
      <c s="37">
        <v>1</v>
      </c>
      <c s="36">
        <v>0</v>
      </c>
      <c s="36">
        <f>ROUND(G173*H173,6)</f>
      </c>
      <c r="L173" s="38">
        <v>0</v>
      </c>
      <c s="32">
        <f>ROUND(ROUND(L173,2)*ROUND(G173,3),2)</f>
      </c>
      <c s="36" t="s">
        <v>5210</v>
      </c>
      <c>
        <f>(M173*21)/100</f>
      </c>
      <c t="s">
        <v>27</v>
      </c>
    </row>
    <row r="174" spans="1:5" ht="12.75">
      <c r="A174" s="35" t="s">
        <v>53</v>
      </c>
      <c r="E174" s="39" t="s">
        <v>5</v>
      </c>
    </row>
    <row r="175" spans="1:5" ht="12.75">
      <c r="A175" s="35" t="s">
        <v>54</v>
      </c>
      <c r="E175" s="40" t="s">
        <v>5</v>
      </c>
    </row>
    <row r="176" spans="1:5" ht="12.75">
      <c r="A176" t="s">
        <v>55</v>
      </c>
      <c r="E176" s="39" t="s">
        <v>5</v>
      </c>
    </row>
    <row r="177" spans="1:16" ht="25.5">
      <c r="A177" t="s">
        <v>48</v>
      </c>
      <c s="34" t="s">
        <v>323</v>
      </c>
      <c s="34" t="s">
        <v>6259</v>
      </c>
      <c s="35" t="s">
        <v>27</v>
      </c>
      <c s="6" t="s">
        <v>6260</v>
      </c>
      <c s="36" t="s">
        <v>62</v>
      </c>
      <c s="37">
        <v>1</v>
      </c>
      <c s="36">
        <v>0</v>
      </c>
      <c s="36">
        <f>ROUND(G177*H177,6)</f>
      </c>
      <c r="L177" s="38">
        <v>0</v>
      </c>
      <c s="32">
        <f>ROUND(ROUND(L177,2)*ROUND(G177,3),2)</f>
      </c>
      <c s="36" t="s">
        <v>5210</v>
      </c>
      <c>
        <f>(M177*21)/100</f>
      </c>
      <c t="s">
        <v>27</v>
      </c>
    </row>
    <row r="178" spans="1:5" ht="12.75">
      <c r="A178" s="35" t="s">
        <v>53</v>
      </c>
      <c r="E178" s="39" t="s">
        <v>5</v>
      </c>
    </row>
    <row r="179" spans="1:5" ht="12.75">
      <c r="A179" s="35" t="s">
        <v>54</v>
      </c>
      <c r="E179" s="40" t="s">
        <v>5</v>
      </c>
    </row>
    <row r="180" spans="1:5" ht="12.75">
      <c r="A180" t="s">
        <v>55</v>
      </c>
      <c r="E180" s="39" t="s">
        <v>5</v>
      </c>
    </row>
    <row r="181" spans="1:16" ht="25.5">
      <c r="A181" t="s">
        <v>48</v>
      </c>
      <c s="34" t="s">
        <v>327</v>
      </c>
      <c s="34" t="s">
        <v>6259</v>
      </c>
      <c s="35" t="s">
        <v>26</v>
      </c>
      <c s="6" t="s">
        <v>6260</v>
      </c>
      <c s="36" t="s">
        <v>62</v>
      </c>
      <c s="37">
        <v>1</v>
      </c>
      <c s="36">
        <v>0</v>
      </c>
      <c s="36">
        <f>ROUND(G181*H181,6)</f>
      </c>
      <c r="L181" s="38">
        <v>0</v>
      </c>
      <c s="32">
        <f>ROUND(ROUND(L181,2)*ROUND(G181,3),2)</f>
      </c>
      <c s="36" t="s">
        <v>5210</v>
      </c>
      <c>
        <f>(M181*21)/100</f>
      </c>
      <c t="s">
        <v>27</v>
      </c>
    </row>
    <row r="182" spans="1:5" ht="12.75">
      <c r="A182" s="35" t="s">
        <v>53</v>
      </c>
      <c r="E182" s="39" t="s">
        <v>5</v>
      </c>
    </row>
    <row r="183" spans="1:5" ht="12.75">
      <c r="A183" s="35" t="s">
        <v>54</v>
      </c>
      <c r="E183" s="40" t="s">
        <v>5</v>
      </c>
    </row>
    <row r="184" spans="1:5" ht="12.75">
      <c r="A184" t="s">
        <v>55</v>
      </c>
      <c r="E184" s="39" t="s">
        <v>5</v>
      </c>
    </row>
    <row r="185" spans="1:16" ht="25.5">
      <c r="A185" t="s">
        <v>48</v>
      </c>
      <c s="34" t="s">
        <v>330</v>
      </c>
      <c s="34" t="s">
        <v>6259</v>
      </c>
      <c s="35" t="s">
        <v>63</v>
      </c>
      <c s="6" t="s">
        <v>6260</v>
      </c>
      <c s="36" t="s">
        <v>62</v>
      </c>
      <c s="37">
        <v>1</v>
      </c>
      <c s="36">
        <v>0</v>
      </c>
      <c s="36">
        <f>ROUND(G185*H185,6)</f>
      </c>
      <c r="L185" s="38">
        <v>0</v>
      </c>
      <c s="32">
        <f>ROUND(ROUND(L185,2)*ROUND(G185,3),2)</f>
      </c>
      <c s="36" t="s">
        <v>5210</v>
      </c>
      <c>
        <f>(M185*21)/100</f>
      </c>
      <c t="s">
        <v>27</v>
      </c>
    </row>
    <row r="186" spans="1:5" ht="12.75">
      <c r="A186" s="35" t="s">
        <v>53</v>
      </c>
      <c r="E186" s="39" t="s">
        <v>5</v>
      </c>
    </row>
    <row r="187" spans="1:5" ht="12.75">
      <c r="A187" s="35" t="s">
        <v>54</v>
      </c>
      <c r="E187" s="40" t="s">
        <v>5</v>
      </c>
    </row>
    <row r="188" spans="1:5" ht="12.75">
      <c r="A188" t="s">
        <v>55</v>
      </c>
      <c r="E188" s="39" t="s">
        <v>5</v>
      </c>
    </row>
    <row r="189" spans="1:16" ht="25.5">
      <c r="A189" t="s">
        <v>48</v>
      </c>
      <c s="34" t="s">
        <v>334</v>
      </c>
      <c s="34" t="s">
        <v>6259</v>
      </c>
      <c s="35" t="s">
        <v>67</v>
      </c>
      <c s="6" t="s">
        <v>6260</v>
      </c>
      <c s="36" t="s">
        <v>62</v>
      </c>
      <c s="37">
        <v>1</v>
      </c>
      <c s="36">
        <v>0</v>
      </c>
      <c s="36">
        <f>ROUND(G189*H189,6)</f>
      </c>
      <c r="L189" s="38">
        <v>0</v>
      </c>
      <c s="32">
        <f>ROUND(ROUND(L189,2)*ROUND(G189,3),2)</f>
      </c>
      <c s="36" t="s">
        <v>5210</v>
      </c>
      <c>
        <f>(M189*21)/100</f>
      </c>
      <c t="s">
        <v>27</v>
      </c>
    </row>
    <row r="190" spans="1:5" ht="12.75">
      <c r="A190" s="35" t="s">
        <v>53</v>
      </c>
      <c r="E190" s="39" t="s">
        <v>5</v>
      </c>
    </row>
    <row r="191" spans="1:5" ht="12.75">
      <c r="A191" s="35" t="s">
        <v>54</v>
      </c>
      <c r="E191" s="40" t="s">
        <v>5</v>
      </c>
    </row>
    <row r="192" spans="1:5" ht="12.75">
      <c r="A192" t="s">
        <v>55</v>
      </c>
      <c r="E192" s="39" t="s">
        <v>5</v>
      </c>
    </row>
    <row r="193" spans="1:16" ht="25.5">
      <c r="A193" t="s">
        <v>48</v>
      </c>
      <c s="34" t="s">
        <v>558</v>
      </c>
      <c s="34" t="s">
        <v>6259</v>
      </c>
      <c s="35" t="s">
        <v>72</v>
      </c>
      <c s="6" t="s">
        <v>6260</v>
      </c>
      <c s="36" t="s">
        <v>62</v>
      </c>
      <c s="37">
        <v>1</v>
      </c>
      <c s="36">
        <v>0</v>
      </c>
      <c s="36">
        <f>ROUND(G193*H193,6)</f>
      </c>
      <c r="L193" s="38">
        <v>0</v>
      </c>
      <c s="32">
        <f>ROUND(ROUND(L193,2)*ROUND(G193,3),2)</f>
      </c>
      <c s="36" t="s">
        <v>5210</v>
      </c>
      <c>
        <f>(M193*21)/100</f>
      </c>
      <c t="s">
        <v>27</v>
      </c>
    </row>
    <row r="194" spans="1:5" ht="12.75">
      <c r="A194" s="35" t="s">
        <v>53</v>
      </c>
      <c r="E194" s="39" t="s">
        <v>5</v>
      </c>
    </row>
    <row r="195" spans="1:5" ht="12.75">
      <c r="A195" s="35" t="s">
        <v>54</v>
      </c>
      <c r="E195" s="40" t="s">
        <v>5</v>
      </c>
    </row>
    <row r="196" spans="1:5" ht="12.75">
      <c r="A196" t="s">
        <v>55</v>
      </c>
      <c r="E196" s="39" t="s">
        <v>5</v>
      </c>
    </row>
    <row r="197" spans="1:16" ht="25.5">
      <c r="A197" t="s">
        <v>48</v>
      </c>
      <c s="34" t="s">
        <v>562</v>
      </c>
      <c s="34" t="s">
        <v>6259</v>
      </c>
      <c s="35" t="s">
        <v>123</v>
      </c>
      <c s="6" t="s">
        <v>6260</v>
      </c>
      <c s="36" t="s">
        <v>62</v>
      </c>
      <c s="37">
        <v>1</v>
      </c>
      <c s="36">
        <v>0</v>
      </c>
      <c s="36">
        <f>ROUND(G197*H197,6)</f>
      </c>
      <c r="L197" s="38">
        <v>0</v>
      </c>
      <c s="32">
        <f>ROUND(ROUND(L197,2)*ROUND(G197,3),2)</f>
      </c>
      <c s="36" t="s">
        <v>5210</v>
      </c>
      <c>
        <f>(M197*21)/100</f>
      </c>
      <c t="s">
        <v>27</v>
      </c>
    </row>
    <row r="198" spans="1:5" ht="12.75">
      <c r="A198" s="35" t="s">
        <v>53</v>
      </c>
      <c r="E198" s="39" t="s">
        <v>5</v>
      </c>
    </row>
    <row r="199" spans="1:5" ht="12.75">
      <c r="A199" s="35" t="s">
        <v>54</v>
      </c>
      <c r="E199" s="40" t="s">
        <v>5</v>
      </c>
    </row>
    <row r="200" spans="1:5" ht="12.75">
      <c r="A200" t="s">
        <v>55</v>
      </c>
      <c r="E200" s="39" t="s">
        <v>5</v>
      </c>
    </row>
    <row r="201" spans="1:16" ht="12.75">
      <c r="A201" t="s">
        <v>48</v>
      </c>
      <c s="34" t="s">
        <v>338</v>
      </c>
      <c s="34" t="s">
        <v>5275</v>
      </c>
      <c s="35" t="s">
        <v>5</v>
      </c>
      <c s="6" t="s">
        <v>6261</v>
      </c>
      <c s="36" t="s">
        <v>4611</v>
      </c>
      <c s="37">
        <v>1</v>
      </c>
      <c s="36">
        <v>0</v>
      </c>
      <c s="36">
        <f>ROUND(G201*H201,6)</f>
      </c>
      <c r="L201" s="38">
        <v>0</v>
      </c>
      <c s="32">
        <f>ROUND(ROUND(L201,2)*ROUND(G201,3),2)</f>
      </c>
      <c s="36" t="s">
        <v>434</v>
      </c>
      <c>
        <f>(M201*21)/100</f>
      </c>
      <c t="s">
        <v>27</v>
      </c>
    </row>
    <row r="202" spans="1:5" ht="12.75">
      <c r="A202" s="35" t="s">
        <v>53</v>
      </c>
      <c r="E202" s="39" t="s">
        <v>5</v>
      </c>
    </row>
    <row r="203" spans="1:5" ht="12.75">
      <c r="A203" s="35" t="s">
        <v>54</v>
      </c>
      <c r="E203" s="40" t="s">
        <v>5</v>
      </c>
    </row>
    <row r="204" spans="1:5" ht="38.25">
      <c r="A204" t="s">
        <v>55</v>
      </c>
      <c r="E204" s="39" t="s">
        <v>6262</v>
      </c>
    </row>
    <row r="205" spans="1:16" ht="12.75">
      <c r="A205" t="s">
        <v>48</v>
      </c>
      <c s="34" t="s">
        <v>342</v>
      </c>
      <c s="34" t="s">
        <v>5275</v>
      </c>
      <c s="35" t="s">
        <v>4</v>
      </c>
      <c s="6" t="s">
        <v>6263</v>
      </c>
      <c s="36" t="s">
        <v>4611</v>
      </c>
      <c s="37">
        <v>1</v>
      </c>
      <c s="36">
        <v>0</v>
      </c>
      <c s="36">
        <f>ROUND(G205*H205,6)</f>
      </c>
      <c r="L205" s="38">
        <v>0</v>
      </c>
      <c s="32">
        <f>ROUND(ROUND(L205,2)*ROUND(G205,3),2)</f>
      </c>
      <c s="36" t="s">
        <v>434</v>
      </c>
      <c>
        <f>(M205*21)/100</f>
      </c>
      <c t="s">
        <v>27</v>
      </c>
    </row>
    <row r="206" spans="1:5" ht="12.75">
      <c r="A206" s="35" t="s">
        <v>53</v>
      </c>
      <c r="E206" s="39" t="s">
        <v>5</v>
      </c>
    </row>
    <row r="207" spans="1:5" ht="12.75">
      <c r="A207" s="35" t="s">
        <v>54</v>
      </c>
      <c r="E207" s="40" t="s">
        <v>5</v>
      </c>
    </row>
    <row r="208" spans="1:5" ht="38.25">
      <c r="A208" t="s">
        <v>55</v>
      </c>
      <c r="E208" s="39" t="s">
        <v>6262</v>
      </c>
    </row>
    <row r="209" spans="1:16" ht="12.75">
      <c r="A209" t="s">
        <v>48</v>
      </c>
      <c s="34" t="s">
        <v>573</v>
      </c>
      <c s="34" t="s">
        <v>5275</v>
      </c>
      <c s="35" t="s">
        <v>27</v>
      </c>
      <c s="6" t="s">
        <v>6264</v>
      </c>
      <c s="36" t="s">
        <v>4611</v>
      </c>
      <c s="37">
        <v>1</v>
      </c>
      <c s="36">
        <v>0</v>
      </c>
      <c s="36">
        <f>ROUND(G209*H209,6)</f>
      </c>
      <c r="L209" s="38">
        <v>0</v>
      </c>
      <c s="32">
        <f>ROUND(ROUND(L209,2)*ROUND(G209,3),2)</f>
      </c>
      <c s="36" t="s">
        <v>434</v>
      </c>
      <c>
        <f>(M209*21)/100</f>
      </c>
      <c t="s">
        <v>27</v>
      </c>
    </row>
    <row r="210" spans="1:5" ht="12.75">
      <c r="A210" s="35" t="s">
        <v>53</v>
      </c>
      <c r="E210" s="39" t="s">
        <v>5</v>
      </c>
    </row>
    <row r="211" spans="1:5" ht="12.75">
      <c r="A211" s="35" t="s">
        <v>54</v>
      </c>
      <c r="E211" s="40" t="s">
        <v>5</v>
      </c>
    </row>
    <row r="212" spans="1:5" ht="38.25">
      <c r="A212" t="s">
        <v>55</v>
      </c>
      <c r="E212" s="39" t="s">
        <v>6262</v>
      </c>
    </row>
    <row r="213" spans="1:16" ht="12.75">
      <c r="A213" t="s">
        <v>48</v>
      </c>
      <c s="34" t="s">
        <v>577</v>
      </c>
      <c s="34" t="s">
        <v>5275</v>
      </c>
      <c s="35" t="s">
        <v>26</v>
      </c>
      <c s="6" t="s">
        <v>6265</v>
      </c>
      <c s="36" t="s">
        <v>4611</v>
      </c>
      <c s="37">
        <v>1</v>
      </c>
      <c s="36">
        <v>0</v>
      </c>
      <c s="36">
        <f>ROUND(G213*H213,6)</f>
      </c>
      <c r="L213" s="38">
        <v>0</v>
      </c>
      <c s="32">
        <f>ROUND(ROUND(L213,2)*ROUND(G213,3),2)</f>
      </c>
      <c s="36" t="s">
        <v>434</v>
      </c>
      <c>
        <f>(M213*21)/100</f>
      </c>
      <c t="s">
        <v>27</v>
      </c>
    </row>
    <row r="214" spans="1:5" ht="12.75">
      <c r="A214" s="35" t="s">
        <v>53</v>
      </c>
      <c r="E214" s="39" t="s">
        <v>5</v>
      </c>
    </row>
    <row r="215" spans="1:5" ht="12.75">
      <c r="A215" s="35" t="s">
        <v>54</v>
      </c>
      <c r="E215" s="40" t="s">
        <v>5</v>
      </c>
    </row>
    <row r="216" spans="1:5" ht="38.25">
      <c r="A216" t="s">
        <v>55</v>
      </c>
      <c r="E216" s="39" t="s">
        <v>6262</v>
      </c>
    </row>
    <row r="217" spans="1:16" ht="12.75">
      <c r="A217" t="s">
        <v>48</v>
      </c>
      <c s="34" t="s">
        <v>346</v>
      </c>
      <c s="34" t="s">
        <v>5275</v>
      </c>
      <c s="35" t="s">
        <v>63</v>
      </c>
      <c s="6" t="s">
        <v>6266</v>
      </c>
      <c s="36" t="s">
        <v>4611</v>
      </c>
      <c s="37">
        <v>1</v>
      </c>
      <c s="36">
        <v>0</v>
      </c>
      <c s="36">
        <f>ROUND(G217*H217,6)</f>
      </c>
      <c r="L217" s="38">
        <v>0</v>
      </c>
      <c s="32">
        <f>ROUND(ROUND(L217,2)*ROUND(G217,3),2)</f>
      </c>
      <c s="36" t="s">
        <v>434</v>
      </c>
      <c>
        <f>(M217*21)/100</f>
      </c>
      <c t="s">
        <v>27</v>
      </c>
    </row>
    <row r="218" spans="1:5" ht="12.75">
      <c r="A218" s="35" t="s">
        <v>53</v>
      </c>
      <c r="E218" s="39" t="s">
        <v>5</v>
      </c>
    </row>
    <row r="219" spans="1:5" ht="12.75">
      <c r="A219" s="35" t="s">
        <v>54</v>
      </c>
      <c r="E219" s="40" t="s">
        <v>5</v>
      </c>
    </row>
    <row r="220" spans="1:5" ht="38.25">
      <c r="A220" t="s">
        <v>55</v>
      </c>
      <c r="E220" s="39" t="s">
        <v>6262</v>
      </c>
    </row>
    <row r="221" spans="1:16" ht="12.75">
      <c r="A221" t="s">
        <v>48</v>
      </c>
      <c s="34" t="s">
        <v>350</v>
      </c>
      <c s="34" t="s">
        <v>5278</v>
      </c>
      <c s="35" t="s">
        <v>5</v>
      </c>
      <c s="6" t="s">
        <v>6267</v>
      </c>
      <c s="36" t="s">
        <v>4611</v>
      </c>
      <c s="37">
        <v>1</v>
      </c>
      <c s="36">
        <v>0</v>
      </c>
      <c s="36">
        <f>ROUND(G221*H221,6)</f>
      </c>
      <c r="L221" s="38">
        <v>0</v>
      </c>
      <c s="32">
        <f>ROUND(ROUND(L221,2)*ROUND(G221,3),2)</f>
      </c>
      <c s="36" t="s">
        <v>434</v>
      </c>
      <c>
        <f>(M221*21)/100</f>
      </c>
      <c t="s">
        <v>27</v>
      </c>
    </row>
    <row r="222" spans="1:5" ht="12.75">
      <c r="A222" s="35" t="s">
        <v>53</v>
      </c>
      <c r="E222" s="39" t="s">
        <v>5</v>
      </c>
    </row>
    <row r="223" spans="1:5" ht="12.75">
      <c r="A223" s="35" t="s">
        <v>54</v>
      </c>
      <c r="E223" s="40" t="s">
        <v>5</v>
      </c>
    </row>
    <row r="224" spans="1:5" ht="38.25">
      <c r="A224" t="s">
        <v>55</v>
      </c>
      <c r="E224" s="39" t="s">
        <v>6262</v>
      </c>
    </row>
    <row r="225" spans="1:16" ht="12.75">
      <c r="A225" t="s">
        <v>48</v>
      </c>
      <c s="34" t="s">
        <v>581</v>
      </c>
      <c s="34" t="s">
        <v>5287</v>
      </c>
      <c s="35" t="s">
        <v>5</v>
      </c>
      <c s="6" t="s">
        <v>6268</v>
      </c>
      <c s="36" t="s">
        <v>4611</v>
      </c>
      <c s="37">
        <v>1</v>
      </c>
      <c s="36">
        <v>0</v>
      </c>
      <c s="36">
        <f>ROUND(G225*H225,6)</f>
      </c>
      <c r="L225" s="38">
        <v>0</v>
      </c>
      <c s="32">
        <f>ROUND(ROUND(L225,2)*ROUND(G225,3),2)</f>
      </c>
      <c s="36" t="s">
        <v>434</v>
      </c>
      <c>
        <f>(M225*21)/100</f>
      </c>
      <c t="s">
        <v>27</v>
      </c>
    </row>
    <row r="226" spans="1:5" ht="12.75">
      <c r="A226" s="35" t="s">
        <v>53</v>
      </c>
      <c r="E226" s="39" t="s">
        <v>5</v>
      </c>
    </row>
    <row r="227" spans="1:5" ht="12.75">
      <c r="A227" s="35" t="s">
        <v>54</v>
      </c>
      <c r="E227" s="40" t="s">
        <v>5</v>
      </c>
    </row>
    <row r="228" spans="1:5" ht="38.25">
      <c r="A228" t="s">
        <v>55</v>
      </c>
      <c r="E228" s="39" t="s">
        <v>6262</v>
      </c>
    </row>
    <row r="229" spans="1:16" ht="12.75">
      <c r="A229" t="s">
        <v>48</v>
      </c>
      <c s="34" t="s">
        <v>585</v>
      </c>
      <c s="34" t="s">
        <v>5290</v>
      </c>
      <c s="35" t="s">
        <v>5</v>
      </c>
      <c s="6" t="s">
        <v>6269</v>
      </c>
      <c s="36" t="s">
        <v>4611</v>
      </c>
      <c s="37">
        <v>1</v>
      </c>
      <c s="36">
        <v>0</v>
      </c>
      <c s="36">
        <f>ROUND(G229*H229,6)</f>
      </c>
      <c r="L229" s="38">
        <v>0</v>
      </c>
      <c s="32">
        <f>ROUND(ROUND(L229,2)*ROUND(G229,3),2)</f>
      </c>
      <c s="36" t="s">
        <v>434</v>
      </c>
      <c>
        <f>(M229*21)/100</f>
      </c>
      <c t="s">
        <v>27</v>
      </c>
    </row>
    <row r="230" spans="1:5" ht="12.75">
      <c r="A230" s="35" t="s">
        <v>53</v>
      </c>
      <c r="E230" s="39" t="s">
        <v>5</v>
      </c>
    </row>
    <row r="231" spans="1:5" ht="12.75">
      <c r="A231" s="35" t="s">
        <v>54</v>
      </c>
      <c r="E231" s="40" t="s">
        <v>5</v>
      </c>
    </row>
    <row r="232" spans="1:5" ht="38.25">
      <c r="A232" t="s">
        <v>55</v>
      </c>
      <c r="E232" s="39" t="s">
        <v>6262</v>
      </c>
    </row>
    <row r="233" spans="1:13" ht="12.75">
      <c r="A233" t="s">
        <v>46</v>
      </c>
      <c r="C233" s="31" t="s">
        <v>6270</v>
      </c>
      <c r="E233" s="33" t="s">
        <v>5266</v>
      </c>
      <c r="J233" s="32">
        <f>0</f>
      </c>
      <c s="32">
        <f>0</f>
      </c>
      <c s="32">
        <f>0+L234+L238+L242+L246+L250+L254+L258+L262+L266+L270+L274+L278+L282+L286+L290+L294+L298+L302</f>
      </c>
      <c s="32">
        <f>0+M234+M238+M242+M246+M250+M254+M258+M262+M266+M270+M274+M278+M282+M286+M290+M294+M298+M302</f>
      </c>
    </row>
    <row r="234" spans="1:16" ht="12.75">
      <c r="A234" t="s">
        <v>48</v>
      </c>
      <c s="34" t="s">
        <v>355</v>
      </c>
      <c s="34" t="s">
        <v>5267</v>
      </c>
      <c s="35" t="s">
        <v>5</v>
      </c>
      <c s="6" t="s">
        <v>5268</v>
      </c>
      <c s="36" t="s">
        <v>51</v>
      </c>
      <c s="37">
        <v>100</v>
      </c>
      <c s="36">
        <v>0</v>
      </c>
      <c s="36">
        <f>ROUND(G234*H234,6)</f>
      </c>
      <c r="L234" s="38">
        <v>0</v>
      </c>
      <c s="32">
        <f>ROUND(ROUND(L234,2)*ROUND(G234,3),2)</f>
      </c>
      <c s="36" t="s">
        <v>5210</v>
      </c>
      <c>
        <f>(M234*21)/100</f>
      </c>
      <c t="s">
        <v>27</v>
      </c>
    </row>
    <row r="235" spans="1:5" ht="12.75">
      <c r="A235" s="35" t="s">
        <v>53</v>
      </c>
      <c r="E235" s="39" t="s">
        <v>5</v>
      </c>
    </row>
    <row r="236" spans="1:5" ht="12.75">
      <c r="A236" s="35" t="s">
        <v>54</v>
      </c>
      <c r="E236" s="40" t="s">
        <v>5</v>
      </c>
    </row>
    <row r="237" spans="1:5" ht="12.75">
      <c r="A237" t="s">
        <v>55</v>
      </c>
      <c r="E237" s="39" t="s">
        <v>5</v>
      </c>
    </row>
    <row r="238" spans="1:16" ht="12.75">
      <c r="A238" t="s">
        <v>48</v>
      </c>
      <c s="34" t="s">
        <v>359</v>
      </c>
      <c s="34" t="s">
        <v>6271</v>
      </c>
      <c s="35" t="s">
        <v>5</v>
      </c>
      <c s="6" t="s">
        <v>6272</v>
      </c>
      <c s="36" t="s">
        <v>62</v>
      </c>
      <c s="37">
        <v>1</v>
      </c>
      <c s="36">
        <v>0</v>
      </c>
      <c s="36">
        <f>ROUND(G238*H238,6)</f>
      </c>
      <c r="L238" s="38">
        <v>0</v>
      </c>
      <c s="32">
        <f>ROUND(ROUND(L238,2)*ROUND(G238,3),2)</f>
      </c>
      <c s="36" t="s">
        <v>5210</v>
      </c>
      <c>
        <f>(M238*21)/100</f>
      </c>
      <c t="s">
        <v>27</v>
      </c>
    </row>
    <row r="239" spans="1:5" ht="12.75">
      <c r="A239" s="35" t="s">
        <v>53</v>
      </c>
      <c r="E239" s="39" t="s">
        <v>5</v>
      </c>
    </row>
    <row r="240" spans="1:5" ht="12.75">
      <c r="A240" s="35" t="s">
        <v>54</v>
      </c>
      <c r="E240" s="40" t="s">
        <v>5</v>
      </c>
    </row>
    <row r="241" spans="1:5" ht="12.75">
      <c r="A241" t="s">
        <v>55</v>
      </c>
      <c r="E241" s="39" t="s">
        <v>5</v>
      </c>
    </row>
    <row r="242" spans="1:16" ht="12.75">
      <c r="A242" t="s">
        <v>48</v>
      </c>
      <c s="34" t="s">
        <v>363</v>
      </c>
      <c s="34" t="s">
        <v>5269</v>
      </c>
      <c s="35" t="s">
        <v>5</v>
      </c>
      <c s="6" t="s">
        <v>6273</v>
      </c>
      <c s="36" t="s">
        <v>62</v>
      </c>
      <c s="37">
        <v>2</v>
      </c>
      <c s="36">
        <v>0</v>
      </c>
      <c s="36">
        <f>ROUND(G242*H242,6)</f>
      </c>
      <c r="L242" s="38">
        <v>0</v>
      </c>
      <c s="32">
        <f>ROUND(ROUND(L242,2)*ROUND(G242,3),2)</f>
      </c>
      <c s="36" t="s">
        <v>5210</v>
      </c>
      <c>
        <f>(M242*21)/100</f>
      </c>
      <c t="s">
        <v>27</v>
      </c>
    </row>
    <row r="243" spans="1:5" ht="12.75">
      <c r="A243" s="35" t="s">
        <v>53</v>
      </c>
      <c r="E243" s="39" t="s">
        <v>5</v>
      </c>
    </row>
    <row r="244" spans="1:5" ht="12.75">
      <c r="A244" s="35" t="s">
        <v>54</v>
      </c>
      <c r="E244" s="40" t="s">
        <v>5</v>
      </c>
    </row>
    <row r="245" spans="1:5" ht="12.75">
      <c r="A245" t="s">
        <v>55</v>
      </c>
      <c r="E245" s="39" t="s">
        <v>5</v>
      </c>
    </row>
    <row r="246" spans="1:16" ht="12.75">
      <c r="A246" t="s">
        <v>48</v>
      </c>
      <c s="34" t="s">
        <v>368</v>
      </c>
      <c s="34" t="s">
        <v>5269</v>
      </c>
      <c s="35" t="s">
        <v>4</v>
      </c>
      <c s="6" t="s">
        <v>6273</v>
      </c>
      <c s="36" t="s">
        <v>62</v>
      </c>
      <c s="37">
        <v>2</v>
      </c>
      <c s="36">
        <v>0</v>
      </c>
      <c s="36">
        <f>ROUND(G246*H246,6)</f>
      </c>
      <c r="L246" s="38">
        <v>0</v>
      </c>
      <c s="32">
        <f>ROUND(ROUND(L246,2)*ROUND(G246,3),2)</f>
      </c>
      <c s="36" t="s">
        <v>5210</v>
      </c>
      <c>
        <f>(M246*21)/100</f>
      </c>
      <c t="s">
        <v>27</v>
      </c>
    </row>
    <row r="247" spans="1:5" ht="12.75">
      <c r="A247" s="35" t="s">
        <v>53</v>
      </c>
      <c r="E247" s="39" t="s">
        <v>5</v>
      </c>
    </row>
    <row r="248" spans="1:5" ht="12.75">
      <c r="A248" s="35" t="s">
        <v>54</v>
      </c>
      <c r="E248" s="40" t="s">
        <v>5</v>
      </c>
    </row>
    <row r="249" spans="1:5" ht="12.75">
      <c r="A249" t="s">
        <v>55</v>
      </c>
      <c r="E249" s="39" t="s">
        <v>5</v>
      </c>
    </row>
    <row r="250" spans="1:16" ht="25.5">
      <c r="A250" t="s">
        <v>48</v>
      </c>
      <c s="34" t="s">
        <v>372</v>
      </c>
      <c s="34" t="s">
        <v>5271</v>
      </c>
      <c s="35" t="s">
        <v>5</v>
      </c>
      <c s="6" t="s">
        <v>5272</v>
      </c>
      <c s="36" t="s">
        <v>62</v>
      </c>
      <c s="37">
        <v>1</v>
      </c>
      <c s="36">
        <v>0</v>
      </c>
      <c s="36">
        <f>ROUND(G250*H250,6)</f>
      </c>
      <c r="L250" s="38">
        <v>0</v>
      </c>
      <c s="32">
        <f>ROUND(ROUND(L250,2)*ROUND(G250,3),2)</f>
      </c>
      <c s="36" t="s">
        <v>5210</v>
      </c>
      <c>
        <f>(M250*21)/100</f>
      </c>
      <c t="s">
        <v>27</v>
      </c>
    </row>
    <row r="251" spans="1:5" ht="12.75">
      <c r="A251" s="35" t="s">
        <v>53</v>
      </c>
      <c r="E251" s="39" t="s">
        <v>5</v>
      </c>
    </row>
    <row r="252" spans="1:5" ht="12.75">
      <c r="A252" s="35" t="s">
        <v>54</v>
      </c>
      <c r="E252" s="40" t="s">
        <v>5</v>
      </c>
    </row>
    <row r="253" spans="1:5" ht="12.75">
      <c r="A253" t="s">
        <v>55</v>
      </c>
      <c r="E253" s="39" t="s">
        <v>5</v>
      </c>
    </row>
    <row r="254" spans="1:16" ht="25.5">
      <c r="A254" t="s">
        <v>48</v>
      </c>
      <c s="34" t="s">
        <v>376</v>
      </c>
      <c s="34" t="s">
        <v>5271</v>
      </c>
      <c s="35" t="s">
        <v>4</v>
      </c>
      <c s="6" t="s">
        <v>5272</v>
      </c>
      <c s="36" t="s">
        <v>62</v>
      </c>
      <c s="37">
        <v>2</v>
      </c>
      <c s="36">
        <v>0</v>
      </c>
      <c s="36">
        <f>ROUND(G254*H254,6)</f>
      </c>
      <c r="L254" s="38">
        <v>0</v>
      </c>
      <c s="32">
        <f>ROUND(ROUND(L254,2)*ROUND(G254,3),2)</f>
      </c>
      <c s="36" t="s">
        <v>5210</v>
      </c>
      <c>
        <f>(M254*21)/100</f>
      </c>
      <c t="s">
        <v>27</v>
      </c>
    </row>
    <row r="255" spans="1:5" ht="12.75">
      <c r="A255" s="35" t="s">
        <v>53</v>
      </c>
      <c r="E255" s="39" t="s">
        <v>5</v>
      </c>
    </row>
    <row r="256" spans="1:5" ht="12.75">
      <c r="A256" s="35" t="s">
        <v>54</v>
      </c>
      <c r="E256" s="40" t="s">
        <v>5</v>
      </c>
    </row>
    <row r="257" spans="1:5" ht="12.75">
      <c r="A257" t="s">
        <v>55</v>
      </c>
      <c r="E257" s="39" t="s">
        <v>5</v>
      </c>
    </row>
    <row r="258" spans="1:16" ht="25.5">
      <c r="A258" t="s">
        <v>48</v>
      </c>
      <c s="34" t="s">
        <v>380</v>
      </c>
      <c s="34" t="s">
        <v>5271</v>
      </c>
      <c s="35" t="s">
        <v>27</v>
      </c>
      <c s="6" t="s">
        <v>5272</v>
      </c>
      <c s="36" t="s">
        <v>62</v>
      </c>
      <c s="37">
        <v>2</v>
      </c>
      <c s="36">
        <v>0</v>
      </c>
      <c s="36">
        <f>ROUND(G258*H258,6)</f>
      </c>
      <c r="L258" s="38">
        <v>0</v>
      </c>
      <c s="32">
        <f>ROUND(ROUND(L258,2)*ROUND(G258,3),2)</f>
      </c>
      <c s="36" t="s">
        <v>5210</v>
      </c>
      <c>
        <f>(M258*21)/100</f>
      </c>
      <c t="s">
        <v>27</v>
      </c>
    </row>
    <row r="259" spans="1:5" ht="12.75">
      <c r="A259" s="35" t="s">
        <v>53</v>
      </c>
      <c r="E259" s="39" t="s">
        <v>5</v>
      </c>
    </row>
    <row r="260" spans="1:5" ht="12.75">
      <c r="A260" s="35" t="s">
        <v>54</v>
      </c>
      <c r="E260" s="40" t="s">
        <v>5</v>
      </c>
    </row>
    <row r="261" spans="1:5" ht="12.75">
      <c r="A261" t="s">
        <v>55</v>
      </c>
      <c r="E261" s="39" t="s">
        <v>5</v>
      </c>
    </row>
    <row r="262" spans="1:16" ht="12.75">
      <c r="A262" t="s">
        <v>48</v>
      </c>
      <c s="34" t="s">
        <v>384</v>
      </c>
      <c s="34" t="s">
        <v>5273</v>
      </c>
      <c s="35" t="s">
        <v>5</v>
      </c>
      <c s="6" t="s">
        <v>6274</v>
      </c>
      <c s="36" t="s">
        <v>51</v>
      </c>
      <c s="37">
        <v>10</v>
      </c>
      <c s="36">
        <v>0</v>
      </c>
      <c s="36">
        <f>ROUND(G262*H262,6)</f>
      </c>
      <c r="L262" s="38">
        <v>0</v>
      </c>
      <c s="32">
        <f>ROUND(ROUND(L262,2)*ROUND(G262,3),2)</f>
      </c>
      <c s="36" t="s">
        <v>5210</v>
      </c>
      <c>
        <f>(M262*21)/100</f>
      </c>
      <c t="s">
        <v>27</v>
      </c>
    </row>
    <row r="263" spans="1:5" ht="12.75">
      <c r="A263" s="35" t="s">
        <v>53</v>
      </c>
      <c r="E263" s="39" t="s">
        <v>5</v>
      </c>
    </row>
    <row r="264" spans="1:5" ht="12.75">
      <c r="A264" s="35" t="s">
        <v>54</v>
      </c>
      <c r="E264" s="40" t="s">
        <v>5</v>
      </c>
    </row>
    <row r="265" spans="1:5" ht="12.75">
      <c r="A265" t="s">
        <v>55</v>
      </c>
      <c r="E265" s="39" t="s">
        <v>5</v>
      </c>
    </row>
    <row r="266" spans="1:16" ht="12.75">
      <c r="A266" t="s">
        <v>48</v>
      </c>
      <c s="34" t="s">
        <v>389</v>
      </c>
      <c s="34" t="s">
        <v>6275</v>
      </c>
      <c s="35" t="s">
        <v>5</v>
      </c>
      <c s="6" t="s">
        <v>6276</v>
      </c>
      <c s="36" t="s">
        <v>51</v>
      </c>
      <c s="37">
        <v>60</v>
      </c>
      <c s="36">
        <v>0</v>
      </c>
      <c s="36">
        <f>ROUND(G266*H266,6)</f>
      </c>
      <c r="L266" s="38">
        <v>0</v>
      </c>
      <c s="32">
        <f>ROUND(ROUND(L266,2)*ROUND(G266,3),2)</f>
      </c>
      <c s="36" t="s">
        <v>5210</v>
      </c>
      <c>
        <f>(M266*21)/100</f>
      </c>
      <c t="s">
        <v>27</v>
      </c>
    </row>
    <row r="267" spans="1:5" ht="12.75">
      <c r="A267" s="35" t="s">
        <v>53</v>
      </c>
      <c r="E267" s="39" t="s">
        <v>5</v>
      </c>
    </row>
    <row r="268" spans="1:5" ht="12.75">
      <c r="A268" s="35" t="s">
        <v>54</v>
      </c>
      <c r="E268" s="40" t="s">
        <v>5</v>
      </c>
    </row>
    <row r="269" spans="1:5" ht="12.75">
      <c r="A269" t="s">
        <v>55</v>
      </c>
      <c r="E269" s="39" t="s">
        <v>5</v>
      </c>
    </row>
    <row r="270" spans="1:16" ht="12.75">
      <c r="A270" t="s">
        <v>48</v>
      </c>
      <c s="34" t="s">
        <v>393</v>
      </c>
      <c s="34" t="s">
        <v>5298</v>
      </c>
      <c s="35" t="s">
        <v>5</v>
      </c>
      <c s="6" t="s">
        <v>6277</v>
      </c>
      <c s="36" t="s">
        <v>4611</v>
      </c>
      <c s="37">
        <v>2</v>
      </c>
      <c s="36">
        <v>0</v>
      </c>
      <c s="36">
        <f>ROUND(G270*H270,6)</f>
      </c>
      <c r="L270" s="38">
        <v>0</v>
      </c>
      <c s="32">
        <f>ROUND(ROUND(L270,2)*ROUND(G270,3),2)</f>
      </c>
      <c s="36" t="s">
        <v>434</v>
      </c>
      <c>
        <f>(M270*21)/100</f>
      </c>
      <c t="s">
        <v>27</v>
      </c>
    </row>
    <row r="271" spans="1:5" ht="12.75">
      <c r="A271" s="35" t="s">
        <v>53</v>
      </c>
      <c r="E271" s="39" t="s">
        <v>5</v>
      </c>
    </row>
    <row r="272" spans="1:5" ht="12.75">
      <c r="A272" s="35" t="s">
        <v>54</v>
      </c>
      <c r="E272" s="40" t="s">
        <v>5</v>
      </c>
    </row>
    <row r="273" spans="1:5" ht="178.5">
      <c r="A273" t="s">
        <v>55</v>
      </c>
      <c r="E273" s="39" t="s">
        <v>6278</v>
      </c>
    </row>
    <row r="274" spans="1:16" ht="12.75">
      <c r="A274" t="s">
        <v>48</v>
      </c>
      <c s="34" t="s">
        <v>397</v>
      </c>
      <c s="34" t="s">
        <v>5300</v>
      </c>
      <c s="35" t="s">
        <v>5</v>
      </c>
      <c s="6" t="s">
        <v>6279</v>
      </c>
      <c s="36" t="s">
        <v>4611</v>
      </c>
      <c s="37">
        <v>2</v>
      </c>
      <c s="36">
        <v>0</v>
      </c>
      <c s="36">
        <f>ROUND(G274*H274,6)</f>
      </c>
      <c r="L274" s="38">
        <v>0</v>
      </c>
      <c s="32">
        <f>ROUND(ROUND(L274,2)*ROUND(G274,3),2)</f>
      </c>
      <c s="36" t="s">
        <v>434</v>
      </c>
      <c>
        <f>(M274*21)/100</f>
      </c>
      <c t="s">
        <v>27</v>
      </c>
    </row>
    <row r="275" spans="1:5" ht="12.75">
      <c r="A275" s="35" t="s">
        <v>53</v>
      </c>
      <c r="E275" s="39" t="s">
        <v>5</v>
      </c>
    </row>
    <row r="276" spans="1:5" ht="12.75">
      <c r="A276" s="35" t="s">
        <v>54</v>
      </c>
      <c r="E276" s="40" t="s">
        <v>5</v>
      </c>
    </row>
    <row r="277" spans="1:5" ht="165.75">
      <c r="A277" t="s">
        <v>55</v>
      </c>
      <c r="E277" s="39" t="s">
        <v>6280</v>
      </c>
    </row>
    <row r="278" spans="1:16" ht="12.75">
      <c r="A278" t="s">
        <v>48</v>
      </c>
      <c s="34" t="s">
        <v>608</v>
      </c>
      <c s="34" t="s">
        <v>5302</v>
      </c>
      <c s="35" t="s">
        <v>5</v>
      </c>
      <c s="6" t="s">
        <v>6281</v>
      </c>
      <c s="36" t="s">
        <v>4611</v>
      </c>
      <c s="37">
        <v>1</v>
      </c>
      <c s="36">
        <v>0</v>
      </c>
      <c s="36">
        <f>ROUND(G278*H278,6)</f>
      </c>
      <c r="L278" s="38">
        <v>0</v>
      </c>
      <c s="32">
        <f>ROUND(ROUND(L278,2)*ROUND(G278,3),2)</f>
      </c>
      <c s="36" t="s">
        <v>434</v>
      </c>
      <c>
        <f>(M278*21)/100</f>
      </c>
      <c t="s">
        <v>27</v>
      </c>
    </row>
    <row r="279" spans="1:5" ht="12.75">
      <c r="A279" s="35" t="s">
        <v>53</v>
      </c>
      <c r="E279" s="39" t="s">
        <v>5</v>
      </c>
    </row>
    <row r="280" spans="1:5" ht="12.75">
      <c r="A280" s="35" t="s">
        <v>54</v>
      </c>
      <c r="E280" s="40" t="s">
        <v>5</v>
      </c>
    </row>
    <row r="281" spans="1:5" ht="165.75">
      <c r="A281" t="s">
        <v>55</v>
      </c>
      <c r="E281" s="39" t="s">
        <v>6282</v>
      </c>
    </row>
    <row r="282" spans="1:16" ht="12.75">
      <c r="A282" t="s">
        <v>48</v>
      </c>
      <c s="34" t="s">
        <v>612</v>
      </c>
      <c s="34" t="s">
        <v>5304</v>
      </c>
      <c s="35" t="s">
        <v>5</v>
      </c>
      <c s="6" t="s">
        <v>5285</v>
      </c>
      <c s="36" t="s">
        <v>51</v>
      </c>
      <c s="37">
        <v>10</v>
      </c>
      <c s="36">
        <v>0</v>
      </c>
      <c s="36">
        <f>ROUND(G282*H282,6)</f>
      </c>
      <c r="L282" s="38">
        <v>0</v>
      </c>
      <c s="32">
        <f>ROUND(ROUND(L282,2)*ROUND(G282,3),2)</f>
      </c>
      <c s="36" t="s">
        <v>434</v>
      </c>
      <c>
        <f>(M282*21)/100</f>
      </c>
      <c t="s">
        <v>27</v>
      </c>
    </row>
    <row r="283" spans="1:5" ht="12.75">
      <c r="A283" s="35" t="s">
        <v>53</v>
      </c>
      <c r="E283" s="39" t="s">
        <v>5</v>
      </c>
    </row>
    <row r="284" spans="1:5" ht="12.75">
      <c r="A284" s="35" t="s">
        <v>54</v>
      </c>
      <c r="E284" s="40" t="s">
        <v>5</v>
      </c>
    </row>
    <row r="285" spans="1:5" ht="12.75">
      <c r="A285" t="s">
        <v>55</v>
      </c>
      <c r="E285" s="39" t="s">
        <v>6283</v>
      </c>
    </row>
    <row r="286" spans="1:16" ht="12.75">
      <c r="A286" t="s">
        <v>48</v>
      </c>
      <c s="34" t="s">
        <v>401</v>
      </c>
      <c s="34" t="s">
        <v>6284</v>
      </c>
      <c s="35" t="s">
        <v>5</v>
      </c>
      <c s="6" t="s">
        <v>6285</v>
      </c>
      <c s="36" t="s">
        <v>51</v>
      </c>
      <c s="37">
        <v>60</v>
      </c>
      <c s="36">
        <v>0</v>
      </c>
      <c s="36">
        <f>ROUND(G286*H286,6)</f>
      </c>
      <c r="L286" s="38">
        <v>0</v>
      </c>
      <c s="32">
        <f>ROUND(ROUND(L286,2)*ROUND(G286,3),2)</f>
      </c>
      <c s="36" t="s">
        <v>434</v>
      </c>
      <c>
        <f>(M286*21)/100</f>
      </c>
      <c t="s">
        <v>27</v>
      </c>
    </row>
    <row r="287" spans="1:5" ht="12.75">
      <c r="A287" s="35" t="s">
        <v>53</v>
      </c>
      <c r="E287" s="39" t="s">
        <v>5</v>
      </c>
    </row>
    <row r="288" spans="1:5" ht="12.75">
      <c r="A288" s="35" t="s">
        <v>54</v>
      </c>
      <c r="E288" s="40" t="s">
        <v>5</v>
      </c>
    </row>
    <row r="289" spans="1:5" ht="12.75">
      <c r="A289" t="s">
        <v>55</v>
      </c>
      <c r="E289" s="39" t="s">
        <v>6283</v>
      </c>
    </row>
    <row r="290" spans="1:16" ht="12.75">
      <c r="A290" t="s">
        <v>48</v>
      </c>
      <c s="34" t="s">
        <v>405</v>
      </c>
      <c s="34" t="s">
        <v>6286</v>
      </c>
      <c s="35" t="s">
        <v>5</v>
      </c>
      <c s="6" t="s">
        <v>5288</v>
      </c>
      <c s="36" t="s">
        <v>51</v>
      </c>
      <c s="37">
        <v>70</v>
      </c>
      <c s="36">
        <v>0</v>
      </c>
      <c s="36">
        <f>ROUND(G290*H290,6)</f>
      </c>
      <c r="L290" s="38">
        <v>0</v>
      </c>
      <c s="32">
        <f>ROUND(ROUND(L290,2)*ROUND(G290,3),2)</f>
      </c>
      <c s="36" t="s">
        <v>434</v>
      </c>
      <c>
        <f>(M290*21)/100</f>
      </c>
      <c t="s">
        <v>27</v>
      </c>
    </row>
    <row r="291" spans="1:5" ht="12.75">
      <c r="A291" s="35" t="s">
        <v>53</v>
      </c>
      <c r="E291" s="39" t="s">
        <v>5</v>
      </c>
    </row>
    <row r="292" spans="1:5" ht="12.75">
      <c r="A292" s="35" t="s">
        <v>54</v>
      </c>
      <c r="E292" s="40" t="s">
        <v>5</v>
      </c>
    </row>
    <row r="293" spans="1:5" ht="25.5">
      <c r="A293" t="s">
        <v>55</v>
      </c>
      <c r="E293" s="39" t="s">
        <v>5289</v>
      </c>
    </row>
    <row r="294" spans="1:16" ht="12.75">
      <c r="A294" t="s">
        <v>48</v>
      </c>
      <c s="34" t="s">
        <v>409</v>
      </c>
      <c s="34" t="s">
        <v>6287</v>
      </c>
      <c s="35" t="s">
        <v>5</v>
      </c>
      <c s="6" t="s">
        <v>5291</v>
      </c>
      <c s="36" t="s">
        <v>51</v>
      </c>
      <c s="37">
        <v>30</v>
      </c>
      <c s="36">
        <v>0</v>
      </c>
      <c s="36">
        <f>ROUND(G294*H294,6)</f>
      </c>
      <c r="L294" s="38">
        <v>0</v>
      </c>
      <c s="32">
        <f>ROUND(ROUND(L294,2)*ROUND(G294,3),2)</f>
      </c>
      <c s="36" t="s">
        <v>434</v>
      </c>
      <c>
        <f>(M294*21)/100</f>
      </c>
      <c t="s">
        <v>27</v>
      </c>
    </row>
    <row r="295" spans="1:5" ht="12.75">
      <c r="A295" s="35" t="s">
        <v>53</v>
      </c>
      <c r="E295" s="39" t="s">
        <v>5</v>
      </c>
    </row>
    <row r="296" spans="1:5" ht="12.75">
      <c r="A296" s="35" t="s">
        <v>54</v>
      </c>
      <c r="E296" s="40" t="s">
        <v>5</v>
      </c>
    </row>
    <row r="297" spans="1:5" ht="12.75">
      <c r="A297" t="s">
        <v>55</v>
      </c>
      <c r="E297" s="39" t="s">
        <v>6288</v>
      </c>
    </row>
    <row r="298" spans="1:16" ht="12.75">
      <c r="A298" t="s">
        <v>48</v>
      </c>
      <c s="34" t="s">
        <v>410</v>
      </c>
      <c s="34" t="s">
        <v>6289</v>
      </c>
      <c s="35" t="s">
        <v>5</v>
      </c>
      <c s="6" t="s">
        <v>5276</v>
      </c>
      <c s="36" t="s">
        <v>51</v>
      </c>
      <c s="37">
        <v>100</v>
      </c>
      <c s="36">
        <v>0</v>
      </c>
      <c s="36">
        <f>ROUND(G298*H298,6)</f>
      </c>
      <c r="L298" s="38">
        <v>0</v>
      </c>
      <c s="32">
        <f>ROUND(ROUND(L298,2)*ROUND(G298,3),2)</f>
      </c>
      <c s="36" t="s">
        <v>434</v>
      </c>
      <c>
        <f>(M298*21)/100</f>
      </c>
      <c t="s">
        <v>27</v>
      </c>
    </row>
    <row r="299" spans="1:5" ht="12.75">
      <c r="A299" s="35" t="s">
        <v>53</v>
      </c>
      <c r="E299" s="39" t="s">
        <v>5</v>
      </c>
    </row>
    <row r="300" spans="1:5" ht="12.75">
      <c r="A300" s="35" t="s">
        <v>54</v>
      </c>
      <c r="E300" s="40" t="s">
        <v>5</v>
      </c>
    </row>
    <row r="301" spans="1:5" ht="25.5">
      <c r="A301" t="s">
        <v>55</v>
      </c>
      <c r="E301" s="39" t="s">
        <v>5277</v>
      </c>
    </row>
    <row r="302" spans="1:16" ht="12.75">
      <c r="A302" t="s">
        <v>48</v>
      </c>
      <c s="34" t="s">
        <v>411</v>
      </c>
      <c s="34" t="s">
        <v>6290</v>
      </c>
      <c s="35" t="s">
        <v>5</v>
      </c>
      <c s="6" t="s">
        <v>5279</v>
      </c>
      <c s="36" t="s">
        <v>2852</v>
      </c>
      <c s="37">
        <v>10</v>
      </c>
      <c s="36">
        <v>0</v>
      </c>
      <c s="36">
        <f>ROUND(G302*H302,6)</f>
      </c>
      <c r="L302" s="38">
        <v>0</v>
      </c>
      <c s="32">
        <f>ROUND(ROUND(L302,2)*ROUND(G302,3),2)</f>
      </c>
      <c s="36" t="s">
        <v>434</v>
      </c>
      <c>
        <f>(M302*21)/100</f>
      </c>
      <c t="s">
        <v>27</v>
      </c>
    </row>
    <row r="303" spans="1:5" ht="12.75">
      <c r="A303" s="35" t="s">
        <v>53</v>
      </c>
      <c r="E303" s="39" t="s">
        <v>5</v>
      </c>
    </row>
    <row r="304" spans="1:5" ht="12.75">
      <c r="A304" s="35" t="s">
        <v>54</v>
      </c>
      <c r="E304" s="40" t="s">
        <v>5</v>
      </c>
    </row>
    <row r="305" spans="1:5" ht="25.5">
      <c r="A305" t="s">
        <v>55</v>
      </c>
      <c r="E305" s="39" t="s">
        <v>5280</v>
      </c>
    </row>
    <row r="306" spans="1:13" ht="12.75">
      <c r="A306" t="s">
        <v>46</v>
      </c>
      <c r="C306" s="31" t="s">
        <v>6291</v>
      </c>
      <c r="E306" s="33" t="s">
        <v>6292</v>
      </c>
      <c r="J306" s="32">
        <f>0</f>
      </c>
      <c s="32">
        <f>0</f>
      </c>
      <c s="32">
        <f>0+L307+L311+L315+L319+L323+L327+L331+L335+L339+L343+L347+L351+L355+L359+L363</f>
      </c>
      <c s="32">
        <f>0+M307+M311+M315+M319+M323+M327+M331+M335+M339+M343+M347+M351+M355+M359+M363</f>
      </c>
    </row>
    <row r="307" spans="1:16" ht="12.75">
      <c r="A307" t="s">
        <v>48</v>
      </c>
      <c s="34" t="s">
        <v>412</v>
      </c>
      <c s="34" t="s">
        <v>6293</v>
      </c>
      <c s="35" t="s">
        <v>5</v>
      </c>
      <c s="6" t="s">
        <v>6294</v>
      </c>
      <c s="36" t="s">
        <v>62</v>
      </c>
      <c s="37">
        <v>2</v>
      </c>
      <c s="36">
        <v>0</v>
      </c>
      <c s="36">
        <f>ROUND(G307*H307,6)</f>
      </c>
      <c r="L307" s="38">
        <v>0</v>
      </c>
      <c s="32">
        <f>ROUND(ROUND(L307,2)*ROUND(G307,3),2)</f>
      </c>
      <c s="36" t="s">
        <v>5210</v>
      </c>
      <c>
        <f>(M307*21)/100</f>
      </c>
      <c t="s">
        <v>27</v>
      </c>
    </row>
    <row r="308" spans="1:5" ht="12.75">
      <c r="A308" s="35" t="s">
        <v>53</v>
      </c>
      <c r="E308" s="39" t="s">
        <v>5</v>
      </c>
    </row>
    <row r="309" spans="1:5" ht="12.75">
      <c r="A309" s="35" t="s">
        <v>54</v>
      </c>
      <c r="E309" s="40" t="s">
        <v>5</v>
      </c>
    </row>
    <row r="310" spans="1:5" ht="12.75">
      <c r="A310" t="s">
        <v>55</v>
      </c>
      <c r="E310" s="39" t="s">
        <v>5</v>
      </c>
    </row>
    <row r="311" spans="1:16" ht="12.75">
      <c r="A311" t="s">
        <v>48</v>
      </c>
      <c s="34" t="s">
        <v>413</v>
      </c>
      <c s="34" t="s">
        <v>6242</v>
      </c>
      <c s="35" t="s">
        <v>5</v>
      </c>
      <c s="6" t="s">
        <v>6295</v>
      </c>
      <c s="36" t="s">
        <v>62</v>
      </c>
      <c s="37">
        <v>12</v>
      </c>
      <c s="36">
        <v>0</v>
      </c>
      <c s="36">
        <f>ROUND(G311*H311,6)</f>
      </c>
      <c r="L311" s="38">
        <v>0</v>
      </c>
      <c s="32">
        <f>ROUND(ROUND(L311,2)*ROUND(G311,3),2)</f>
      </c>
      <c s="36" t="s">
        <v>5210</v>
      </c>
      <c>
        <f>(M311*21)/100</f>
      </c>
      <c t="s">
        <v>27</v>
      </c>
    </row>
    <row r="312" spans="1:5" ht="12.75">
      <c r="A312" s="35" t="s">
        <v>53</v>
      </c>
      <c r="E312" s="39" t="s">
        <v>5</v>
      </c>
    </row>
    <row r="313" spans="1:5" ht="12.75">
      <c r="A313" s="35" t="s">
        <v>54</v>
      </c>
      <c r="E313" s="40" t="s">
        <v>5</v>
      </c>
    </row>
    <row r="314" spans="1:5" ht="12.75">
      <c r="A314" t="s">
        <v>55</v>
      </c>
      <c r="E314" s="39" t="s">
        <v>5</v>
      </c>
    </row>
    <row r="315" spans="1:16" ht="12.75">
      <c r="A315" t="s">
        <v>48</v>
      </c>
      <c s="34" t="s">
        <v>417</v>
      </c>
      <c s="34" t="s">
        <v>5217</v>
      </c>
      <c s="35" t="s">
        <v>5</v>
      </c>
      <c s="6" t="s">
        <v>6296</v>
      </c>
      <c s="36" t="s">
        <v>62</v>
      </c>
      <c s="37">
        <v>2</v>
      </c>
      <c s="36">
        <v>0</v>
      </c>
      <c s="36">
        <f>ROUND(G315*H315,6)</f>
      </c>
      <c r="L315" s="38">
        <v>0</v>
      </c>
      <c s="32">
        <f>ROUND(ROUND(L315,2)*ROUND(G315,3),2)</f>
      </c>
      <c s="36" t="s">
        <v>5210</v>
      </c>
      <c>
        <f>(M315*21)/100</f>
      </c>
      <c t="s">
        <v>27</v>
      </c>
    </row>
    <row r="316" spans="1:5" ht="12.75">
      <c r="A316" s="35" t="s">
        <v>53</v>
      </c>
      <c r="E316" s="39" t="s">
        <v>5</v>
      </c>
    </row>
    <row r="317" spans="1:5" ht="12.75">
      <c r="A317" s="35" t="s">
        <v>54</v>
      </c>
      <c r="E317" s="40" t="s">
        <v>5</v>
      </c>
    </row>
    <row r="318" spans="1:5" ht="12.75">
      <c r="A318" t="s">
        <v>55</v>
      </c>
      <c r="E318" s="39" t="s">
        <v>5</v>
      </c>
    </row>
    <row r="319" spans="1:16" ht="12.75">
      <c r="A319" t="s">
        <v>48</v>
      </c>
      <c s="34" t="s">
        <v>418</v>
      </c>
      <c s="34" t="s">
        <v>5221</v>
      </c>
      <c s="35" t="s">
        <v>5</v>
      </c>
      <c s="6" t="s">
        <v>6297</v>
      </c>
      <c s="36" t="s">
        <v>62</v>
      </c>
      <c s="37">
        <v>4</v>
      </c>
      <c s="36">
        <v>0</v>
      </c>
      <c s="36">
        <f>ROUND(G319*H319,6)</f>
      </c>
      <c r="L319" s="38">
        <v>0</v>
      </c>
      <c s="32">
        <f>ROUND(ROUND(L319,2)*ROUND(G319,3),2)</f>
      </c>
      <c s="36" t="s">
        <v>5210</v>
      </c>
      <c>
        <f>(M319*21)/100</f>
      </c>
      <c t="s">
        <v>27</v>
      </c>
    </row>
    <row r="320" spans="1:5" ht="12.75">
      <c r="A320" s="35" t="s">
        <v>53</v>
      </c>
      <c r="E320" s="39" t="s">
        <v>5</v>
      </c>
    </row>
    <row r="321" spans="1:5" ht="12.75">
      <c r="A321" s="35" t="s">
        <v>54</v>
      </c>
      <c r="E321" s="40" t="s">
        <v>5</v>
      </c>
    </row>
    <row r="322" spans="1:5" ht="12.75">
      <c r="A322" t="s">
        <v>55</v>
      </c>
      <c r="E322" s="39" t="s">
        <v>5</v>
      </c>
    </row>
    <row r="323" spans="1:16" ht="25.5">
      <c r="A323" t="s">
        <v>48</v>
      </c>
      <c s="34" t="s">
        <v>627</v>
      </c>
      <c s="34" t="s">
        <v>6298</v>
      </c>
      <c s="35" t="s">
        <v>5</v>
      </c>
      <c s="6" t="s">
        <v>6299</v>
      </c>
      <c s="36" t="s">
        <v>62</v>
      </c>
      <c s="37">
        <v>2</v>
      </c>
      <c s="36">
        <v>0</v>
      </c>
      <c s="36">
        <f>ROUND(G323*H323,6)</f>
      </c>
      <c r="L323" s="38">
        <v>0</v>
      </c>
      <c s="32">
        <f>ROUND(ROUND(L323,2)*ROUND(G323,3),2)</f>
      </c>
      <c s="36" t="s">
        <v>5210</v>
      </c>
      <c>
        <f>(M323*21)/100</f>
      </c>
      <c t="s">
        <v>27</v>
      </c>
    </row>
    <row r="324" spans="1:5" ht="12.75">
      <c r="A324" s="35" t="s">
        <v>53</v>
      </c>
      <c r="E324" s="39" t="s">
        <v>5</v>
      </c>
    </row>
    <row r="325" spans="1:5" ht="12.75">
      <c r="A325" s="35" t="s">
        <v>54</v>
      </c>
      <c r="E325" s="40" t="s">
        <v>5</v>
      </c>
    </row>
    <row r="326" spans="1:5" ht="12.75">
      <c r="A326" t="s">
        <v>55</v>
      </c>
      <c r="E326" s="39" t="s">
        <v>5</v>
      </c>
    </row>
    <row r="327" spans="1:16" ht="12.75">
      <c r="A327" t="s">
        <v>48</v>
      </c>
      <c s="34" t="s">
        <v>628</v>
      </c>
      <c s="34" t="s">
        <v>5233</v>
      </c>
      <c s="35" t="s">
        <v>5</v>
      </c>
      <c s="6" t="s">
        <v>5234</v>
      </c>
      <c s="36" t="s">
        <v>62</v>
      </c>
      <c s="37">
        <v>2</v>
      </c>
      <c s="36">
        <v>0</v>
      </c>
      <c s="36">
        <f>ROUND(G327*H327,6)</f>
      </c>
      <c r="L327" s="38">
        <v>0</v>
      </c>
      <c s="32">
        <f>ROUND(ROUND(L327,2)*ROUND(G327,3),2)</f>
      </c>
      <c s="36" t="s">
        <v>5210</v>
      </c>
      <c>
        <f>(M327*21)/100</f>
      </c>
      <c t="s">
        <v>27</v>
      </c>
    </row>
    <row r="328" spans="1:5" ht="12.75">
      <c r="A328" s="35" t="s">
        <v>53</v>
      </c>
      <c r="E328" s="39" t="s">
        <v>5</v>
      </c>
    </row>
    <row r="329" spans="1:5" ht="12.75">
      <c r="A329" s="35" t="s">
        <v>54</v>
      </c>
      <c r="E329" s="40" t="s">
        <v>5</v>
      </c>
    </row>
    <row r="330" spans="1:5" ht="12.75">
      <c r="A330" t="s">
        <v>55</v>
      </c>
      <c r="E330" s="39" t="s">
        <v>5</v>
      </c>
    </row>
    <row r="331" spans="1:16" ht="12.75">
      <c r="A331" t="s">
        <v>48</v>
      </c>
      <c s="34" t="s">
        <v>632</v>
      </c>
      <c s="34" t="s">
        <v>6246</v>
      </c>
      <c s="35" t="s">
        <v>5</v>
      </c>
      <c s="6" t="s">
        <v>6247</v>
      </c>
      <c s="36" t="s">
        <v>62</v>
      </c>
      <c s="37">
        <v>12</v>
      </c>
      <c s="36">
        <v>0</v>
      </c>
      <c s="36">
        <f>ROUND(G331*H331,6)</f>
      </c>
      <c r="L331" s="38">
        <v>0</v>
      </c>
      <c s="32">
        <f>ROUND(ROUND(L331,2)*ROUND(G331,3),2)</f>
      </c>
      <c s="36" t="s">
        <v>5210</v>
      </c>
      <c>
        <f>(M331*21)/100</f>
      </c>
      <c t="s">
        <v>27</v>
      </c>
    </row>
    <row r="332" spans="1:5" ht="12.75">
      <c r="A332" s="35" t="s">
        <v>53</v>
      </c>
      <c r="E332" s="39" t="s">
        <v>5</v>
      </c>
    </row>
    <row r="333" spans="1:5" ht="12.75">
      <c r="A333" s="35" t="s">
        <v>54</v>
      </c>
      <c r="E333" s="40" t="s">
        <v>5</v>
      </c>
    </row>
    <row r="334" spans="1:5" ht="12.75">
      <c r="A334" t="s">
        <v>55</v>
      </c>
      <c r="E334" s="39" t="s">
        <v>5</v>
      </c>
    </row>
    <row r="335" spans="1:16" ht="12.75">
      <c r="A335" t="s">
        <v>48</v>
      </c>
      <c s="34" t="s">
        <v>636</v>
      </c>
      <c s="34" t="s">
        <v>6248</v>
      </c>
      <c s="35" t="s">
        <v>5</v>
      </c>
      <c s="6" t="s">
        <v>6249</v>
      </c>
      <c s="36" t="s">
        <v>62</v>
      </c>
      <c s="37">
        <v>6</v>
      </c>
      <c s="36">
        <v>0</v>
      </c>
      <c s="36">
        <f>ROUND(G335*H335,6)</f>
      </c>
      <c r="L335" s="38">
        <v>0</v>
      </c>
      <c s="32">
        <f>ROUND(ROUND(L335,2)*ROUND(G335,3),2)</f>
      </c>
      <c s="36" t="s">
        <v>5210</v>
      </c>
      <c>
        <f>(M335*21)/100</f>
      </c>
      <c t="s">
        <v>27</v>
      </c>
    </row>
    <row r="336" spans="1:5" ht="12.75">
      <c r="A336" s="35" t="s">
        <v>53</v>
      </c>
      <c r="E336" s="39" t="s">
        <v>5</v>
      </c>
    </row>
    <row r="337" spans="1:5" ht="12.75">
      <c r="A337" s="35" t="s">
        <v>54</v>
      </c>
      <c r="E337" s="40" t="s">
        <v>5</v>
      </c>
    </row>
    <row r="338" spans="1:5" ht="12.75">
      <c r="A338" t="s">
        <v>55</v>
      </c>
      <c r="E338" s="39" t="s">
        <v>5</v>
      </c>
    </row>
    <row r="339" spans="1:16" ht="25.5">
      <c r="A339" t="s">
        <v>48</v>
      </c>
      <c s="34" t="s">
        <v>640</v>
      </c>
      <c s="34" t="s">
        <v>5243</v>
      </c>
      <c s="35" t="s">
        <v>5</v>
      </c>
      <c s="6" t="s">
        <v>5244</v>
      </c>
      <c s="36" t="s">
        <v>51</v>
      </c>
      <c s="37">
        <v>12</v>
      </c>
      <c s="36">
        <v>0</v>
      </c>
      <c s="36">
        <f>ROUND(G339*H339,6)</f>
      </c>
      <c r="L339" s="38">
        <v>0</v>
      </c>
      <c s="32">
        <f>ROUND(ROUND(L339,2)*ROUND(G339,3),2)</f>
      </c>
      <c s="36" t="s">
        <v>5210</v>
      </c>
      <c>
        <f>(M339*21)/100</f>
      </c>
      <c t="s">
        <v>27</v>
      </c>
    </row>
    <row r="340" spans="1:5" ht="12.75">
      <c r="A340" s="35" t="s">
        <v>53</v>
      </c>
      <c r="E340" s="39" t="s">
        <v>5</v>
      </c>
    </row>
    <row r="341" spans="1:5" ht="12.75">
      <c r="A341" s="35" t="s">
        <v>54</v>
      </c>
      <c r="E341" s="40" t="s">
        <v>5</v>
      </c>
    </row>
    <row r="342" spans="1:5" ht="12.75">
      <c r="A342" t="s">
        <v>55</v>
      </c>
      <c r="E342" s="39" t="s">
        <v>5</v>
      </c>
    </row>
    <row r="343" spans="1:16" ht="25.5">
      <c r="A343" t="s">
        <v>48</v>
      </c>
      <c s="34" t="s">
        <v>644</v>
      </c>
      <c s="34" t="s">
        <v>5245</v>
      </c>
      <c s="35" t="s">
        <v>5</v>
      </c>
      <c s="6" t="s">
        <v>5246</v>
      </c>
      <c s="36" t="s">
        <v>62</v>
      </c>
      <c s="37">
        <v>4</v>
      </c>
      <c s="36">
        <v>0</v>
      </c>
      <c s="36">
        <f>ROUND(G343*H343,6)</f>
      </c>
      <c r="L343" s="38">
        <v>0</v>
      </c>
      <c s="32">
        <f>ROUND(ROUND(L343,2)*ROUND(G343,3),2)</f>
      </c>
      <c s="36" t="s">
        <v>5210</v>
      </c>
      <c>
        <f>(M343*21)/100</f>
      </c>
      <c t="s">
        <v>27</v>
      </c>
    </row>
    <row r="344" spans="1:5" ht="12.75">
      <c r="A344" s="35" t="s">
        <v>53</v>
      </c>
      <c r="E344" s="39" t="s">
        <v>5</v>
      </c>
    </row>
    <row r="345" spans="1:5" ht="12.75">
      <c r="A345" s="35" t="s">
        <v>54</v>
      </c>
      <c r="E345" s="40" t="s">
        <v>5</v>
      </c>
    </row>
    <row r="346" spans="1:5" ht="12.75">
      <c r="A346" t="s">
        <v>55</v>
      </c>
      <c r="E346" s="39" t="s">
        <v>5</v>
      </c>
    </row>
    <row r="347" spans="1:16" ht="25.5">
      <c r="A347" t="s">
        <v>48</v>
      </c>
      <c s="34" t="s">
        <v>648</v>
      </c>
      <c s="34" t="s">
        <v>5245</v>
      </c>
      <c s="35" t="s">
        <v>4</v>
      </c>
      <c s="6" t="s">
        <v>5246</v>
      </c>
      <c s="36" t="s">
        <v>62</v>
      </c>
      <c s="37">
        <v>2</v>
      </c>
      <c s="36">
        <v>0</v>
      </c>
      <c s="36">
        <f>ROUND(G347*H347,6)</f>
      </c>
      <c r="L347" s="38">
        <v>0</v>
      </c>
      <c s="32">
        <f>ROUND(ROUND(L347,2)*ROUND(G347,3),2)</f>
      </c>
      <c s="36" t="s">
        <v>5210</v>
      </c>
      <c>
        <f>(M347*21)/100</f>
      </c>
      <c t="s">
        <v>27</v>
      </c>
    </row>
    <row r="348" spans="1:5" ht="12.75">
      <c r="A348" s="35" t="s">
        <v>53</v>
      </c>
      <c r="E348" s="39" t="s">
        <v>5</v>
      </c>
    </row>
    <row r="349" spans="1:5" ht="12.75">
      <c r="A349" s="35" t="s">
        <v>54</v>
      </c>
      <c r="E349" s="40" t="s">
        <v>5</v>
      </c>
    </row>
    <row r="350" spans="1:5" ht="12.75">
      <c r="A350" t="s">
        <v>55</v>
      </c>
      <c r="E350" s="39" t="s">
        <v>5</v>
      </c>
    </row>
    <row r="351" spans="1:16" ht="12.75">
      <c r="A351" t="s">
        <v>48</v>
      </c>
      <c s="34" t="s">
        <v>652</v>
      </c>
      <c s="34" t="s">
        <v>6300</v>
      </c>
      <c s="35" t="s">
        <v>5</v>
      </c>
      <c s="6" t="s">
        <v>6301</v>
      </c>
      <c s="36" t="s">
        <v>4611</v>
      </c>
      <c s="37">
        <v>1</v>
      </c>
      <c s="36">
        <v>0</v>
      </c>
      <c s="36">
        <f>ROUND(G351*H351,6)</f>
      </c>
      <c r="L351" s="38">
        <v>0</v>
      </c>
      <c s="32">
        <f>ROUND(ROUND(L351,2)*ROUND(G351,3),2)</f>
      </c>
      <c s="36" t="s">
        <v>434</v>
      </c>
      <c>
        <f>(M351*21)/100</f>
      </c>
      <c t="s">
        <v>27</v>
      </c>
    </row>
    <row r="352" spans="1:5" ht="12.75">
      <c r="A352" s="35" t="s">
        <v>53</v>
      </c>
      <c r="E352" s="39" t="s">
        <v>5</v>
      </c>
    </row>
    <row r="353" spans="1:5" ht="12.75">
      <c r="A353" s="35" t="s">
        <v>54</v>
      </c>
      <c r="E353" s="40" t="s">
        <v>5</v>
      </c>
    </row>
    <row r="354" spans="1:5" ht="63.75">
      <c r="A354" t="s">
        <v>55</v>
      </c>
      <c r="E354" s="39" t="s">
        <v>6302</v>
      </c>
    </row>
    <row r="355" spans="1:16" ht="12.75">
      <c r="A355" t="s">
        <v>48</v>
      </c>
      <c s="34" t="s">
        <v>439</v>
      </c>
      <c s="34" t="s">
        <v>6303</v>
      </c>
      <c s="35" t="s">
        <v>5</v>
      </c>
      <c s="6" t="s">
        <v>6304</v>
      </c>
      <c s="36" t="s">
        <v>4611</v>
      </c>
      <c s="37">
        <v>1</v>
      </c>
      <c s="36">
        <v>0</v>
      </c>
      <c s="36">
        <f>ROUND(G355*H355,6)</f>
      </c>
      <c r="L355" s="38">
        <v>0</v>
      </c>
      <c s="32">
        <f>ROUND(ROUND(L355,2)*ROUND(G355,3),2)</f>
      </c>
      <c s="36" t="s">
        <v>434</v>
      </c>
      <c>
        <f>(M355*21)/100</f>
      </c>
      <c t="s">
        <v>27</v>
      </c>
    </row>
    <row r="356" spans="1:5" ht="12.75">
      <c r="A356" s="35" t="s">
        <v>53</v>
      </c>
      <c r="E356" s="39" t="s">
        <v>5</v>
      </c>
    </row>
    <row r="357" spans="1:5" ht="12.75">
      <c r="A357" s="35" t="s">
        <v>54</v>
      </c>
      <c r="E357" s="40" t="s">
        <v>5</v>
      </c>
    </row>
    <row r="358" spans="1:5" ht="63.75">
      <c r="A358" t="s">
        <v>55</v>
      </c>
      <c r="E358" s="39" t="s">
        <v>6302</v>
      </c>
    </row>
    <row r="359" spans="1:16" ht="12.75">
      <c r="A359" t="s">
        <v>48</v>
      </c>
      <c s="34" t="s">
        <v>446</v>
      </c>
      <c s="34" t="s">
        <v>5257</v>
      </c>
      <c s="35" t="s">
        <v>5</v>
      </c>
      <c s="6" t="s">
        <v>5258</v>
      </c>
      <c s="36" t="s">
        <v>51</v>
      </c>
      <c s="37">
        <v>12</v>
      </c>
      <c s="36">
        <v>0</v>
      </c>
      <c s="36">
        <f>ROUND(G359*H359,6)</f>
      </c>
      <c r="L359" s="38">
        <v>0</v>
      </c>
      <c s="32">
        <f>ROUND(ROUND(L359,2)*ROUND(G359,3),2)</f>
      </c>
      <c s="36" t="s">
        <v>434</v>
      </c>
      <c>
        <f>(M359*21)/100</f>
      </c>
      <c t="s">
        <v>27</v>
      </c>
    </row>
    <row r="360" spans="1:5" ht="12.75">
      <c r="A360" s="35" t="s">
        <v>53</v>
      </c>
      <c r="E360" s="39" t="s">
        <v>5</v>
      </c>
    </row>
    <row r="361" spans="1:5" ht="12.75">
      <c r="A361" s="35" t="s">
        <v>54</v>
      </c>
      <c r="E361" s="40" t="s">
        <v>5</v>
      </c>
    </row>
    <row r="362" spans="1:5" ht="12.75">
      <c r="A362" t="s">
        <v>55</v>
      </c>
      <c r="E362" s="39" t="s">
        <v>5</v>
      </c>
    </row>
    <row r="363" spans="1:16" ht="12.75">
      <c r="A363" t="s">
        <v>48</v>
      </c>
      <c s="34" t="s">
        <v>450</v>
      </c>
      <c s="34" t="s">
        <v>5281</v>
      </c>
      <c s="35" t="s">
        <v>5</v>
      </c>
      <c s="6" t="s">
        <v>6305</v>
      </c>
      <c s="36" t="s">
        <v>62</v>
      </c>
      <c s="37">
        <v>6</v>
      </c>
      <c s="36">
        <v>0</v>
      </c>
      <c s="36">
        <f>ROUND(G363*H363,6)</f>
      </c>
      <c r="L363" s="38">
        <v>0</v>
      </c>
      <c s="32">
        <f>ROUND(ROUND(L363,2)*ROUND(G363,3),2)</f>
      </c>
      <c s="36" t="s">
        <v>434</v>
      </c>
      <c>
        <f>(M363*21)/100</f>
      </c>
      <c t="s">
        <v>27</v>
      </c>
    </row>
    <row r="364" spans="1:5" ht="12.75">
      <c r="A364" s="35" t="s">
        <v>53</v>
      </c>
      <c r="E364" s="39" t="s">
        <v>5</v>
      </c>
    </row>
    <row r="365" spans="1:5" ht="12.75">
      <c r="A365" s="35" t="s">
        <v>54</v>
      </c>
      <c r="E365" s="40" t="s">
        <v>5</v>
      </c>
    </row>
    <row r="366" spans="1:5" ht="12.75">
      <c r="A366" t="s">
        <v>55</v>
      </c>
      <c r="E366" s="39" t="s">
        <v>5</v>
      </c>
    </row>
    <row r="367" spans="1:13" ht="12.75">
      <c r="A367" t="s">
        <v>46</v>
      </c>
      <c r="C367" s="31" t="s">
        <v>6306</v>
      </c>
      <c r="E367" s="33" t="s">
        <v>6307</v>
      </c>
      <c r="J367" s="32">
        <f>0</f>
      </c>
      <c s="32">
        <f>0</f>
      </c>
      <c s="32">
        <f>0+L368</f>
      </c>
      <c s="32">
        <f>0+M368</f>
      </c>
    </row>
    <row r="368" spans="1:16" ht="12.75">
      <c r="A368" t="s">
        <v>48</v>
      </c>
      <c s="34" t="s">
        <v>463</v>
      </c>
      <c s="34" t="s">
        <v>6308</v>
      </c>
      <c s="35" t="s">
        <v>5</v>
      </c>
      <c s="6" t="s">
        <v>6309</v>
      </c>
      <c s="36" t="s">
        <v>62</v>
      </c>
      <c s="37">
        <v>1</v>
      </c>
      <c s="36">
        <v>0</v>
      </c>
      <c s="36">
        <f>ROUND(G368*H368,6)</f>
      </c>
      <c r="L368" s="38">
        <v>0</v>
      </c>
      <c s="32">
        <f>ROUND(ROUND(L368,2)*ROUND(G368,3),2)</f>
      </c>
      <c s="36" t="s">
        <v>5210</v>
      </c>
      <c>
        <f>(M368*21)/100</f>
      </c>
      <c t="s">
        <v>27</v>
      </c>
    </row>
    <row r="369" spans="1:5" ht="12.75">
      <c r="A369" s="35" t="s">
        <v>53</v>
      </c>
      <c r="E369" s="39" t="s">
        <v>5</v>
      </c>
    </row>
    <row r="370" spans="1:5" ht="12.75">
      <c r="A370" s="35" t="s">
        <v>54</v>
      </c>
      <c r="E370" s="40" t="s">
        <v>5</v>
      </c>
    </row>
    <row r="371" spans="1:5" ht="25.5">
      <c r="A371" t="s">
        <v>55</v>
      </c>
      <c r="E371" s="39" t="s">
        <v>6310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2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4379</v>
      </c>
      <c s="41">
        <f>Rekapitulace!C74</f>
      </c>
      <c s="20" t="s">
        <v>0</v>
      </c>
      <c t="s">
        <v>23</v>
      </c>
      <c t="s">
        <v>27</v>
      </c>
    </row>
    <row r="4" spans="1:16" ht="32" customHeight="1">
      <c r="A4" s="24" t="s">
        <v>20</v>
      </c>
      <c s="25" t="s">
        <v>28</v>
      </c>
      <c s="27" t="s">
        <v>4379</v>
      </c>
      <c r="E4" s="26" t="s">
        <v>4380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COUNTIFS(L8:L263,"=0",A8:A263,"P")+COUNTIFS(L8:L263,"",A8:A263,"P")+SUM(Q8:Q263)</f>
      </c>
    </row>
    <row r="8" spans="1:13" ht="12.75">
      <c r="A8" t="s">
        <v>44</v>
      </c>
      <c r="C8" s="28" t="s">
        <v>6312</v>
      </c>
      <c r="E8" s="30" t="s">
        <v>5307</v>
      </c>
      <c r="J8" s="29">
        <f>0+J9+J58+J127+J192+J197+J206+J211+J228+J233+J238</f>
      </c>
      <c s="29">
        <f>0+K9+K58+K127+K192+K197+K206+K211+K228+K233+K238</f>
      </c>
      <c s="29">
        <f>0+L9+L58+L127+L192+L197+L206+L211+L228+L233+L238</f>
      </c>
      <c s="29">
        <f>0+M9+M58+M127+M192+M197+M206+M211+M228+M233+M238</f>
      </c>
    </row>
    <row r="9" spans="1:13" ht="12.75">
      <c r="A9" t="s">
        <v>46</v>
      </c>
      <c r="C9" s="31" t="s">
        <v>5309</v>
      </c>
      <c r="E9" s="33" t="s">
        <v>5310</v>
      </c>
      <c r="J9" s="32">
        <f>0</f>
      </c>
      <c s="32">
        <f>0</f>
      </c>
      <c s="32">
        <f>0+L10+L14+L18+L22+L26+L30+L34+L38+L42+L46+L50+L54</f>
      </c>
      <c s="32">
        <f>0+M10+M14+M18+M22+M26+M30+M34+M38+M42+M46+M50+M54</f>
      </c>
    </row>
    <row r="10" spans="1:16" ht="12.75">
      <c r="A10" t="s">
        <v>48</v>
      </c>
      <c s="34" t="s">
        <v>4</v>
      </c>
      <c s="34" t="s">
        <v>5311</v>
      </c>
      <c s="35" t="s">
        <v>5</v>
      </c>
      <c s="6" t="s">
        <v>6313</v>
      </c>
      <c s="36" t="s">
        <v>62</v>
      </c>
      <c s="37">
        <v>1</v>
      </c>
      <c s="36">
        <v>0</v>
      </c>
      <c s="36">
        <f>ROUND(G10*H10,6)</f>
      </c>
      <c r="L10" s="38">
        <v>0</v>
      </c>
      <c s="32">
        <f>ROUND(ROUND(L10,2)*ROUND(G10,3),2)</f>
      </c>
      <c s="36" t="s">
        <v>434</v>
      </c>
      <c>
        <f>(M10*21)/100</f>
      </c>
      <c t="s">
        <v>27</v>
      </c>
    </row>
    <row r="11" spans="1:5" ht="12.75">
      <c r="A11" s="35" t="s">
        <v>53</v>
      </c>
      <c r="E11" s="39" t="s">
        <v>5</v>
      </c>
    </row>
    <row r="12" spans="1:5" ht="12.75">
      <c r="A12" s="35" t="s">
        <v>54</v>
      </c>
      <c r="E12" s="40" t="s">
        <v>5</v>
      </c>
    </row>
    <row r="13" spans="1:5" ht="12.75">
      <c r="A13" t="s">
        <v>55</v>
      </c>
      <c r="E13" s="39" t="s">
        <v>6314</v>
      </c>
    </row>
    <row r="14" spans="1:16" ht="12.75">
      <c r="A14" t="s">
        <v>48</v>
      </c>
      <c s="34" t="s">
        <v>27</v>
      </c>
      <c s="34" t="s">
        <v>5314</v>
      </c>
      <c s="35" t="s">
        <v>5</v>
      </c>
      <c s="6" t="s">
        <v>5312</v>
      </c>
      <c s="36" t="s">
        <v>62</v>
      </c>
      <c s="37">
        <v>1</v>
      </c>
      <c s="36">
        <v>0</v>
      </c>
      <c s="36">
        <f>ROUND(G14*H14,6)</f>
      </c>
      <c r="L14" s="38">
        <v>0</v>
      </c>
      <c s="32">
        <f>ROUND(ROUND(L14,2)*ROUND(G14,3),2)</f>
      </c>
      <c s="36" t="s">
        <v>434</v>
      </c>
      <c>
        <f>(M14*21)/100</f>
      </c>
      <c t="s">
        <v>27</v>
      </c>
    </row>
    <row r="15" spans="1:5" ht="12.75">
      <c r="A15" s="35" t="s">
        <v>53</v>
      </c>
      <c r="E15" s="39" t="s">
        <v>5</v>
      </c>
    </row>
    <row r="16" spans="1:5" ht="12.75">
      <c r="A16" s="35" t="s">
        <v>54</v>
      </c>
      <c r="E16" s="40" t="s">
        <v>5</v>
      </c>
    </row>
    <row r="17" spans="1:5" ht="12.75">
      <c r="A17" t="s">
        <v>55</v>
      </c>
      <c r="E17" s="39" t="s">
        <v>5313</v>
      </c>
    </row>
    <row r="18" spans="1:16" ht="12.75">
      <c r="A18" t="s">
        <v>48</v>
      </c>
      <c s="34" t="s">
        <v>26</v>
      </c>
      <c s="34" t="s">
        <v>5327</v>
      </c>
      <c s="35" t="s">
        <v>5</v>
      </c>
      <c s="6" t="s">
        <v>5328</v>
      </c>
      <c s="36" t="s">
        <v>51</v>
      </c>
      <c s="37">
        <v>42</v>
      </c>
      <c s="36">
        <v>0</v>
      </c>
      <c s="36">
        <f>ROUND(G18*H18,6)</f>
      </c>
      <c r="L18" s="38">
        <v>0</v>
      </c>
      <c s="32">
        <f>ROUND(ROUND(L18,2)*ROUND(G18,3),2)</f>
      </c>
      <c s="36" t="s">
        <v>5319</v>
      </c>
      <c>
        <f>(M18*21)/100</f>
      </c>
      <c t="s">
        <v>27</v>
      </c>
    </row>
    <row r="19" spans="1:5" ht="12.75">
      <c r="A19" s="35" t="s">
        <v>53</v>
      </c>
      <c r="E19" s="39" t="s">
        <v>5</v>
      </c>
    </row>
    <row r="20" spans="1:5" ht="12.75">
      <c r="A20" s="35" t="s">
        <v>54</v>
      </c>
      <c r="E20" s="40" t="s">
        <v>5</v>
      </c>
    </row>
    <row r="21" spans="1:5" ht="25.5">
      <c r="A21" t="s">
        <v>55</v>
      </c>
      <c r="E21" s="39" t="s">
        <v>5329</v>
      </c>
    </row>
    <row r="22" spans="1:16" ht="12.75">
      <c r="A22" t="s">
        <v>48</v>
      </c>
      <c s="34" t="s">
        <v>63</v>
      </c>
      <c s="34" t="s">
        <v>5330</v>
      </c>
      <c s="35" t="s">
        <v>5</v>
      </c>
      <c s="6" t="s">
        <v>5331</v>
      </c>
      <c s="36" t="s">
        <v>51</v>
      </c>
      <c s="37">
        <v>6</v>
      </c>
      <c s="36">
        <v>0</v>
      </c>
      <c s="36">
        <f>ROUND(G22*H22,6)</f>
      </c>
      <c r="L22" s="38">
        <v>0</v>
      </c>
      <c s="32">
        <f>ROUND(ROUND(L22,2)*ROUND(G22,3),2)</f>
      </c>
      <c s="36" t="s">
        <v>5319</v>
      </c>
      <c>
        <f>(M22*21)/100</f>
      </c>
      <c t="s">
        <v>27</v>
      </c>
    </row>
    <row r="23" spans="1:5" ht="12.75">
      <c r="A23" s="35" t="s">
        <v>53</v>
      </c>
      <c r="E23" s="39" t="s">
        <v>5</v>
      </c>
    </row>
    <row r="24" spans="1:5" ht="12.75">
      <c r="A24" s="35" t="s">
        <v>54</v>
      </c>
      <c r="E24" s="40" t="s">
        <v>5</v>
      </c>
    </row>
    <row r="25" spans="1:5" ht="25.5">
      <c r="A25" t="s">
        <v>55</v>
      </c>
      <c r="E25" s="39" t="s">
        <v>6315</v>
      </c>
    </row>
    <row r="26" spans="1:16" ht="12.75">
      <c r="A26" t="s">
        <v>48</v>
      </c>
      <c s="34" t="s">
        <v>67</v>
      </c>
      <c s="34" t="s">
        <v>6316</v>
      </c>
      <c s="35" t="s">
        <v>5</v>
      </c>
      <c s="6" t="s">
        <v>6317</v>
      </c>
      <c s="36" t="s">
        <v>51</v>
      </c>
      <c s="37">
        <v>4</v>
      </c>
      <c s="36">
        <v>0</v>
      </c>
      <c s="36">
        <f>ROUND(G26*H26,6)</f>
      </c>
      <c r="L26" s="38">
        <v>0</v>
      </c>
      <c s="32">
        <f>ROUND(ROUND(L26,2)*ROUND(G26,3),2)</f>
      </c>
      <c s="36" t="s">
        <v>5319</v>
      </c>
      <c>
        <f>(M26*21)/100</f>
      </c>
      <c t="s">
        <v>27</v>
      </c>
    </row>
    <row r="27" spans="1:5" ht="12.75">
      <c r="A27" s="35" t="s">
        <v>53</v>
      </c>
      <c r="E27" s="39" t="s">
        <v>5</v>
      </c>
    </row>
    <row r="28" spans="1:5" ht="12.75">
      <c r="A28" s="35" t="s">
        <v>54</v>
      </c>
      <c r="E28" s="40" t="s">
        <v>5</v>
      </c>
    </row>
    <row r="29" spans="1:5" ht="25.5">
      <c r="A29" t="s">
        <v>55</v>
      </c>
      <c r="E29" s="39" t="s">
        <v>6318</v>
      </c>
    </row>
    <row r="30" spans="1:16" ht="12.75">
      <c r="A30" t="s">
        <v>48</v>
      </c>
      <c s="34" t="s">
        <v>72</v>
      </c>
      <c s="34" t="s">
        <v>5334</v>
      </c>
      <c s="35" t="s">
        <v>5</v>
      </c>
      <c s="6" t="s">
        <v>5335</v>
      </c>
      <c s="36" t="s">
        <v>51</v>
      </c>
      <c s="37">
        <v>9</v>
      </c>
      <c s="36">
        <v>0</v>
      </c>
      <c s="36">
        <f>ROUND(G30*H30,6)</f>
      </c>
      <c r="L30" s="38">
        <v>0</v>
      </c>
      <c s="32">
        <f>ROUND(ROUND(L30,2)*ROUND(G30,3),2)</f>
      </c>
      <c s="36" t="s">
        <v>5319</v>
      </c>
      <c>
        <f>(M30*21)/100</f>
      </c>
      <c t="s">
        <v>27</v>
      </c>
    </row>
    <row r="31" spans="1:5" ht="12.75">
      <c r="A31" s="35" t="s">
        <v>53</v>
      </c>
      <c r="E31" s="39" t="s">
        <v>5</v>
      </c>
    </row>
    <row r="32" spans="1:5" ht="12.75">
      <c r="A32" s="35" t="s">
        <v>54</v>
      </c>
      <c r="E32" s="40" t="s">
        <v>5</v>
      </c>
    </row>
    <row r="33" spans="1:5" ht="25.5">
      <c r="A33" t="s">
        <v>55</v>
      </c>
      <c r="E33" s="39" t="s">
        <v>6315</v>
      </c>
    </row>
    <row r="34" spans="1:16" ht="12.75">
      <c r="A34" t="s">
        <v>48</v>
      </c>
      <c s="34" t="s">
        <v>123</v>
      </c>
      <c s="34" t="s">
        <v>5336</v>
      </c>
      <c s="35" t="s">
        <v>5</v>
      </c>
      <c s="6" t="s">
        <v>5337</v>
      </c>
      <c s="36" t="s">
        <v>62</v>
      </c>
      <c s="37">
        <v>2</v>
      </c>
      <c s="36">
        <v>0</v>
      </c>
      <c s="36">
        <f>ROUND(G34*H34,6)</f>
      </c>
      <c r="L34" s="38">
        <v>0</v>
      </c>
      <c s="32">
        <f>ROUND(ROUND(L34,2)*ROUND(G34,3),2)</f>
      </c>
      <c s="36" t="s">
        <v>5319</v>
      </c>
      <c>
        <f>(M34*21)/100</f>
      </c>
      <c t="s">
        <v>27</v>
      </c>
    </row>
    <row r="35" spans="1:5" ht="12.75">
      <c r="A35" s="35" t="s">
        <v>53</v>
      </c>
      <c r="E35" s="39" t="s">
        <v>5</v>
      </c>
    </row>
    <row r="36" spans="1:5" ht="12.75">
      <c r="A36" s="35" t="s">
        <v>54</v>
      </c>
      <c r="E36" s="40" t="s">
        <v>5</v>
      </c>
    </row>
    <row r="37" spans="1:5" ht="12.75">
      <c r="A37" t="s">
        <v>55</v>
      </c>
      <c r="E37" s="39" t="s">
        <v>5</v>
      </c>
    </row>
    <row r="38" spans="1:16" ht="12.75">
      <c r="A38" t="s">
        <v>48</v>
      </c>
      <c s="34" t="s">
        <v>163</v>
      </c>
      <c s="34" t="s">
        <v>5338</v>
      </c>
      <c s="35" t="s">
        <v>5</v>
      </c>
      <c s="6" t="s">
        <v>5339</v>
      </c>
      <c s="36" t="s">
        <v>62</v>
      </c>
      <c s="37">
        <v>4</v>
      </c>
      <c s="36">
        <v>0</v>
      </c>
      <c s="36">
        <f>ROUND(G38*H38,6)</f>
      </c>
      <c r="L38" s="38">
        <v>0</v>
      </c>
      <c s="32">
        <f>ROUND(ROUND(L38,2)*ROUND(G38,3),2)</f>
      </c>
      <c s="36" t="s">
        <v>5319</v>
      </c>
      <c>
        <f>(M38*21)/100</f>
      </c>
      <c t="s">
        <v>27</v>
      </c>
    </row>
    <row r="39" spans="1:5" ht="12.75">
      <c r="A39" s="35" t="s">
        <v>53</v>
      </c>
      <c r="E39" s="39" t="s">
        <v>5</v>
      </c>
    </row>
    <row r="40" spans="1:5" ht="12.75">
      <c r="A40" s="35" t="s">
        <v>54</v>
      </c>
      <c r="E40" s="40" t="s">
        <v>5</v>
      </c>
    </row>
    <row r="41" spans="1:5" ht="12.75">
      <c r="A41" t="s">
        <v>55</v>
      </c>
      <c r="E41" s="39" t="s">
        <v>5</v>
      </c>
    </row>
    <row r="42" spans="1:16" ht="12.75">
      <c r="A42" t="s">
        <v>48</v>
      </c>
      <c s="34" t="s">
        <v>76</v>
      </c>
      <c s="34" t="s">
        <v>5340</v>
      </c>
      <c s="35" t="s">
        <v>5</v>
      </c>
      <c s="6" t="s">
        <v>5341</v>
      </c>
      <c s="36" t="s">
        <v>51</v>
      </c>
      <c s="37">
        <v>57</v>
      </c>
      <c s="36">
        <v>0</v>
      </c>
      <c s="36">
        <f>ROUND(G42*H42,6)</f>
      </c>
      <c r="L42" s="38">
        <v>0</v>
      </c>
      <c s="32">
        <f>ROUND(ROUND(L42,2)*ROUND(G42,3),2)</f>
      </c>
      <c s="36" t="s">
        <v>5319</v>
      </c>
      <c>
        <f>(M42*21)/100</f>
      </c>
      <c t="s">
        <v>27</v>
      </c>
    </row>
    <row r="43" spans="1:5" ht="12.75">
      <c r="A43" s="35" t="s">
        <v>53</v>
      </c>
      <c r="E43" s="39" t="s">
        <v>5</v>
      </c>
    </row>
    <row r="44" spans="1:5" ht="12.75">
      <c r="A44" s="35" t="s">
        <v>54</v>
      </c>
      <c r="E44" s="40" t="s">
        <v>5</v>
      </c>
    </row>
    <row r="45" spans="1:5" ht="12.75">
      <c r="A45" t="s">
        <v>55</v>
      </c>
      <c r="E45" s="39" t="s">
        <v>5342</v>
      </c>
    </row>
    <row r="46" spans="1:16" ht="25.5">
      <c r="A46" t="s">
        <v>48</v>
      </c>
      <c s="34" t="s">
        <v>82</v>
      </c>
      <c s="34" t="s">
        <v>6319</v>
      </c>
      <c s="35" t="s">
        <v>5</v>
      </c>
      <c s="6" t="s">
        <v>6320</v>
      </c>
      <c s="36" t="s">
        <v>51</v>
      </c>
      <c s="37">
        <v>11</v>
      </c>
      <c s="36">
        <v>0</v>
      </c>
      <c s="36">
        <f>ROUND(G46*H46,6)</f>
      </c>
      <c r="L46" s="38">
        <v>0</v>
      </c>
      <c s="32">
        <f>ROUND(ROUND(L46,2)*ROUND(G46,3),2)</f>
      </c>
      <c s="36" t="s">
        <v>5319</v>
      </c>
      <c>
        <f>(M46*21)/100</f>
      </c>
      <c t="s">
        <v>27</v>
      </c>
    </row>
    <row r="47" spans="1:5" ht="12.75">
      <c r="A47" s="35" t="s">
        <v>53</v>
      </c>
      <c r="E47" s="39" t="s">
        <v>5</v>
      </c>
    </row>
    <row r="48" spans="1:5" ht="12.75">
      <c r="A48" s="35" t="s">
        <v>54</v>
      </c>
      <c r="E48" s="40" t="s">
        <v>5</v>
      </c>
    </row>
    <row r="49" spans="1:5" ht="12.75">
      <c r="A49" t="s">
        <v>55</v>
      </c>
      <c r="E49" s="39" t="s">
        <v>6321</v>
      </c>
    </row>
    <row r="50" spans="1:16" ht="12.75">
      <c r="A50" t="s">
        <v>48</v>
      </c>
      <c s="34" t="s">
        <v>86</v>
      </c>
      <c s="34" t="s">
        <v>5343</v>
      </c>
      <c s="35" t="s">
        <v>5</v>
      </c>
      <c s="6" t="s">
        <v>5344</v>
      </c>
      <c s="36" t="s">
        <v>62</v>
      </c>
      <c s="37">
        <v>2</v>
      </c>
      <c s="36">
        <v>0</v>
      </c>
      <c s="36">
        <f>ROUND(G50*H50,6)</f>
      </c>
      <c r="L50" s="38">
        <v>0</v>
      </c>
      <c s="32">
        <f>ROUND(ROUND(L50,2)*ROUND(G50,3),2)</f>
      </c>
      <c s="36" t="s">
        <v>5319</v>
      </c>
      <c>
        <f>(M50*21)/100</f>
      </c>
      <c t="s">
        <v>27</v>
      </c>
    </row>
    <row r="51" spans="1:5" ht="12.75">
      <c r="A51" s="35" t="s">
        <v>53</v>
      </c>
      <c r="E51" s="39" t="s">
        <v>5</v>
      </c>
    </row>
    <row r="52" spans="1:5" ht="12.75">
      <c r="A52" s="35" t="s">
        <v>54</v>
      </c>
      <c r="E52" s="40" t="s">
        <v>5</v>
      </c>
    </row>
    <row r="53" spans="1:5" ht="12.75">
      <c r="A53" t="s">
        <v>55</v>
      </c>
      <c r="E53" s="39" t="s">
        <v>5345</v>
      </c>
    </row>
    <row r="54" spans="1:16" ht="12.75">
      <c r="A54" t="s">
        <v>48</v>
      </c>
      <c s="34" t="s">
        <v>90</v>
      </c>
      <c s="34" t="s">
        <v>5346</v>
      </c>
      <c s="35" t="s">
        <v>5</v>
      </c>
      <c s="6" t="s">
        <v>5347</v>
      </c>
      <c s="36" t="s">
        <v>5348</v>
      </c>
      <c s="37">
        <v>38452</v>
      </c>
      <c s="36">
        <v>0</v>
      </c>
      <c s="36">
        <f>ROUND(G54*H54,6)</f>
      </c>
      <c r="L54" s="38">
        <v>0</v>
      </c>
      <c s="32">
        <f>ROUND(ROUND(L54,2)*ROUND(G54,3),2)</f>
      </c>
      <c s="36" t="s">
        <v>5319</v>
      </c>
      <c>
        <f>(M54*21)/100</f>
      </c>
      <c t="s">
        <v>27</v>
      </c>
    </row>
    <row r="55" spans="1:5" ht="12.75">
      <c r="A55" s="35" t="s">
        <v>53</v>
      </c>
      <c r="E55" s="39" t="s">
        <v>5</v>
      </c>
    </row>
    <row r="56" spans="1:5" ht="12.75">
      <c r="A56" s="35" t="s">
        <v>54</v>
      </c>
      <c r="E56" s="40" t="s">
        <v>5</v>
      </c>
    </row>
    <row r="57" spans="1:5" ht="12.75">
      <c r="A57" t="s">
        <v>55</v>
      </c>
      <c r="E57" s="39" t="s">
        <v>5</v>
      </c>
    </row>
    <row r="58" spans="1:13" ht="12.75">
      <c r="A58" t="s">
        <v>46</v>
      </c>
      <c r="C58" s="31" t="s">
        <v>5349</v>
      </c>
      <c r="E58" s="33" t="s">
        <v>5350</v>
      </c>
      <c r="J58" s="32">
        <f>0</f>
      </c>
      <c s="32">
        <f>0</f>
      </c>
      <c s="32">
        <f>0+L59+L63+L67+L71+L75+L79+L83+L87+L91+L95+L99+L103+L107+L111+L115+L119+L123</f>
      </c>
      <c s="32">
        <f>0+M59+M63+M67+M71+M75+M79+M83+M87+M91+M95+M99+M103+M107+M111+M115+M119+M123</f>
      </c>
    </row>
    <row r="59" spans="1:16" ht="12.75">
      <c r="A59" t="s">
        <v>48</v>
      </c>
      <c s="34" t="s">
        <v>94</v>
      </c>
      <c s="34" t="s">
        <v>5351</v>
      </c>
      <c s="35" t="s">
        <v>5</v>
      </c>
      <c s="6" t="s">
        <v>6322</v>
      </c>
      <c s="36" t="s">
        <v>62</v>
      </c>
      <c s="37">
        <v>2</v>
      </c>
      <c s="36">
        <v>0</v>
      </c>
      <c s="36">
        <f>ROUND(G59*H59,6)</f>
      </c>
      <c r="L59" s="38">
        <v>0</v>
      </c>
      <c s="32">
        <f>ROUND(ROUND(L59,2)*ROUND(G59,3),2)</f>
      </c>
      <c s="36" t="s">
        <v>434</v>
      </c>
      <c>
        <f>(M59*21)/100</f>
      </c>
      <c t="s">
        <v>27</v>
      </c>
    </row>
    <row r="60" spans="1:5" ht="12.75">
      <c r="A60" s="35" t="s">
        <v>53</v>
      </c>
      <c r="E60" s="39" t="s">
        <v>5</v>
      </c>
    </row>
    <row r="61" spans="1:5" ht="12.75">
      <c r="A61" s="35" t="s">
        <v>54</v>
      </c>
      <c r="E61" s="40" t="s">
        <v>5</v>
      </c>
    </row>
    <row r="62" spans="1:5" ht="38.25">
      <c r="A62" t="s">
        <v>55</v>
      </c>
      <c r="E62" s="39" t="s">
        <v>5353</v>
      </c>
    </row>
    <row r="63" spans="1:16" ht="12.75">
      <c r="A63" t="s">
        <v>48</v>
      </c>
      <c s="34" t="s">
        <v>98</v>
      </c>
      <c s="34" t="s">
        <v>5354</v>
      </c>
      <c s="35" t="s">
        <v>5</v>
      </c>
      <c s="6" t="s">
        <v>5352</v>
      </c>
      <c s="36" t="s">
        <v>62</v>
      </c>
      <c s="37">
        <v>2</v>
      </c>
      <c s="36">
        <v>0</v>
      </c>
      <c s="36">
        <f>ROUND(G63*H63,6)</f>
      </c>
      <c r="L63" s="38">
        <v>0</v>
      </c>
      <c s="32">
        <f>ROUND(ROUND(L63,2)*ROUND(G63,3),2)</f>
      </c>
      <c s="36" t="s">
        <v>434</v>
      </c>
      <c>
        <f>(M63*21)/100</f>
      </c>
      <c t="s">
        <v>27</v>
      </c>
    </row>
    <row r="64" spans="1:5" ht="12.75">
      <c r="A64" s="35" t="s">
        <v>53</v>
      </c>
      <c r="E64" s="39" t="s">
        <v>5</v>
      </c>
    </row>
    <row r="65" spans="1:5" ht="12.75">
      <c r="A65" s="35" t="s">
        <v>54</v>
      </c>
      <c r="E65" s="40" t="s">
        <v>5</v>
      </c>
    </row>
    <row r="66" spans="1:5" ht="38.25">
      <c r="A66" t="s">
        <v>55</v>
      </c>
      <c r="E66" s="39" t="s">
        <v>5353</v>
      </c>
    </row>
    <row r="67" spans="1:16" ht="12.75">
      <c r="A67" t="s">
        <v>48</v>
      </c>
      <c s="34" t="s">
        <v>102</v>
      </c>
      <c s="34" t="s">
        <v>5359</v>
      </c>
      <c s="35" t="s">
        <v>5</v>
      </c>
      <c s="6" t="s">
        <v>5360</v>
      </c>
      <c s="36" t="s">
        <v>51</v>
      </c>
      <c s="37">
        <v>56</v>
      </c>
      <c s="36">
        <v>0</v>
      </c>
      <c s="36">
        <f>ROUND(G67*H67,6)</f>
      </c>
      <c r="L67" s="38">
        <v>0</v>
      </c>
      <c s="32">
        <f>ROUND(ROUND(L67,2)*ROUND(G67,3),2)</f>
      </c>
      <c s="36" t="s">
        <v>5319</v>
      </c>
      <c>
        <f>(M67*21)/100</f>
      </c>
      <c t="s">
        <v>27</v>
      </c>
    </row>
    <row r="68" spans="1:5" ht="12.75">
      <c r="A68" s="35" t="s">
        <v>53</v>
      </c>
      <c r="E68" s="39" t="s">
        <v>5</v>
      </c>
    </row>
    <row r="69" spans="1:5" ht="12.75">
      <c r="A69" s="35" t="s">
        <v>54</v>
      </c>
      <c r="E69" s="40" t="s">
        <v>5</v>
      </c>
    </row>
    <row r="70" spans="1:5" ht="12.75">
      <c r="A70" t="s">
        <v>55</v>
      </c>
      <c r="E70" s="39" t="s">
        <v>5361</v>
      </c>
    </row>
    <row r="71" spans="1:16" ht="12.75">
      <c r="A71" t="s">
        <v>48</v>
      </c>
      <c s="34" t="s">
        <v>107</v>
      </c>
      <c s="34" t="s">
        <v>5362</v>
      </c>
      <c s="35" t="s">
        <v>5</v>
      </c>
      <c s="6" t="s">
        <v>5363</v>
      </c>
      <c s="36" t="s">
        <v>51</v>
      </c>
      <c s="37">
        <v>13</v>
      </c>
      <c s="36">
        <v>0</v>
      </c>
      <c s="36">
        <f>ROUND(G71*H71,6)</f>
      </c>
      <c r="L71" s="38">
        <v>0</v>
      </c>
      <c s="32">
        <f>ROUND(ROUND(L71,2)*ROUND(G71,3),2)</f>
      </c>
      <c s="36" t="s">
        <v>5319</v>
      </c>
      <c>
        <f>(M71*21)/100</f>
      </c>
      <c t="s">
        <v>27</v>
      </c>
    </row>
    <row r="72" spans="1:5" ht="12.75">
      <c r="A72" s="35" t="s">
        <v>53</v>
      </c>
      <c r="E72" s="39" t="s">
        <v>5</v>
      </c>
    </row>
    <row r="73" spans="1:5" ht="12.75">
      <c r="A73" s="35" t="s">
        <v>54</v>
      </c>
      <c r="E73" s="40" t="s">
        <v>5</v>
      </c>
    </row>
    <row r="74" spans="1:5" ht="12.75">
      <c r="A74" t="s">
        <v>55</v>
      </c>
      <c r="E74" s="39" t="s">
        <v>5361</v>
      </c>
    </row>
    <row r="75" spans="1:16" ht="12.75">
      <c r="A75" t="s">
        <v>48</v>
      </c>
      <c s="34" t="s">
        <v>111</v>
      </c>
      <c s="34" t="s">
        <v>6323</v>
      </c>
      <c s="35" t="s">
        <v>5</v>
      </c>
      <c s="6" t="s">
        <v>6324</v>
      </c>
      <c s="36" t="s">
        <v>51</v>
      </c>
      <c s="37">
        <v>10</v>
      </c>
      <c s="36">
        <v>0</v>
      </c>
      <c s="36">
        <f>ROUND(G75*H75,6)</f>
      </c>
      <c r="L75" s="38">
        <v>0</v>
      </c>
      <c s="32">
        <f>ROUND(ROUND(L75,2)*ROUND(G75,3),2)</f>
      </c>
      <c s="36" t="s">
        <v>5319</v>
      </c>
      <c>
        <f>(M75*21)/100</f>
      </c>
      <c t="s">
        <v>27</v>
      </c>
    </row>
    <row r="76" spans="1:5" ht="12.75">
      <c r="A76" s="35" t="s">
        <v>53</v>
      </c>
      <c r="E76" s="39" t="s">
        <v>5</v>
      </c>
    </row>
    <row r="77" spans="1:5" ht="12.75">
      <c r="A77" s="35" t="s">
        <v>54</v>
      </c>
      <c r="E77" s="40" t="s">
        <v>5</v>
      </c>
    </row>
    <row r="78" spans="1:5" ht="12.75">
      <c r="A78" t="s">
        <v>55</v>
      </c>
      <c r="E78" s="39" t="s">
        <v>5361</v>
      </c>
    </row>
    <row r="79" spans="1:16" ht="25.5">
      <c r="A79" t="s">
        <v>48</v>
      </c>
      <c s="34" t="s">
        <v>115</v>
      </c>
      <c s="34" t="s">
        <v>5364</v>
      </c>
      <c s="35" t="s">
        <v>5</v>
      </c>
      <c s="6" t="s">
        <v>5365</v>
      </c>
      <c s="36" t="s">
        <v>51</v>
      </c>
      <c s="37">
        <v>56</v>
      </c>
      <c s="36">
        <v>0</v>
      </c>
      <c s="36">
        <f>ROUND(G79*H79,6)</f>
      </c>
      <c r="L79" s="38">
        <v>0</v>
      </c>
      <c s="32">
        <f>ROUND(ROUND(L79,2)*ROUND(G79,3),2)</f>
      </c>
      <c s="36" t="s">
        <v>5319</v>
      </c>
      <c>
        <f>(M79*21)/100</f>
      </c>
      <c t="s">
        <v>27</v>
      </c>
    </row>
    <row r="80" spans="1:5" ht="12.75">
      <c r="A80" s="35" t="s">
        <v>53</v>
      </c>
      <c r="E80" s="39" t="s">
        <v>5</v>
      </c>
    </row>
    <row r="81" spans="1:5" ht="12.75">
      <c r="A81" s="35" t="s">
        <v>54</v>
      </c>
      <c r="E81" s="40" t="s">
        <v>5</v>
      </c>
    </row>
    <row r="82" spans="1:5" ht="12.75">
      <c r="A82" t="s">
        <v>55</v>
      </c>
      <c r="E82" s="39" t="s">
        <v>5</v>
      </c>
    </row>
    <row r="83" spans="1:16" ht="25.5">
      <c r="A83" t="s">
        <v>48</v>
      </c>
      <c s="34" t="s">
        <v>119</v>
      </c>
      <c s="34" t="s">
        <v>5366</v>
      </c>
      <c s="35" t="s">
        <v>5</v>
      </c>
      <c s="6" t="s">
        <v>5367</v>
      </c>
      <c s="36" t="s">
        <v>51</v>
      </c>
      <c s="37">
        <v>23</v>
      </c>
      <c s="36">
        <v>0</v>
      </c>
      <c s="36">
        <f>ROUND(G83*H83,6)</f>
      </c>
      <c r="L83" s="38">
        <v>0</v>
      </c>
      <c s="32">
        <f>ROUND(ROUND(L83,2)*ROUND(G83,3),2)</f>
      </c>
      <c s="36" t="s">
        <v>5319</v>
      </c>
      <c>
        <f>(M83*21)/100</f>
      </c>
      <c t="s">
        <v>27</v>
      </c>
    </row>
    <row r="84" spans="1:5" ht="12.75">
      <c r="A84" s="35" t="s">
        <v>53</v>
      </c>
      <c r="E84" s="39" t="s">
        <v>5</v>
      </c>
    </row>
    <row r="85" spans="1:5" ht="12.75">
      <c r="A85" s="35" t="s">
        <v>54</v>
      </c>
      <c r="E85" s="40" t="s">
        <v>5</v>
      </c>
    </row>
    <row r="86" spans="1:5" ht="12.75">
      <c r="A86" t="s">
        <v>55</v>
      </c>
      <c r="E86" s="39" t="s">
        <v>5</v>
      </c>
    </row>
    <row r="87" spans="1:16" ht="12.75">
      <c r="A87" t="s">
        <v>48</v>
      </c>
      <c s="34" t="s">
        <v>125</v>
      </c>
      <c s="34" t="s">
        <v>5368</v>
      </c>
      <c s="35" t="s">
        <v>5</v>
      </c>
      <c s="6" t="s">
        <v>6325</v>
      </c>
      <c s="36" t="s">
        <v>62</v>
      </c>
      <c s="37">
        <v>12</v>
      </c>
      <c s="36">
        <v>0</v>
      </c>
      <c s="36">
        <f>ROUND(G87*H87,6)</f>
      </c>
      <c r="L87" s="38">
        <v>0</v>
      </c>
      <c s="32">
        <f>ROUND(ROUND(L87,2)*ROUND(G87,3),2)</f>
      </c>
      <c s="36" t="s">
        <v>5319</v>
      </c>
      <c>
        <f>(M87*21)/100</f>
      </c>
      <c t="s">
        <v>27</v>
      </c>
    </row>
    <row r="88" spans="1:5" ht="12.75">
      <c r="A88" s="35" t="s">
        <v>53</v>
      </c>
      <c r="E88" s="39" t="s">
        <v>5</v>
      </c>
    </row>
    <row r="89" spans="1:5" ht="12.75">
      <c r="A89" s="35" t="s">
        <v>54</v>
      </c>
      <c r="E89" s="40" t="s">
        <v>5</v>
      </c>
    </row>
    <row r="90" spans="1:5" ht="12.75">
      <c r="A90" t="s">
        <v>55</v>
      </c>
      <c r="E90" s="39" t="s">
        <v>5</v>
      </c>
    </row>
    <row r="91" spans="1:16" ht="12.75">
      <c r="A91" t="s">
        <v>48</v>
      </c>
      <c s="34" t="s">
        <v>129</v>
      </c>
      <c s="34" t="s">
        <v>5370</v>
      </c>
      <c s="35" t="s">
        <v>5</v>
      </c>
      <c s="6" t="s">
        <v>5371</v>
      </c>
      <c s="36" t="s">
        <v>62</v>
      </c>
      <c s="37">
        <v>4</v>
      </c>
      <c s="36">
        <v>0</v>
      </c>
      <c s="36">
        <f>ROUND(G91*H91,6)</f>
      </c>
      <c r="L91" s="38">
        <v>0</v>
      </c>
      <c s="32">
        <f>ROUND(ROUND(L91,2)*ROUND(G91,3),2)</f>
      </c>
      <c s="36" t="s">
        <v>5319</v>
      </c>
      <c>
        <f>(M91*21)/100</f>
      </c>
      <c t="s">
        <v>27</v>
      </c>
    </row>
    <row r="92" spans="1:5" ht="12.75">
      <c r="A92" s="35" t="s">
        <v>53</v>
      </c>
      <c r="E92" s="39" t="s">
        <v>5</v>
      </c>
    </row>
    <row r="93" spans="1:5" ht="12.75">
      <c r="A93" s="35" t="s">
        <v>54</v>
      </c>
      <c r="E93" s="40" t="s">
        <v>5</v>
      </c>
    </row>
    <row r="94" spans="1:5" ht="12.75">
      <c r="A94" t="s">
        <v>55</v>
      </c>
      <c r="E94" s="39" t="s">
        <v>5</v>
      </c>
    </row>
    <row r="95" spans="1:16" ht="12.75">
      <c r="A95" t="s">
        <v>48</v>
      </c>
      <c s="34" t="s">
        <v>133</v>
      </c>
      <c s="34" t="s">
        <v>5372</v>
      </c>
      <c s="35" t="s">
        <v>5</v>
      </c>
      <c s="6" t="s">
        <v>5373</v>
      </c>
      <c s="36" t="s">
        <v>2561</v>
      </c>
      <c s="37">
        <v>4</v>
      </c>
      <c s="36">
        <v>0</v>
      </c>
      <c s="36">
        <f>ROUND(G95*H95,6)</f>
      </c>
      <c r="L95" s="38">
        <v>0</v>
      </c>
      <c s="32">
        <f>ROUND(ROUND(L95,2)*ROUND(G95,3),2)</f>
      </c>
      <c s="36" t="s">
        <v>5319</v>
      </c>
      <c>
        <f>(M95*21)/100</f>
      </c>
      <c t="s">
        <v>27</v>
      </c>
    </row>
    <row r="96" spans="1:5" ht="12.75">
      <c r="A96" s="35" t="s">
        <v>53</v>
      </c>
      <c r="E96" s="39" t="s">
        <v>5</v>
      </c>
    </row>
    <row r="97" spans="1:5" ht="12.75">
      <c r="A97" s="35" t="s">
        <v>54</v>
      </c>
      <c r="E97" s="40" t="s">
        <v>5</v>
      </c>
    </row>
    <row r="98" spans="1:5" ht="12.75">
      <c r="A98" t="s">
        <v>55</v>
      </c>
      <c r="E98" s="39" t="s">
        <v>5</v>
      </c>
    </row>
    <row r="99" spans="1:16" ht="12.75">
      <c r="A99" t="s">
        <v>48</v>
      </c>
      <c s="34" t="s">
        <v>138</v>
      </c>
      <c s="34" t="s">
        <v>5374</v>
      </c>
      <c s="35" t="s">
        <v>5</v>
      </c>
      <c s="6" t="s">
        <v>5375</v>
      </c>
      <c s="36" t="s">
        <v>62</v>
      </c>
      <c s="37">
        <v>1</v>
      </c>
      <c s="36">
        <v>0</v>
      </c>
      <c s="36">
        <f>ROUND(G99*H99,6)</f>
      </c>
      <c r="L99" s="38">
        <v>0</v>
      </c>
      <c s="32">
        <f>ROUND(ROUND(L99,2)*ROUND(G99,3),2)</f>
      </c>
      <c s="36" t="s">
        <v>5319</v>
      </c>
      <c>
        <f>(M99*21)/100</f>
      </c>
      <c t="s">
        <v>27</v>
      </c>
    </row>
    <row r="100" spans="1:5" ht="12.75">
      <c r="A100" s="35" t="s">
        <v>53</v>
      </c>
      <c r="E100" s="39" t="s">
        <v>5</v>
      </c>
    </row>
    <row r="101" spans="1:5" ht="12.75">
      <c r="A101" s="35" t="s">
        <v>54</v>
      </c>
      <c r="E101" s="40" t="s">
        <v>5</v>
      </c>
    </row>
    <row r="102" spans="1:5" ht="12.75">
      <c r="A102" t="s">
        <v>55</v>
      </c>
      <c r="E102" s="39" t="s">
        <v>5</v>
      </c>
    </row>
    <row r="103" spans="1:16" ht="12.75">
      <c r="A103" t="s">
        <v>48</v>
      </c>
      <c s="34" t="s">
        <v>249</v>
      </c>
      <c s="34" t="s">
        <v>5376</v>
      </c>
      <c s="35" t="s">
        <v>5</v>
      </c>
      <c s="6" t="s">
        <v>5377</v>
      </c>
      <c s="36" t="s">
        <v>62</v>
      </c>
      <c s="37">
        <v>1</v>
      </c>
      <c s="36">
        <v>0</v>
      </c>
      <c s="36">
        <f>ROUND(G103*H103,6)</f>
      </c>
      <c r="L103" s="38">
        <v>0</v>
      </c>
      <c s="32">
        <f>ROUND(ROUND(L103,2)*ROUND(G103,3),2)</f>
      </c>
      <c s="36" t="s">
        <v>5319</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253</v>
      </c>
      <c s="34" t="s">
        <v>6326</v>
      </c>
      <c s="35" t="s">
        <v>5</v>
      </c>
      <c s="6" t="s">
        <v>6327</v>
      </c>
      <c s="36" t="s">
        <v>62</v>
      </c>
      <c s="37">
        <v>2</v>
      </c>
      <c s="36">
        <v>0</v>
      </c>
      <c s="36">
        <f>ROUND(G107*H107,6)</f>
      </c>
      <c r="L107" s="38">
        <v>0</v>
      </c>
      <c s="32">
        <f>ROUND(ROUND(L107,2)*ROUND(G107,3),2)</f>
      </c>
      <c s="36" t="s">
        <v>5319</v>
      </c>
      <c>
        <f>(M107*21)/100</f>
      </c>
      <c t="s">
        <v>27</v>
      </c>
    </row>
    <row r="108" spans="1:5" ht="12.75">
      <c r="A108" s="35" t="s">
        <v>53</v>
      </c>
      <c r="E108" s="39" t="s">
        <v>5</v>
      </c>
    </row>
    <row r="109" spans="1:5" ht="12.75">
      <c r="A109" s="35" t="s">
        <v>54</v>
      </c>
      <c r="E109" s="40" t="s">
        <v>5</v>
      </c>
    </row>
    <row r="110" spans="1:5" ht="12.75">
      <c r="A110" t="s">
        <v>55</v>
      </c>
      <c r="E110" s="39" t="s">
        <v>5</v>
      </c>
    </row>
    <row r="111" spans="1:16" ht="12.75">
      <c r="A111" t="s">
        <v>48</v>
      </c>
      <c s="34" t="s">
        <v>995</v>
      </c>
      <c s="34" t="s">
        <v>5378</v>
      </c>
      <c s="35" t="s">
        <v>5</v>
      </c>
      <c s="6" t="s">
        <v>5379</v>
      </c>
      <c s="36" t="s">
        <v>62</v>
      </c>
      <c s="37">
        <v>2</v>
      </c>
      <c s="36">
        <v>0</v>
      </c>
      <c s="36">
        <f>ROUND(G111*H111,6)</f>
      </c>
      <c r="L111" s="38">
        <v>0</v>
      </c>
      <c s="32">
        <f>ROUND(ROUND(L111,2)*ROUND(G111,3),2)</f>
      </c>
      <c s="36" t="s">
        <v>5319</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256</v>
      </c>
      <c s="34" t="s">
        <v>5383</v>
      </c>
      <c s="35" t="s">
        <v>5</v>
      </c>
      <c s="6" t="s">
        <v>5384</v>
      </c>
      <c s="36" t="s">
        <v>51</v>
      </c>
      <c s="37">
        <v>79</v>
      </c>
      <c s="36">
        <v>0</v>
      </c>
      <c s="36">
        <f>ROUND(G115*H115,6)</f>
      </c>
      <c r="L115" s="38">
        <v>0</v>
      </c>
      <c s="32">
        <f>ROUND(ROUND(L115,2)*ROUND(G115,3),2)</f>
      </c>
      <c s="36" t="s">
        <v>5319</v>
      </c>
      <c>
        <f>(M115*21)/100</f>
      </c>
      <c t="s">
        <v>27</v>
      </c>
    </row>
    <row r="116" spans="1:5" ht="12.75">
      <c r="A116" s="35" t="s">
        <v>53</v>
      </c>
      <c r="E116" s="39" t="s">
        <v>5</v>
      </c>
    </row>
    <row r="117" spans="1:5" ht="12.75">
      <c r="A117" s="35" t="s">
        <v>54</v>
      </c>
      <c r="E117" s="40" t="s">
        <v>5</v>
      </c>
    </row>
    <row r="118" spans="1:5" ht="12.75">
      <c r="A118" t="s">
        <v>55</v>
      </c>
      <c r="E118" s="39" t="s">
        <v>5</v>
      </c>
    </row>
    <row r="119" spans="1:16" ht="12.75">
      <c r="A119" t="s">
        <v>48</v>
      </c>
      <c s="34" t="s">
        <v>260</v>
      </c>
      <c s="34" t="s">
        <v>5385</v>
      </c>
      <c s="35" t="s">
        <v>5</v>
      </c>
      <c s="6" t="s">
        <v>6328</v>
      </c>
      <c s="36" t="s">
        <v>51</v>
      </c>
      <c s="37">
        <v>79</v>
      </c>
      <c s="36">
        <v>0</v>
      </c>
      <c s="36">
        <f>ROUND(G119*H119,6)</f>
      </c>
      <c r="L119" s="38">
        <v>0</v>
      </c>
      <c s="32">
        <f>ROUND(ROUND(L119,2)*ROUND(G119,3),2)</f>
      </c>
      <c s="36" t="s">
        <v>5319</v>
      </c>
      <c>
        <f>(M119*21)/100</f>
      </c>
      <c t="s">
        <v>27</v>
      </c>
    </row>
    <row r="120" spans="1:5" ht="12.75">
      <c r="A120" s="35" t="s">
        <v>53</v>
      </c>
      <c r="E120" s="39" t="s">
        <v>5</v>
      </c>
    </row>
    <row r="121" spans="1:5" ht="12.75">
      <c r="A121" s="35" t="s">
        <v>54</v>
      </c>
      <c r="E121" s="40" t="s">
        <v>5</v>
      </c>
    </row>
    <row r="122" spans="1:5" ht="12.75">
      <c r="A122" t="s">
        <v>55</v>
      </c>
      <c r="E122" s="39" t="s">
        <v>5</v>
      </c>
    </row>
    <row r="123" spans="1:16" ht="12.75">
      <c r="A123" t="s">
        <v>48</v>
      </c>
      <c s="34" t="s">
        <v>264</v>
      </c>
      <c s="34" t="s">
        <v>5387</v>
      </c>
      <c s="35" t="s">
        <v>5</v>
      </c>
      <c s="6" t="s">
        <v>5388</v>
      </c>
      <c s="36" t="s">
        <v>5348</v>
      </c>
      <c s="37">
        <v>50435</v>
      </c>
      <c s="36">
        <v>0</v>
      </c>
      <c s="36">
        <f>ROUND(G123*H123,6)</f>
      </c>
      <c r="L123" s="38">
        <v>0</v>
      </c>
      <c s="32">
        <f>ROUND(ROUND(L123,2)*ROUND(G123,3),2)</f>
      </c>
      <c s="36" t="s">
        <v>5319</v>
      </c>
      <c>
        <f>(M123*21)/100</f>
      </c>
      <c t="s">
        <v>27</v>
      </c>
    </row>
    <row r="124" spans="1:5" ht="12.75">
      <c r="A124" s="35" t="s">
        <v>53</v>
      </c>
      <c r="E124" s="39" t="s">
        <v>5</v>
      </c>
    </row>
    <row r="125" spans="1:5" ht="12.75">
      <c r="A125" s="35" t="s">
        <v>54</v>
      </c>
      <c r="E125" s="40" t="s">
        <v>5</v>
      </c>
    </row>
    <row r="126" spans="1:5" ht="12.75">
      <c r="A126" t="s">
        <v>55</v>
      </c>
      <c r="E126" s="39" t="s">
        <v>5</v>
      </c>
    </row>
    <row r="127" spans="1:13" ht="12.75">
      <c r="A127" t="s">
        <v>46</v>
      </c>
      <c r="C127" s="31" t="s">
        <v>5389</v>
      </c>
      <c r="E127" s="33" t="s">
        <v>5390</v>
      </c>
      <c r="J127" s="32">
        <f>0</f>
      </c>
      <c s="32">
        <f>0</f>
      </c>
      <c s="32">
        <f>0+L128+L132+L136+L140+L144+L148+L152+L156+L160+L164+L168+L172+L176+L180+L184+L188</f>
      </c>
      <c s="32">
        <f>0+M128+M132+M136+M140+M144+M148+M152+M156+M160+M164+M168+M172+M176+M180+M184+M188</f>
      </c>
    </row>
    <row r="128" spans="1:16" ht="12.75">
      <c r="A128" t="s">
        <v>48</v>
      </c>
      <c s="34" t="s">
        <v>283</v>
      </c>
      <c s="34" t="s">
        <v>6329</v>
      </c>
      <c s="35" t="s">
        <v>5</v>
      </c>
      <c s="6" t="s">
        <v>6330</v>
      </c>
      <c s="36" t="s">
        <v>62</v>
      </c>
      <c s="37">
        <v>1</v>
      </c>
      <c s="36">
        <v>0</v>
      </c>
      <c s="36">
        <f>ROUND(G128*H128,6)</f>
      </c>
      <c r="L128" s="38">
        <v>0</v>
      </c>
      <c s="32">
        <f>ROUND(ROUND(L128,2)*ROUND(G128,3),2)</f>
      </c>
      <c s="36" t="s">
        <v>434</v>
      </c>
      <c>
        <f>(M128*21)/100</f>
      </c>
      <c t="s">
        <v>27</v>
      </c>
    </row>
    <row r="129" spans="1:5" ht="12.75">
      <c r="A129" s="35" t="s">
        <v>53</v>
      </c>
      <c r="E129" s="39" t="s">
        <v>5</v>
      </c>
    </row>
    <row r="130" spans="1:5" ht="12.75">
      <c r="A130" s="35" t="s">
        <v>54</v>
      </c>
      <c r="E130" s="40" t="s">
        <v>5</v>
      </c>
    </row>
    <row r="131" spans="1:5" ht="25.5">
      <c r="A131" t="s">
        <v>55</v>
      </c>
      <c r="E131" s="39" t="s">
        <v>6331</v>
      </c>
    </row>
    <row r="132" spans="1:16" ht="12.75">
      <c r="A132" t="s">
        <v>48</v>
      </c>
      <c s="34" t="s">
        <v>287</v>
      </c>
      <c s="34" t="s">
        <v>5394</v>
      </c>
      <c s="35" t="s">
        <v>5</v>
      </c>
      <c s="6" t="s">
        <v>6332</v>
      </c>
      <c s="36" t="s">
        <v>6333</v>
      </c>
      <c s="37">
        <v>1</v>
      </c>
      <c s="36">
        <v>0</v>
      </c>
      <c s="36">
        <f>ROUND(G132*H132,6)</f>
      </c>
      <c r="L132" s="38">
        <v>0</v>
      </c>
      <c s="32">
        <f>ROUND(ROUND(L132,2)*ROUND(G132,3),2)</f>
      </c>
      <c s="36" t="s">
        <v>434</v>
      </c>
      <c>
        <f>(M132*21)/100</f>
      </c>
      <c t="s">
        <v>27</v>
      </c>
    </row>
    <row r="133" spans="1:5" ht="12.75">
      <c r="A133" s="35" t="s">
        <v>53</v>
      </c>
      <c r="E133" s="39" t="s">
        <v>5</v>
      </c>
    </row>
    <row r="134" spans="1:5" ht="12.75">
      <c r="A134" s="35" t="s">
        <v>54</v>
      </c>
      <c r="E134" s="40" t="s">
        <v>5</v>
      </c>
    </row>
    <row r="135" spans="1:5" ht="51">
      <c r="A135" t="s">
        <v>55</v>
      </c>
      <c r="E135" s="39" t="s">
        <v>6334</v>
      </c>
    </row>
    <row r="136" spans="1:16" ht="12.75">
      <c r="A136" t="s">
        <v>48</v>
      </c>
      <c s="34" t="s">
        <v>291</v>
      </c>
      <c s="34" t="s">
        <v>6335</v>
      </c>
      <c s="35" t="s">
        <v>5</v>
      </c>
      <c s="6" t="s">
        <v>6336</v>
      </c>
      <c s="36" t="s">
        <v>4611</v>
      </c>
      <c s="37">
        <v>2</v>
      </c>
      <c s="36">
        <v>0</v>
      </c>
      <c s="36">
        <f>ROUND(G136*H136,6)</f>
      </c>
      <c r="L136" s="38">
        <v>0</v>
      </c>
      <c s="32">
        <f>ROUND(ROUND(L136,2)*ROUND(G136,3),2)</f>
      </c>
      <c s="36" t="s">
        <v>434</v>
      </c>
      <c>
        <f>(M136*21)/100</f>
      </c>
      <c t="s">
        <v>27</v>
      </c>
    </row>
    <row r="137" spans="1:5" ht="12.75">
      <c r="A137" s="35" t="s">
        <v>53</v>
      </c>
      <c r="E137" s="39" t="s">
        <v>5</v>
      </c>
    </row>
    <row r="138" spans="1:5" ht="12.75">
      <c r="A138" s="35" t="s">
        <v>54</v>
      </c>
      <c r="E138" s="40" t="s">
        <v>5</v>
      </c>
    </row>
    <row r="139" spans="1:5" ht="25.5">
      <c r="A139" t="s">
        <v>55</v>
      </c>
      <c r="E139" s="39" t="s">
        <v>6337</v>
      </c>
    </row>
    <row r="140" spans="1:16" ht="12.75">
      <c r="A140" t="s">
        <v>48</v>
      </c>
      <c s="34" t="s">
        <v>295</v>
      </c>
      <c s="34" t="s">
        <v>6338</v>
      </c>
      <c s="35" t="s">
        <v>5</v>
      </c>
      <c s="6" t="s">
        <v>6339</v>
      </c>
      <c s="36" t="s">
        <v>4611</v>
      </c>
      <c s="37">
        <v>1</v>
      </c>
      <c s="36">
        <v>0</v>
      </c>
      <c s="36">
        <f>ROUND(G140*H140,6)</f>
      </c>
      <c r="L140" s="38">
        <v>0</v>
      </c>
      <c s="32">
        <f>ROUND(ROUND(L140,2)*ROUND(G140,3),2)</f>
      </c>
      <c s="36" t="s">
        <v>434</v>
      </c>
      <c>
        <f>(M140*21)/100</f>
      </c>
      <c t="s">
        <v>27</v>
      </c>
    </row>
    <row r="141" spans="1:5" ht="12.75">
      <c r="A141" s="35" t="s">
        <v>53</v>
      </c>
      <c r="E141" s="39" t="s">
        <v>5</v>
      </c>
    </row>
    <row r="142" spans="1:5" ht="12.75">
      <c r="A142" s="35" t="s">
        <v>54</v>
      </c>
      <c r="E142" s="40" t="s">
        <v>5</v>
      </c>
    </row>
    <row r="143" spans="1:5" ht="25.5">
      <c r="A143" t="s">
        <v>55</v>
      </c>
      <c r="E143" s="39" t="s">
        <v>6340</v>
      </c>
    </row>
    <row r="144" spans="1:16" ht="12.75">
      <c r="A144" t="s">
        <v>48</v>
      </c>
      <c s="34" t="s">
        <v>526</v>
      </c>
      <c s="34" t="s">
        <v>6341</v>
      </c>
      <c s="35" t="s">
        <v>5</v>
      </c>
      <c s="6" t="s">
        <v>6342</v>
      </c>
      <c s="36" t="s">
        <v>4611</v>
      </c>
      <c s="37">
        <v>2</v>
      </c>
      <c s="36">
        <v>0</v>
      </c>
      <c s="36">
        <f>ROUND(G144*H144,6)</f>
      </c>
      <c r="L144" s="38">
        <v>0</v>
      </c>
      <c s="32">
        <f>ROUND(ROUND(L144,2)*ROUND(G144,3),2)</f>
      </c>
      <c s="36" t="s">
        <v>434</v>
      </c>
      <c>
        <f>(M144*21)/100</f>
      </c>
      <c t="s">
        <v>27</v>
      </c>
    </row>
    <row r="145" spans="1:5" ht="12.75">
      <c r="A145" s="35" t="s">
        <v>53</v>
      </c>
      <c r="E145" s="39" t="s">
        <v>5</v>
      </c>
    </row>
    <row r="146" spans="1:5" ht="12.75">
      <c r="A146" s="35" t="s">
        <v>54</v>
      </c>
      <c r="E146" s="40" t="s">
        <v>5</v>
      </c>
    </row>
    <row r="147" spans="1:5" ht="12.75">
      <c r="A147" t="s">
        <v>55</v>
      </c>
      <c r="E147" s="39" t="s">
        <v>6343</v>
      </c>
    </row>
    <row r="148" spans="1:16" ht="12.75">
      <c r="A148" t="s">
        <v>48</v>
      </c>
      <c s="34" t="s">
        <v>300</v>
      </c>
      <c s="34" t="s">
        <v>6344</v>
      </c>
      <c s="35" t="s">
        <v>5</v>
      </c>
      <c s="6" t="s">
        <v>6345</v>
      </c>
      <c s="36" t="s">
        <v>62</v>
      </c>
      <c s="37">
        <v>1</v>
      </c>
      <c s="36">
        <v>0</v>
      </c>
      <c s="36">
        <f>ROUND(G148*H148,6)</f>
      </c>
      <c r="L148" s="38">
        <v>0</v>
      </c>
      <c s="32">
        <f>ROUND(ROUND(L148,2)*ROUND(G148,3),2)</f>
      </c>
      <c s="36" t="s">
        <v>434</v>
      </c>
      <c>
        <f>(M148*21)/100</f>
      </c>
      <c t="s">
        <v>27</v>
      </c>
    </row>
    <row r="149" spans="1:5" ht="12.75">
      <c r="A149" s="35" t="s">
        <v>53</v>
      </c>
      <c r="E149" s="39" t="s">
        <v>5</v>
      </c>
    </row>
    <row r="150" spans="1:5" ht="12.75">
      <c r="A150" s="35" t="s">
        <v>54</v>
      </c>
      <c r="E150" s="40" t="s">
        <v>5</v>
      </c>
    </row>
    <row r="151" spans="1:5" ht="12.75">
      <c r="A151" t="s">
        <v>55</v>
      </c>
      <c r="E151" s="39" t="s">
        <v>6346</v>
      </c>
    </row>
    <row r="152" spans="1:16" ht="12.75">
      <c r="A152" t="s">
        <v>48</v>
      </c>
      <c s="34" t="s">
        <v>533</v>
      </c>
      <c s="34" t="s">
        <v>5409</v>
      </c>
      <c s="35" t="s">
        <v>5</v>
      </c>
      <c s="6" t="s">
        <v>5410</v>
      </c>
      <c s="36" t="s">
        <v>62</v>
      </c>
      <c s="37">
        <v>1</v>
      </c>
      <c s="36">
        <v>0</v>
      </c>
      <c s="36">
        <f>ROUND(G152*H152,6)</f>
      </c>
      <c r="L152" s="38">
        <v>0</v>
      </c>
      <c s="32">
        <f>ROUND(ROUND(L152,2)*ROUND(G152,3),2)</f>
      </c>
      <c s="36" t="s">
        <v>5319</v>
      </c>
      <c>
        <f>(M152*21)/100</f>
      </c>
      <c t="s">
        <v>27</v>
      </c>
    </row>
    <row r="153" spans="1:5" ht="12.75">
      <c r="A153" s="35" t="s">
        <v>53</v>
      </c>
      <c r="E153" s="39" t="s">
        <v>5</v>
      </c>
    </row>
    <row r="154" spans="1:5" ht="12.75">
      <c r="A154" s="35" t="s">
        <v>54</v>
      </c>
      <c r="E154" s="40" t="s">
        <v>5</v>
      </c>
    </row>
    <row r="155" spans="1:5" ht="12.75">
      <c r="A155" t="s">
        <v>55</v>
      </c>
      <c r="E155" s="39" t="s">
        <v>5</v>
      </c>
    </row>
    <row r="156" spans="1:16" ht="12.75">
      <c r="A156" t="s">
        <v>48</v>
      </c>
      <c s="34" t="s">
        <v>305</v>
      </c>
      <c s="34" t="s">
        <v>5411</v>
      </c>
      <c s="35" t="s">
        <v>5</v>
      </c>
      <c s="6" t="s">
        <v>5412</v>
      </c>
      <c s="36" t="s">
        <v>4611</v>
      </c>
      <c s="37">
        <v>1</v>
      </c>
      <c s="36">
        <v>0</v>
      </c>
      <c s="36">
        <f>ROUND(G156*H156,6)</f>
      </c>
      <c r="L156" s="38">
        <v>0</v>
      </c>
      <c s="32">
        <f>ROUND(ROUND(L156,2)*ROUND(G156,3),2)</f>
      </c>
      <c s="36" t="s">
        <v>5319</v>
      </c>
      <c>
        <f>(M156*21)/100</f>
      </c>
      <c t="s">
        <v>27</v>
      </c>
    </row>
    <row r="157" spans="1:5" ht="12.75">
      <c r="A157" s="35" t="s">
        <v>53</v>
      </c>
      <c r="E157" s="39" t="s">
        <v>5</v>
      </c>
    </row>
    <row r="158" spans="1:5" ht="12.75">
      <c r="A158" s="35" t="s">
        <v>54</v>
      </c>
      <c r="E158" s="40" t="s">
        <v>5</v>
      </c>
    </row>
    <row r="159" spans="1:5" ht="12.75">
      <c r="A159" t="s">
        <v>55</v>
      </c>
      <c r="E159" s="39" t="s">
        <v>5</v>
      </c>
    </row>
    <row r="160" spans="1:16" ht="12.75">
      <c r="A160" t="s">
        <v>48</v>
      </c>
      <c s="34" t="s">
        <v>311</v>
      </c>
      <c s="34" t="s">
        <v>6347</v>
      </c>
      <c s="35" t="s">
        <v>5</v>
      </c>
      <c s="6" t="s">
        <v>6348</v>
      </c>
      <c s="36" t="s">
        <v>4611</v>
      </c>
      <c s="37">
        <v>2</v>
      </c>
      <c s="36">
        <v>0</v>
      </c>
      <c s="36">
        <f>ROUND(G160*H160,6)</f>
      </c>
      <c r="L160" s="38">
        <v>0</v>
      </c>
      <c s="32">
        <f>ROUND(ROUND(L160,2)*ROUND(G160,3),2)</f>
      </c>
      <c s="36" t="s">
        <v>5319</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312</v>
      </c>
      <c s="34" t="s">
        <v>5419</v>
      </c>
      <c s="35" t="s">
        <v>5</v>
      </c>
      <c s="6" t="s">
        <v>5420</v>
      </c>
      <c s="36" t="s">
        <v>4611</v>
      </c>
      <c s="37">
        <v>1</v>
      </c>
      <c s="36">
        <v>0</v>
      </c>
      <c s="36">
        <f>ROUND(G164*H164,6)</f>
      </c>
      <c r="L164" s="38">
        <v>0</v>
      </c>
      <c s="32">
        <f>ROUND(ROUND(L164,2)*ROUND(G164,3),2)</f>
      </c>
      <c s="36" t="s">
        <v>5319</v>
      </c>
      <c>
        <f>(M164*21)/100</f>
      </c>
      <c t="s">
        <v>27</v>
      </c>
    </row>
    <row r="165" spans="1:5" ht="12.75">
      <c r="A165" s="35" t="s">
        <v>53</v>
      </c>
      <c r="E165" s="39" t="s">
        <v>5</v>
      </c>
    </row>
    <row r="166" spans="1:5" ht="12.75">
      <c r="A166" s="35" t="s">
        <v>54</v>
      </c>
      <c r="E166" s="40" t="s">
        <v>5</v>
      </c>
    </row>
    <row r="167" spans="1:5" ht="12.75">
      <c r="A167" t="s">
        <v>55</v>
      </c>
      <c r="E167" s="39" t="s">
        <v>5</v>
      </c>
    </row>
    <row r="168" spans="1:16" ht="12.75">
      <c r="A168" t="s">
        <v>48</v>
      </c>
      <c s="34" t="s">
        <v>314</v>
      </c>
      <c s="34" t="s">
        <v>6349</v>
      </c>
      <c s="35" t="s">
        <v>5</v>
      </c>
      <c s="6" t="s">
        <v>6350</v>
      </c>
      <c s="36" t="s">
        <v>62</v>
      </c>
      <c s="37">
        <v>2</v>
      </c>
      <c s="36">
        <v>0</v>
      </c>
      <c s="36">
        <f>ROUND(G168*H168,6)</f>
      </c>
      <c r="L168" s="38">
        <v>0</v>
      </c>
      <c s="32">
        <f>ROUND(ROUND(L168,2)*ROUND(G168,3),2)</f>
      </c>
      <c s="36" t="s">
        <v>5319</v>
      </c>
      <c>
        <f>(M168*21)/100</f>
      </c>
      <c t="s">
        <v>27</v>
      </c>
    </row>
    <row r="169" spans="1:5" ht="12.75">
      <c r="A169" s="35" t="s">
        <v>53</v>
      </c>
      <c r="E169" s="39" t="s">
        <v>5</v>
      </c>
    </row>
    <row r="170" spans="1:5" ht="12.75">
      <c r="A170" s="35" t="s">
        <v>54</v>
      </c>
      <c r="E170" s="40" t="s">
        <v>5</v>
      </c>
    </row>
    <row r="171" spans="1:5" ht="12.75">
      <c r="A171" t="s">
        <v>55</v>
      </c>
      <c r="E171" s="39" t="s">
        <v>5</v>
      </c>
    </row>
    <row r="172" spans="1:16" ht="12.75">
      <c r="A172" t="s">
        <v>48</v>
      </c>
      <c s="34" t="s">
        <v>319</v>
      </c>
      <c s="34" t="s">
        <v>6351</v>
      </c>
      <c s="35" t="s">
        <v>5</v>
      </c>
      <c s="6" t="s">
        <v>6352</v>
      </c>
      <c s="36" t="s">
        <v>62</v>
      </c>
      <c s="37">
        <v>1</v>
      </c>
      <c s="36">
        <v>0</v>
      </c>
      <c s="36">
        <f>ROUND(G172*H172,6)</f>
      </c>
      <c r="L172" s="38">
        <v>0</v>
      </c>
      <c s="32">
        <f>ROUND(ROUND(L172,2)*ROUND(G172,3),2)</f>
      </c>
      <c s="36" t="s">
        <v>5319</v>
      </c>
      <c>
        <f>(M172*21)/100</f>
      </c>
      <c t="s">
        <v>27</v>
      </c>
    </row>
    <row r="173" spans="1:5" ht="12.75">
      <c r="A173" s="35" t="s">
        <v>53</v>
      </c>
      <c r="E173" s="39" t="s">
        <v>5</v>
      </c>
    </row>
    <row r="174" spans="1:5" ht="12.75">
      <c r="A174" s="35" t="s">
        <v>54</v>
      </c>
      <c r="E174" s="40" t="s">
        <v>5</v>
      </c>
    </row>
    <row r="175" spans="1:5" ht="12.75">
      <c r="A175" t="s">
        <v>55</v>
      </c>
      <c r="E175" s="39" t="s">
        <v>5</v>
      </c>
    </row>
    <row r="176" spans="1:16" ht="25.5">
      <c r="A176" t="s">
        <v>48</v>
      </c>
      <c s="34" t="s">
        <v>323</v>
      </c>
      <c s="34" t="s">
        <v>6353</v>
      </c>
      <c s="35" t="s">
        <v>5</v>
      </c>
      <c s="6" t="s">
        <v>6354</v>
      </c>
      <c s="36" t="s">
        <v>4611</v>
      </c>
      <c s="37">
        <v>1</v>
      </c>
      <c s="36">
        <v>0</v>
      </c>
      <c s="36">
        <f>ROUND(G176*H176,6)</f>
      </c>
      <c r="L176" s="38">
        <v>0</v>
      </c>
      <c s="32">
        <f>ROUND(ROUND(L176,2)*ROUND(G176,3),2)</f>
      </c>
      <c s="36" t="s">
        <v>434</v>
      </c>
      <c>
        <f>(M176*21)/100</f>
      </c>
      <c t="s">
        <v>27</v>
      </c>
    </row>
    <row r="177" spans="1:5" ht="12.75">
      <c r="A177" s="35" t="s">
        <v>53</v>
      </c>
      <c r="E177" s="39" t="s">
        <v>5</v>
      </c>
    </row>
    <row r="178" spans="1:5" ht="12.75">
      <c r="A178" s="35" t="s">
        <v>54</v>
      </c>
      <c r="E178" s="40" t="s">
        <v>5</v>
      </c>
    </row>
    <row r="179" spans="1:5" ht="63.75">
      <c r="A179" t="s">
        <v>55</v>
      </c>
      <c r="E179" s="39" t="s">
        <v>6355</v>
      </c>
    </row>
    <row r="180" spans="1:16" ht="12.75">
      <c r="A180" t="s">
        <v>48</v>
      </c>
      <c s="34" t="s">
        <v>327</v>
      </c>
      <c s="34" t="s">
        <v>6356</v>
      </c>
      <c s="35" t="s">
        <v>5</v>
      </c>
      <c s="6" t="s">
        <v>6357</v>
      </c>
      <c s="36" t="s">
        <v>4611</v>
      </c>
      <c s="37">
        <v>1</v>
      </c>
      <c s="36">
        <v>0</v>
      </c>
      <c s="36">
        <f>ROUND(G180*H180,6)</f>
      </c>
      <c r="L180" s="38">
        <v>0</v>
      </c>
      <c s="32">
        <f>ROUND(ROUND(L180,2)*ROUND(G180,3),2)</f>
      </c>
      <c s="36" t="s">
        <v>5319</v>
      </c>
      <c>
        <f>(M180*21)/100</f>
      </c>
      <c t="s">
        <v>27</v>
      </c>
    </row>
    <row r="181" spans="1:5" ht="12.75">
      <c r="A181" s="35" t="s">
        <v>53</v>
      </c>
      <c r="E181" s="39" t="s">
        <v>5</v>
      </c>
    </row>
    <row r="182" spans="1:5" ht="12.75">
      <c r="A182" s="35" t="s">
        <v>54</v>
      </c>
      <c r="E182" s="40" t="s">
        <v>5</v>
      </c>
    </row>
    <row r="183" spans="1:5" ht="12.75">
      <c r="A183" t="s">
        <v>55</v>
      </c>
      <c r="E183" s="39" t="s">
        <v>5</v>
      </c>
    </row>
    <row r="184" spans="1:16" ht="12.75">
      <c r="A184" t="s">
        <v>48</v>
      </c>
      <c s="34" t="s">
        <v>330</v>
      </c>
      <c s="34" t="s">
        <v>5432</v>
      </c>
      <c s="35" t="s">
        <v>5</v>
      </c>
      <c s="6" t="s">
        <v>5433</v>
      </c>
      <c s="36" t="s">
        <v>5348</v>
      </c>
      <c s="37">
        <v>65788</v>
      </c>
      <c s="36">
        <v>0</v>
      </c>
      <c s="36">
        <f>ROUND(G184*H184,6)</f>
      </c>
      <c r="L184" s="38">
        <v>0</v>
      </c>
      <c s="32">
        <f>ROUND(ROUND(L184,2)*ROUND(G184,3),2)</f>
      </c>
      <c s="36" t="s">
        <v>5319</v>
      </c>
      <c>
        <f>(M184*21)/100</f>
      </c>
      <c t="s">
        <v>27</v>
      </c>
    </row>
    <row r="185" spans="1:5" ht="12.75">
      <c r="A185" s="35" t="s">
        <v>53</v>
      </c>
      <c r="E185" s="39" t="s">
        <v>5</v>
      </c>
    </row>
    <row r="186" spans="1:5" ht="12.75">
      <c r="A186" s="35" t="s">
        <v>54</v>
      </c>
      <c r="E186" s="40" t="s">
        <v>5</v>
      </c>
    </row>
    <row r="187" spans="1:5" ht="12.75">
      <c r="A187" t="s">
        <v>55</v>
      </c>
      <c r="E187" s="39" t="s">
        <v>5</v>
      </c>
    </row>
    <row r="188" spans="1:16" ht="12.75">
      <c r="A188" t="s">
        <v>48</v>
      </c>
      <c s="34" t="s">
        <v>334</v>
      </c>
      <c s="34" t="s">
        <v>5434</v>
      </c>
      <c s="35" t="s">
        <v>5</v>
      </c>
      <c s="6" t="s">
        <v>5435</v>
      </c>
      <c s="36" t="s">
        <v>5348</v>
      </c>
      <c s="37">
        <v>19500</v>
      </c>
      <c s="36">
        <v>0</v>
      </c>
      <c s="36">
        <f>ROUND(G188*H188,6)</f>
      </c>
      <c r="L188" s="38">
        <v>0</v>
      </c>
      <c s="32">
        <f>ROUND(ROUND(L188,2)*ROUND(G188,3),2)</f>
      </c>
      <c s="36" t="s">
        <v>5319</v>
      </c>
      <c>
        <f>(M188*21)/100</f>
      </c>
      <c t="s">
        <v>27</v>
      </c>
    </row>
    <row r="189" spans="1:5" ht="12.75">
      <c r="A189" s="35" t="s">
        <v>53</v>
      </c>
      <c r="E189" s="39" t="s">
        <v>5</v>
      </c>
    </row>
    <row r="190" spans="1:5" ht="12.75">
      <c r="A190" s="35" t="s">
        <v>54</v>
      </c>
      <c r="E190" s="40" t="s">
        <v>5</v>
      </c>
    </row>
    <row r="191" spans="1:5" ht="12.75">
      <c r="A191" t="s">
        <v>55</v>
      </c>
      <c r="E191" s="39" t="s">
        <v>5</v>
      </c>
    </row>
    <row r="192" spans="1:13" ht="12.75">
      <c r="A192" t="s">
        <v>46</v>
      </c>
      <c r="C192" s="31" t="s">
        <v>6358</v>
      </c>
      <c r="E192" s="33" t="s">
        <v>6359</v>
      </c>
      <c r="J192" s="32">
        <f>0</f>
      </c>
      <c s="32">
        <f>0</f>
      </c>
      <c s="32">
        <f>0+L193</f>
      </c>
      <c s="32">
        <f>0+M193</f>
      </c>
    </row>
    <row r="193" spans="1:16" ht="25.5">
      <c r="A193" t="s">
        <v>48</v>
      </c>
      <c s="34" t="s">
        <v>558</v>
      </c>
      <c s="34" t="s">
        <v>6360</v>
      </c>
      <c s="35" t="s">
        <v>5</v>
      </c>
      <c s="6" t="s">
        <v>6361</v>
      </c>
      <c s="36" t="s">
        <v>62</v>
      </c>
      <c s="37">
        <v>4</v>
      </c>
      <c s="36">
        <v>0</v>
      </c>
      <c s="36">
        <f>ROUND(G193*H193,6)</f>
      </c>
      <c r="L193" s="38">
        <v>0</v>
      </c>
      <c s="32">
        <f>ROUND(ROUND(L193,2)*ROUND(G193,3),2)</f>
      </c>
      <c s="36" t="s">
        <v>5319</v>
      </c>
      <c>
        <f>(M193*21)/100</f>
      </c>
      <c t="s">
        <v>27</v>
      </c>
    </row>
    <row r="194" spans="1:5" ht="12.75">
      <c r="A194" s="35" t="s">
        <v>53</v>
      </c>
      <c r="E194" s="39" t="s">
        <v>5</v>
      </c>
    </row>
    <row r="195" spans="1:5" ht="12.75">
      <c r="A195" s="35" t="s">
        <v>54</v>
      </c>
      <c r="E195" s="40" t="s">
        <v>5</v>
      </c>
    </row>
    <row r="196" spans="1:5" ht="12.75">
      <c r="A196" t="s">
        <v>55</v>
      </c>
      <c r="E196" s="39" t="s">
        <v>5</v>
      </c>
    </row>
    <row r="197" spans="1:13" ht="12.75">
      <c r="A197" t="s">
        <v>46</v>
      </c>
      <c r="C197" s="31" t="s">
        <v>6362</v>
      </c>
      <c r="E197" s="33" t="s">
        <v>6363</v>
      </c>
      <c r="J197" s="32">
        <f>0</f>
      </c>
      <c s="32">
        <f>0</f>
      </c>
      <c s="32">
        <f>0+L198+L202</f>
      </c>
      <c s="32">
        <f>0+M198+M202</f>
      </c>
    </row>
    <row r="198" spans="1:16" ht="12.75">
      <c r="A198" t="s">
        <v>48</v>
      </c>
      <c s="34" t="s">
        <v>562</v>
      </c>
      <c s="34" t="s">
        <v>6364</v>
      </c>
      <c s="35" t="s">
        <v>5</v>
      </c>
      <c s="6" t="s">
        <v>6365</v>
      </c>
      <c s="36" t="s">
        <v>51</v>
      </c>
      <c s="37">
        <v>15</v>
      </c>
      <c s="36">
        <v>0</v>
      </c>
      <c s="36">
        <f>ROUND(G198*H198,6)</f>
      </c>
      <c r="L198" s="38">
        <v>0</v>
      </c>
      <c s="32">
        <f>ROUND(ROUND(L198,2)*ROUND(G198,3),2)</f>
      </c>
      <c s="36" t="s">
        <v>5319</v>
      </c>
      <c>
        <f>(M198*21)/100</f>
      </c>
      <c t="s">
        <v>27</v>
      </c>
    </row>
    <row r="199" spans="1:5" ht="12.75">
      <c r="A199" s="35" t="s">
        <v>53</v>
      </c>
      <c r="E199" s="39" t="s">
        <v>5</v>
      </c>
    </row>
    <row r="200" spans="1:5" ht="12.75">
      <c r="A200" s="35" t="s">
        <v>54</v>
      </c>
      <c r="E200" s="40" t="s">
        <v>5</v>
      </c>
    </row>
    <row r="201" spans="1:5" ht="12.75">
      <c r="A201" t="s">
        <v>55</v>
      </c>
      <c r="E201" s="39" t="s">
        <v>5</v>
      </c>
    </row>
    <row r="202" spans="1:16" ht="12.75">
      <c r="A202" t="s">
        <v>48</v>
      </c>
      <c s="34" t="s">
        <v>338</v>
      </c>
      <c s="34" t="s">
        <v>6366</v>
      </c>
      <c s="35" t="s">
        <v>5</v>
      </c>
      <c s="6" t="s">
        <v>6367</v>
      </c>
      <c s="36" t="s">
        <v>51</v>
      </c>
      <c s="37">
        <v>5</v>
      </c>
      <c s="36">
        <v>0</v>
      </c>
      <c s="36">
        <f>ROUND(G202*H202,6)</f>
      </c>
      <c r="L202" s="38">
        <v>0</v>
      </c>
      <c s="32">
        <f>ROUND(ROUND(L202,2)*ROUND(G202,3),2)</f>
      </c>
      <c s="36" t="s">
        <v>5319</v>
      </c>
      <c>
        <f>(M202*21)/100</f>
      </c>
      <c t="s">
        <v>27</v>
      </c>
    </row>
    <row r="203" spans="1:5" ht="12.75">
      <c r="A203" s="35" t="s">
        <v>53</v>
      </c>
      <c r="E203" s="39" t="s">
        <v>5</v>
      </c>
    </row>
    <row r="204" spans="1:5" ht="12.75">
      <c r="A204" s="35" t="s">
        <v>54</v>
      </c>
      <c r="E204" s="40" t="s">
        <v>5</v>
      </c>
    </row>
    <row r="205" spans="1:5" ht="12.75">
      <c r="A205" t="s">
        <v>55</v>
      </c>
      <c r="E205" s="39" t="s">
        <v>5</v>
      </c>
    </row>
    <row r="206" spans="1:13" ht="12.75">
      <c r="A206" t="s">
        <v>46</v>
      </c>
      <c r="C206" s="31" t="s">
        <v>6368</v>
      </c>
      <c r="E206" s="33" t="s">
        <v>6369</v>
      </c>
      <c r="J206" s="32">
        <f>0</f>
      </c>
      <c s="32">
        <f>0</f>
      </c>
      <c s="32">
        <f>0+L207</f>
      </c>
      <c s="32">
        <f>0+M207</f>
      </c>
    </row>
    <row r="207" spans="1:16" ht="12.75">
      <c r="A207" t="s">
        <v>48</v>
      </c>
      <c s="34" t="s">
        <v>342</v>
      </c>
      <c s="34" t="s">
        <v>6370</v>
      </c>
      <c s="35" t="s">
        <v>5</v>
      </c>
      <c s="6" t="s">
        <v>6371</v>
      </c>
      <c s="36" t="s">
        <v>51</v>
      </c>
      <c s="37">
        <v>20</v>
      </c>
      <c s="36">
        <v>0</v>
      </c>
      <c s="36">
        <f>ROUND(G207*H207,6)</f>
      </c>
      <c r="L207" s="38">
        <v>0</v>
      </c>
      <c s="32">
        <f>ROUND(ROUND(L207,2)*ROUND(G207,3),2)</f>
      </c>
      <c s="36" t="s">
        <v>5319</v>
      </c>
      <c>
        <f>(M207*21)/100</f>
      </c>
      <c t="s">
        <v>27</v>
      </c>
    </row>
    <row r="208" spans="1:5" ht="12.75">
      <c r="A208" s="35" t="s">
        <v>53</v>
      </c>
      <c r="E208" s="39" t="s">
        <v>5</v>
      </c>
    </row>
    <row r="209" spans="1:5" ht="12.75">
      <c r="A209" s="35" t="s">
        <v>54</v>
      </c>
      <c r="E209" s="40" t="s">
        <v>5</v>
      </c>
    </row>
    <row r="210" spans="1:5" ht="12.75">
      <c r="A210" t="s">
        <v>55</v>
      </c>
      <c r="E210" s="39" t="s">
        <v>5</v>
      </c>
    </row>
    <row r="211" spans="1:13" ht="12.75">
      <c r="A211" t="s">
        <v>46</v>
      </c>
      <c r="C211" s="31" t="s">
        <v>6372</v>
      </c>
      <c r="E211" s="33" t="s">
        <v>6373</v>
      </c>
      <c r="J211" s="32">
        <f>0</f>
      </c>
      <c s="32">
        <f>0</f>
      </c>
      <c s="32">
        <f>0+L212+L216+L220+L224</f>
      </c>
      <c s="32">
        <f>0+M212+M216+M220+M224</f>
      </c>
    </row>
    <row r="212" spans="1:16" ht="12.75">
      <c r="A212" t="s">
        <v>48</v>
      </c>
      <c s="34" t="s">
        <v>573</v>
      </c>
      <c s="34" t="s">
        <v>6374</v>
      </c>
      <c s="35" t="s">
        <v>5</v>
      </c>
      <c s="6" t="s">
        <v>6375</v>
      </c>
      <c s="36" t="s">
        <v>4611</v>
      </c>
      <c s="37">
        <v>2</v>
      </c>
      <c s="36">
        <v>0</v>
      </c>
      <c s="36">
        <f>ROUND(G212*H212,6)</f>
      </c>
      <c r="L212" s="38">
        <v>0</v>
      </c>
      <c s="32">
        <f>ROUND(ROUND(L212,2)*ROUND(G212,3),2)</f>
      </c>
      <c s="36" t="s">
        <v>5319</v>
      </c>
      <c>
        <f>(M212*21)/100</f>
      </c>
      <c t="s">
        <v>27</v>
      </c>
    </row>
    <row r="213" spans="1:5" ht="12.75">
      <c r="A213" s="35" t="s">
        <v>53</v>
      </c>
      <c r="E213" s="39" t="s">
        <v>5</v>
      </c>
    </row>
    <row r="214" spans="1:5" ht="12.75">
      <c r="A214" s="35" t="s">
        <v>54</v>
      </c>
      <c r="E214" s="40" t="s">
        <v>5</v>
      </c>
    </row>
    <row r="215" spans="1:5" ht="12.75">
      <c r="A215" t="s">
        <v>55</v>
      </c>
      <c r="E215" s="39" t="s">
        <v>5</v>
      </c>
    </row>
    <row r="216" spans="1:16" ht="12.75">
      <c r="A216" t="s">
        <v>48</v>
      </c>
      <c s="34" t="s">
        <v>577</v>
      </c>
      <c s="34" t="s">
        <v>5856</v>
      </c>
      <c s="35" t="s">
        <v>5</v>
      </c>
      <c s="6" t="s">
        <v>5857</v>
      </c>
      <c s="36" t="s">
        <v>4611</v>
      </c>
      <c s="37">
        <v>1</v>
      </c>
      <c s="36">
        <v>0</v>
      </c>
      <c s="36">
        <f>ROUND(G216*H216,6)</f>
      </c>
      <c r="L216" s="38">
        <v>0</v>
      </c>
      <c s="32">
        <f>ROUND(ROUND(L216,2)*ROUND(G216,3),2)</f>
      </c>
      <c s="36" t="s">
        <v>5319</v>
      </c>
      <c>
        <f>(M216*21)/100</f>
      </c>
      <c t="s">
        <v>27</v>
      </c>
    </row>
    <row r="217" spans="1:5" ht="12.75">
      <c r="A217" s="35" t="s">
        <v>53</v>
      </c>
      <c r="E217" s="39" t="s">
        <v>5</v>
      </c>
    </row>
    <row r="218" spans="1:5" ht="12.75">
      <c r="A218" s="35" t="s">
        <v>54</v>
      </c>
      <c r="E218" s="40" t="s">
        <v>5</v>
      </c>
    </row>
    <row r="219" spans="1:5" ht="12.75">
      <c r="A219" t="s">
        <v>55</v>
      </c>
      <c r="E219" s="39" t="s">
        <v>5</v>
      </c>
    </row>
    <row r="220" spans="1:16" ht="12.75">
      <c r="A220" t="s">
        <v>48</v>
      </c>
      <c s="34" t="s">
        <v>346</v>
      </c>
      <c s="34" t="s">
        <v>4609</v>
      </c>
      <c s="35" t="s">
        <v>5</v>
      </c>
      <c s="6" t="s">
        <v>6376</v>
      </c>
      <c s="36" t="s">
        <v>4611</v>
      </c>
      <c s="37">
        <v>1</v>
      </c>
      <c s="36">
        <v>0</v>
      </c>
      <c s="36">
        <f>ROUND(G220*H220,6)</f>
      </c>
      <c r="L220" s="38">
        <v>0</v>
      </c>
      <c s="32">
        <f>ROUND(ROUND(L220,2)*ROUND(G220,3),2)</f>
      </c>
      <c s="36" t="s">
        <v>5319</v>
      </c>
      <c>
        <f>(M220*21)/100</f>
      </c>
      <c t="s">
        <v>27</v>
      </c>
    </row>
    <row r="221" spans="1:5" ht="12.75">
      <c r="A221" s="35" t="s">
        <v>53</v>
      </c>
      <c r="E221" s="39" t="s">
        <v>5</v>
      </c>
    </row>
    <row r="222" spans="1:5" ht="12.75">
      <c r="A222" s="35" t="s">
        <v>54</v>
      </c>
      <c r="E222" s="40" t="s">
        <v>5</v>
      </c>
    </row>
    <row r="223" spans="1:5" ht="12.75">
      <c r="A223" t="s">
        <v>55</v>
      </c>
      <c r="E223" s="39" t="s">
        <v>5</v>
      </c>
    </row>
    <row r="224" spans="1:16" ht="12.75">
      <c r="A224" t="s">
        <v>48</v>
      </c>
      <c s="34" t="s">
        <v>350</v>
      </c>
      <c s="34" t="s">
        <v>6377</v>
      </c>
      <c s="35" t="s">
        <v>5</v>
      </c>
      <c s="6" t="s">
        <v>6378</v>
      </c>
      <c s="36" t="s">
        <v>4611</v>
      </c>
      <c s="37">
        <v>1</v>
      </c>
      <c s="36">
        <v>0</v>
      </c>
      <c s="36">
        <f>ROUND(G224*H224,6)</f>
      </c>
      <c r="L224" s="38">
        <v>0</v>
      </c>
      <c s="32">
        <f>ROUND(ROUND(L224,2)*ROUND(G224,3),2)</f>
      </c>
      <c s="36" t="s">
        <v>5319</v>
      </c>
      <c>
        <f>(M224*21)/100</f>
      </c>
      <c t="s">
        <v>27</v>
      </c>
    </row>
    <row r="225" spans="1:5" ht="12.75">
      <c r="A225" s="35" t="s">
        <v>53</v>
      </c>
      <c r="E225" s="39" t="s">
        <v>5</v>
      </c>
    </row>
    <row r="226" spans="1:5" ht="12.75">
      <c r="A226" s="35" t="s">
        <v>54</v>
      </c>
      <c r="E226" s="40" t="s">
        <v>5</v>
      </c>
    </row>
    <row r="227" spans="1:5" ht="12.75">
      <c r="A227" t="s">
        <v>55</v>
      </c>
      <c r="E227" s="39" t="s">
        <v>5</v>
      </c>
    </row>
    <row r="228" spans="1:13" ht="12.75">
      <c r="A228" t="s">
        <v>46</v>
      </c>
      <c r="C228" s="31" t="s">
        <v>6379</v>
      </c>
      <c r="E228" s="33" t="s">
        <v>6380</v>
      </c>
      <c r="J228" s="32">
        <f>0</f>
      </c>
      <c s="32">
        <f>0</f>
      </c>
      <c s="32">
        <f>0+L229</f>
      </c>
      <c s="32">
        <f>0+M229</f>
      </c>
    </row>
    <row r="229" spans="1:16" ht="12.75">
      <c r="A229" t="s">
        <v>48</v>
      </c>
      <c s="34" t="s">
        <v>581</v>
      </c>
      <c s="34" t="s">
        <v>6381</v>
      </c>
      <c s="35" t="s">
        <v>5</v>
      </c>
      <c s="6" t="s">
        <v>6382</v>
      </c>
      <c s="36" t="s">
        <v>62</v>
      </c>
      <c s="37">
        <v>2</v>
      </c>
      <c s="36">
        <v>0</v>
      </c>
      <c s="36">
        <f>ROUND(G229*H229,6)</f>
      </c>
      <c r="L229" s="38">
        <v>0</v>
      </c>
      <c s="32">
        <f>ROUND(ROUND(L229,2)*ROUND(G229,3),2)</f>
      </c>
      <c s="36" t="s">
        <v>5319</v>
      </c>
      <c>
        <f>(M229*21)/100</f>
      </c>
      <c t="s">
        <v>27</v>
      </c>
    </row>
    <row r="230" spans="1:5" ht="12.75">
      <c r="A230" s="35" t="s">
        <v>53</v>
      </c>
      <c r="E230" s="39" t="s">
        <v>5</v>
      </c>
    </row>
    <row r="231" spans="1:5" ht="12.75">
      <c r="A231" s="35" t="s">
        <v>54</v>
      </c>
      <c r="E231" s="40" t="s">
        <v>5</v>
      </c>
    </row>
    <row r="232" spans="1:5" ht="12.75">
      <c r="A232" t="s">
        <v>55</v>
      </c>
      <c r="E232" s="39" t="s">
        <v>5</v>
      </c>
    </row>
    <row r="233" spans="1:13" ht="12.75">
      <c r="A233" t="s">
        <v>46</v>
      </c>
      <c r="C233" s="31" t="s">
        <v>6383</v>
      </c>
      <c r="E233" s="33" t="s">
        <v>6384</v>
      </c>
      <c r="J233" s="32">
        <f>0</f>
      </c>
      <c s="32">
        <f>0</f>
      </c>
      <c s="32">
        <f>0+L234</f>
      </c>
      <c s="32">
        <f>0+M234</f>
      </c>
    </row>
    <row r="234" spans="1:16" ht="12.75">
      <c r="A234" t="s">
        <v>48</v>
      </c>
      <c s="34" t="s">
        <v>585</v>
      </c>
      <c s="34" t="s">
        <v>6385</v>
      </c>
      <c s="35" t="s">
        <v>5</v>
      </c>
      <c s="6" t="s">
        <v>6386</v>
      </c>
      <c s="36" t="s">
        <v>62</v>
      </c>
      <c s="37">
        <v>5</v>
      </c>
      <c s="36">
        <v>0</v>
      </c>
      <c s="36">
        <f>ROUND(G234*H234,6)</f>
      </c>
      <c r="L234" s="38">
        <v>0</v>
      </c>
      <c s="32">
        <f>ROUND(ROUND(L234,2)*ROUND(G234,3),2)</f>
      </c>
      <c s="36" t="s">
        <v>5319</v>
      </c>
      <c>
        <f>(M234*21)/100</f>
      </c>
      <c t="s">
        <v>27</v>
      </c>
    </row>
    <row r="235" spans="1:5" ht="12.75">
      <c r="A235" s="35" t="s">
        <v>53</v>
      </c>
      <c r="E235" s="39" t="s">
        <v>5</v>
      </c>
    </row>
    <row r="236" spans="1:5" ht="12.75">
      <c r="A236" s="35" t="s">
        <v>54</v>
      </c>
      <c r="E236" s="40" t="s">
        <v>5</v>
      </c>
    </row>
    <row r="237" spans="1:5" ht="12.75">
      <c r="A237" t="s">
        <v>55</v>
      </c>
      <c r="E237" s="39" t="s">
        <v>5</v>
      </c>
    </row>
    <row r="238" spans="1:13" ht="12.75">
      <c r="A238" t="s">
        <v>46</v>
      </c>
      <c r="C238" s="31" t="s">
        <v>6387</v>
      </c>
      <c r="E238" s="33" t="s">
        <v>6388</v>
      </c>
      <c r="J238" s="32">
        <f>0</f>
      </c>
      <c s="32">
        <f>0</f>
      </c>
      <c s="32">
        <f>0+L239+L243+L247+L251+L255+L259+L263</f>
      </c>
      <c s="32">
        <f>0+M239+M243+M247+M251+M255+M259+M263</f>
      </c>
    </row>
    <row r="239" spans="1:16" ht="12.75">
      <c r="A239" t="s">
        <v>48</v>
      </c>
      <c s="34" t="s">
        <v>355</v>
      </c>
      <c s="34" t="s">
        <v>6389</v>
      </c>
      <c s="35" t="s">
        <v>5</v>
      </c>
      <c s="6" t="s">
        <v>6390</v>
      </c>
      <c s="36" t="s">
        <v>4611</v>
      </c>
      <c s="37">
        <v>1</v>
      </c>
      <c s="36">
        <v>0</v>
      </c>
      <c s="36">
        <f>ROUND(G239*H239,6)</f>
      </c>
      <c r="L239" s="38">
        <v>0</v>
      </c>
      <c s="32">
        <f>ROUND(ROUND(L239,2)*ROUND(G239,3),2)</f>
      </c>
      <c s="36" t="s">
        <v>434</v>
      </c>
      <c>
        <f>(M239*21)/100</f>
      </c>
      <c t="s">
        <v>27</v>
      </c>
    </row>
    <row r="240" spans="1:5" ht="12.75">
      <c r="A240" s="35" t="s">
        <v>53</v>
      </c>
      <c r="E240" s="39" t="s">
        <v>5</v>
      </c>
    </row>
    <row r="241" spans="1:5" ht="12.75">
      <c r="A241" s="35" t="s">
        <v>54</v>
      </c>
      <c r="E241" s="40" t="s">
        <v>5</v>
      </c>
    </row>
    <row r="242" spans="1:5" ht="12.75">
      <c r="A242" t="s">
        <v>55</v>
      </c>
      <c r="E242" s="39" t="s">
        <v>5</v>
      </c>
    </row>
    <row r="243" spans="1:16" ht="12.75">
      <c r="A243" t="s">
        <v>48</v>
      </c>
      <c s="34" t="s">
        <v>359</v>
      </c>
      <c s="34" t="s">
        <v>6391</v>
      </c>
      <c s="35" t="s">
        <v>5</v>
      </c>
      <c s="6" t="s">
        <v>6392</v>
      </c>
      <c s="36" t="s">
        <v>4611</v>
      </c>
      <c s="37">
        <v>1</v>
      </c>
      <c s="36">
        <v>0</v>
      </c>
      <c s="36">
        <f>ROUND(G243*H243,6)</f>
      </c>
      <c r="L243" s="38">
        <v>0</v>
      </c>
      <c s="32">
        <f>ROUND(ROUND(L243,2)*ROUND(G243,3),2)</f>
      </c>
      <c s="36" t="s">
        <v>434</v>
      </c>
      <c>
        <f>(M243*21)/100</f>
      </c>
      <c t="s">
        <v>27</v>
      </c>
    </row>
    <row r="244" spans="1:5" ht="12.75">
      <c r="A244" s="35" t="s">
        <v>53</v>
      </c>
      <c r="E244" s="39" t="s">
        <v>5</v>
      </c>
    </row>
    <row r="245" spans="1:5" ht="12.75">
      <c r="A245" s="35" t="s">
        <v>54</v>
      </c>
      <c r="E245" s="40" t="s">
        <v>5</v>
      </c>
    </row>
    <row r="246" spans="1:5" ht="38.25">
      <c r="A246" t="s">
        <v>55</v>
      </c>
      <c r="E246" s="39" t="s">
        <v>6393</v>
      </c>
    </row>
    <row r="247" spans="1:16" ht="12.75">
      <c r="A247" t="s">
        <v>48</v>
      </c>
      <c s="34" t="s">
        <v>363</v>
      </c>
      <c s="34" t="s">
        <v>6394</v>
      </c>
      <c s="35" t="s">
        <v>5</v>
      </c>
      <c s="6" t="s">
        <v>6395</v>
      </c>
      <c s="36" t="s">
        <v>4611</v>
      </c>
      <c s="37">
        <v>1</v>
      </c>
      <c s="36">
        <v>0</v>
      </c>
      <c s="36">
        <f>ROUND(G247*H247,6)</f>
      </c>
      <c r="L247" s="38">
        <v>0</v>
      </c>
      <c s="32">
        <f>ROUND(ROUND(L247,2)*ROUND(G247,3),2)</f>
      </c>
      <c s="36" t="s">
        <v>434</v>
      </c>
      <c>
        <f>(M247*21)/100</f>
      </c>
      <c t="s">
        <v>27</v>
      </c>
    </row>
    <row r="248" spans="1:5" ht="12.75">
      <c r="A248" s="35" t="s">
        <v>53</v>
      </c>
      <c r="E248" s="39" t="s">
        <v>5</v>
      </c>
    </row>
    <row r="249" spans="1:5" ht="12.75">
      <c r="A249" s="35" t="s">
        <v>54</v>
      </c>
      <c r="E249" s="40" t="s">
        <v>5</v>
      </c>
    </row>
    <row r="250" spans="1:5" ht="12.75">
      <c r="A250" t="s">
        <v>55</v>
      </c>
      <c r="E250" s="39" t="s">
        <v>5</v>
      </c>
    </row>
    <row r="251" spans="1:16" ht="12.75">
      <c r="A251" t="s">
        <v>48</v>
      </c>
      <c s="34" t="s">
        <v>368</v>
      </c>
      <c s="34" t="s">
        <v>6396</v>
      </c>
      <c s="35" t="s">
        <v>5</v>
      </c>
      <c s="6" t="s">
        <v>6397</v>
      </c>
      <c s="36" t="s">
        <v>4611</v>
      </c>
      <c s="37">
        <v>1</v>
      </c>
      <c s="36">
        <v>0</v>
      </c>
      <c s="36">
        <f>ROUND(G251*H251,6)</f>
      </c>
      <c r="L251" s="38">
        <v>0</v>
      </c>
      <c s="32">
        <f>ROUND(ROUND(L251,2)*ROUND(G251,3),2)</f>
      </c>
      <c s="36" t="s">
        <v>434</v>
      </c>
      <c>
        <f>(M251*21)/100</f>
      </c>
      <c t="s">
        <v>27</v>
      </c>
    </row>
    <row r="252" spans="1:5" ht="12.75">
      <c r="A252" s="35" t="s">
        <v>53</v>
      </c>
      <c r="E252" s="39" t="s">
        <v>5</v>
      </c>
    </row>
    <row r="253" spans="1:5" ht="12.75">
      <c r="A253" s="35" t="s">
        <v>54</v>
      </c>
      <c r="E253" s="40" t="s">
        <v>5</v>
      </c>
    </row>
    <row r="254" spans="1:5" ht="12.75">
      <c r="A254" t="s">
        <v>55</v>
      </c>
      <c r="E254" s="39" t="s">
        <v>5</v>
      </c>
    </row>
    <row r="255" spans="1:16" ht="12.75">
      <c r="A255" t="s">
        <v>48</v>
      </c>
      <c s="34" t="s">
        <v>372</v>
      </c>
      <c s="34" t="s">
        <v>6398</v>
      </c>
      <c s="35" t="s">
        <v>5</v>
      </c>
      <c s="6" t="s">
        <v>5305</v>
      </c>
      <c s="36" t="s">
        <v>4611</v>
      </c>
      <c s="37">
        <v>1</v>
      </c>
      <c s="36">
        <v>0</v>
      </c>
      <c s="36">
        <f>ROUND(G255*H255,6)</f>
      </c>
      <c r="L255" s="38">
        <v>0</v>
      </c>
      <c s="32">
        <f>ROUND(ROUND(L255,2)*ROUND(G255,3),2)</f>
      </c>
      <c s="36" t="s">
        <v>434</v>
      </c>
      <c>
        <f>(M255*21)/100</f>
      </c>
      <c t="s">
        <v>27</v>
      </c>
    </row>
    <row r="256" spans="1:5" ht="12.75">
      <c r="A256" s="35" t="s">
        <v>53</v>
      </c>
      <c r="E256" s="39" t="s">
        <v>5</v>
      </c>
    </row>
    <row r="257" spans="1:5" ht="12.75">
      <c r="A257" s="35" t="s">
        <v>54</v>
      </c>
      <c r="E257" s="40" t="s">
        <v>5</v>
      </c>
    </row>
    <row r="258" spans="1:5" ht="12.75">
      <c r="A258" t="s">
        <v>55</v>
      </c>
      <c r="E258" s="39" t="s">
        <v>5</v>
      </c>
    </row>
    <row r="259" spans="1:16" ht="25.5">
      <c r="A259" t="s">
        <v>48</v>
      </c>
      <c s="34" t="s">
        <v>376</v>
      </c>
      <c s="34" t="s">
        <v>6399</v>
      </c>
      <c s="35" t="s">
        <v>5</v>
      </c>
      <c s="6" t="s">
        <v>6400</v>
      </c>
      <c s="36" t="s">
        <v>443</v>
      </c>
      <c s="37">
        <v>0.5</v>
      </c>
      <c s="36">
        <v>0</v>
      </c>
      <c s="36">
        <f>ROUND(G259*H259,6)</f>
      </c>
      <c r="L259" s="38">
        <v>0</v>
      </c>
      <c s="32">
        <f>ROUND(ROUND(L259,2)*ROUND(G259,3),2)</f>
      </c>
      <c s="36" t="s">
        <v>5319</v>
      </c>
      <c>
        <f>(M259*21)/100</f>
      </c>
      <c t="s">
        <v>27</v>
      </c>
    </row>
    <row r="260" spans="1:5" ht="12.75">
      <c r="A260" s="35" t="s">
        <v>53</v>
      </c>
      <c r="E260" s="39" t="s">
        <v>5</v>
      </c>
    </row>
    <row r="261" spans="1:5" ht="12.75">
      <c r="A261" s="35" t="s">
        <v>54</v>
      </c>
      <c r="E261" s="40" t="s">
        <v>5</v>
      </c>
    </row>
    <row r="262" spans="1:5" ht="12.75">
      <c r="A262" t="s">
        <v>55</v>
      </c>
      <c r="E262" s="39" t="s">
        <v>5</v>
      </c>
    </row>
    <row r="263" spans="1:16" ht="25.5">
      <c r="A263" t="s">
        <v>48</v>
      </c>
      <c s="34" t="s">
        <v>389</v>
      </c>
      <c s="34" t="s">
        <v>6401</v>
      </c>
      <c s="35" t="s">
        <v>5624</v>
      </c>
      <c s="6" t="s">
        <v>6402</v>
      </c>
      <c s="36" t="s">
        <v>443</v>
      </c>
      <c s="37">
        <v>0.5</v>
      </c>
      <c s="36">
        <v>0</v>
      </c>
      <c s="36">
        <f>ROUND(G263*H263,6)</f>
      </c>
      <c r="L263" s="38">
        <v>0</v>
      </c>
      <c s="32">
        <f>ROUND(ROUND(L263,2)*ROUND(G263,3),2)</f>
      </c>
      <c s="36" t="s">
        <v>5319</v>
      </c>
      <c>
        <f>(M263*21)/100</f>
      </c>
      <c t="s">
        <v>27</v>
      </c>
    </row>
    <row r="264" spans="1:5" ht="12.75">
      <c r="A264" s="35" t="s">
        <v>53</v>
      </c>
      <c r="E264" s="39" t="s">
        <v>445</v>
      </c>
    </row>
    <row r="265" spans="1:5" ht="12.75">
      <c r="A265" s="35" t="s">
        <v>54</v>
      </c>
      <c r="E265" s="40" t="s">
        <v>5</v>
      </c>
    </row>
    <row r="266" spans="1:5" ht="12.75">
      <c r="A266" t="s">
        <v>55</v>
      </c>
      <c r="E26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4379</v>
      </c>
      <c s="41">
        <f>Rekapitulace!C74</f>
      </c>
      <c s="20" t="s">
        <v>0</v>
      </c>
      <c t="s">
        <v>23</v>
      </c>
      <c t="s">
        <v>27</v>
      </c>
    </row>
    <row r="4" spans="1:16" ht="32" customHeight="1">
      <c r="A4" s="24" t="s">
        <v>20</v>
      </c>
      <c s="25" t="s">
        <v>28</v>
      </c>
      <c s="27" t="s">
        <v>4379</v>
      </c>
      <c r="E4" s="26" t="s">
        <v>4380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COUNTIFS(L8:L56,"=0",A8:A56,"P")+COUNTIFS(L8:L56,"",A8:A56,"P")+SUM(Q8:Q56)</f>
      </c>
    </row>
    <row r="8" spans="1:13" ht="12.75">
      <c r="A8" t="s">
        <v>44</v>
      </c>
      <c r="C8" s="28" t="s">
        <v>6405</v>
      </c>
      <c r="E8" s="30" t="s">
        <v>6404</v>
      </c>
      <c r="J8" s="29">
        <f>0+J9+J14+J39</f>
      </c>
      <c s="29">
        <f>0+K9+K14+K39</f>
      </c>
      <c s="29">
        <f>0+L9+L14+L39</f>
      </c>
      <c s="29">
        <f>0+M9+M14+M39</f>
      </c>
    </row>
    <row r="9" spans="1:13" ht="12.75">
      <c r="A9" t="s">
        <v>46</v>
      </c>
      <c r="C9" s="31" t="s">
        <v>4</v>
      </c>
      <c r="E9" s="33" t="s">
        <v>5682</v>
      </c>
      <c r="J9" s="32">
        <f>0</f>
      </c>
      <c s="32">
        <f>0</f>
      </c>
      <c s="32">
        <f>0+L10</f>
      </c>
      <c s="32">
        <f>0+M10</f>
      </c>
    </row>
    <row r="10" spans="1:16" ht="12.75">
      <c r="A10" t="s">
        <v>48</v>
      </c>
      <c s="34" t="s">
        <v>4</v>
      </c>
      <c s="34" t="s">
        <v>3638</v>
      </c>
      <c s="35" t="s">
        <v>5</v>
      </c>
      <c s="6" t="s">
        <v>5683</v>
      </c>
      <c s="36" t="s">
        <v>62</v>
      </c>
      <c s="37">
        <v>1</v>
      </c>
      <c s="36">
        <v>0</v>
      </c>
      <c s="36">
        <f>ROUND(G10*H10,6)</f>
      </c>
      <c r="L10" s="38">
        <v>0</v>
      </c>
      <c s="32">
        <f>ROUND(ROUND(L10,2)*ROUND(G10,3),2)</f>
      </c>
      <c s="36" t="s">
        <v>2996</v>
      </c>
      <c>
        <f>(M10*21)/100</f>
      </c>
      <c t="s">
        <v>27</v>
      </c>
    </row>
    <row r="11" spans="1:5" ht="102">
      <c r="A11" s="35" t="s">
        <v>53</v>
      </c>
      <c r="E11" s="39" t="s">
        <v>5684</v>
      </c>
    </row>
    <row r="12" spans="1:5" ht="25.5">
      <c r="A12" s="35" t="s">
        <v>54</v>
      </c>
      <c r="E12" s="40" t="s">
        <v>157</v>
      </c>
    </row>
    <row r="13" spans="1:5" ht="12.75">
      <c r="A13" t="s">
        <v>55</v>
      </c>
      <c r="E13" s="39" t="s">
        <v>5685</v>
      </c>
    </row>
    <row r="14" spans="1:13" ht="12.75">
      <c r="A14" t="s">
        <v>46</v>
      </c>
      <c r="C14" s="31" t="s">
        <v>27</v>
      </c>
      <c r="E14" s="33" t="s">
        <v>5686</v>
      </c>
      <c r="J14" s="32">
        <f>0</f>
      </c>
      <c s="32">
        <f>0</f>
      </c>
      <c s="32">
        <f>0+L15+L19+L23+L27+L31+L35</f>
      </c>
      <c s="32">
        <f>0+M15+M19+M23+M27+M31+M35</f>
      </c>
    </row>
    <row r="15" spans="1:16" ht="25.5">
      <c r="A15" t="s">
        <v>48</v>
      </c>
      <c s="34" t="s">
        <v>27</v>
      </c>
      <c s="34" t="s">
        <v>5687</v>
      </c>
      <c s="35" t="s">
        <v>5</v>
      </c>
      <c s="6" t="s">
        <v>5688</v>
      </c>
      <c s="36" t="s">
        <v>51</v>
      </c>
      <c s="37">
        <v>120</v>
      </c>
      <c s="36">
        <v>0</v>
      </c>
      <c s="36">
        <f>ROUND(G15*H15,6)</f>
      </c>
      <c r="L15" s="38">
        <v>0</v>
      </c>
      <c s="32">
        <f>ROUND(ROUND(L15,2)*ROUND(G15,3),2)</f>
      </c>
      <c s="36" t="s">
        <v>5689</v>
      </c>
      <c>
        <f>(M15*21)/100</f>
      </c>
      <c t="s">
        <v>27</v>
      </c>
    </row>
    <row r="16" spans="1:5" ht="12.75">
      <c r="A16" s="35" t="s">
        <v>53</v>
      </c>
      <c r="E16" s="39" t="s">
        <v>5</v>
      </c>
    </row>
    <row r="17" spans="1:5" ht="12.75">
      <c r="A17" s="35" t="s">
        <v>54</v>
      </c>
      <c r="E17" s="40" t="s">
        <v>5</v>
      </c>
    </row>
    <row r="18" spans="1:5" ht="12.75">
      <c r="A18" t="s">
        <v>55</v>
      </c>
      <c r="E18" s="39" t="s">
        <v>5</v>
      </c>
    </row>
    <row r="19" spans="1:16" ht="12.75">
      <c r="A19" t="s">
        <v>48</v>
      </c>
      <c s="34" t="s">
        <v>26</v>
      </c>
      <c s="34" t="s">
        <v>5690</v>
      </c>
      <c s="35" t="s">
        <v>5</v>
      </c>
      <c s="6" t="s">
        <v>5691</v>
      </c>
      <c s="36" t="s">
        <v>51</v>
      </c>
      <c s="37">
        <v>44</v>
      </c>
      <c s="36">
        <v>0</v>
      </c>
      <c s="36">
        <f>ROUND(G19*H19,6)</f>
      </c>
      <c r="L19" s="38">
        <v>0</v>
      </c>
      <c s="32">
        <f>ROUND(ROUND(L19,2)*ROUND(G19,3),2)</f>
      </c>
      <c s="36" t="s">
        <v>5689</v>
      </c>
      <c>
        <f>(M19*21)/100</f>
      </c>
      <c t="s">
        <v>27</v>
      </c>
    </row>
    <row r="20" spans="1:5" ht="12.75">
      <c r="A20" s="35" t="s">
        <v>53</v>
      </c>
      <c r="E20" s="39" t="s">
        <v>5</v>
      </c>
    </row>
    <row r="21" spans="1:5" ht="12.75">
      <c r="A21" s="35" t="s">
        <v>54</v>
      </c>
      <c r="E21" s="40" t="s">
        <v>5</v>
      </c>
    </row>
    <row r="22" spans="1:5" ht="12.75">
      <c r="A22" t="s">
        <v>55</v>
      </c>
      <c r="E22" s="39" t="s">
        <v>5</v>
      </c>
    </row>
    <row r="23" spans="1:16" ht="12.75">
      <c r="A23" t="s">
        <v>48</v>
      </c>
      <c s="34" t="s">
        <v>63</v>
      </c>
      <c s="34" t="s">
        <v>5692</v>
      </c>
      <c s="35" t="s">
        <v>5</v>
      </c>
      <c s="6" t="s">
        <v>5693</v>
      </c>
      <c s="36" t="s">
        <v>51</v>
      </c>
      <c s="37">
        <v>18</v>
      </c>
      <c s="36">
        <v>0</v>
      </c>
      <c s="36">
        <f>ROUND(G23*H23,6)</f>
      </c>
      <c r="L23" s="38">
        <v>0</v>
      </c>
      <c s="32">
        <f>ROUND(ROUND(L23,2)*ROUND(G23,3),2)</f>
      </c>
      <c s="36" t="s">
        <v>5689</v>
      </c>
      <c>
        <f>(M23*21)/100</f>
      </c>
      <c t="s">
        <v>27</v>
      </c>
    </row>
    <row r="24" spans="1:5" ht="12.75">
      <c r="A24" s="35" t="s">
        <v>53</v>
      </c>
      <c r="E24" s="39" t="s">
        <v>5</v>
      </c>
    </row>
    <row r="25" spans="1:5" ht="12.75">
      <c r="A25" s="35" t="s">
        <v>54</v>
      </c>
      <c r="E25" s="40" t="s">
        <v>5</v>
      </c>
    </row>
    <row r="26" spans="1:5" ht="12.75">
      <c r="A26" t="s">
        <v>55</v>
      </c>
      <c r="E26" s="39" t="s">
        <v>5</v>
      </c>
    </row>
    <row r="27" spans="1:16" ht="12.75">
      <c r="A27" t="s">
        <v>48</v>
      </c>
      <c s="34" t="s">
        <v>67</v>
      </c>
      <c s="34" t="s">
        <v>5539</v>
      </c>
      <c s="35" t="s">
        <v>5</v>
      </c>
      <c s="6" t="s">
        <v>5540</v>
      </c>
      <c s="36" t="s">
        <v>51</v>
      </c>
      <c s="37">
        <v>44</v>
      </c>
      <c s="36">
        <v>0</v>
      </c>
      <c s="36">
        <f>ROUND(G27*H27,6)</f>
      </c>
      <c r="L27" s="38">
        <v>0</v>
      </c>
      <c s="32">
        <f>ROUND(ROUND(L27,2)*ROUND(G27,3),2)</f>
      </c>
      <c s="36" t="s">
        <v>5689</v>
      </c>
      <c>
        <f>(M27*21)/100</f>
      </c>
      <c t="s">
        <v>27</v>
      </c>
    </row>
    <row r="28" spans="1:5" ht="12.75">
      <c r="A28" s="35" t="s">
        <v>53</v>
      </c>
      <c r="E28" s="39" t="s">
        <v>5</v>
      </c>
    </row>
    <row r="29" spans="1:5" ht="12.75">
      <c r="A29" s="35" t="s">
        <v>54</v>
      </c>
      <c r="E29" s="40" t="s">
        <v>5</v>
      </c>
    </row>
    <row r="30" spans="1:5" ht="12.75">
      <c r="A30" t="s">
        <v>55</v>
      </c>
      <c r="E30" s="39" t="s">
        <v>5</v>
      </c>
    </row>
    <row r="31" spans="1:16" ht="25.5">
      <c r="A31" t="s">
        <v>48</v>
      </c>
      <c s="34" t="s">
        <v>72</v>
      </c>
      <c s="34" t="s">
        <v>5694</v>
      </c>
      <c s="35" t="s">
        <v>5</v>
      </c>
      <c s="6" t="s">
        <v>5695</v>
      </c>
      <c s="36" t="s">
        <v>62</v>
      </c>
      <c s="37">
        <v>5</v>
      </c>
      <c s="36">
        <v>0</v>
      </c>
      <c s="36">
        <f>ROUND(G31*H31,6)</f>
      </c>
      <c r="L31" s="38">
        <v>0</v>
      </c>
      <c s="32">
        <f>ROUND(ROUND(L31,2)*ROUND(G31,3),2)</f>
      </c>
      <c s="36" t="s">
        <v>5689</v>
      </c>
      <c>
        <f>(M31*21)/100</f>
      </c>
      <c t="s">
        <v>27</v>
      </c>
    </row>
    <row r="32" spans="1:5" ht="12.75">
      <c r="A32" s="35" t="s">
        <v>53</v>
      </c>
      <c r="E32" s="39" t="s">
        <v>5</v>
      </c>
    </row>
    <row r="33" spans="1:5" ht="12.75">
      <c r="A33" s="35" t="s">
        <v>54</v>
      </c>
      <c r="E33" s="40" t="s">
        <v>5</v>
      </c>
    </row>
    <row r="34" spans="1:5" ht="12.75">
      <c r="A34" t="s">
        <v>55</v>
      </c>
      <c r="E34" s="39" t="s">
        <v>5</v>
      </c>
    </row>
    <row r="35" spans="1:16" ht="12.75">
      <c r="A35" t="s">
        <v>48</v>
      </c>
      <c s="34" t="s">
        <v>123</v>
      </c>
      <c s="34" t="s">
        <v>5696</v>
      </c>
      <c s="35" t="s">
        <v>5</v>
      </c>
      <c s="6" t="s">
        <v>5697</v>
      </c>
      <c s="36" t="s">
        <v>51</v>
      </c>
      <c s="37">
        <v>138</v>
      </c>
      <c s="36">
        <v>0</v>
      </c>
      <c s="36">
        <f>ROUND(G35*H35,6)</f>
      </c>
      <c r="L35" s="38">
        <v>0</v>
      </c>
      <c s="32">
        <f>ROUND(ROUND(L35,2)*ROUND(G35,3),2)</f>
      </c>
      <c s="36" t="s">
        <v>5689</v>
      </c>
      <c>
        <f>(M35*21)/100</f>
      </c>
      <c t="s">
        <v>27</v>
      </c>
    </row>
    <row r="36" spans="1:5" ht="12.75">
      <c r="A36" s="35" t="s">
        <v>53</v>
      </c>
      <c r="E36" s="39" t="s">
        <v>5</v>
      </c>
    </row>
    <row r="37" spans="1:5" ht="12.75">
      <c r="A37" s="35" t="s">
        <v>54</v>
      </c>
      <c r="E37" s="40" t="s">
        <v>5</v>
      </c>
    </row>
    <row r="38" spans="1:5" ht="12.75">
      <c r="A38" t="s">
        <v>55</v>
      </c>
      <c r="E38" s="39" t="s">
        <v>5</v>
      </c>
    </row>
    <row r="39" spans="1:13" ht="12.75">
      <c r="A39" t="s">
        <v>46</v>
      </c>
      <c r="C39" s="31" t="s">
        <v>26</v>
      </c>
      <c r="E39" s="33" t="s">
        <v>3890</v>
      </c>
      <c r="J39" s="32">
        <f>0</f>
      </c>
      <c s="32">
        <f>0</f>
      </c>
      <c s="32">
        <f>0+L40+L44+L48+L52+L56</f>
      </c>
      <c s="32">
        <f>0+M40+M44+M48+M52+M56</f>
      </c>
    </row>
    <row r="40" spans="1:16" ht="12.75">
      <c r="A40" t="s">
        <v>48</v>
      </c>
      <c s="34" t="s">
        <v>163</v>
      </c>
      <c s="34" t="s">
        <v>3910</v>
      </c>
      <c s="35" t="s">
        <v>5</v>
      </c>
      <c s="6" t="s">
        <v>5305</v>
      </c>
      <c s="36" t="s">
        <v>62</v>
      </c>
      <c s="37">
        <v>1</v>
      </c>
      <c s="36">
        <v>0</v>
      </c>
      <c s="36">
        <f>ROUND(G40*H40,6)</f>
      </c>
      <c r="L40" s="38">
        <v>0</v>
      </c>
      <c s="32">
        <f>ROUND(ROUND(L40,2)*ROUND(G40,3),2)</f>
      </c>
      <c s="36" t="s">
        <v>5689</v>
      </c>
      <c>
        <f>(M40*21)/100</f>
      </c>
      <c t="s">
        <v>27</v>
      </c>
    </row>
    <row r="41" spans="1:5" ht="12.75">
      <c r="A41" s="35" t="s">
        <v>53</v>
      </c>
      <c r="E41" s="39" t="s">
        <v>5</v>
      </c>
    </row>
    <row r="42" spans="1:5" ht="12.75">
      <c r="A42" s="35" t="s">
        <v>54</v>
      </c>
      <c r="E42" s="40" t="s">
        <v>5</v>
      </c>
    </row>
    <row r="43" spans="1:5" ht="12.75">
      <c r="A43" t="s">
        <v>55</v>
      </c>
      <c r="E43" s="39" t="s">
        <v>5</v>
      </c>
    </row>
    <row r="44" spans="1:16" ht="12.75">
      <c r="A44" t="s">
        <v>48</v>
      </c>
      <c s="34" t="s">
        <v>76</v>
      </c>
      <c s="34" t="s">
        <v>5700</v>
      </c>
      <c s="35" t="s">
        <v>5</v>
      </c>
      <c s="6" t="s">
        <v>5701</v>
      </c>
      <c s="36" t="s">
        <v>105</v>
      </c>
      <c s="37">
        <v>8.406</v>
      </c>
      <c s="36">
        <v>0</v>
      </c>
      <c s="36">
        <f>ROUND(G44*H44,6)</f>
      </c>
      <c r="L44" s="38">
        <v>0</v>
      </c>
      <c s="32">
        <f>ROUND(ROUND(L44,2)*ROUND(G44,3),2)</f>
      </c>
      <c s="36" t="s">
        <v>5689</v>
      </c>
      <c>
        <f>(M44*21)/100</f>
      </c>
      <c t="s">
        <v>27</v>
      </c>
    </row>
    <row r="45" spans="1:5" ht="12.75">
      <c r="A45" s="35" t="s">
        <v>53</v>
      </c>
      <c r="E45" s="39" t="s">
        <v>5</v>
      </c>
    </row>
    <row r="46" spans="1:5" ht="12.75">
      <c r="A46" s="35" t="s">
        <v>54</v>
      </c>
      <c r="E46" s="40" t="s">
        <v>5</v>
      </c>
    </row>
    <row r="47" spans="1:5" ht="12.75">
      <c r="A47" t="s">
        <v>55</v>
      </c>
      <c r="E47" s="39" t="s">
        <v>5</v>
      </c>
    </row>
    <row r="48" spans="1:16" ht="25.5">
      <c r="A48" t="s">
        <v>48</v>
      </c>
      <c s="34" t="s">
        <v>82</v>
      </c>
      <c s="34" t="s">
        <v>5702</v>
      </c>
      <c s="35" t="s">
        <v>5703</v>
      </c>
      <c s="6" t="s">
        <v>5704</v>
      </c>
      <c s="36" t="s">
        <v>443</v>
      </c>
      <c s="37">
        <v>0.05</v>
      </c>
      <c s="36">
        <v>0</v>
      </c>
      <c s="36">
        <f>ROUND(G48*H48,6)</f>
      </c>
      <c r="L48" s="38">
        <v>0</v>
      </c>
      <c s="32">
        <f>ROUND(ROUND(L48,2)*ROUND(G48,3),2)</f>
      </c>
      <c s="36" t="s">
        <v>2996</v>
      </c>
      <c>
        <f>(M48*21)/100</f>
      </c>
      <c t="s">
        <v>27</v>
      </c>
    </row>
    <row r="49" spans="1:5" ht="12.75">
      <c r="A49" s="35" t="s">
        <v>53</v>
      </c>
      <c r="E49" s="39" t="s">
        <v>445</v>
      </c>
    </row>
    <row r="50" spans="1:5" ht="12.75">
      <c r="A50" s="35" t="s">
        <v>54</v>
      </c>
      <c r="E50" s="40" t="s">
        <v>5</v>
      </c>
    </row>
    <row r="51" spans="1:5" ht="12.75">
      <c r="A51" t="s">
        <v>55</v>
      </c>
      <c r="E51" s="39" t="s">
        <v>5</v>
      </c>
    </row>
    <row r="52" spans="1:16" ht="12.75">
      <c r="A52" t="s">
        <v>48</v>
      </c>
      <c s="34" t="s">
        <v>86</v>
      </c>
      <c s="34" t="s">
        <v>3642</v>
      </c>
      <c s="35" t="s">
        <v>5</v>
      </c>
      <c s="6" t="s">
        <v>3885</v>
      </c>
      <c s="36" t="s">
        <v>62</v>
      </c>
      <c s="37">
        <v>1</v>
      </c>
      <c s="36">
        <v>0</v>
      </c>
      <c s="36">
        <f>ROUND(G52*H52,6)</f>
      </c>
      <c r="L52" s="38">
        <v>0</v>
      </c>
      <c s="32">
        <f>ROUND(ROUND(L52,2)*ROUND(G52,3),2)</f>
      </c>
      <c s="36" t="s">
        <v>2996</v>
      </c>
      <c>
        <f>(M52*21)/100</f>
      </c>
      <c t="s">
        <v>27</v>
      </c>
    </row>
    <row r="53" spans="1:5" ht="12.75">
      <c r="A53" s="35" t="s">
        <v>53</v>
      </c>
      <c r="E53" s="39" t="s">
        <v>5</v>
      </c>
    </row>
    <row r="54" spans="1:5" ht="12.75">
      <c r="A54" s="35" t="s">
        <v>54</v>
      </c>
      <c r="E54" s="40" t="s">
        <v>5</v>
      </c>
    </row>
    <row r="55" spans="1:5" ht="12.75">
      <c r="A55" t="s">
        <v>55</v>
      </c>
      <c r="E55" s="39" t="s">
        <v>5</v>
      </c>
    </row>
    <row r="56" spans="1:16" ht="12.75">
      <c r="A56" t="s">
        <v>48</v>
      </c>
      <c s="34" t="s">
        <v>94</v>
      </c>
      <c s="34" t="s">
        <v>6240</v>
      </c>
      <c s="35" t="s">
        <v>5</v>
      </c>
      <c s="6" t="s">
        <v>5698</v>
      </c>
      <c s="36" t="s">
        <v>105</v>
      </c>
      <c s="37">
        <v>1</v>
      </c>
      <c s="36">
        <v>0</v>
      </c>
      <c s="36">
        <f>ROUND(G56*H56,6)</f>
      </c>
      <c r="L56" s="38">
        <v>0</v>
      </c>
      <c s="32">
        <f>ROUND(ROUND(L56,2)*ROUND(G56,3),2)</f>
      </c>
      <c s="36" t="s">
        <v>2996</v>
      </c>
      <c>
        <f>(M56*21)/100</f>
      </c>
      <c t="s">
        <v>27</v>
      </c>
    </row>
    <row r="57" spans="1:5" ht="12.75">
      <c r="A57" s="35" t="s">
        <v>53</v>
      </c>
      <c r="E57" s="39" t="s">
        <v>5</v>
      </c>
    </row>
    <row r="58" spans="1:5" ht="12.75">
      <c r="A58" s="35" t="s">
        <v>54</v>
      </c>
      <c r="E58" s="40" t="s">
        <v>5</v>
      </c>
    </row>
    <row r="59" spans="1:5" ht="63.75">
      <c r="A59" t="s">
        <v>55</v>
      </c>
      <c r="E59" s="39" t="s">
        <v>5699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5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4379</v>
      </c>
      <c s="41">
        <f>Rekapitulace!C74</f>
      </c>
      <c s="20" t="s">
        <v>0</v>
      </c>
      <c t="s">
        <v>23</v>
      </c>
      <c t="s">
        <v>27</v>
      </c>
    </row>
    <row r="4" spans="1:16" ht="32" customHeight="1">
      <c r="A4" s="24" t="s">
        <v>20</v>
      </c>
      <c s="25" t="s">
        <v>28</v>
      </c>
      <c s="27" t="s">
        <v>4379</v>
      </c>
      <c r="E4" s="26" t="s">
        <v>4380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COUNTIFS(L8:L507,"=0",A8:A507,"P")+COUNTIFS(L8:L507,"",A8:A507,"P")+SUM(Q8:Q507)</f>
      </c>
    </row>
    <row r="8" spans="1:13" ht="12.75">
      <c r="A8" t="s">
        <v>44</v>
      </c>
      <c r="C8" s="28" t="s">
        <v>6408</v>
      </c>
      <c r="E8" s="30" t="s">
        <v>6407</v>
      </c>
      <c r="J8" s="29">
        <f>0+J9+J50+J155+J180+J277+J366+J411+J460+J493+J498</f>
      </c>
      <c s="29">
        <f>0+K9+K50+K155+K180+K277+K366+K411+K460+K493+K498</f>
      </c>
      <c s="29">
        <f>0+L9+L50+L155+L180+L277+L366+L411+L460+L493+L498</f>
      </c>
      <c s="29">
        <f>0+M9+M50+M155+M180+M277+M366+M411+M460+M493+M498</f>
      </c>
    </row>
    <row r="9" spans="1:13" ht="12.75">
      <c r="A9" t="s">
        <v>46</v>
      </c>
      <c r="C9" s="31" t="s">
        <v>5439</v>
      </c>
      <c r="E9" s="33" t="s">
        <v>5440</v>
      </c>
      <c r="J9" s="32">
        <f>0</f>
      </c>
      <c s="32">
        <f>0</f>
      </c>
      <c s="32">
        <f>0+L10+L14+L18+L22+L26+L30+L34+L38+L42+L46</f>
      </c>
      <c s="32">
        <f>0+M10+M14+M18+M22+M26+M30+M34+M38+M42+M46</f>
      </c>
    </row>
    <row r="10" spans="1:16" ht="12.75">
      <c r="A10" t="s">
        <v>48</v>
      </c>
      <c s="34" t="s">
        <v>4</v>
      </c>
      <c s="34" t="s">
        <v>6409</v>
      </c>
      <c s="35" t="s">
        <v>5</v>
      </c>
      <c s="6" t="s">
        <v>6410</v>
      </c>
      <c s="36" t="s">
        <v>62</v>
      </c>
      <c s="37">
        <v>20</v>
      </c>
      <c s="36">
        <v>0</v>
      </c>
      <c s="36">
        <f>ROUND(G10*H10,6)</f>
      </c>
      <c r="L10" s="38">
        <v>0</v>
      </c>
      <c s="32">
        <f>ROUND(ROUND(L10,2)*ROUND(G10,3),2)</f>
      </c>
      <c s="36" t="s">
        <v>6411</v>
      </c>
      <c>
        <f>(M10*21)/100</f>
      </c>
      <c t="s">
        <v>27</v>
      </c>
    </row>
    <row r="11" spans="1:5" ht="12.75">
      <c r="A11" s="35" t="s">
        <v>53</v>
      </c>
      <c r="E11" s="39" t="s">
        <v>6412</v>
      </c>
    </row>
    <row r="12" spans="1:5" ht="25.5">
      <c r="A12" s="35" t="s">
        <v>54</v>
      </c>
      <c r="E12" s="40" t="s">
        <v>5580</v>
      </c>
    </row>
    <row r="13" spans="1:5" ht="12.75">
      <c r="A13" t="s">
        <v>55</v>
      </c>
      <c r="E13" s="39" t="s">
        <v>2929</v>
      </c>
    </row>
    <row r="14" spans="1:16" ht="12.75">
      <c r="A14" t="s">
        <v>48</v>
      </c>
      <c s="34" t="s">
        <v>27</v>
      </c>
      <c s="34" t="s">
        <v>5441</v>
      </c>
      <c s="35" t="s">
        <v>5</v>
      </c>
      <c s="6" t="s">
        <v>5442</v>
      </c>
      <c s="36" t="s">
        <v>62</v>
      </c>
      <c s="37">
        <v>6</v>
      </c>
      <c s="36">
        <v>0</v>
      </c>
      <c s="36">
        <f>ROUND(G14*H14,6)</f>
      </c>
      <c r="L14" s="38">
        <v>0</v>
      </c>
      <c s="32">
        <f>ROUND(ROUND(L14,2)*ROUND(G14,3),2)</f>
      </c>
      <c s="36" t="s">
        <v>6411</v>
      </c>
      <c>
        <f>(M14*21)/100</f>
      </c>
      <c t="s">
        <v>27</v>
      </c>
    </row>
    <row r="15" spans="1:5" ht="12.75">
      <c r="A15" s="35" t="s">
        <v>53</v>
      </c>
      <c r="E15" s="39" t="s">
        <v>5443</v>
      </c>
    </row>
    <row r="16" spans="1:5" ht="25.5">
      <c r="A16" s="35" t="s">
        <v>54</v>
      </c>
      <c r="E16" s="40" t="s">
        <v>5447</v>
      </c>
    </row>
    <row r="17" spans="1:5" ht="12.75">
      <c r="A17" t="s">
        <v>55</v>
      </c>
      <c r="E17" s="39" t="s">
        <v>2929</v>
      </c>
    </row>
    <row r="18" spans="1:16" ht="12.75">
      <c r="A18" t="s">
        <v>48</v>
      </c>
      <c s="34" t="s">
        <v>26</v>
      </c>
      <c s="34" t="s">
        <v>5444</v>
      </c>
      <c s="35" t="s">
        <v>5</v>
      </c>
      <c s="6" t="s">
        <v>5445</v>
      </c>
      <c s="36" t="s">
        <v>62</v>
      </c>
      <c s="37">
        <v>23</v>
      </c>
      <c s="36">
        <v>0</v>
      </c>
      <c s="36">
        <f>ROUND(G18*H18,6)</f>
      </c>
      <c r="L18" s="38">
        <v>0</v>
      </c>
      <c s="32">
        <f>ROUND(ROUND(L18,2)*ROUND(G18,3),2)</f>
      </c>
      <c s="36" t="s">
        <v>6411</v>
      </c>
      <c>
        <f>(M18*21)/100</f>
      </c>
      <c t="s">
        <v>27</v>
      </c>
    </row>
    <row r="19" spans="1:5" ht="12.75">
      <c r="A19" s="35" t="s">
        <v>53</v>
      </c>
      <c r="E19" s="39" t="s">
        <v>5446</v>
      </c>
    </row>
    <row r="20" spans="1:5" ht="25.5">
      <c r="A20" s="35" t="s">
        <v>54</v>
      </c>
      <c r="E20" s="40" t="s">
        <v>6413</v>
      </c>
    </row>
    <row r="21" spans="1:5" ht="12.75">
      <c r="A21" t="s">
        <v>55</v>
      </c>
      <c r="E21" s="39" t="s">
        <v>2929</v>
      </c>
    </row>
    <row r="22" spans="1:16" ht="12.75">
      <c r="A22" t="s">
        <v>48</v>
      </c>
      <c s="34" t="s">
        <v>63</v>
      </c>
      <c s="34" t="s">
        <v>5448</v>
      </c>
      <c s="35" t="s">
        <v>5</v>
      </c>
      <c s="6" t="s">
        <v>5449</v>
      </c>
      <c s="36" t="s">
        <v>62</v>
      </c>
      <c s="37">
        <v>17</v>
      </c>
      <c s="36">
        <v>0</v>
      </c>
      <c s="36">
        <f>ROUND(G22*H22,6)</f>
      </c>
      <c r="L22" s="38">
        <v>0</v>
      </c>
      <c s="32">
        <f>ROUND(ROUND(L22,2)*ROUND(G22,3),2)</f>
      </c>
      <c s="36" t="s">
        <v>6411</v>
      </c>
      <c>
        <f>(M22*21)/100</f>
      </c>
      <c t="s">
        <v>27</v>
      </c>
    </row>
    <row r="23" spans="1:5" ht="12.75">
      <c r="A23" s="35" t="s">
        <v>53</v>
      </c>
      <c r="E23" s="39" t="s">
        <v>5450</v>
      </c>
    </row>
    <row r="24" spans="1:5" ht="25.5">
      <c r="A24" s="35" t="s">
        <v>54</v>
      </c>
      <c r="E24" s="40" t="s">
        <v>6414</v>
      </c>
    </row>
    <row r="25" spans="1:5" ht="12.75">
      <c r="A25" t="s">
        <v>55</v>
      </c>
      <c r="E25" s="39" t="s">
        <v>2929</v>
      </c>
    </row>
    <row r="26" spans="1:16" ht="12.75">
      <c r="A26" t="s">
        <v>48</v>
      </c>
      <c s="34" t="s">
        <v>67</v>
      </c>
      <c s="34" t="s">
        <v>5452</v>
      </c>
      <c s="35" t="s">
        <v>5</v>
      </c>
      <c s="6" t="s">
        <v>5453</v>
      </c>
      <c s="36" t="s">
        <v>62</v>
      </c>
      <c s="37">
        <v>16</v>
      </c>
      <c s="36">
        <v>0</v>
      </c>
      <c s="36">
        <f>ROUND(G26*H26,6)</f>
      </c>
      <c r="L26" s="38">
        <v>0</v>
      </c>
      <c s="32">
        <f>ROUND(ROUND(L26,2)*ROUND(G26,3),2)</f>
      </c>
      <c s="36" t="s">
        <v>6411</v>
      </c>
      <c>
        <f>(M26*21)/100</f>
      </c>
      <c t="s">
        <v>27</v>
      </c>
    </row>
    <row r="27" spans="1:5" ht="12.75">
      <c r="A27" s="35" t="s">
        <v>53</v>
      </c>
      <c r="E27" s="39" t="s">
        <v>5454</v>
      </c>
    </row>
    <row r="28" spans="1:5" ht="25.5">
      <c r="A28" s="35" t="s">
        <v>54</v>
      </c>
      <c r="E28" s="40" t="s">
        <v>5455</v>
      </c>
    </row>
    <row r="29" spans="1:5" ht="12.75">
      <c r="A29" t="s">
        <v>55</v>
      </c>
      <c r="E29" s="39" t="s">
        <v>2929</v>
      </c>
    </row>
    <row r="30" spans="1:16" ht="12.75">
      <c r="A30" t="s">
        <v>48</v>
      </c>
      <c s="34" t="s">
        <v>72</v>
      </c>
      <c s="34" t="s">
        <v>5460</v>
      </c>
      <c s="35" t="s">
        <v>5</v>
      </c>
      <c s="6" t="s">
        <v>6412</v>
      </c>
      <c s="36" t="s">
        <v>62</v>
      </c>
      <c s="37">
        <v>20</v>
      </c>
      <c s="36">
        <v>0</v>
      </c>
      <c s="36">
        <f>ROUND(G30*H30,6)</f>
      </c>
      <c r="L30" s="38">
        <v>0</v>
      </c>
      <c s="32">
        <f>ROUND(ROUND(L30,2)*ROUND(G30,3),2)</f>
      </c>
      <c s="36" t="s">
        <v>6411</v>
      </c>
      <c>
        <f>(M30*21)/100</f>
      </c>
      <c t="s">
        <v>27</v>
      </c>
    </row>
    <row r="31" spans="1:5" ht="12.75">
      <c r="A31" s="35" t="s">
        <v>53</v>
      </c>
      <c r="E31" s="39" t="s">
        <v>5</v>
      </c>
    </row>
    <row r="32" spans="1:5" ht="25.5">
      <c r="A32" s="35" t="s">
        <v>54</v>
      </c>
      <c r="E32" s="40" t="s">
        <v>6415</v>
      </c>
    </row>
    <row r="33" spans="1:5" ht="12.75">
      <c r="A33" t="s">
        <v>55</v>
      </c>
      <c r="E33" s="39" t="s">
        <v>6416</v>
      </c>
    </row>
    <row r="34" spans="1:16" ht="12.75">
      <c r="A34" t="s">
        <v>48</v>
      </c>
      <c s="34" t="s">
        <v>123</v>
      </c>
      <c s="34" t="s">
        <v>5463</v>
      </c>
      <c s="35" t="s">
        <v>5</v>
      </c>
      <c s="6" t="s">
        <v>5454</v>
      </c>
      <c s="36" t="s">
        <v>62</v>
      </c>
      <c s="37">
        <v>16</v>
      </c>
      <c s="36">
        <v>0</v>
      </c>
      <c s="36">
        <f>ROUND(G34*H34,6)</f>
      </c>
      <c r="L34" s="38">
        <v>0</v>
      </c>
      <c s="32">
        <f>ROUND(ROUND(L34,2)*ROUND(G34,3),2)</f>
      </c>
      <c s="36" t="s">
        <v>6411</v>
      </c>
      <c>
        <f>(M34*21)/100</f>
      </c>
      <c t="s">
        <v>27</v>
      </c>
    </row>
    <row r="35" spans="1:5" ht="12.75">
      <c r="A35" s="35" t="s">
        <v>53</v>
      </c>
      <c r="E35" s="39" t="s">
        <v>5</v>
      </c>
    </row>
    <row r="36" spans="1:5" ht="25.5">
      <c r="A36" s="35" t="s">
        <v>54</v>
      </c>
      <c r="E36" s="40" t="s">
        <v>6417</v>
      </c>
    </row>
    <row r="37" spans="1:5" ht="12.75">
      <c r="A37" t="s">
        <v>55</v>
      </c>
      <c r="E37" s="39" t="s">
        <v>5462</v>
      </c>
    </row>
    <row r="38" spans="1:16" ht="12.75">
      <c r="A38" t="s">
        <v>48</v>
      </c>
      <c s="34" t="s">
        <v>163</v>
      </c>
      <c s="34" t="s">
        <v>5466</v>
      </c>
      <c s="35" t="s">
        <v>5</v>
      </c>
      <c s="6" t="s">
        <v>5450</v>
      </c>
      <c s="36" t="s">
        <v>62</v>
      </c>
      <c s="37">
        <v>17</v>
      </c>
      <c s="36">
        <v>0</v>
      </c>
      <c s="36">
        <f>ROUND(G38*H38,6)</f>
      </c>
      <c r="L38" s="38">
        <v>0</v>
      </c>
      <c s="32">
        <f>ROUND(ROUND(L38,2)*ROUND(G38,3),2)</f>
      </c>
      <c s="36" t="s">
        <v>6411</v>
      </c>
      <c>
        <f>(M38*21)/100</f>
      </c>
      <c t="s">
        <v>27</v>
      </c>
    </row>
    <row r="39" spans="1:5" ht="12.75">
      <c r="A39" s="35" t="s">
        <v>53</v>
      </c>
      <c r="E39" s="39" t="s">
        <v>5</v>
      </c>
    </row>
    <row r="40" spans="1:5" ht="25.5">
      <c r="A40" s="35" t="s">
        <v>54</v>
      </c>
      <c r="E40" s="40" t="s">
        <v>6418</v>
      </c>
    </row>
    <row r="41" spans="1:5" ht="12.75">
      <c r="A41" t="s">
        <v>55</v>
      </c>
      <c r="E41" s="39" t="s">
        <v>5468</v>
      </c>
    </row>
    <row r="42" spans="1:16" ht="12.75">
      <c r="A42" t="s">
        <v>48</v>
      </c>
      <c s="34" t="s">
        <v>76</v>
      </c>
      <c s="34" t="s">
        <v>5479</v>
      </c>
      <c s="35" t="s">
        <v>5</v>
      </c>
      <c s="6" t="s">
        <v>5446</v>
      </c>
      <c s="36" t="s">
        <v>62</v>
      </c>
      <c s="37">
        <v>23</v>
      </c>
      <c s="36">
        <v>0</v>
      </c>
      <c s="36">
        <f>ROUND(G42*H42,6)</f>
      </c>
      <c r="L42" s="38">
        <v>0</v>
      </c>
      <c s="32">
        <f>ROUND(ROUND(L42,2)*ROUND(G42,3),2)</f>
      </c>
      <c s="36" t="s">
        <v>6411</v>
      </c>
      <c>
        <f>(M42*21)/100</f>
      </c>
      <c t="s">
        <v>27</v>
      </c>
    </row>
    <row r="43" spans="1:5" ht="12.75">
      <c r="A43" s="35" t="s">
        <v>53</v>
      </c>
      <c r="E43" s="39" t="s">
        <v>5</v>
      </c>
    </row>
    <row r="44" spans="1:5" ht="25.5">
      <c r="A44" s="35" t="s">
        <v>54</v>
      </c>
      <c r="E44" s="40" t="s">
        <v>6419</v>
      </c>
    </row>
    <row r="45" spans="1:5" ht="38.25">
      <c r="A45" t="s">
        <v>55</v>
      </c>
      <c r="E45" s="39" t="s">
        <v>5472</v>
      </c>
    </row>
    <row r="46" spans="1:16" ht="12.75">
      <c r="A46" t="s">
        <v>48</v>
      </c>
      <c s="34" t="s">
        <v>82</v>
      </c>
      <c s="34" t="s">
        <v>5473</v>
      </c>
      <c s="35" t="s">
        <v>5</v>
      </c>
      <c s="6" t="s">
        <v>5443</v>
      </c>
      <c s="36" t="s">
        <v>62</v>
      </c>
      <c s="37">
        <v>6</v>
      </c>
      <c s="36">
        <v>0</v>
      </c>
      <c s="36">
        <f>ROUND(G46*H46,6)</f>
      </c>
      <c r="L46" s="38">
        <v>0</v>
      </c>
      <c s="32">
        <f>ROUND(ROUND(L46,2)*ROUND(G46,3),2)</f>
      </c>
      <c s="36" t="s">
        <v>6411</v>
      </c>
      <c>
        <f>(M46*21)/100</f>
      </c>
      <c t="s">
        <v>27</v>
      </c>
    </row>
    <row r="47" spans="1:5" ht="12.75">
      <c r="A47" s="35" t="s">
        <v>53</v>
      </c>
      <c r="E47" s="39" t="s">
        <v>5</v>
      </c>
    </row>
    <row r="48" spans="1:5" ht="25.5">
      <c r="A48" s="35" t="s">
        <v>54</v>
      </c>
      <c r="E48" s="40" t="s">
        <v>6420</v>
      </c>
    </row>
    <row r="49" spans="1:5" ht="25.5">
      <c r="A49" t="s">
        <v>55</v>
      </c>
      <c r="E49" s="39" t="s">
        <v>5475</v>
      </c>
    </row>
    <row r="50" spans="1:13" ht="12.75">
      <c r="A50" t="s">
        <v>46</v>
      </c>
      <c r="C50" s="31" t="s">
        <v>5483</v>
      </c>
      <c r="E50" s="33" t="s">
        <v>5484</v>
      </c>
      <c r="J50" s="32">
        <f>0</f>
      </c>
      <c s="32">
        <f>0</f>
      </c>
      <c s="32">
        <f>0+L51+L55+L59+L63+L67+L71+L75+L79+L83+L87+L91+L95+L99+L103+L107+L111+L115+L119+L123+L127+L131+L135+L139+L143+L147+L151</f>
      </c>
      <c s="32">
        <f>0+M51+M55+M59+M63+M67+M71+M75+M79+M83+M87+M91+M95+M99+M103+M107+M111+M115+M119+M123+M127+M131+M135+M139+M143+M147+M151</f>
      </c>
    </row>
    <row r="51" spans="1:16" ht="12.75">
      <c r="A51" t="s">
        <v>48</v>
      </c>
      <c s="34" t="s">
        <v>86</v>
      </c>
      <c s="34" t="s">
        <v>5485</v>
      </c>
      <c s="35" t="s">
        <v>5</v>
      </c>
      <c s="6" t="s">
        <v>5486</v>
      </c>
      <c s="36" t="s">
        <v>62</v>
      </c>
      <c s="37">
        <v>5</v>
      </c>
      <c s="36">
        <v>0</v>
      </c>
      <c s="36">
        <f>ROUND(G51*H51,6)</f>
      </c>
      <c r="L51" s="38">
        <v>0</v>
      </c>
      <c s="32">
        <f>ROUND(ROUND(L51,2)*ROUND(G51,3),2)</f>
      </c>
      <c s="36" t="s">
        <v>6411</v>
      </c>
      <c>
        <f>(M51*21)/100</f>
      </c>
      <c t="s">
        <v>27</v>
      </c>
    </row>
    <row r="52" spans="1:5" ht="12.75">
      <c r="A52" s="35" t="s">
        <v>53</v>
      </c>
      <c r="E52" s="39" t="s">
        <v>5</v>
      </c>
    </row>
    <row r="53" spans="1:5" ht="25.5">
      <c r="A53" s="35" t="s">
        <v>54</v>
      </c>
      <c r="E53" s="40" t="s">
        <v>5567</v>
      </c>
    </row>
    <row r="54" spans="1:5" ht="12.75">
      <c r="A54" t="s">
        <v>55</v>
      </c>
      <c r="E54" s="39" t="s">
        <v>2929</v>
      </c>
    </row>
    <row r="55" spans="1:16" ht="12.75">
      <c r="A55" t="s">
        <v>48</v>
      </c>
      <c s="34" t="s">
        <v>90</v>
      </c>
      <c s="34" t="s">
        <v>5487</v>
      </c>
      <c s="35" t="s">
        <v>5</v>
      </c>
      <c s="6" t="s">
        <v>5488</v>
      </c>
      <c s="36" t="s">
        <v>62</v>
      </c>
      <c s="37">
        <v>3</v>
      </c>
      <c s="36">
        <v>0</v>
      </c>
      <c s="36">
        <f>ROUND(G55*H55,6)</f>
      </c>
      <c r="L55" s="38">
        <v>0</v>
      </c>
      <c s="32">
        <f>ROUND(ROUND(L55,2)*ROUND(G55,3),2)</f>
      </c>
      <c s="36" t="s">
        <v>6411</v>
      </c>
      <c>
        <f>(M55*21)/100</f>
      </c>
      <c t="s">
        <v>27</v>
      </c>
    </row>
    <row r="56" spans="1:5" ht="12.75">
      <c r="A56" s="35" t="s">
        <v>53</v>
      </c>
      <c r="E56" s="39" t="s">
        <v>5</v>
      </c>
    </row>
    <row r="57" spans="1:5" ht="25.5">
      <c r="A57" s="35" t="s">
        <v>54</v>
      </c>
      <c r="E57" s="40" t="s">
        <v>3631</v>
      </c>
    </row>
    <row r="58" spans="1:5" ht="12.75">
      <c r="A58" t="s">
        <v>55</v>
      </c>
      <c r="E58" s="39" t="s">
        <v>2929</v>
      </c>
    </row>
    <row r="59" spans="1:16" ht="25.5">
      <c r="A59" t="s">
        <v>48</v>
      </c>
      <c s="34" t="s">
        <v>94</v>
      </c>
      <c s="34" t="s">
        <v>5490</v>
      </c>
      <c s="35" t="s">
        <v>5</v>
      </c>
      <c s="6" t="s">
        <v>5491</v>
      </c>
      <c s="36" t="s">
        <v>62</v>
      </c>
      <c s="37">
        <v>8</v>
      </c>
      <c s="36">
        <v>0</v>
      </c>
      <c s="36">
        <f>ROUND(G59*H59,6)</f>
      </c>
      <c r="L59" s="38">
        <v>0</v>
      </c>
      <c s="32">
        <f>ROUND(ROUND(L59,2)*ROUND(G59,3),2)</f>
      </c>
      <c s="36" t="s">
        <v>6411</v>
      </c>
      <c>
        <f>(M59*21)/100</f>
      </c>
      <c t="s">
        <v>27</v>
      </c>
    </row>
    <row r="60" spans="1:5" ht="12.75">
      <c r="A60" s="35" t="s">
        <v>53</v>
      </c>
      <c r="E60" s="39" t="s">
        <v>5</v>
      </c>
    </row>
    <row r="61" spans="1:5" ht="25.5">
      <c r="A61" s="35" t="s">
        <v>54</v>
      </c>
      <c r="E61" s="40" t="s">
        <v>5494</v>
      </c>
    </row>
    <row r="62" spans="1:5" ht="12.75">
      <c r="A62" t="s">
        <v>55</v>
      </c>
      <c r="E62" s="39" t="s">
        <v>2929</v>
      </c>
    </row>
    <row r="63" spans="1:16" ht="25.5">
      <c r="A63" t="s">
        <v>48</v>
      </c>
      <c s="34" t="s">
        <v>98</v>
      </c>
      <c s="34" t="s">
        <v>6421</v>
      </c>
      <c s="35" t="s">
        <v>4</v>
      </c>
      <c s="6" t="s">
        <v>6422</v>
      </c>
      <c s="36" t="s">
        <v>62</v>
      </c>
      <c s="37">
        <v>1</v>
      </c>
      <c s="36">
        <v>0</v>
      </c>
      <c s="36">
        <f>ROUND(G63*H63,6)</f>
      </c>
      <c r="L63" s="38">
        <v>0</v>
      </c>
      <c s="32">
        <f>ROUND(ROUND(L63,2)*ROUND(G63,3),2)</f>
      </c>
      <c s="36" t="s">
        <v>6411</v>
      </c>
      <c>
        <f>(M63*21)/100</f>
      </c>
      <c t="s">
        <v>27</v>
      </c>
    </row>
    <row r="64" spans="1:5" ht="12.75">
      <c r="A64" s="35" t="s">
        <v>53</v>
      </c>
      <c r="E64" s="39" t="s">
        <v>5</v>
      </c>
    </row>
    <row r="65" spans="1:5" ht="25.5">
      <c r="A65" s="35" t="s">
        <v>54</v>
      </c>
      <c r="E65" s="40" t="s">
        <v>5489</v>
      </c>
    </row>
    <row r="66" spans="1:5" ht="12.75">
      <c r="A66" t="s">
        <v>55</v>
      </c>
      <c r="E66" s="39" t="s">
        <v>2929</v>
      </c>
    </row>
    <row r="67" spans="1:16" ht="25.5">
      <c r="A67" t="s">
        <v>48</v>
      </c>
      <c s="34" t="s">
        <v>102</v>
      </c>
      <c s="34" t="s">
        <v>6421</v>
      </c>
      <c s="35" t="s">
        <v>27</v>
      </c>
      <c s="6" t="s">
        <v>6422</v>
      </c>
      <c s="36" t="s">
        <v>62</v>
      </c>
      <c s="37">
        <v>3</v>
      </c>
      <c s="36">
        <v>0</v>
      </c>
      <c s="36">
        <f>ROUND(G67*H67,6)</f>
      </c>
      <c r="L67" s="38">
        <v>0</v>
      </c>
      <c s="32">
        <f>ROUND(ROUND(L67,2)*ROUND(G67,3),2)</f>
      </c>
      <c s="36" t="s">
        <v>6411</v>
      </c>
      <c>
        <f>(M67*21)/100</f>
      </c>
      <c t="s">
        <v>27</v>
      </c>
    </row>
    <row r="68" spans="1:5" ht="12.75">
      <c r="A68" s="35" t="s">
        <v>53</v>
      </c>
      <c r="E68" s="39" t="s">
        <v>5</v>
      </c>
    </row>
    <row r="69" spans="1:5" ht="25.5">
      <c r="A69" s="35" t="s">
        <v>54</v>
      </c>
      <c r="E69" s="40" t="s">
        <v>3631</v>
      </c>
    </row>
    <row r="70" spans="1:5" ht="12.75">
      <c r="A70" t="s">
        <v>55</v>
      </c>
      <c r="E70" s="39" t="s">
        <v>2929</v>
      </c>
    </row>
    <row r="71" spans="1:16" ht="25.5">
      <c r="A71" t="s">
        <v>48</v>
      </c>
      <c s="34" t="s">
        <v>107</v>
      </c>
      <c s="34" t="s">
        <v>5492</v>
      </c>
      <c s="35" t="s">
        <v>5</v>
      </c>
      <c s="6" t="s">
        <v>5493</v>
      </c>
      <c s="36" t="s">
        <v>62</v>
      </c>
      <c s="37">
        <v>8</v>
      </c>
      <c s="36">
        <v>0</v>
      </c>
      <c s="36">
        <f>ROUND(G71*H71,6)</f>
      </c>
      <c r="L71" s="38">
        <v>0</v>
      </c>
      <c s="32">
        <f>ROUND(ROUND(L71,2)*ROUND(G71,3),2)</f>
      </c>
      <c s="36" t="s">
        <v>6411</v>
      </c>
      <c>
        <f>(M71*21)/100</f>
      </c>
      <c t="s">
        <v>27</v>
      </c>
    </row>
    <row r="72" spans="1:5" ht="12.75">
      <c r="A72" s="35" t="s">
        <v>53</v>
      </c>
      <c r="E72" s="39" t="s">
        <v>5</v>
      </c>
    </row>
    <row r="73" spans="1:5" ht="25.5">
      <c r="A73" s="35" t="s">
        <v>54</v>
      </c>
      <c r="E73" s="40" t="s">
        <v>5494</v>
      </c>
    </row>
    <row r="74" spans="1:5" ht="12.75">
      <c r="A74" t="s">
        <v>55</v>
      </c>
      <c r="E74" s="39" t="s">
        <v>2929</v>
      </c>
    </row>
    <row r="75" spans="1:16" ht="12.75">
      <c r="A75" t="s">
        <v>48</v>
      </c>
      <c s="34" t="s">
        <v>111</v>
      </c>
      <c s="34" t="s">
        <v>5497</v>
      </c>
      <c s="35" t="s">
        <v>5</v>
      </c>
      <c s="6" t="s">
        <v>5498</v>
      </c>
      <c s="36" t="s">
        <v>62</v>
      </c>
      <c s="37">
        <v>4</v>
      </c>
      <c s="36">
        <v>0</v>
      </c>
      <c s="36">
        <f>ROUND(G75*H75,6)</f>
      </c>
      <c r="L75" s="38">
        <v>0</v>
      </c>
      <c s="32">
        <f>ROUND(ROUND(L75,2)*ROUND(G75,3),2)</f>
      </c>
      <c s="36" t="s">
        <v>6411</v>
      </c>
      <c>
        <f>(M75*21)/100</f>
      </c>
      <c t="s">
        <v>27</v>
      </c>
    </row>
    <row r="76" spans="1:5" ht="12.75">
      <c r="A76" s="35" t="s">
        <v>53</v>
      </c>
      <c r="E76" s="39" t="s">
        <v>5</v>
      </c>
    </row>
    <row r="77" spans="1:5" ht="25.5">
      <c r="A77" s="35" t="s">
        <v>54</v>
      </c>
      <c r="E77" s="40" t="s">
        <v>5451</v>
      </c>
    </row>
    <row r="78" spans="1:5" ht="12.75">
      <c r="A78" t="s">
        <v>55</v>
      </c>
      <c r="E78" s="39" t="s">
        <v>2929</v>
      </c>
    </row>
    <row r="79" spans="1:16" ht="12.75">
      <c r="A79" t="s">
        <v>48</v>
      </c>
      <c s="34" t="s">
        <v>115</v>
      </c>
      <c s="34" t="s">
        <v>5499</v>
      </c>
      <c s="35" t="s">
        <v>5</v>
      </c>
      <c s="6" t="s">
        <v>5500</v>
      </c>
      <c s="36" t="s">
        <v>62</v>
      </c>
      <c s="37">
        <v>2</v>
      </c>
      <c s="36">
        <v>0</v>
      </c>
      <c s="36">
        <f>ROUND(G79*H79,6)</f>
      </c>
      <c r="L79" s="38">
        <v>0</v>
      </c>
      <c s="32">
        <f>ROUND(ROUND(L79,2)*ROUND(G79,3),2)</f>
      </c>
      <c s="36" t="s">
        <v>6411</v>
      </c>
      <c>
        <f>(M79*21)/100</f>
      </c>
      <c t="s">
        <v>27</v>
      </c>
    </row>
    <row r="80" spans="1:5" ht="12.75">
      <c r="A80" s="35" t="s">
        <v>53</v>
      </c>
      <c r="E80" s="39" t="s">
        <v>5</v>
      </c>
    </row>
    <row r="81" spans="1:5" ht="25.5">
      <c r="A81" s="35" t="s">
        <v>54</v>
      </c>
      <c r="E81" s="40" t="s">
        <v>3628</v>
      </c>
    </row>
    <row r="82" spans="1:5" ht="12.75">
      <c r="A82" t="s">
        <v>55</v>
      </c>
      <c r="E82" s="39" t="s">
        <v>2929</v>
      </c>
    </row>
    <row r="83" spans="1:16" ht="12.75">
      <c r="A83" t="s">
        <v>48</v>
      </c>
      <c s="34" t="s">
        <v>119</v>
      </c>
      <c s="34" t="s">
        <v>5501</v>
      </c>
      <c s="35" t="s">
        <v>5</v>
      </c>
      <c s="6" t="s">
        <v>5502</v>
      </c>
      <c s="36" t="s">
        <v>62</v>
      </c>
      <c s="37">
        <v>18</v>
      </c>
      <c s="36">
        <v>0</v>
      </c>
      <c s="36">
        <f>ROUND(G83*H83,6)</f>
      </c>
      <c r="L83" s="38">
        <v>0</v>
      </c>
      <c s="32">
        <f>ROUND(ROUND(L83,2)*ROUND(G83,3),2)</f>
      </c>
      <c s="36" t="s">
        <v>6411</v>
      </c>
      <c>
        <f>(M83*21)/100</f>
      </c>
      <c t="s">
        <v>27</v>
      </c>
    </row>
    <row r="84" spans="1:5" ht="12.75">
      <c r="A84" s="35" t="s">
        <v>53</v>
      </c>
      <c r="E84" s="39" t="s">
        <v>5</v>
      </c>
    </row>
    <row r="85" spans="1:5" ht="25.5">
      <c r="A85" s="35" t="s">
        <v>54</v>
      </c>
      <c r="E85" s="40" t="s">
        <v>6423</v>
      </c>
    </row>
    <row r="86" spans="1:5" ht="12.75">
      <c r="A86" t="s">
        <v>55</v>
      </c>
      <c r="E86" s="39" t="s">
        <v>2929</v>
      </c>
    </row>
    <row r="87" spans="1:16" ht="12.75">
      <c r="A87" t="s">
        <v>48</v>
      </c>
      <c s="34" t="s">
        <v>125</v>
      </c>
      <c s="34" t="s">
        <v>6424</v>
      </c>
      <c s="35" t="s">
        <v>5</v>
      </c>
      <c s="6" t="s">
        <v>6425</v>
      </c>
      <c s="36" t="s">
        <v>62</v>
      </c>
      <c s="37">
        <v>18</v>
      </c>
      <c s="36">
        <v>0</v>
      </c>
      <c s="36">
        <f>ROUND(G87*H87,6)</f>
      </c>
      <c r="L87" s="38">
        <v>0</v>
      </c>
      <c s="32">
        <f>ROUND(ROUND(L87,2)*ROUND(G87,3),2)</f>
      </c>
      <c s="36" t="s">
        <v>6411</v>
      </c>
      <c>
        <f>(M87*21)/100</f>
      </c>
      <c t="s">
        <v>27</v>
      </c>
    </row>
    <row r="88" spans="1:5" ht="12.75">
      <c r="A88" s="35" t="s">
        <v>53</v>
      </c>
      <c r="E88" s="39" t="s">
        <v>5</v>
      </c>
    </row>
    <row r="89" spans="1:5" ht="25.5">
      <c r="A89" s="35" t="s">
        <v>54</v>
      </c>
      <c r="E89" s="40" t="s">
        <v>6423</v>
      </c>
    </row>
    <row r="90" spans="1:5" ht="12.75">
      <c r="A90" t="s">
        <v>55</v>
      </c>
      <c r="E90" s="39" t="s">
        <v>2929</v>
      </c>
    </row>
    <row r="91" spans="1:16" ht="12.75">
      <c r="A91" t="s">
        <v>48</v>
      </c>
      <c s="34" t="s">
        <v>129</v>
      </c>
      <c s="34" t="s">
        <v>5506</v>
      </c>
      <c s="35" t="s">
        <v>5</v>
      </c>
      <c s="6" t="s">
        <v>5507</v>
      </c>
      <c s="36" t="s">
        <v>62</v>
      </c>
      <c s="37">
        <v>100</v>
      </c>
      <c s="36">
        <v>0</v>
      </c>
      <c s="36">
        <f>ROUND(G91*H91,6)</f>
      </c>
      <c r="L91" s="38">
        <v>0</v>
      </c>
      <c s="32">
        <f>ROUND(ROUND(L91,2)*ROUND(G91,3),2)</f>
      </c>
      <c s="36" t="s">
        <v>6411</v>
      </c>
      <c>
        <f>(M91*21)/100</f>
      </c>
      <c t="s">
        <v>27</v>
      </c>
    </row>
    <row r="92" spans="1:5" ht="12.75">
      <c r="A92" s="35" t="s">
        <v>53</v>
      </c>
      <c r="E92" s="39" t="s">
        <v>5</v>
      </c>
    </row>
    <row r="93" spans="1:5" ht="25.5">
      <c r="A93" s="35" t="s">
        <v>54</v>
      </c>
      <c r="E93" s="40" t="s">
        <v>5508</v>
      </c>
    </row>
    <row r="94" spans="1:5" ht="12.75">
      <c r="A94" t="s">
        <v>55</v>
      </c>
      <c r="E94" s="39" t="s">
        <v>2929</v>
      </c>
    </row>
    <row r="95" spans="1:16" ht="12.75">
      <c r="A95" t="s">
        <v>48</v>
      </c>
      <c s="34" t="s">
        <v>133</v>
      </c>
      <c s="34" t="s">
        <v>6426</v>
      </c>
      <c s="35" t="s">
        <v>5</v>
      </c>
      <c s="6" t="s">
        <v>6427</v>
      </c>
      <c s="36" t="s">
        <v>62</v>
      </c>
      <c s="37">
        <v>2</v>
      </c>
      <c s="36">
        <v>0</v>
      </c>
      <c s="36">
        <f>ROUND(G95*H95,6)</f>
      </c>
      <c r="L95" s="38">
        <v>0</v>
      </c>
      <c s="32">
        <f>ROUND(ROUND(L95,2)*ROUND(G95,3),2)</f>
      </c>
      <c s="36" t="s">
        <v>6411</v>
      </c>
      <c>
        <f>(M95*21)/100</f>
      </c>
      <c t="s">
        <v>27</v>
      </c>
    </row>
    <row r="96" spans="1:5" ht="12.75">
      <c r="A96" s="35" t="s">
        <v>53</v>
      </c>
      <c r="E96" s="39" t="s">
        <v>5</v>
      </c>
    </row>
    <row r="97" spans="1:5" ht="25.5">
      <c r="A97" s="35" t="s">
        <v>54</v>
      </c>
      <c r="E97" s="40" t="s">
        <v>3628</v>
      </c>
    </row>
    <row r="98" spans="1:5" ht="12.75">
      <c r="A98" t="s">
        <v>55</v>
      </c>
      <c r="E98" s="39" t="s">
        <v>2929</v>
      </c>
    </row>
    <row r="99" spans="1:16" ht="12.75">
      <c r="A99" t="s">
        <v>48</v>
      </c>
      <c s="34" t="s">
        <v>138</v>
      </c>
      <c s="34" t="s">
        <v>5509</v>
      </c>
      <c s="35" t="s">
        <v>5</v>
      </c>
      <c s="6" t="s">
        <v>5510</v>
      </c>
      <c s="36" t="s">
        <v>62</v>
      </c>
      <c s="37">
        <v>18</v>
      </c>
      <c s="36">
        <v>0</v>
      </c>
      <c s="36">
        <f>ROUND(G99*H99,6)</f>
      </c>
      <c r="L99" s="38">
        <v>0</v>
      </c>
      <c s="32">
        <f>ROUND(ROUND(L99,2)*ROUND(G99,3),2)</f>
      </c>
      <c s="36" t="s">
        <v>6411</v>
      </c>
      <c>
        <f>(M99*21)/100</f>
      </c>
      <c t="s">
        <v>27</v>
      </c>
    </row>
    <row r="100" spans="1:5" ht="12.75">
      <c r="A100" s="35" t="s">
        <v>53</v>
      </c>
      <c r="E100" s="39" t="s">
        <v>5</v>
      </c>
    </row>
    <row r="101" spans="1:5" ht="25.5">
      <c r="A101" s="35" t="s">
        <v>54</v>
      </c>
      <c r="E101" s="40" t="s">
        <v>6423</v>
      </c>
    </row>
    <row r="102" spans="1:5" ht="12.75">
      <c r="A102" t="s">
        <v>55</v>
      </c>
      <c r="E102" s="39" t="s">
        <v>5</v>
      </c>
    </row>
    <row r="103" spans="1:16" ht="12.75">
      <c r="A103" t="s">
        <v>48</v>
      </c>
      <c s="34" t="s">
        <v>249</v>
      </c>
      <c s="34" t="s">
        <v>5511</v>
      </c>
      <c s="35" t="s">
        <v>5</v>
      </c>
      <c s="6" t="s">
        <v>6428</v>
      </c>
      <c s="36" t="s">
        <v>62</v>
      </c>
      <c s="37">
        <v>18</v>
      </c>
      <c s="36">
        <v>0</v>
      </c>
      <c s="36">
        <f>ROUND(G103*H103,6)</f>
      </c>
      <c r="L103" s="38">
        <v>0</v>
      </c>
      <c s="32">
        <f>ROUND(ROUND(L103,2)*ROUND(G103,3),2)</f>
      </c>
      <c s="36" t="s">
        <v>6411</v>
      </c>
      <c>
        <f>(M103*21)/100</f>
      </c>
      <c t="s">
        <v>27</v>
      </c>
    </row>
    <row r="104" spans="1:5" ht="12.75">
      <c r="A104" s="35" t="s">
        <v>53</v>
      </c>
      <c r="E104" s="39" t="s">
        <v>5</v>
      </c>
    </row>
    <row r="105" spans="1:5" ht="25.5">
      <c r="A105" s="35" t="s">
        <v>54</v>
      </c>
      <c r="E105" s="40" t="s">
        <v>6423</v>
      </c>
    </row>
    <row r="106" spans="1:5" ht="12.75">
      <c r="A106" t="s">
        <v>55</v>
      </c>
      <c r="E106" s="39" t="s">
        <v>5</v>
      </c>
    </row>
    <row r="107" spans="1:16" ht="12.75">
      <c r="A107" t="s">
        <v>48</v>
      </c>
      <c s="34" t="s">
        <v>253</v>
      </c>
      <c s="34" t="s">
        <v>5513</v>
      </c>
      <c s="35" t="s">
        <v>5</v>
      </c>
      <c s="6" t="s">
        <v>5514</v>
      </c>
      <c s="36" t="s">
        <v>62</v>
      </c>
      <c s="37">
        <v>8</v>
      </c>
      <c s="36">
        <v>0</v>
      </c>
      <c s="36">
        <f>ROUND(G107*H107,6)</f>
      </c>
      <c r="L107" s="38">
        <v>0</v>
      </c>
      <c s="32">
        <f>ROUND(ROUND(L107,2)*ROUND(G107,3),2)</f>
      </c>
      <c s="36" t="s">
        <v>6411</v>
      </c>
      <c>
        <f>(M107*21)/100</f>
      </c>
      <c t="s">
        <v>27</v>
      </c>
    </row>
    <row r="108" spans="1:5" ht="12.75">
      <c r="A108" s="35" t="s">
        <v>53</v>
      </c>
      <c r="E108" s="39" t="s">
        <v>5</v>
      </c>
    </row>
    <row r="109" spans="1:5" ht="25.5">
      <c r="A109" s="35" t="s">
        <v>54</v>
      </c>
      <c r="E109" s="40" t="s">
        <v>5494</v>
      </c>
    </row>
    <row r="110" spans="1:5" ht="12.75">
      <c r="A110" t="s">
        <v>55</v>
      </c>
      <c r="E110" s="39" t="s">
        <v>5</v>
      </c>
    </row>
    <row r="111" spans="1:16" ht="12.75">
      <c r="A111" t="s">
        <v>48</v>
      </c>
      <c s="34" t="s">
        <v>995</v>
      </c>
      <c s="34" t="s">
        <v>5515</v>
      </c>
      <c s="35" t="s">
        <v>5</v>
      </c>
      <c s="6" t="s">
        <v>5516</v>
      </c>
      <c s="36" t="s">
        <v>62</v>
      </c>
      <c s="37">
        <v>3</v>
      </c>
      <c s="36">
        <v>0</v>
      </c>
      <c s="36">
        <f>ROUND(G111*H111,6)</f>
      </c>
      <c r="L111" s="38">
        <v>0</v>
      </c>
      <c s="32">
        <f>ROUND(ROUND(L111,2)*ROUND(G111,3),2)</f>
      </c>
      <c s="36" t="s">
        <v>6411</v>
      </c>
      <c>
        <f>(M111*21)/100</f>
      </c>
      <c t="s">
        <v>27</v>
      </c>
    </row>
    <row r="112" spans="1:5" ht="12.75">
      <c r="A112" s="35" t="s">
        <v>53</v>
      </c>
      <c r="E112" s="39" t="s">
        <v>5</v>
      </c>
    </row>
    <row r="113" spans="1:5" ht="25.5">
      <c r="A113" s="35" t="s">
        <v>54</v>
      </c>
      <c r="E113" s="40" t="s">
        <v>3631</v>
      </c>
    </row>
    <row r="114" spans="1:5" ht="12.75">
      <c r="A114" t="s">
        <v>55</v>
      </c>
      <c r="E114" s="39" t="s">
        <v>5</v>
      </c>
    </row>
    <row r="115" spans="1:16" ht="12.75">
      <c r="A115" t="s">
        <v>48</v>
      </c>
      <c s="34" t="s">
        <v>256</v>
      </c>
      <c s="34" t="s">
        <v>5517</v>
      </c>
      <c s="35" t="s">
        <v>5</v>
      </c>
      <c s="6" t="s">
        <v>5518</v>
      </c>
      <c s="36" t="s">
        <v>62</v>
      </c>
      <c s="37">
        <v>8</v>
      </c>
      <c s="36">
        <v>0</v>
      </c>
      <c s="36">
        <f>ROUND(G115*H115,6)</f>
      </c>
      <c r="L115" s="38">
        <v>0</v>
      </c>
      <c s="32">
        <f>ROUND(ROUND(L115,2)*ROUND(G115,3),2)</f>
      </c>
      <c s="36" t="s">
        <v>6411</v>
      </c>
      <c>
        <f>(M115*21)/100</f>
      </c>
      <c t="s">
        <v>27</v>
      </c>
    </row>
    <row r="116" spans="1:5" ht="12.75">
      <c r="A116" s="35" t="s">
        <v>53</v>
      </c>
      <c r="E116" s="39" t="s">
        <v>5</v>
      </c>
    </row>
    <row r="117" spans="1:5" ht="25.5">
      <c r="A117" s="35" t="s">
        <v>54</v>
      </c>
      <c r="E117" s="40" t="s">
        <v>5494</v>
      </c>
    </row>
    <row r="118" spans="1:5" ht="12.75">
      <c r="A118" t="s">
        <v>55</v>
      </c>
      <c r="E118" s="39" t="s">
        <v>5</v>
      </c>
    </row>
    <row r="119" spans="1:16" ht="12.75">
      <c r="A119" t="s">
        <v>48</v>
      </c>
      <c s="34" t="s">
        <v>260</v>
      </c>
      <c s="34" t="s">
        <v>5519</v>
      </c>
      <c s="35" t="s">
        <v>5</v>
      </c>
      <c s="6" t="s">
        <v>6429</v>
      </c>
      <c s="36" t="s">
        <v>62</v>
      </c>
      <c s="37">
        <v>1</v>
      </c>
      <c s="36">
        <v>0</v>
      </c>
      <c s="36">
        <f>ROUND(G119*H119,6)</f>
      </c>
      <c r="L119" s="38">
        <v>0</v>
      </c>
      <c s="32">
        <f>ROUND(ROUND(L119,2)*ROUND(G119,3),2)</f>
      </c>
      <c s="36" t="s">
        <v>6411</v>
      </c>
      <c>
        <f>(M119*21)/100</f>
      </c>
      <c t="s">
        <v>27</v>
      </c>
    </row>
    <row r="120" spans="1:5" ht="12.75">
      <c r="A120" s="35" t="s">
        <v>53</v>
      </c>
      <c r="E120" s="39" t="s">
        <v>5</v>
      </c>
    </row>
    <row r="121" spans="1:5" ht="25.5">
      <c r="A121" s="35" t="s">
        <v>54</v>
      </c>
      <c r="E121" s="40" t="s">
        <v>5489</v>
      </c>
    </row>
    <row r="122" spans="1:5" ht="12.75">
      <c r="A122" t="s">
        <v>55</v>
      </c>
      <c r="E122" s="39" t="s">
        <v>5</v>
      </c>
    </row>
    <row r="123" spans="1:16" ht="12.75">
      <c r="A123" t="s">
        <v>48</v>
      </c>
      <c s="34" t="s">
        <v>264</v>
      </c>
      <c s="34" t="s">
        <v>6430</v>
      </c>
      <c s="35" t="s">
        <v>5</v>
      </c>
      <c s="6" t="s">
        <v>6431</v>
      </c>
      <c s="36" t="s">
        <v>62</v>
      </c>
      <c s="37">
        <v>3</v>
      </c>
      <c s="36">
        <v>0</v>
      </c>
      <c s="36">
        <f>ROUND(G123*H123,6)</f>
      </c>
      <c r="L123" s="38">
        <v>0</v>
      </c>
      <c s="32">
        <f>ROUND(ROUND(L123,2)*ROUND(G123,3),2)</f>
      </c>
      <c s="36" t="s">
        <v>6411</v>
      </c>
      <c>
        <f>(M123*21)/100</f>
      </c>
      <c t="s">
        <v>27</v>
      </c>
    </row>
    <row r="124" spans="1:5" ht="12.75">
      <c r="A124" s="35" t="s">
        <v>53</v>
      </c>
      <c r="E124" s="39" t="s">
        <v>5</v>
      </c>
    </row>
    <row r="125" spans="1:5" ht="25.5">
      <c r="A125" s="35" t="s">
        <v>54</v>
      </c>
      <c r="E125" s="40" t="s">
        <v>3631</v>
      </c>
    </row>
    <row r="126" spans="1:5" ht="12.75">
      <c r="A126" t="s">
        <v>55</v>
      </c>
      <c r="E126" s="39" t="s">
        <v>5</v>
      </c>
    </row>
    <row r="127" spans="1:16" ht="25.5">
      <c r="A127" t="s">
        <v>48</v>
      </c>
      <c s="34" t="s">
        <v>283</v>
      </c>
      <c s="34" t="s">
        <v>5521</v>
      </c>
      <c s="35" t="s">
        <v>5</v>
      </c>
      <c s="6" t="s">
        <v>5522</v>
      </c>
      <c s="36" t="s">
        <v>62</v>
      </c>
      <c s="37">
        <v>2</v>
      </c>
      <c s="36">
        <v>0</v>
      </c>
      <c s="36">
        <f>ROUND(G127*H127,6)</f>
      </c>
      <c r="L127" s="38">
        <v>0</v>
      </c>
      <c s="32">
        <f>ROUND(ROUND(L127,2)*ROUND(G127,3),2)</f>
      </c>
      <c s="36" t="s">
        <v>6411</v>
      </c>
      <c>
        <f>(M127*21)/100</f>
      </c>
      <c t="s">
        <v>27</v>
      </c>
    </row>
    <row r="128" spans="1:5" ht="12.75">
      <c r="A128" s="35" t="s">
        <v>53</v>
      </c>
      <c r="E128" s="39" t="s">
        <v>5</v>
      </c>
    </row>
    <row r="129" spans="1:5" ht="25.5">
      <c r="A129" s="35" t="s">
        <v>54</v>
      </c>
      <c r="E129" s="40" t="s">
        <v>3628</v>
      </c>
    </row>
    <row r="130" spans="1:5" ht="12.75">
      <c r="A130" t="s">
        <v>55</v>
      </c>
      <c r="E130" s="39" t="s">
        <v>5</v>
      </c>
    </row>
    <row r="131" spans="1:16" ht="25.5">
      <c r="A131" t="s">
        <v>48</v>
      </c>
      <c s="34" t="s">
        <v>287</v>
      </c>
      <c s="34" t="s">
        <v>5523</v>
      </c>
      <c s="35" t="s">
        <v>5</v>
      </c>
      <c s="6" t="s">
        <v>5524</v>
      </c>
      <c s="36" t="s">
        <v>62</v>
      </c>
      <c s="37">
        <v>5</v>
      </c>
      <c s="36">
        <v>0</v>
      </c>
      <c s="36">
        <f>ROUND(G131*H131,6)</f>
      </c>
      <c r="L131" s="38">
        <v>0</v>
      </c>
      <c s="32">
        <f>ROUND(ROUND(L131,2)*ROUND(G131,3),2)</f>
      </c>
      <c s="36" t="s">
        <v>6411</v>
      </c>
      <c>
        <f>(M131*21)/100</f>
      </c>
      <c t="s">
        <v>27</v>
      </c>
    </row>
    <row r="132" spans="1:5" ht="12.75">
      <c r="A132" s="35" t="s">
        <v>53</v>
      </c>
      <c r="E132" s="39" t="s">
        <v>5</v>
      </c>
    </row>
    <row r="133" spans="1:5" ht="25.5">
      <c r="A133" s="35" t="s">
        <v>54</v>
      </c>
      <c r="E133" s="40" t="s">
        <v>5567</v>
      </c>
    </row>
    <row r="134" spans="1:5" ht="12.75">
      <c r="A134" t="s">
        <v>55</v>
      </c>
      <c r="E134" s="39" t="s">
        <v>5</v>
      </c>
    </row>
    <row r="135" spans="1:16" ht="25.5">
      <c r="A135" t="s">
        <v>48</v>
      </c>
      <c s="34" t="s">
        <v>291</v>
      </c>
      <c s="34" t="s">
        <v>6432</v>
      </c>
      <c s="35" t="s">
        <v>5</v>
      </c>
      <c s="6" t="s">
        <v>6433</v>
      </c>
      <c s="36" t="s">
        <v>62</v>
      </c>
      <c s="37">
        <v>2</v>
      </c>
      <c s="36">
        <v>0</v>
      </c>
      <c s="36">
        <f>ROUND(G135*H135,6)</f>
      </c>
      <c r="L135" s="38">
        <v>0</v>
      </c>
      <c s="32">
        <f>ROUND(ROUND(L135,2)*ROUND(G135,3),2)</f>
      </c>
      <c s="36" t="s">
        <v>6411</v>
      </c>
      <c>
        <f>(M135*21)/100</f>
      </c>
      <c t="s">
        <v>27</v>
      </c>
    </row>
    <row r="136" spans="1:5" ht="12.75">
      <c r="A136" s="35" t="s">
        <v>53</v>
      </c>
      <c r="E136" s="39" t="s">
        <v>5</v>
      </c>
    </row>
    <row r="137" spans="1:5" ht="25.5">
      <c r="A137" s="35" t="s">
        <v>54</v>
      </c>
      <c r="E137" s="40" t="s">
        <v>3628</v>
      </c>
    </row>
    <row r="138" spans="1:5" ht="12.75">
      <c r="A138" t="s">
        <v>55</v>
      </c>
      <c r="E138" s="39" t="s">
        <v>5</v>
      </c>
    </row>
    <row r="139" spans="1:16" ht="12.75">
      <c r="A139" t="s">
        <v>48</v>
      </c>
      <c s="34" t="s">
        <v>295</v>
      </c>
      <c s="34" t="s">
        <v>5525</v>
      </c>
      <c s="35" t="s">
        <v>5</v>
      </c>
      <c s="6" t="s">
        <v>5526</v>
      </c>
      <c s="36" t="s">
        <v>62</v>
      </c>
      <c s="37">
        <v>4</v>
      </c>
      <c s="36">
        <v>0</v>
      </c>
      <c s="36">
        <f>ROUND(G139*H139,6)</f>
      </c>
      <c r="L139" s="38">
        <v>0</v>
      </c>
      <c s="32">
        <f>ROUND(ROUND(L139,2)*ROUND(G139,3),2)</f>
      </c>
      <c s="36" t="s">
        <v>6411</v>
      </c>
      <c>
        <f>(M139*21)/100</f>
      </c>
      <c t="s">
        <v>27</v>
      </c>
    </row>
    <row r="140" spans="1:5" ht="12.75">
      <c r="A140" s="35" t="s">
        <v>53</v>
      </c>
      <c r="E140" s="39" t="s">
        <v>5</v>
      </c>
    </row>
    <row r="141" spans="1:5" ht="25.5">
      <c r="A141" s="35" t="s">
        <v>54</v>
      </c>
      <c r="E141" s="40" t="s">
        <v>5451</v>
      </c>
    </row>
    <row r="142" spans="1:5" ht="12.75">
      <c r="A142" t="s">
        <v>55</v>
      </c>
      <c r="E142" s="39" t="s">
        <v>5</v>
      </c>
    </row>
    <row r="143" spans="1:16" ht="12.75">
      <c r="A143" t="s">
        <v>48</v>
      </c>
      <c s="34" t="s">
        <v>526</v>
      </c>
      <c s="34" t="s">
        <v>5527</v>
      </c>
      <c s="35" t="s">
        <v>5</v>
      </c>
      <c s="6" t="s">
        <v>5528</v>
      </c>
      <c s="36" t="s">
        <v>62</v>
      </c>
      <c s="37">
        <v>100</v>
      </c>
      <c s="36">
        <v>0</v>
      </c>
      <c s="36">
        <f>ROUND(G143*H143,6)</f>
      </c>
      <c r="L143" s="38">
        <v>0</v>
      </c>
      <c s="32">
        <f>ROUND(ROUND(L143,2)*ROUND(G143,3),2)</f>
      </c>
      <c s="36" t="s">
        <v>6411</v>
      </c>
      <c>
        <f>(M143*21)/100</f>
      </c>
      <c t="s">
        <v>27</v>
      </c>
    </row>
    <row r="144" spans="1:5" ht="12.75">
      <c r="A144" s="35" t="s">
        <v>53</v>
      </c>
      <c r="E144" s="39" t="s">
        <v>5</v>
      </c>
    </row>
    <row r="145" spans="1:5" ht="25.5">
      <c r="A145" s="35" t="s">
        <v>54</v>
      </c>
      <c r="E145" s="40" t="s">
        <v>5508</v>
      </c>
    </row>
    <row r="146" spans="1:5" ht="12.75">
      <c r="A146" t="s">
        <v>55</v>
      </c>
      <c r="E146" s="39" t="s">
        <v>5</v>
      </c>
    </row>
    <row r="147" spans="1:16" ht="12.75">
      <c r="A147" t="s">
        <v>48</v>
      </c>
      <c s="34" t="s">
        <v>300</v>
      </c>
      <c s="34" t="s">
        <v>5529</v>
      </c>
      <c s="35" t="s">
        <v>5</v>
      </c>
      <c s="6" t="s">
        <v>5530</v>
      </c>
      <c s="36" t="s">
        <v>62</v>
      </c>
      <c s="37">
        <v>55</v>
      </c>
      <c s="36">
        <v>0</v>
      </c>
      <c s="36">
        <f>ROUND(G147*H147,6)</f>
      </c>
      <c r="L147" s="38">
        <v>0</v>
      </c>
      <c s="32">
        <f>ROUND(ROUND(L147,2)*ROUND(G147,3),2)</f>
      </c>
      <c s="36" t="s">
        <v>6411</v>
      </c>
      <c>
        <f>(M147*21)/100</f>
      </c>
      <c t="s">
        <v>27</v>
      </c>
    </row>
    <row r="148" spans="1:5" ht="12.75">
      <c r="A148" s="35" t="s">
        <v>53</v>
      </c>
      <c r="E148" s="39" t="s">
        <v>5</v>
      </c>
    </row>
    <row r="149" spans="1:5" ht="25.5">
      <c r="A149" s="35" t="s">
        <v>54</v>
      </c>
      <c r="E149" s="40" t="s">
        <v>6434</v>
      </c>
    </row>
    <row r="150" spans="1:5" ht="12.75">
      <c r="A150" t="s">
        <v>55</v>
      </c>
      <c r="E150" s="39" t="s">
        <v>5</v>
      </c>
    </row>
    <row r="151" spans="1:16" ht="12.75">
      <c r="A151" t="s">
        <v>48</v>
      </c>
      <c s="34" t="s">
        <v>533</v>
      </c>
      <c s="34" t="s">
        <v>6435</v>
      </c>
      <c s="35" t="s">
        <v>5</v>
      </c>
      <c s="6" t="s">
        <v>6436</v>
      </c>
      <c s="36" t="s">
        <v>62</v>
      </c>
      <c s="37">
        <v>2</v>
      </c>
      <c s="36">
        <v>0</v>
      </c>
      <c s="36">
        <f>ROUND(G151*H151,6)</f>
      </c>
      <c r="L151" s="38">
        <v>0</v>
      </c>
      <c s="32">
        <f>ROUND(ROUND(L151,2)*ROUND(G151,3),2)</f>
      </c>
      <c s="36" t="s">
        <v>6411</v>
      </c>
      <c>
        <f>(M151*21)/100</f>
      </c>
      <c t="s">
        <v>27</v>
      </c>
    </row>
    <row r="152" spans="1:5" ht="12.75">
      <c r="A152" s="35" t="s">
        <v>53</v>
      </c>
      <c r="E152" s="39" t="s">
        <v>5</v>
      </c>
    </row>
    <row r="153" spans="1:5" ht="25.5">
      <c r="A153" s="35" t="s">
        <v>54</v>
      </c>
      <c r="E153" s="40" t="s">
        <v>3628</v>
      </c>
    </row>
    <row r="154" spans="1:5" ht="51">
      <c r="A154" t="s">
        <v>55</v>
      </c>
      <c r="E154" s="39" t="s">
        <v>6437</v>
      </c>
    </row>
    <row r="155" spans="1:13" ht="12.75">
      <c r="A155" t="s">
        <v>46</v>
      </c>
      <c r="C155" s="31" t="s">
        <v>5532</v>
      </c>
      <c r="E155" s="33" t="s">
        <v>5533</v>
      </c>
      <c r="J155" s="32">
        <f>0</f>
      </c>
      <c s="32">
        <f>0</f>
      </c>
      <c s="32">
        <f>0+L156+L160+L164+L168+L172+L176</f>
      </c>
      <c s="32">
        <f>0+M156+M160+M164+M168+M172+M176</f>
      </c>
    </row>
    <row r="156" spans="1:16" ht="12.75">
      <c r="A156" t="s">
        <v>48</v>
      </c>
      <c s="34" t="s">
        <v>305</v>
      </c>
      <c s="34" t="s">
        <v>5534</v>
      </c>
      <c s="35" t="s">
        <v>5</v>
      </c>
      <c s="6" t="s">
        <v>5535</v>
      </c>
      <c s="36" t="s">
        <v>51</v>
      </c>
      <c s="37">
        <v>300</v>
      </c>
      <c s="36">
        <v>0</v>
      </c>
      <c s="36">
        <f>ROUND(G156*H156,6)</f>
      </c>
      <c r="L156" s="38">
        <v>0</v>
      </c>
      <c s="32">
        <f>ROUND(ROUND(L156,2)*ROUND(G156,3),2)</f>
      </c>
      <c s="36" t="s">
        <v>6411</v>
      </c>
      <c>
        <f>(M156*21)/100</f>
      </c>
      <c t="s">
        <v>27</v>
      </c>
    </row>
    <row r="157" spans="1:5" ht="12.75">
      <c r="A157" s="35" t="s">
        <v>53</v>
      </c>
      <c r="E157" s="39" t="s">
        <v>5</v>
      </c>
    </row>
    <row r="158" spans="1:5" ht="25.5">
      <c r="A158" s="35" t="s">
        <v>54</v>
      </c>
      <c r="E158" s="40" t="s">
        <v>6438</v>
      </c>
    </row>
    <row r="159" spans="1:5" ht="12.75">
      <c r="A159" t="s">
        <v>55</v>
      </c>
      <c r="E159" s="39" t="s">
        <v>2929</v>
      </c>
    </row>
    <row r="160" spans="1:16" ht="25.5">
      <c r="A160" t="s">
        <v>48</v>
      </c>
      <c s="34" t="s">
        <v>311</v>
      </c>
      <c s="34" t="s">
        <v>5537</v>
      </c>
      <c s="35" t="s">
        <v>5</v>
      </c>
      <c s="6" t="s">
        <v>5538</v>
      </c>
      <c s="36" t="s">
        <v>51</v>
      </c>
      <c s="37">
        <v>22</v>
      </c>
      <c s="36">
        <v>0</v>
      </c>
      <c s="36">
        <f>ROUND(G160*H160,6)</f>
      </c>
      <c r="L160" s="38">
        <v>0</v>
      </c>
      <c s="32">
        <f>ROUND(ROUND(L160,2)*ROUND(G160,3),2)</f>
      </c>
      <c s="36" t="s">
        <v>6411</v>
      </c>
      <c>
        <f>(M160*21)/100</f>
      </c>
      <c t="s">
        <v>27</v>
      </c>
    </row>
    <row r="161" spans="1:5" ht="12.75">
      <c r="A161" s="35" t="s">
        <v>53</v>
      </c>
      <c r="E161" s="39" t="s">
        <v>5</v>
      </c>
    </row>
    <row r="162" spans="1:5" ht="25.5">
      <c r="A162" s="35" t="s">
        <v>54</v>
      </c>
      <c r="E162" s="40" t="s">
        <v>6439</v>
      </c>
    </row>
    <row r="163" spans="1:5" ht="12.75">
      <c r="A163" t="s">
        <v>55</v>
      </c>
      <c r="E163" s="39" t="s">
        <v>2929</v>
      </c>
    </row>
    <row r="164" spans="1:16" ht="12.75">
      <c r="A164" t="s">
        <v>48</v>
      </c>
      <c s="34" t="s">
        <v>312</v>
      </c>
      <c s="34" t="s">
        <v>5539</v>
      </c>
      <c s="35" t="s">
        <v>5</v>
      </c>
      <c s="6" t="s">
        <v>5540</v>
      </c>
      <c s="36" t="s">
        <v>51</v>
      </c>
      <c s="37">
        <v>450</v>
      </c>
      <c s="36">
        <v>0</v>
      </c>
      <c s="36">
        <f>ROUND(G164*H164,6)</f>
      </c>
      <c r="L164" s="38">
        <v>0</v>
      </c>
      <c s="32">
        <f>ROUND(ROUND(L164,2)*ROUND(G164,3),2)</f>
      </c>
      <c s="36" t="s">
        <v>6411</v>
      </c>
      <c>
        <f>(M164*21)/100</f>
      </c>
      <c t="s">
        <v>27</v>
      </c>
    </row>
    <row r="165" spans="1:5" ht="12.75">
      <c r="A165" s="35" t="s">
        <v>53</v>
      </c>
      <c r="E165" s="39" t="s">
        <v>5</v>
      </c>
    </row>
    <row r="166" spans="1:5" ht="25.5">
      <c r="A166" s="35" t="s">
        <v>54</v>
      </c>
      <c r="E166" s="40" t="s">
        <v>6440</v>
      </c>
    </row>
    <row r="167" spans="1:5" ht="12.75">
      <c r="A167" t="s">
        <v>55</v>
      </c>
      <c r="E167" s="39" t="s">
        <v>2929</v>
      </c>
    </row>
    <row r="168" spans="1:16" ht="12.75">
      <c r="A168" t="s">
        <v>48</v>
      </c>
      <c s="34" t="s">
        <v>314</v>
      </c>
      <c s="34" t="s">
        <v>5542</v>
      </c>
      <c s="35" t="s">
        <v>5</v>
      </c>
      <c s="6" t="s">
        <v>5543</v>
      </c>
      <c s="36" t="s">
        <v>51</v>
      </c>
      <c s="37">
        <v>450</v>
      </c>
      <c s="36">
        <v>0</v>
      </c>
      <c s="36">
        <f>ROUND(G168*H168,6)</f>
      </c>
      <c r="L168" s="38">
        <v>0</v>
      </c>
      <c s="32">
        <f>ROUND(ROUND(L168,2)*ROUND(G168,3),2)</f>
      </c>
      <c s="36" t="s">
        <v>6411</v>
      </c>
      <c>
        <f>(M168*21)/100</f>
      </c>
      <c t="s">
        <v>27</v>
      </c>
    </row>
    <row r="169" spans="1:5" ht="12.75">
      <c r="A169" s="35" t="s">
        <v>53</v>
      </c>
      <c r="E169" s="39" t="s">
        <v>5</v>
      </c>
    </row>
    <row r="170" spans="1:5" ht="25.5">
      <c r="A170" s="35" t="s">
        <v>54</v>
      </c>
      <c r="E170" s="40" t="s">
        <v>6440</v>
      </c>
    </row>
    <row r="171" spans="1:5" ht="12.75">
      <c r="A171" t="s">
        <v>55</v>
      </c>
      <c r="E171" s="39" t="s">
        <v>5</v>
      </c>
    </row>
    <row r="172" spans="1:16" ht="12.75">
      <c r="A172" t="s">
        <v>48</v>
      </c>
      <c s="34" t="s">
        <v>319</v>
      </c>
      <c s="34" t="s">
        <v>5544</v>
      </c>
      <c s="35" t="s">
        <v>5</v>
      </c>
      <c s="6" t="s">
        <v>5545</v>
      </c>
      <c s="36" t="s">
        <v>51</v>
      </c>
      <c s="37">
        <v>300</v>
      </c>
      <c s="36">
        <v>0</v>
      </c>
      <c s="36">
        <f>ROUND(G172*H172,6)</f>
      </c>
      <c r="L172" s="38">
        <v>0</v>
      </c>
      <c s="32">
        <f>ROUND(ROUND(L172,2)*ROUND(G172,3),2)</f>
      </c>
      <c s="36" t="s">
        <v>6411</v>
      </c>
      <c>
        <f>(M172*21)/100</f>
      </c>
      <c t="s">
        <v>27</v>
      </c>
    </row>
    <row r="173" spans="1:5" ht="12.75">
      <c r="A173" s="35" t="s">
        <v>53</v>
      </c>
      <c r="E173" s="39" t="s">
        <v>5</v>
      </c>
    </row>
    <row r="174" spans="1:5" ht="25.5">
      <c r="A174" s="35" t="s">
        <v>54</v>
      </c>
      <c r="E174" s="40" t="s">
        <v>6438</v>
      </c>
    </row>
    <row r="175" spans="1:5" ht="12.75">
      <c r="A175" t="s">
        <v>55</v>
      </c>
      <c r="E175" s="39" t="s">
        <v>5</v>
      </c>
    </row>
    <row r="176" spans="1:16" ht="25.5">
      <c r="A176" t="s">
        <v>48</v>
      </c>
      <c s="34" t="s">
        <v>323</v>
      </c>
      <c s="34" t="s">
        <v>5546</v>
      </c>
      <c s="35" t="s">
        <v>5</v>
      </c>
      <c s="6" t="s">
        <v>5547</v>
      </c>
      <c s="36" t="s">
        <v>51</v>
      </c>
      <c s="37">
        <v>22</v>
      </c>
      <c s="36">
        <v>0</v>
      </c>
      <c s="36">
        <f>ROUND(G176*H176,6)</f>
      </c>
      <c r="L176" s="38">
        <v>0</v>
      </c>
      <c s="32">
        <f>ROUND(ROUND(L176,2)*ROUND(G176,3),2)</f>
      </c>
      <c s="36" t="s">
        <v>6411</v>
      </c>
      <c>
        <f>(M176*21)/100</f>
      </c>
      <c t="s">
        <v>27</v>
      </c>
    </row>
    <row r="177" spans="1:5" ht="12.75">
      <c r="A177" s="35" t="s">
        <v>53</v>
      </c>
      <c r="E177" s="39" t="s">
        <v>5</v>
      </c>
    </row>
    <row r="178" spans="1:5" ht="25.5">
      <c r="A178" s="35" t="s">
        <v>54</v>
      </c>
      <c r="E178" s="40" t="s">
        <v>6439</v>
      </c>
    </row>
    <row r="179" spans="1:5" ht="12.75">
      <c r="A179" t="s">
        <v>55</v>
      </c>
      <c r="E179" s="39" t="s">
        <v>5</v>
      </c>
    </row>
    <row r="180" spans="1:13" ht="12.75">
      <c r="A180" t="s">
        <v>46</v>
      </c>
      <c r="C180" s="31" t="s">
        <v>5548</v>
      </c>
      <c r="E180" s="33" t="s">
        <v>5549</v>
      </c>
      <c r="J180" s="32">
        <f>0</f>
      </c>
      <c s="32">
        <f>0</f>
      </c>
      <c s="32">
        <f>0+L181+L185+L189+L193+L197+L201+L205+L209+L213+L217+L221+L225+L229+L233+L237+L241+L245+L249+L253+L257+L261+L265+L269+L273</f>
      </c>
      <c s="32">
        <f>0+M181+M185+M189+M193+M197+M201+M205+M209+M213+M217+M221+M225+M229+M233+M237+M241+M245+M249+M253+M257+M261+M265+M269+M273</f>
      </c>
    </row>
    <row r="181" spans="1:16" ht="25.5">
      <c r="A181" t="s">
        <v>48</v>
      </c>
      <c s="34" t="s">
        <v>327</v>
      </c>
      <c s="34" t="s">
        <v>5550</v>
      </c>
      <c s="35" t="s">
        <v>5</v>
      </c>
      <c s="6" t="s">
        <v>5551</v>
      </c>
      <c s="36" t="s">
        <v>62</v>
      </c>
      <c s="37">
        <v>240</v>
      </c>
      <c s="36">
        <v>0</v>
      </c>
      <c s="36">
        <f>ROUND(G181*H181,6)</f>
      </c>
      <c r="L181" s="38">
        <v>0</v>
      </c>
      <c s="32">
        <f>ROUND(ROUND(L181,2)*ROUND(G181,3),2)</f>
      </c>
      <c s="36" t="s">
        <v>6411</v>
      </c>
      <c>
        <f>(M181*21)/100</f>
      </c>
      <c t="s">
        <v>27</v>
      </c>
    </row>
    <row r="182" spans="1:5" ht="12.75">
      <c r="A182" s="35" t="s">
        <v>53</v>
      </c>
      <c r="E182" s="39" t="s">
        <v>5</v>
      </c>
    </row>
    <row r="183" spans="1:5" ht="25.5">
      <c r="A183" s="35" t="s">
        <v>54</v>
      </c>
      <c r="E183" s="40" t="s">
        <v>6441</v>
      </c>
    </row>
    <row r="184" spans="1:5" ht="12.75">
      <c r="A184" t="s">
        <v>55</v>
      </c>
      <c r="E184" s="39" t="s">
        <v>5</v>
      </c>
    </row>
    <row r="185" spans="1:16" ht="12.75">
      <c r="A185" t="s">
        <v>48</v>
      </c>
      <c s="34" t="s">
        <v>330</v>
      </c>
      <c s="34" t="s">
        <v>5552</v>
      </c>
      <c s="35" t="s">
        <v>5</v>
      </c>
      <c s="6" t="s">
        <v>5553</v>
      </c>
      <c s="36" t="s">
        <v>62</v>
      </c>
      <c s="37">
        <v>30</v>
      </c>
      <c s="36">
        <v>0</v>
      </c>
      <c s="36">
        <f>ROUND(G185*H185,6)</f>
      </c>
      <c r="L185" s="38">
        <v>0</v>
      </c>
      <c s="32">
        <f>ROUND(ROUND(L185,2)*ROUND(G185,3),2)</f>
      </c>
      <c s="36" t="s">
        <v>6411</v>
      </c>
      <c>
        <f>(M185*21)/100</f>
      </c>
      <c t="s">
        <v>27</v>
      </c>
    </row>
    <row r="186" spans="1:5" ht="12.75">
      <c r="A186" s="35" t="s">
        <v>53</v>
      </c>
      <c r="E186" s="39" t="s">
        <v>5</v>
      </c>
    </row>
    <row r="187" spans="1:5" ht="25.5">
      <c r="A187" s="35" t="s">
        <v>54</v>
      </c>
      <c r="E187" s="40" t="s">
        <v>5554</v>
      </c>
    </row>
    <row r="188" spans="1:5" ht="12.75">
      <c r="A188" t="s">
        <v>55</v>
      </c>
      <c r="E188" s="39" t="s">
        <v>5</v>
      </c>
    </row>
    <row r="189" spans="1:16" ht="12.75">
      <c r="A189" t="s">
        <v>48</v>
      </c>
      <c s="34" t="s">
        <v>334</v>
      </c>
      <c s="34" t="s">
        <v>5555</v>
      </c>
      <c s="35" t="s">
        <v>5</v>
      </c>
      <c s="6" t="s">
        <v>5556</v>
      </c>
      <c s="36" t="s">
        <v>62</v>
      </c>
      <c s="37">
        <v>5</v>
      </c>
      <c s="36">
        <v>0</v>
      </c>
      <c s="36">
        <f>ROUND(G189*H189,6)</f>
      </c>
      <c r="L189" s="38">
        <v>0</v>
      </c>
      <c s="32">
        <f>ROUND(ROUND(L189,2)*ROUND(G189,3),2)</f>
      </c>
      <c s="36" t="s">
        <v>6411</v>
      </c>
      <c>
        <f>(M189*21)/100</f>
      </c>
      <c t="s">
        <v>27</v>
      </c>
    </row>
    <row r="190" spans="1:5" ht="12.75">
      <c r="A190" s="35" t="s">
        <v>53</v>
      </c>
      <c r="E190" s="39" t="s">
        <v>5</v>
      </c>
    </row>
    <row r="191" spans="1:5" ht="25.5">
      <c r="A191" s="35" t="s">
        <v>54</v>
      </c>
      <c r="E191" s="40" t="s">
        <v>5567</v>
      </c>
    </row>
    <row r="192" spans="1:5" ht="12.75">
      <c r="A192" t="s">
        <v>55</v>
      </c>
      <c r="E192" s="39" t="s">
        <v>5</v>
      </c>
    </row>
    <row r="193" spans="1:16" ht="12.75">
      <c r="A193" t="s">
        <v>48</v>
      </c>
      <c s="34" t="s">
        <v>558</v>
      </c>
      <c s="34" t="s">
        <v>5558</v>
      </c>
      <c s="35" t="s">
        <v>5</v>
      </c>
      <c s="6" t="s">
        <v>5559</v>
      </c>
      <c s="36" t="s">
        <v>62</v>
      </c>
      <c s="37">
        <v>5</v>
      </c>
      <c s="36">
        <v>0</v>
      </c>
      <c s="36">
        <f>ROUND(G193*H193,6)</f>
      </c>
      <c r="L193" s="38">
        <v>0</v>
      </c>
      <c s="32">
        <f>ROUND(ROUND(L193,2)*ROUND(G193,3),2)</f>
      </c>
      <c s="36" t="s">
        <v>6411</v>
      </c>
      <c>
        <f>(M193*21)/100</f>
      </c>
      <c t="s">
        <v>27</v>
      </c>
    </row>
    <row r="194" spans="1:5" ht="12.75">
      <c r="A194" s="35" t="s">
        <v>53</v>
      </c>
      <c r="E194" s="39" t="s">
        <v>5</v>
      </c>
    </row>
    <row r="195" spans="1:5" ht="25.5">
      <c r="A195" s="35" t="s">
        <v>54</v>
      </c>
      <c r="E195" s="40" t="s">
        <v>5567</v>
      </c>
    </row>
    <row r="196" spans="1:5" ht="12.75">
      <c r="A196" t="s">
        <v>55</v>
      </c>
      <c r="E196" s="39" t="s">
        <v>5</v>
      </c>
    </row>
    <row r="197" spans="1:16" ht="12.75">
      <c r="A197" t="s">
        <v>48</v>
      </c>
      <c s="34" t="s">
        <v>562</v>
      </c>
      <c s="34" t="s">
        <v>5560</v>
      </c>
      <c s="35" t="s">
        <v>5</v>
      </c>
      <c s="6" t="s">
        <v>5561</v>
      </c>
      <c s="36" t="s">
        <v>62</v>
      </c>
      <c s="37">
        <v>8</v>
      </c>
      <c s="36">
        <v>0</v>
      </c>
      <c s="36">
        <f>ROUND(G197*H197,6)</f>
      </c>
      <c r="L197" s="38">
        <v>0</v>
      </c>
      <c s="32">
        <f>ROUND(ROUND(L197,2)*ROUND(G197,3),2)</f>
      </c>
      <c s="36" t="s">
        <v>6411</v>
      </c>
      <c>
        <f>(M197*21)/100</f>
      </c>
      <c t="s">
        <v>27</v>
      </c>
    </row>
    <row r="198" spans="1:5" ht="12.75">
      <c r="A198" s="35" t="s">
        <v>53</v>
      </c>
      <c r="E198" s="39" t="s">
        <v>5</v>
      </c>
    </row>
    <row r="199" spans="1:5" ht="25.5">
      <c r="A199" s="35" t="s">
        <v>54</v>
      </c>
      <c r="E199" s="40" t="s">
        <v>5494</v>
      </c>
    </row>
    <row r="200" spans="1:5" ht="12.75">
      <c r="A200" t="s">
        <v>55</v>
      </c>
      <c r="E200" s="39" t="s">
        <v>5</v>
      </c>
    </row>
    <row r="201" spans="1:16" ht="25.5">
      <c r="A201" t="s">
        <v>48</v>
      </c>
      <c s="34" t="s">
        <v>338</v>
      </c>
      <c s="34" t="s">
        <v>5562</v>
      </c>
      <c s="35" t="s">
        <v>5</v>
      </c>
      <c s="6" t="s">
        <v>5563</v>
      </c>
      <c s="36" t="s">
        <v>51</v>
      </c>
      <c s="37">
        <v>595</v>
      </c>
      <c s="36">
        <v>0</v>
      </c>
      <c s="36">
        <f>ROUND(G201*H201,6)</f>
      </c>
      <c r="L201" s="38">
        <v>0</v>
      </c>
      <c s="32">
        <f>ROUND(ROUND(L201,2)*ROUND(G201,3),2)</f>
      </c>
      <c s="36" t="s">
        <v>6411</v>
      </c>
      <c>
        <f>(M201*21)/100</f>
      </c>
      <c t="s">
        <v>27</v>
      </c>
    </row>
    <row r="202" spans="1:5" ht="12.75">
      <c r="A202" s="35" t="s">
        <v>53</v>
      </c>
      <c r="E202" s="39" t="s">
        <v>5</v>
      </c>
    </row>
    <row r="203" spans="1:5" ht="25.5">
      <c r="A203" s="35" t="s">
        <v>54</v>
      </c>
      <c r="E203" s="40" t="s">
        <v>6442</v>
      </c>
    </row>
    <row r="204" spans="1:5" ht="12.75">
      <c r="A204" t="s">
        <v>55</v>
      </c>
      <c r="E204" s="39" t="s">
        <v>5</v>
      </c>
    </row>
    <row r="205" spans="1:16" ht="25.5">
      <c r="A205" t="s">
        <v>48</v>
      </c>
      <c s="34" t="s">
        <v>342</v>
      </c>
      <c s="34" t="s">
        <v>6443</v>
      </c>
      <c s="35" t="s">
        <v>5</v>
      </c>
      <c s="6" t="s">
        <v>6444</v>
      </c>
      <c s="36" t="s">
        <v>51</v>
      </c>
      <c s="37">
        <v>45</v>
      </c>
      <c s="36">
        <v>0</v>
      </c>
      <c s="36">
        <f>ROUND(G205*H205,6)</f>
      </c>
      <c r="L205" s="38">
        <v>0</v>
      </c>
      <c s="32">
        <f>ROUND(ROUND(L205,2)*ROUND(G205,3),2)</f>
      </c>
      <c s="36" t="s">
        <v>6411</v>
      </c>
      <c>
        <f>(M205*21)/100</f>
      </c>
      <c t="s">
        <v>27</v>
      </c>
    </row>
    <row r="206" spans="1:5" ht="12.75">
      <c r="A206" s="35" t="s">
        <v>53</v>
      </c>
      <c r="E206" s="39" t="s">
        <v>5</v>
      </c>
    </row>
    <row r="207" spans="1:5" ht="25.5">
      <c r="A207" s="35" t="s">
        <v>54</v>
      </c>
      <c r="E207" s="40" t="s">
        <v>6445</v>
      </c>
    </row>
    <row r="208" spans="1:5" ht="12.75">
      <c r="A208" t="s">
        <v>55</v>
      </c>
      <c r="E208" s="39" t="s">
        <v>5</v>
      </c>
    </row>
    <row r="209" spans="1:16" ht="12.75">
      <c r="A209" t="s">
        <v>48</v>
      </c>
      <c s="34" t="s">
        <v>573</v>
      </c>
      <c s="34" t="s">
        <v>5565</v>
      </c>
      <c s="35" t="s">
        <v>5</v>
      </c>
      <c s="6" t="s">
        <v>5566</v>
      </c>
      <c s="36" t="s">
        <v>51</v>
      </c>
      <c s="37">
        <v>15</v>
      </c>
      <c s="36">
        <v>0</v>
      </c>
      <c s="36">
        <f>ROUND(G209*H209,6)</f>
      </c>
      <c r="L209" s="38">
        <v>0</v>
      </c>
      <c s="32">
        <f>ROUND(ROUND(L209,2)*ROUND(G209,3),2)</f>
      </c>
      <c s="36" t="s">
        <v>6411</v>
      </c>
      <c>
        <f>(M209*21)/100</f>
      </c>
      <c t="s">
        <v>27</v>
      </c>
    </row>
    <row r="210" spans="1:5" ht="12.75">
      <c r="A210" s="35" t="s">
        <v>53</v>
      </c>
      <c r="E210" s="39" t="s">
        <v>5</v>
      </c>
    </row>
    <row r="211" spans="1:5" ht="25.5">
      <c r="A211" s="35" t="s">
        <v>54</v>
      </c>
      <c r="E211" s="40" t="s">
        <v>6446</v>
      </c>
    </row>
    <row r="212" spans="1:5" ht="12.75">
      <c r="A212" t="s">
        <v>55</v>
      </c>
      <c r="E212" s="39" t="s">
        <v>5</v>
      </c>
    </row>
    <row r="213" spans="1:16" ht="12.75">
      <c r="A213" t="s">
        <v>48</v>
      </c>
      <c s="34" t="s">
        <v>577</v>
      </c>
      <c s="34" t="s">
        <v>5568</v>
      </c>
      <c s="35" t="s">
        <v>5</v>
      </c>
      <c s="6" t="s">
        <v>5569</v>
      </c>
      <c s="36" t="s">
        <v>51</v>
      </c>
      <c s="37">
        <v>15</v>
      </c>
      <c s="36">
        <v>0</v>
      </c>
      <c s="36">
        <f>ROUND(G213*H213,6)</f>
      </c>
      <c r="L213" s="38">
        <v>0</v>
      </c>
      <c s="32">
        <f>ROUND(ROUND(L213,2)*ROUND(G213,3),2)</f>
      </c>
      <c s="36" t="s">
        <v>6411</v>
      </c>
      <c>
        <f>(M213*21)/100</f>
      </c>
      <c t="s">
        <v>27</v>
      </c>
    </row>
    <row r="214" spans="1:5" ht="12.75">
      <c r="A214" s="35" t="s">
        <v>53</v>
      </c>
      <c r="E214" s="39" t="s">
        <v>5</v>
      </c>
    </row>
    <row r="215" spans="1:5" ht="25.5">
      <c r="A215" s="35" t="s">
        <v>54</v>
      </c>
      <c r="E215" s="40" t="s">
        <v>6446</v>
      </c>
    </row>
    <row r="216" spans="1:5" ht="12.75">
      <c r="A216" t="s">
        <v>55</v>
      </c>
      <c r="E216" s="39" t="s">
        <v>5</v>
      </c>
    </row>
    <row r="217" spans="1:16" ht="25.5">
      <c r="A217" t="s">
        <v>48</v>
      </c>
      <c s="34" t="s">
        <v>346</v>
      </c>
      <c s="34" t="s">
        <v>5570</v>
      </c>
      <c s="35" t="s">
        <v>4</v>
      </c>
      <c s="6" t="s">
        <v>5571</v>
      </c>
      <c s="36" t="s">
        <v>51</v>
      </c>
      <c s="37">
        <v>339</v>
      </c>
      <c s="36">
        <v>0</v>
      </c>
      <c s="36">
        <f>ROUND(G217*H217,6)</f>
      </c>
      <c r="L217" s="38">
        <v>0</v>
      </c>
      <c s="32">
        <f>ROUND(ROUND(L217,2)*ROUND(G217,3),2)</f>
      </c>
      <c s="36" t="s">
        <v>6411</v>
      </c>
      <c>
        <f>(M217*21)/100</f>
      </c>
      <c t="s">
        <v>27</v>
      </c>
    </row>
    <row r="218" spans="1:5" ht="12.75">
      <c r="A218" s="35" t="s">
        <v>53</v>
      </c>
      <c r="E218" s="39" t="s">
        <v>5</v>
      </c>
    </row>
    <row r="219" spans="1:5" ht="25.5">
      <c r="A219" s="35" t="s">
        <v>54</v>
      </c>
      <c r="E219" s="40" t="s">
        <v>6447</v>
      </c>
    </row>
    <row r="220" spans="1:5" ht="12.75">
      <c r="A220" t="s">
        <v>55</v>
      </c>
      <c r="E220" s="39" t="s">
        <v>5</v>
      </c>
    </row>
    <row r="221" spans="1:16" ht="25.5">
      <c r="A221" t="s">
        <v>48</v>
      </c>
      <c s="34" t="s">
        <v>350</v>
      </c>
      <c s="34" t="s">
        <v>5570</v>
      </c>
      <c s="35" t="s">
        <v>27</v>
      </c>
      <c s="6" t="s">
        <v>5571</v>
      </c>
      <c s="36" t="s">
        <v>51</v>
      </c>
      <c s="37">
        <v>25</v>
      </c>
      <c s="36">
        <v>0</v>
      </c>
      <c s="36">
        <f>ROUND(G221*H221,6)</f>
      </c>
      <c r="L221" s="38">
        <v>0</v>
      </c>
      <c s="32">
        <f>ROUND(ROUND(L221,2)*ROUND(G221,3),2)</f>
      </c>
      <c s="36" t="s">
        <v>6411</v>
      </c>
      <c>
        <f>(M221*21)/100</f>
      </c>
      <c t="s">
        <v>27</v>
      </c>
    </row>
    <row r="222" spans="1:5" ht="12.75">
      <c r="A222" s="35" t="s">
        <v>53</v>
      </c>
      <c r="E222" s="39" t="s">
        <v>5</v>
      </c>
    </row>
    <row r="223" spans="1:5" ht="25.5">
      <c r="A223" s="35" t="s">
        <v>54</v>
      </c>
      <c r="E223" s="40" t="s">
        <v>5572</v>
      </c>
    </row>
    <row r="224" spans="1:5" ht="12.75">
      <c r="A224" t="s">
        <v>55</v>
      </c>
      <c r="E224" s="39" t="s">
        <v>5</v>
      </c>
    </row>
    <row r="225" spans="1:16" ht="25.5">
      <c r="A225" t="s">
        <v>48</v>
      </c>
      <c s="34" t="s">
        <v>581</v>
      </c>
      <c s="34" t="s">
        <v>5573</v>
      </c>
      <c s="35" t="s">
        <v>5</v>
      </c>
      <c s="6" t="s">
        <v>5574</v>
      </c>
      <c s="36" t="s">
        <v>51</v>
      </c>
      <c s="37">
        <v>530</v>
      </c>
      <c s="36">
        <v>0</v>
      </c>
      <c s="36">
        <f>ROUND(G225*H225,6)</f>
      </c>
      <c r="L225" s="38">
        <v>0</v>
      </c>
      <c s="32">
        <f>ROUND(ROUND(L225,2)*ROUND(G225,3),2)</f>
      </c>
      <c s="36" t="s">
        <v>6411</v>
      </c>
      <c>
        <f>(M225*21)/100</f>
      </c>
      <c t="s">
        <v>27</v>
      </c>
    </row>
    <row r="226" spans="1:5" ht="12.75">
      <c r="A226" s="35" t="s">
        <v>53</v>
      </c>
      <c r="E226" s="39" t="s">
        <v>5</v>
      </c>
    </row>
    <row r="227" spans="1:5" ht="25.5">
      <c r="A227" s="35" t="s">
        <v>54</v>
      </c>
      <c r="E227" s="40" t="s">
        <v>6448</v>
      </c>
    </row>
    <row r="228" spans="1:5" ht="12.75">
      <c r="A228" t="s">
        <v>55</v>
      </c>
      <c r="E228" s="39" t="s">
        <v>5</v>
      </c>
    </row>
    <row r="229" spans="1:16" ht="12.75">
      <c r="A229" t="s">
        <v>48</v>
      </c>
      <c s="34" t="s">
        <v>585</v>
      </c>
      <c s="34" t="s">
        <v>5581</v>
      </c>
      <c s="35" t="s">
        <v>5</v>
      </c>
      <c s="6" t="s">
        <v>5582</v>
      </c>
      <c s="36" t="s">
        <v>51</v>
      </c>
      <c s="37">
        <v>456</v>
      </c>
      <c s="36">
        <v>0</v>
      </c>
      <c s="36">
        <f>ROUND(G229*H229,6)</f>
      </c>
      <c r="L229" s="38">
        <v>0</v>
      </c>
      <c s="32">
        <f>ROUND(ROUND(L229,2)*ROUND(G229,3),2)</f>
      </c>
      <c s="36" t="s">
        <v>6411</v>
      </c>
      <c>
        <f>(M229*21)/100</f>
      </c>
      <c t="s">
        <v>27</v>
      </c>
    </row>
    <row r="230" spans="1:5" ht="12.75">
      <c r="A230" s="35" t="s">
        <v>53</v>
      </c>
      <c r="E230" s="39" t="s">
        <v>5</v>
      </c>
    </row>
    <row r="231" spans="1:5" ht="25.5">
      <c r="A231" s="35" t="s">
        <v>54</v>
      </c>
      <c r="E231" s="40" t="s">
        <v>6449</v>
      </c>
    </row>
    <row r="232" spans="1:5" ht="12.75">
      <c r="A232" t="s">
        <v>55</v>
      </c>
      <c r="E232" s="39" t="s">
        <v>5</v>
      </c>
    </row>
    <row r="233" spans="1:16" ht="25.5">
      <c r="A233" t="s">
        <v>48</v>
      </c>
      <c s="34" t="s">
        <v>355</v>
      </c>
      <c s="34" t="s">
        <v>6450</v>
      </c>
      <c s="35" t="s">
        <v>5</v>
      </c>
      <c s="6" t="s">
        <v>6451</v>
      </c>
      <c s="36" t="s">
        <v>51</v>
      </c>
      <c s="37">
        <v>70</v>
      </c>
      <c s="36">
        <v>0</v>
      </c>
      <c s="36">
        <f>ROUND(G233*H233,6)</f>
      </c>
      <c r="L233" s="38">
        <v>0</v>
      </c>
      <c s="32">
        <f>ROUND(ROUND(L233,2)*ROUND(G233,3),2)</f>
      </c>
      <c s="36" t="s">
        <v>6411</v>
      </c>
      <c>
        <f>(M233*21)/100</f>
      </c>
      <c t="s">
        <v>27</v>
      </c>
    </row>
    <row r="234" spans="1:5" ht="12.75">
      <c r="A234" s="35" t="s">
        <v>53</v>
      </c>
      <c r="E234" s="39" t="s">
        <v>5</v>
      </c>
    </row>
    <row r="235" spans="1:5" ht="25.5">
      <c r="A235" s="35" t="s">
        <v>54</v>
      </c>
      <c r="E235" s="40" t="s">
        <v>6452</v>
      </c>
    </row>
    <row r="236" spans="1:5" ht="12.75">
      <c r="A236" t="s">
        <v>55</v>
      </c>
      <c r="E236" s="39" t="s">
        <v>5</v>
      </c>
    </row>
    <row r="237" spans="1:16" ht="25.5">
      <c r="A237" t="s">
        <v>48</v>
      </c>
      <c s="34" t="s">
        <v>359</v>
      </c>
      <c s="34" t="s">
        <v>5584</v>
      </c>
      <c s="35" t="s">
        <v>5</v>
      </c>
      <c s="6" t="s">
        <v>5585</v>
      </c>
      <c s="36" t="s">
        <v>51</v>
      </c>
      <c s="37">
        <v>25</v>
      </c>
      <c s="36">
        <v>0</v>
      </c>
      <c s="36">
        <f>ROUND(G237*H237,6)</f>
      </c>
      <c r="L237" s="38">
        <v>0</v>
      </c>
      <c s="32">
        <f>ROUND(ROUND(L237,2)*ROUND(G237,3),2)</f>
      </c>
      <c s="36" t="s">
        <v>6411</v>
      </c>
      <c>
        <f>(M237*21)/100</f>
      </c>
      <c t="s">
        <v>27</v>
      </c>
    </row>
    <row r="238" spans="1:5" ht="12.75">
      <c r="A238" s="35" t="s">
        <v>53</v>
      </c>
      <c r="E238" s="39" t="s">
        <v>5</v>
      </c>
    </row>
    <row r="239" spans="1:5" ht="25.5">
      <c r="A239" s="35" t="s">
        <v>54</v>
      </c>
      <c r="E239" s="40" t="s">
        <v>5572</v>
      </c>
    </row>
    <row r="240" spans="1:5" ht="12.75">
      <c r="A240" t="s">
        <v>55</v>
      </c>
      <c r="E240" s="39" t="s">
        <v>5</v>
      </c>
    </row>
    <row r="241" spans="1:16" ht="25.5">
      <c r="A241" t="s">
        <v>48</v>
      </c>
      <c s="34" t="s">
        <v>363</v>
      </c>
      <c s="34" t="s">
        <v>6453</v>
      </c>
      <c s="35" t="s">
        <v>5</v>
      </c>
      <c s="6" t="s">
        <v>6454</v>
      </c>
      <c s="36" t="s">
        <v>51</v>
      </c>
      <c s="37">
        <v>20</v>
      </c>
      <c s="36">
        <v>0</v>
      </c>
      <c s="36">
        <f>ROUND(G241*H241,6)</f>
      </c>
      <c r="L241" s="38">
        <v>0</v>
      </c>
      <c s="32">
        <f>ROUND(ROUND(L241,2)*ROUND(G241,3),2)</f>
      </c>
      <c s="36" t="s">
        <v>6411</v>
      </c>
      <c>
        <f>(M241*21)/100</f>
      </c>
      <c t="s">
        <v>27</v>
      </c>
    </row>
    <row r="242" spans="1:5" ht="12.75">
      <c r="A242" s="35" t="s">
        <v>53</v>
      </c>
      <c r="E242" s="39" t="s">
        <v>5</v>
      </c>
    </row>
    <row r="243" spans="1:5" ht="25.5">
      <c r="A243" s="35" t="s">
        <v>54</v>
      </c>
      <c r="E243" s="40" t="s">
        <v>5580</v>
      </c>
    </row>
    <row r="244" spans="1:5" ht="12.75">
      <c r="A244" t="s">
        <v>55</v>
      </c>
      <c r="E244" s="39" t="s">
        <v>5</v>
      </c>
    </row>
    <row r="245" spans="1:16" ht="25.5">
      <c r="A245" t="s">
        <v>48</v>
      </c>
      <c s="34" t="s">
        <v>368</v>
      </c>
      <c s="34" t="s">
        <v>5587</v>
      </c>
      <c s="35" t="s">
        <v>5</v>
      </c>
      <c s="6" t="s">
        <v>5588</v>
      </c>
      <c s="36" t="s">
        <v>51</v>
      </c>
      <c s="37">
        <v>795</v>
      </c>
      <c s="36">
        <v>0</v>
      </c>
      <c s="36">
        <f>ROUND(G245*H245,6)</f>
      </c>
      <c r="L245" s="38">
        <v>0</v>
      </c>
      <c s="32">
        <f>ROUND(ROUND(L245,2)*ROUND(G245,3),2)</f>
      </c>
      <c s="36" t="s">
        <v>6411</v>
      </c>
      <c>
        <f>(M245*21)/100</f>
      </c>
      <c t="s">
        <v>27</v>
      </c>
    </row>
    <row r="246" spans="1:5" ht="12.75">
      <c r="A246" s="35" t="s">
        <v>53</v>
      </c>
      <c r="E246" s="39" t="s">
        <v>5</v>
      </c>
    </row>
    <row r="247" spans="1:5" ht="25.5">
      <c r="A247" s="35" t="s">
        <v>54</v>
      </c>
      <c r="E247" s="40" t="s">
        <v>6455</v>
      </c>
    </row>
    <row r="248" spans="1:5" ht="12.75">
      <c r="A248" t="s">
        <v>55</v>
      </c>
      <c r="E248" s="39" t="s">
        <v>5</v>
      </c>
    </row>
    <row r="249" spans="1:16" ht="25.5">
      <c r="A249" t="s">
        <v>48</v>
      </c>
      <c s="34" t="s">
        <v>372</v>
      </c>
      <c s="34" t="s">
        <v>5590</v>
      </c>
      <c s="35" t="s">
        <v>5</v>
      </c>
      <c s="6" t="s">
        <v>5591</v>
      </c>
      <c s="36" t="s">
        <v>51</v>
      </c>
      <c s="37">
        <v>25</v>
      </c>
      <c s="36">
        <v>0</v>
      </c>
      <c s="36">
        <f>ROUND(G249*H249,6)</f>
      </c>
      <c r="L249" s="38">
        <v>0</v>
      </c>
      <c s="32">
        <f>ROUND(ROUND(L249,2)*ROUND(G249,3),2)</f>
      </c>
      <c s="36" t="s">
        <v>6411</v>
      </c>
      <c>
        <f>(M249*21)/100</f>
      </c>
      <c t="s">
        <v>27</v>
      </c>
    </row>
    <row r="250" spans="1:5" ht="12.75">
      <c r="A250" s="35" t="s">
        <v>53</v>
      </c>
      <c r="E250" s="39" t="s">
        <v>5</v>
      </c>
    </row>
    <row r="251" spans="1:5" ht="25.5">
      <c r="A251" s="35" t="s">
        <v>54</v>
      </c>
      <c r="E251" s="40" t="s">
        <v>5572</v>
      </c>
    </row>
    <row r="252" spans="1:5" ht="12.75">
      <c r="A252" t="s">
        <v>55</v>
      </c>
      <c r="E252" s="39" t="s">
        <v>5</v>
      </c>
    </row>
    <row r="253" spans="1:16" ht="25.5">
      <c r="A253" t="s">
        <v>48</v>
      </c>
      <c s="34" t="s">
        <v>376</v>
      </c>
      <c s="34" t="s">
        <v>5592</v>
      </c>
      <c s="35" t="s">
        <v>5</v>
      </c>
      <c s="6" t="s">
        <v>6456</v>
      </c>
      <c s="36" t="s">
        <v>51</v>
      </c>
      <c s="37">
        <v>115</v>
      </c>
      <c s="36">
        <v>0</v>
      </c>
      <c s="36">
        <f>ROUND(G253*H253,6)</f>
      </c>
      <c r="L253" s="38">
        <v>0</v>
      </c>
      <c s="32">
        <f>ROUND(ROUND(L253,2)*ROUND(G253,3),2)</f>
      </c>
      <c s="36" t="s">
        <v>6411</v>
      </c>
      <c>
        <f>(M253*21)/100</f>
      </c>
      <c t="s">
        <v>27</v>
      </c>
    </row>
    <row r="254" spans="1:5" ht="12.75">
      <c r="A254" s="35" t="s">
        <v>53</v>
      </c>
      <c r="E254" s="39" t="s">
        <v>5</v>
      </c>
    </row>
    <row r="255" spans="1:5" ht="25.5">
      <c r="A255" s="35" t="s">
        <v>54</v>
      </c>
      <c r="E255" s="40" t="s">
        <v>6457</v>
      </c>
    </row>
    <row r="256" spans="1:5" ht="12.75">
      <c r="A256" t="s">
        <v>55</v>
      </c>
      <c r="E256" s="39" t="s">
        <v>5</v>
      </c>
    </row>
    <row r="257" spans="1:16" ht="25.5">
      <c r="A257" t="s">
        <v>48</v>
      </c>
      <c s="34" t="s">
        <v>380</v>
      </c>
      <c s="34" t="s">
        <v>5594</v>
      </c>
      <c s="35" t="s">
        <v>5</v>
      </c>
      <c s="6" t="s">
        <v>5595</v>
      </c>
      <c s="36" t="s">
        <v>51</v>
      </c>
      <c s="37">
        <v>825</v>
      </c>
      <c s="36">
        <v>0</v>
      </c>
      <c s="36">
        <f>ROUND(G257*H257,6)</f>
      </c>
      <c r="L257" s="38">
        <v>0</v>
      </c>
      <c s="32">
        <f>ROUND(ROUND(L257,2)*ROUND(G257,3),2)</f>
      </c>
      <c s="36" t="s">
        <v>6411</v>
      </c>
      <c>
        <f>(M257*21)/100</f>
      </c>
      <c t="s">
        <v>27</v>
      </c>
    </row>
    <row r="258" spans="1:5" ht="12.75">
      <c r="A258" s="35" t="s">
        <v>53</v>
      </c>
      <c r="E258" s="39" t="s">
        <v>5</v>
      </c>
    </row>
    <row r="259" spans="1:5" ht="25.5">
      <c r="A259" s="35" t="s">
        <v>54</v>
      </c>
      <c r="E259" s="40" t="s">
        <v>6458</v>
      </c>
    </row>
    <row r="260" spans="1:5" ht="12.75">
      <c r="A260" t="s">
        <v>55</v>
      </c>
      <c r="E260" s="39" t="s">
        <v>5</v>
      </c>
    </row>
    <row r="261" spans="1:16" ht="25.5">
      <c r="A261" t="s">
        <v>48</v>
      </c>
      <c s="34" t="s">
        <v>384</v>
      </c>
      <c s="34" t="s">
        <v>5597</v>
      </c>
      <c s="35" t="s">
        <v>5</v>
      </c>
      <c s="6" t="s">
        <v>5598</v>
      </c>
      <c s="36" t="s">
        <v>51</v>
      </c>
      <c s="37">
        <v>300</v>
      </c>
      <c s="36">
        <v>0</v>
      </c>
      <c s="36">
        <f>ROUND(G261*H261,6)</f>
      </c>
      <c r="L261" s="38">
        <v>0</v>
      </c>
      <c s="32">
        <f>ROUND(ROUND(L261,2)*ROUND(G261,3),2)</f>
      </c>
      <c s="36" t="s">
        <v>6411</v>
      </c>
      <c>
        <f>(M261*21)/100</f>
      </c>
      <c t="s">
        <v>27</v>
      </c>
    </row>
    <row r="262" spans="1:5" ht="12.75">
      <c r="A262" s="35" t="s">
        <v>53</v>
      </c>
      <c r="E262" s="39" t="s">
        <v>5</v>
      </c>
    </row>
    <row r="263" spans="1:5" ht="25.5">
      <c r="A263" s="35" t="s">
        <v>54</v>
      </c>
      <c r="E263" s="40" t="s">
        <v>6438</v>
      </c>
    </row>
    <row r="264" spans="1:5" ht="12.75">
      <c r="A264" t="s">
        <v>55</v>
      </c>
      <c r="E264" s="39" t="s">
        <v>5</v>
      </c>
    </row>
    <row r="265" spans="1:16" ht="12.75">
      <c r="A265" t="s">
        <v>48</v>
      </c>
      <c s="34" t="s">
        <v>389</v>
      </c>
      <c s="34" t="s">
        <v>5600</v>
      </c>
      <c s="35" t="s">
        <v>5</v>
      </c>
      <c s="6" t="s">
        <v>6459</v>
      </c>
      <c s="36" t="s">
        <v>51</v>
      </c>
      <c s="37">
        <v>20</v>
      </c>
      <c s="36">
        <v>0</v>
      </c>
      <c s="36">
        <f>ROUND(G265*H265,6)</f>
      </c>
      <c r="L265" s="38">
        <v>0</v>
      </c>
      <c s="32">
        <f>ROUND(ROUND(L265,2)*ROUND(G265,3),2)</f>
      </c>
      <c s="36" t="s">
        <v>6411</v>
      </c>
      <c>
        <f>(M265*21)/100</f>
      </c>
      <c t="s">
        <v>27</v>
      </c>
    </row>
    <row r="266" spans="1:5" ht="12.75">
      <c r="A266" s="35" t="s">
        <v>53</v>
      </c>
      <c r="E266" s="39" t="s">
        <v>5</v>
      </c>
    </row>
    <row r="267" spans="1:5" ht="25.5">
      <c r="A267" s="35" t="s">
        <v>54</v>
      </c>
      <c r="E267" s="40" t="s">
        <v>5580</v>
      </c>
    </row>
    <row r="268" spans="1:5" ht="12.75">
      <c r="A268" t="s">
        <v>55</v>
      </c>
      <c r="E268" s="39" t="s">
        <v>5</v>
      </c>
    </row>
    <row r="269" spans="1:16" ht="12.75">
      <c r="A269" t="s">
        <v>48</v>
      </c>
      <c s="34" t="s">
        <v>393</v>
      </c>
      <c s="34" t="s">
        <v>5602</v>
      </c>
      <c s="35" t="s">
        <v>5</v>
      </c>
      <c s="6" t="s">
        <v>5605</v>
      </c>
      <c s="36" t="s">
        <v>51</v>
      </c>
      <c s="37">
        <v>25</v>
      </c>
      <c s="36">
        <v>0</v>
      </c>
      <c s="36">
        <f>ROUND(G269*H269,6)</f>
      </c>
      <c r="L269" s="38">
        <v>0</v>
      </c>
      <c s="32">
        <f>ROUND(ROUND(L269,2)*ROUND(G269,3),2)</f>
      </c>
      <c s="36" t="s">
        <v>6411</v>
      </c>
      <c>
        <f>(M269*21)/100</f>
      </c>
      <c t="s">
        <v>27</v>
      </c>
    </row>
    <row r="270" spans="1:5" ht="12.75">
      <c r="A270" s="35" t="s">
        <v>53</v>
      </c>
      <c r="E270" s="39" t="s">
        <v>5</v>
      </c>
    </row>
    <row r="271" spans="1:5" ht="25.5">
      <c r="A271" s="35" t="s">
        <v>54</v>
      </c>
      <c r="E271" s="40" t="s">
        <v>5572</v>
      </c>
    </row>
    <row r="272" spans="1:5" ht="12.75">
      <c r="A272" t="s">
        <v>55</v>
      </c>
      <c r="E272" s="39" t="s">
        <v>5</v>
      </c>
    </row>
    <row r="273" spans="1:16" ht="12.75">
      <c r="A273" t="s">
        <v>48</v>
      </c>
      <c s="34" t="s">
        <v>397</v>
      </c>
      <c s="34" t="s">
        <v>5604</v>
      </c>
      <c s="35" t="s">
        <v>5</v>
      </c>
      <c s="6" t="s">
        <v>5607</v>
      </c>
      <c s="36" t="s">
        <v>2852</v>
      </c>
      <c s="37">
        <v>25</v>
      </c>
      <c s="36">
        <v>0</v>
      </c>
      <c s="36">
        <f>ROUND(G273*H273,6)</f>
      </c>
      <c r="L273" s="38">
        <v>0</v>
      </c>
      <c s="32">
        <f>ROUND(ROUND(L273,2)*ROUND(G273,3),2)</f>
      </c>
      <c s="36" t="s">
        <v>6411</v>
      </c>
      <c>
        <f>(M273*21)/100</f>
      </c>
      <c t="s">
        <v>27</v>
      </c>
    </row>
    <row r="274" spans="1:5" ht="12.75">
      <c r="A274" s="35" t="s">
        <v>53</v>
      </c>
      <c r="E274" s="39" t="s">
        <v>5</v>
      </c>
    </row>
    <row r="275" spans="1:5" ht="25.5">
      <c r="A275" s="35" t="s">
        <v>54</v>
      </c>
      <c r="E275" s="40" t="s">
        <v>5572</v>
      </c>
    </row>
    <row r="276" spans="1:5" ht="12.75">
      <c r="A276" t="s">
        <v>55</v>
      </c>
      <c r="E276" s="39" t="s">
        <v>5</v>
      </c>
    </row>
    <row r="277" spans="1:13" ht="12.75">
      <c r="A277" t="s">
        <v>46</v>
      </c>
      <c r="C277" s="31" t="s">
        <v>6460</v>
      </c>
      <c r="E277" s="33" t="s">
        <v>6461</v>
      </c>
      <c r="J277" s="32">
        <f>0</f>
      </c>
      <c s="32">
        <f>0</f>
      </c>
      <c s="32">
        <f>0+L278+L282+L286+L290+L294+L298+L302+L306+L310+L314+L318+L322+L326+L330+L334+L338+L342+L346+L350+L354+L358+L362</f>
      </c>
      <c s="32">
        <f>0+M278+M282+M286+M290+M294+M298+M302+M306+M310+M314+M318+M322+M326+M330+M334+M338+M342+M346+M350+M354+M358+M362</f>
      </c>
    </row>
    <row r="278" spans="1:16" ht="12.75">
      <c r="A278" t="s">
        <v>48</v>
      </c>
      <c s="34" t="s">
        <v>608</v>
      </c>
      <c s="34" t="s">
        <v>6462</v>
      </c>
      <c s="35" t="s">
        <v>5</v>
      </c>
      <c s="6" t="s">
        <v>6463</v>
      </c>
      <c s="36" t="s">
        <v>62</v>
      </c>
      <c s="37">
        <v>6</v>
      </c>
      <c s="36">
        <v>0</v>
      </c>
      <c s="36">
        <f>ROUND(G278*H278,6)</f>
      </c>
      <c r="L278" s="38">
        <v>0</v>
      </c>
      <c s="32">
        <f>ROUND(ROUND(L278,2)*ROUND(G278,3),2)</f>
      </c>
      <c s="36" t="s">
        <v>6411</v>
      </c>
      <c>
        <f>(M278*21)/100</f>
      </c>
      <c t="s">
        <v>27</v>
      </c>
    </row>
    <row r="279" spans="1:5" ht="12.75">
      <c r="A279" s="35" t="s">
        <v>53</v>
      </c>
      <c r="E279" s="39" t="s">
        <v>5</v>
      </c>
    </row>
    <row r="280" spans="1:5" ht="25.5">
      <c r="A280" s="35" t="s">
        <v>54</v>
      </c>
      <c r="E280" s="40" t="s">
        <v>5447</v>
      </c>
    </row>
    <row r="281" spans="1:5" ht="12.75">
      <c r="A281" t="s">
        <v>55</v>
      </c>
      <c r="E281" s="39" t="s">
        <v>5</v>
      </c>
    </row>
    <row r="282" spans="1:16" ht="25.5">
      <c r="A282" t="s">
        <v>48</v>
      </c>
      <c s="34" t="s">
        <v>612</v>
      </c>
      <c s="34" t="s">
        <v>6464</v>
      </c>
      <c s="35" t="s">
        <v>5</v>
      </c>
      <c s="6" t="s">
        <v>6465</v>
      </c>
      <c s="36" t="s">
        <v>51</v>
      </c>
      <c s="37">
        <v>160</v>
      </c>
      <c s="36">
        <v>0</v>
      </c>
      <c s="36">
        <f>ROUND(G282*H282,6)</f>
      </c>
      <c r="L282" s="38">
        <v>0</v>
      </c>
      <c s="32">
        <f>ROUND(ROUND(L282,2)*ROUND(G282,3),2)</f>
      </c>
      <c s="36" t="s">
        <v>6411</v>
      </c>
      <c>
        <f>(M282*21)/100</f>
      </c>
      <c t="s">
        <v>27</v>
      </c>
    </row>
    <row r="283" spans="1:5" ht="12.75">
      <c r="A283" s="35" t="s">
        <v>53</v>
      </c>
      <c r="E283" s="39" t="s">
        <v>5</v>
      </c>
    </row>
    <row r="284" spans="1:5" ht="25.5">
      <c r="A284" s="35" t="s">
        <v>54</v>
      </c>
      <c r="E284" s="40" t="s">
        <v>6466</v>
      </c>
    </row>
    <row r="285" spans="1:5" ht="12.75">
      <c r="A285" t="s">
        <v>55</v>
      </c>
      <c r="E285" s="39" t="s">
        <v>5</v>
      </c>
    </row>
    <row r="286" spans="1:16" ht="12.75">
      <c r="A286" t="s">
        <v>48</v>
      </c>
      <c s="34" t="s">
        <v>401</v>
      </c>
      <c s="34" t="s">
        <v>5565</v>
      </c>
      <c s="35" t="s">
        <v>4</v>
      </c>
      <c s="6" t="s">
        <v>5566</v>
      </c>
      <c s="36" t="s">
        <v>51</v>
      </c>
      <c s="37">
        <v>160</v>
      </c>
      <c s="36">
        <v>0</v>
      </c>
      <c s="36">
        <f>ROUND(G286*H286,6)</f>
      </c>
      <c r="L286" s="38">
        <v>0</v>
      </c>
      <c s="32">
        <f>ROUND(ROUND(L286,2)*ROUND(G286,3),2)</f>
      </c>
      <c s="36" t="s">
        <v>6411</v>
      </c>
      <c>
        <f>(M286*21)/100</f>
      </c>
      <c t="s">
        <v>27</v>
      </c>
    </row>
    <row r="287" spans="1:5" ht="12.75">
      <c r="A287" s="35" t="s">
        <v>53</v>
      </c>
      <c r="E287" s="39" t="s">
        <v>5</v>
      </c>
    </row>
    <row r="288" spans="1:5" ht="25.5">
      <c r="A288" s="35" t="s">
        <v>54</v>
      </c>
      <c r="E288" s="40" t="s">
        <v>6466</v>
      </c>
    </row>
    <row r="289" spans="1:5" ht="12.75">
      <c r="A289" t="s">
        <v>55</v>
      </c>
      <c r="E289" s="39" t="s">
        <v>5</v>
      </c>
    </row>
    <row r="290" spans="1:16" ht="25.5">
      <c r="A290" t="s">
        <v>48</v>
      </c>
      <c s="34" t="s">
        <v>405</v>
      </c>
      <c s="34" t="s">
        <v>6467</v>
      </c>
      <c s="35" t="s">
        <v>5</v>
      </c>
      <c s="6" t="s">
        <v>6468</v>
      </c>
      <c s="36" t="s">
        <v>51</v>
      </c>
      <c s="37">
        <v>160</v>
      </c>
      <c s="36">
        <v>0</v>
      </c>
      <c s="36">
        <f>ROUND(G290*H290,6)</f>
      </c>
      <c r="L290" s="38">
        <v>0</v>
      </c>
      <c s="32">
        <f>ROUND(ROUND(L290,2)*ROUND(G290,3),2)</f>
      </c>
      <c s="36" t="s">
        <v>6411</v>
      </c>
      <c>
        <f>(M290*21)/100</f>
      </c>
      <c t="s">
        <v>27</v>
      </c>
    </row>
    <row r="291" spans="1:5" ht="12.75">
      <c r="A291" s="35" t="s">
        <v>53</v>
      </c>
      <c r="E291" s="39" t="s">
        <v>5</v>
      </c>
    </row>
    <row r="292" spans="1:5" ht="25.5">
      <c r="A292" s="35" t="s">
        <v>54</v>
      </c>
      <c r="E292" s="40" t="s">
        <v>6466</v>
      </c>
    </row>
    <row r="293" spans="1:5" ht="12.75">
      <c r="A293" t="s">
        <v>55</v>
      </c>
      <c r="E293" s="39" t="s">
        <v>5</v>
      </c>
    </row>
    <row r="294" spans="1:16" ht="12.75">
      <c r="A294" t="s">
        <v>48</v>
      </c>
      <c s="34" t="s">
        <v>409</v>
      </c>
      <c s="34" t="s">
        <v>6469</v>
      </c>
      <c s="35" t="s">
        <v>5</v>
      </c>
      <c s="6" t="s">
        <v>6470</v>
      </c>
      <c s="36" t="s">
        <v>51</v>
      </c>
      <c s="37">
        <v>210</v>
      </c>
      <c s="36">
        <v>0</v>
      </c>
      <c s="36">
        <f>ROUND(G294*H294,6)</f>
      </c>
      <c r="L294" s="38">
        <v>0</v>
      </c>
      <c s="32">
        <f>ROUND(ROUND(L294,2)*ROUND(G294,3),2)</f>
      </c>
      <c s="36" t="s">
        <v>6411</v>
      </c>
      <c>
        <f>(M294*21)/100</f>
      </c>
      <c t="s">
        <v>27</v>
      </c>
    </row>
    <row r="295" spans="1:5" ht="12.75">
      <c r="A295" s="35" t="s">
        <v>53</v>
      </c>
      <c r="E295" s="39" t="s">
        <v>5</v>
      </c>
    </row>
    <row r="296" spans="1:5" ht="25.5">
      <c r="A296" s="35" t="s">
        <v>54</v>
      </c>
      <c r="E296" s="40" t="s">
        <v>6471</v>
      </c>
    </row>
    <row r="297" spans="1:5" ht="12.75">
      <c r="A297" t="s">
        <v>55</v>
      </c>
      <c r="E297" s="39" t="s">
        <v>5</v>
      </c>
    </row>
    <row r="298" spans="1:16" ht="12.75">
      <c r="A298" t="s">
        <v>48</v>
      </c>
      <c s="34" t="s">
        <v>410</v>
      </c>
      <c s="34" t="s">
        <v>6472</v>
      </c>
      <c s="35" t="s">
        <v>4</v>
      </c>
      <c s="6" t="s">
        <v>6473</v>
      </c>
      <c s="36" t="s">
        <v>62</v>
      </c>
      <c s="37">
        <v>62</v>
      </c>
      <c s="36">
        <v>0</v>
      </c>
      <c s="36">
        <f>ROUND(G298*H298,6)</f>
      </c>
      <c r="L298" s="38">
        <v>0</v>
      </c>
      <c s="32">
        <f>ROUND(ROUND(L298,2)*ROUND(G298,3),2)</f>
      </c>
      <c s="36" t="s">
        <v>6411</v>
      </c>
      <c>
        <f>(M298*21)/100</f>
      </c>
      <c t="s">
        <v>27</v>
      </c>
    </row>
    <row r="299" spans="1:5" ht="12.75">
      <c r="A299" s="35" t="s">
        <v>53</v>
      </c>
      <c r="E299" s="39" t="s">
        <v>5</v>
      </c>
    </row>
    <row r="300" spans="1:5" ht="25.5">
      <c r="A300" s="35" t="s">
        <v>54</v>
      </c>
      <c r="E300" s="40" t="s">
        <v>6474</v>
      </c>
    </row>
    <row r="301" spans="1:5" ht="12.75">
      <c r="A301" t="s">
        <v>55</v>
      </c>
      <c r="E301" s="39" t="s">
        <v>5</v>
      </c>
    </row>
    <row r="302" spans="1:16" ht="12.75">
      <c r="A302" t="s">
        <v>48</v>
      </c>
      <c s="34" t="s">
        <v>411</v>
      </c>
      <c s="34" t="s">
        <v>6472</v>
      </c>
      <c s="35" t="s">
        <v>27</v>
      </c>
      <c s="6" t="s">
        <v>6473</v>
      </c>
      <c s="36" t="s">
        <v>62</v>
      </c>
      <c s="37">
        <v>180</v>
      </c>
      <c s="36">
        <v>0</v>
      </c>
      <c s="36">
        <f>ROUND(G302*H302,6)</f>
      </c>
      <c r="L302" s="38">
        <v>0</v>
      </c>
      <c s="32">
        <f>ROUND(ROUND(L302,2)*ROUND(G302,3),2)</f>
      </c>
      <c s="36" t="s">
        <v>6411</v>
      </c>
      <c>
        <f>(M302*21)/100</f>
      </c>
      <c t="s">
        <v>27</v>
      </c>
    </row>
    <row r="303" spans="1:5" ht="12.75">
      <c r="A303" s="35" t="s">
        <v>53</v>
      </c>
      <c r="E303" s="39" t="s">
        <v>5</v>
      </c>
    </row>
    <row r="304" spans="1:5" ht="25.5">
      <c r="A304" s="35" t="s">
        <v>54</v>
      </c>
      <c r="E304" s="40" t="s">
        <v>6475</v>
      </c>
    </row>
    <row r="305" spans="1:5" ht="12.75">
      <c r="A305" t="s">
        <v>55</v>
      </c>
      <c r="E305" s="39" t="s">
        <v>5</v>
      </c>
    </row>
    <row r="306" spans="1:16" ht="12.75">
      <c r="A306" t="s">
        <v>48</v>
      </c>
      <c s="34" t="s">
        <v>412</v>
      </c>
      <c s="34" t="s">
        <v>6476</v>
      </c>
      <c s="35" t="s">
        <v>5</v>
      </c>
      <c s="6" t="s">
        <v>6477</v>
      </c>
      <c s="36" t="s">
        <v>62</v>
      </c>
      <c s="37">
        <v>110</v>
      </c>
      <c s="36">
        <v>0</v>
      </c>
      <c s="36">
        <f>ROUND(G306*H306,6)</f>
      </c>
      <c r="L306" s="38">
        <v>0</v>
      </c>
      <c s="32">
        <f>ROUND(ROUND(L306,2)*ROUND(G306,3),2)</f>
      </c>
      <c s="36" t="s">
        <v>6411</v>
      </c>
      <c>
        <f>(M306*21)/100</f>
      </c>
      <c t="s">
        <v>27</v>
      </c>
    </row>
    <row r="307" spans="1:5" ht="12.75">
      <c r="A307" s="35" t="s">
        <v>53</v>
      </c>
      <c r="E307" s="39" t="s">
        <v>5</v>
      </c>
    </row>
    <row r="308" spans="1:5" ht="25.5">
      <c r="A308" s="35" t="s">
        <v>54</v>
      </c>
      <c r="E308" s="40" t="s">
        <v>6478</v>
      </c>
    </row>
    <row r="309" spans="1:5" ht="12.75">
      <c r="A309" t="s">
        <v>55</v>
      </c>
      <c r="E309" s="39" t="s">
        <v>5</v>
      </c>
    </row>
    <row r="310" spans="1:16" ht="12.75">
      <c r="A310" t="s">
        <v>48</v>
      </c>
      <c s="34" t="s">
        <v>413</v>
      </c>
      <c s="34" t="s">
        <v>6479</v>
      </c>
      <c s="35" t="s">
        <v>5</v>
      </c>
      <c s="6" t="s">
        <v>6480</v>
      </c>
      <c s="36" t="s">
        <v>62</v>
      </c>
      <c s="37">
        <v>6</v>
      </c>
      <c s="36">
        <v>0</v>
      </c>
      <c s="36">
        <f>ROUND(G310*H310,6)</f>
      </c>
      <c r="L310" s="38">
        <v>0</v>
      </c>
      <c s="32">
        <f>ROUND(ROUND(L310,2)*ROUND(G310,3),2)</f>
      </c>
      <c s="36" t="s">
        <v>6411</v>
      </c>
      <c>
        <f>(M310*21)/100</f>
      </c>
      <c t="s">
        <v>27</v>
      </c>
    </row>
    <row r="311" spans="1:5" ht="12.75">
      <c r="A311" s="35" t="s">
        <v>53</v>
      </c>
      <c r="E311" s="39" t="s">
        <v>5</v>
      </c>
    </row>
    <row r="312" spans="1:5" ht="25.5">
      <c r="A312" s="35" t="s">
        <v>54</v>
      </c>
      <c r="E312" s="40" t="s">
        <v>5447</v>
      </c>
    </row>
    <row r="313" spans="1:5" ht="12.75">
      <c r="A313" t="s">
        <v>55</v>
      </c>
      <c r="E313" s="39" t="s">
        <v>5</v>
      </c>
    </row>
    <row r="314" spans="1:16" ht="25.5">
      <c r="A314" t="s">
        <v>48</v>
      </c>
      <c s="34" t="s">
        <v>417</v>
      </c>
      <c s="34" t="s">
        <v>6481</v>
      </c>
      <c s="35" t="s">
        <v>5</v>
      </c>
      <c s="6" t="s">
        <v>6482</v>
      </c>
      <c s="36" t="s">
        <v>51</v>
      </c>
      <c s="37">
        <v>210</v>
      </c>
      <c s="36">
        <v>0</v>
      </c>
      <c s="36">
        <f>ROUND(G314*H314,6)</f>
      </c>
      <c r="L314" s="38">
        <v>0</v>
      </c>
      <c s="32">
        <f>ROUND(ROUND(L314,2)*ROUND(G314,3),2)</f>
      </c>
      <c s="36" t="s">
        <v>6411</v>
      </c>
      <c>
        <f>(M314*21)/100</f>
      </c>
      <c t="s">
        <v>27</v>
      </c>
    </row>
    <row r="315" spans="1:5" ht="12.75">
      <c r="A315" s="35" t="s">
        <v>53</v>
      </c>
      <c r="E315" s="39" t="s">
        <v>5</v>
      </c>
    </row>
    <row r="316" spans="1:5" ht="25.5">
      <c r="A316" s="35" t="s">
        <v>54</v>
      </c>
      <c r="E316" s="40" t="s">
        <v>6471</v>
      </c>
    </row>
    <row r="317" spans="1:5" ht="12.75">
      <c r="A317" t="s">
        <v>55</v>
      </c>
      <c r="E317" s="39" t="s">
        <v>5</v>
      </c>
    </row>
    <row r="318" spans="1:16" ht="12.75">
      <c r="A318" t="s">
        <v>48</v>
      </c>
      <c s="34" t="s">
        <v>418</v>
      </c>
      <c s="34" t="s">
        <v>6483</v>
      </c>
      <c s="35" t="s">
        <v>5</v>
      </c>
      <c s="6" t="s">
        <v>6484</v>
      </c>
      <c s="36" t="s">
        <v>62</v>
      </c>
      <c s="37">
        <v>12</v>
      </c>
      <c s="36">
        <v>0</v>
      </c>
      <c s="36">
        <f>ROUND(G318*H318,6)</f>
      </c>
      <c r="L318" s="38">
        <v>0</v>
      </c>
      <c s="32">
        <f>ROUND(ROUND(L318,2)*ROUND(G318,3),2)</f>
      </c>
      <c s="36" t="s">
        <v>6411</v>
      </c>
      <c>
        <f>(M318*21)/100</f>
      </c>
      <c t="s">
        <v>27</v>
      </c>
    </row>
    <row r="319" spans="1:5" ht="12.75">
      <c r="A319" s="35" t="s">
        <v>53</v>
      </c>
      <c r="E319" s="39" t="s">
        <v>5</v>
      </c>
    </row>
    <row r="320" spans="1:5" ht="25.5">
      <c r="A320" s="35" t="s">
        <v>54</v>
      </c>
      <c r="E320" s="40" t="s">
        <v>6485</v>
      </c>
    </row>
    <row r="321" spans="1:5" ht="12.75">
      <c r="A321" t="s">
        <v>55</v>
      </c>
      <c r="E321" s="39" t="s">
        <v>5</v>
      </c>
    </row>
    <row r="322" spans="1:16" ht="12.75">
      <c r="A322" t="s">
        <v>48</v>
      </c>
      <c s="34" t="s">
        <v>627</v>
      </c>
      <c s="34" t="s">
        <v>6486</v>
      </c>
      <c s="35" t="s">
        <v>5</v>
      </c>
      <c s="6" t="s">
        <v>6487</v>
      </c>
      <c s="36" t="s">
        <v>62</v>
      </c>
      <c s="37">
        <v>6</v>
      </c>
      <c s="36">
        <v>0</v>
      </c>
      <c s="36">
        <f>ROUND(G322*H322,6)</f>
      </c>
      <c r="L322" s="38">
        <v>0</v>
      </c>
      <c s="32">
        <f>ROUND(ROUND(L322,2)*ROUND(G322,3),2)</f>
      </c>
      <c s="36" t="s">
        <v>6411</v>
      </c>
      <c>
        <f>(M322*21)/100</f>
      </c>
      <c t="s">
        <v>27</v>
      </c>
    </row>
    <row r="323" spans="1:5" ht="12.75">
      <c r="A323" s="35" t="s">
        <v>53</v>
      </c>
      <c r="E323" s="39" t="s">
        <v>5</v>
      </c>
    </row>
    <row r="324" spans="1:5" ht="25.5">
      <c r="A324" s="35" t="s">
        <v>54</v>
      </c>
      <c r="E324" s="40" t="s">
        <v>5447</v>
      </c>
    </row>
    <row r="325" spans="1:5" ht="12.75">
      <c r="A325" t="s">
        <v>55</v>
      </c>
      <c r="E325" s="39" t="s">
        <v>5</v>
      </c>
    </row>
    <row r="326" spans="1:16" ht="12.75">
      <c r="A326" t="s">
        <v>48</v>
      </c>
      <c s="34" t="s">
        <v>628</v>
      </c>
      <c s="34" t="s">
        <v>6488</v>
      </c>
      <c s="35" t="s">
        <v>5</v>
      </c>
      <c s="6" t="s">
        <v>6489</v>
      </c>
      <c s="36" t="s">
        <v>62</v>
      </c>
      <c s="37">
        <v>110</v>
      </c>
      <c s="36">
        <v>0</v>
      </c>
      <c s="36">
        <f>ROUND(G326*H326,6)</f>
      </c>
      <c r="L326" s="38">
        <v>0</v>
      </c>
      <c s="32">
        <f>ROUND(ROUND(L326,2)*ROUND(G326,3),2)</f>
      </c>
      <c s="36" t="s">
        <v>6411</v>
      </c>
      <c>
        <f>(M326*21)/100</f>
      </c>
      <c t="s">
        <v>27</v>
      </c>
    </row>
    <row r="327" spans="1:5" ht="12.75">
      <c r="A327" s="35" t="s">
        <v>53</v>
      </c>
      <c r="E327" s="39" t="s">
        <v>5</v>
      </c>
    </row>
    <row r="328" spans="1:5" ht="25.5">
      <c r="A328" s="35" t="s">
        <v>54</v>
      </c>
      <c r="E328" s="40" t="s">
        <v>6478</v>
      </c>
    </row>
    <row r="329" spans="1:5" ht="12.75">
      <c r="A329" t="s">
        <v>55</v>
      </c>
      <c r="E329" s="39" t="s">
        <v>5</v>
      </c>
    </row>
    <row r="330" spans="1:16" ht="12.75">
      <c r="A330" t="s">
        <v>48</v>
      </c>
      <c s="34" t="s">
        <v>632</v>
      </c>
      <c s="34" t="s">
        <v>6490</v>
      </c>
      <c s="35" t="s">
        <v>5</v>
      </c>
      <c s="6" t="s">
        <v>6491</v>
      </c>
      <c s="36" t="s">
        <v>62</v>
      </c>
      <c s="37">
        <v>12</v>
      </c>
      <c s="36">
        <v>0</v>
      </c>
      <c s="36">
        <f>ROUND(G330*H330,6)</f>
      </c>
      <c r="L330" s="38">
        <v>0</v>
      </c>
      <c s="32">
        <f>ROUND(ROUND(L330,2)*ROUND(G330,3),2)</f>
      </c>
      <c s="36" t="s">
        <v>6411</v>
      </c>
      <c>
        <f>(M330*21)/100</f>
      </c>
      <c t="s">
        <v>27</v>
      </c>
    </row>
    <row r="331" spans="1:5" ht="12.75">
      <c r="A331" s="35" t="s">
        <v>53</v>
      </c>
      <c r="E331" s="39" t="s">
        <v>5</v>
      </c>
    </row>
    <row r="332" spans="1:5" ht="25.5">
      <c r="A332" s="35" t="s">
        <v>54</v>
      </c>
      <c r="E332" s="40" t="s">
        <v>6485</v>
      </c>
    </row>
    <row r="333" spans="1:5" ht="12.75">
      <c r="A333" t="s">
        <v>55</v>
      </c>
      <c r="E333" s="39" t="s">
        <v>5</v>
      </c>
    </row>
    <row r="334" spans="1:16" ht="12.75">
      <c r="A334" t="s">
        <v>48</v>
      </c>
      <c s="34" t="s">
        <v>636</v>
      </c>
      <c s="34" t="s">
        <v>6492</v>
      </c>
      <c s="35" t="s">
        <v>5</v>
      </c>
      <c s="6" t="s">
        <v>6493</v>
      </c>
      <c s="36" t="s">
        <v>62</v>
      </c>
      <c s="37">
        <v>60</v>
      </c>
      <c s="36">
        <v>0</v>
      </c>
      <c s="36">
        <f>ROUND(G334*H334,6)</f>
      </c>
      <c r="L334" s="38">
        <v>0</v>
      </c>
      <c s="32">
        <f>ROUND(ROUND(L334,2)*ROUND(G334,3),2)</f>
      </c>
      <c s="36" t="s">
        <v>6411</v>
      </c>
      <c>
        <f>(M334*21)/100</f>
      </c>
      <c t="s">
        <v>27</v>
      </c>
    </row>
    <row r="335" spans="1:5" ht="12.75">
      <c r="A335" s="35" t="s">
        <v>53</v>
      </c>
      <c r="E335" s="39" t="s">
        <v>5</v>
      </c>
    </row>
    <row r="336" spans="1:5" ht="25.5">
      <c r="A336" s="35" t="s">
        <v>54</v>
      </c>
      <c r="E336" s="40" t="s">
        <v>6494</v>
      </c>
    </row>
    <row r="337" spans="1:5" ht="12.75">
      <c r="A337" t="s">
        <v>55</v>
      </c>
      <c r="E337" s="39" t="s">
        <v>5</v>
      </c>
    </row>
    <row r="338" spans="1:16" ht="12.75">
      <c r="A338" t="s">
        <v>48</v>
      </c>
      <c s="34" t="s">
        <v>640</v>
      </c>
      <c s="34" t="s">
        <v>6495</v>
      </c>
      <c s="35" t="s">
        <v>5</v>
      </c>
      <c s="6" t="s">
        <v>6496</v>
      </c>
      <c s="36" t="s">
        <v>62</v>
      </c>
      <c s="37">
        <v>22</v>
      </c>
      <c s="36">
        <v>0</v>
      </c>
      <c s="36">
        <f>ROUND(G338*H338,6)</f>
      </c>
      <c r="L338" s="38">
        <v>0</v>
      </c>
      <c s="32">
        <f>ROUND(ROUND(L338,2)*ROUND(G338,3),2)</f>
      </c>
      <c s="36" t="s">
        <v>6411</v>
      </c>
      <c>
        <f>(M338*21)/100</f>
      </c>
      <c t="s">
        <v>27</v>
      </c>
    </row>
    <row r="339" spans="1:5" ht="12.75">
      <c r="A339" s="35" t="s">
        <v>53</v>
      </c>
      <c r="E339" s="39" t="s">
        <v>5</v>
      </c>
    </row>
    <row r="340" spans="1:5" ht="25.5">
      <c r="A340" s="35" t="s">
        <v>54</v>
      </c>
      <c r="E340" s="40" t="s">
        <v>6439</v>
      </c>
    </row>
    <row r="341" spans="1:5" ht="12.75">
      <c r="A341" t="s">
        <v>55</v>
      </c>
      <c r="E341" s="39" t="s">
        <v>5</v>
      </c>
    </row>
    <row r="342" spans="1:16" ht="12.75">
      <c r="A342" t="s">
        <v>48</v>
      </c>
      <c s="34" t="s">
        <v>644</v>
      </c>
      <c s="34" t="s">
        <v>6497</v>
      </c>
      <c s="35" t="s">
        <v>5</v>
      </c>
      <c s="6" t="s">
        <v>6498</v>
      </c>
      <c s="36" t="s">
        <v>62</v>
      </c>
      <c s="37">
        <v>102</v>
      </c>
      <c s="36">
        <v>0</v>
      </c>
      <c s="36">
        <f>ROUND(G342*H342,6)</f>
      </c>
      <c r="L342" s="38">
        <v>0</v>
      </c>
      <c s="32">
        <f>ROUND(ROUND(L342,2)*ROUND(G342,3),2)</f>
      </c>
      <c s="36" t="s">
        <v>6411</v>
      </c>
      <c>
        <f>(M342*21)/100</f>
      </c>
      <c t="s">
        <v>27</v>
      </c>
    </row>
    <row r="343" spans="1:5" ht="12.75">
      <c r="A343" s="35" t="s">
        <v>53</v>
      </c>
      <c r="E343" s="39" t="s">
        <v>5</v>
      </c>
    </row>
    <row r="344" spans="1:5" ht="25.5">
      <c r="A344" s="35" t="s">
        <v>54</v>
      </c>
      <c r="E344" s="40" t="s">
        <v>6499</v>
      </c>
    </row>
    <row r="345" spans="1:5" ht="12.75">
      <c r="A345" t="s">
        <v>55</v>
      </c>
      <c r="E345" s="39" t="s">
        <v>5</v>
      </c>
    </row>
    <row r="346" spans="1:16" ht="12.75">
      <c r="A346" t="s">
        <v>48</v>
      </c>
      <c s="34" t="s">
        <v>648</v>
      </c>
      <c s="34" t="s">
        <v>6500</v>
      </c>
      <c s="35" t="s">
        <v>5</v>
      </c>
      <c s="6" t="s">
        <v>6501</v>
      </c>
      <c s="36" t="s">
        <v>62</v>
      </c>
      <c s="37">
        <v>79</v>
      </c>
      <c s="36">
        <v>0</v>
      </c>
      <c s="36">
        <f>ROUND(G346*H346,6)</f>
      </c>
      <c r="L346" s="38">
        <v>0</v>
      </c>
      <c s="32">
        <f>ROUND(ROUND(L346,2)*ROUND(G346,3),2)</f>
      </c>
      <c s="36" t="s">
        <v>6411</v>
      </c>
      <c>
        <f>(M346*21)/100</f>
      </c>
      <c t="s">
        <v>27</v>
      </c>
    </row>
    <row r="347" spans="1:5" ht="12.75">
      <c r="A347" s="35" t="s">
        <v>53</v>
      </c>
      <c r="E347" s="39" t="s">
        <v>5</v>
      </c>
    </row>
    <row r="348" spans="1:5" ht="25.5">
      <c r="A348" s="35" t="s">
        <v>54</v>
      </c>
      <c r="E348" s="40" t="s">
        <v>6502</v>
      </c>
    </row>
    <row r="349" spans="1:5" ht="12.75">
      <c r="A349" t="s">
        <v>55</v>
      </c>
      <c r="E349" s="39" t="s">
        <v>5</v>
      </c>
    </row>
    <row r="350" spans="1:16" ht="12.75">
      <c r="A350" t="s">
        <v>48</v>
      </c>
      <c s="34" t="s">
        <v>652</v>
      </c>
      <c s="34" t="s">
        <v>6503</v>
      </c>
      <c s="35" t="s">
        <v>5</v>
      </c>
      <c s="6" t="s">
        <v>6504</v>
      </c>
      <c s="36" t="s">
        <v>62</v>
      </c>
      <c s="37">
        <v>6</v>
      </c>
      <c s="36">
        <v>0</v>
      </c>
      <c s="36">
        <f>ROUND(G350*H350,6)</f>
      </c>
      <c r="L350" s="38">
        <v>0</v>
      </c>
      <c s="32">
        <f>ROUND(ROUND(L350,2)*ROUND(G350,3),2)</f>
      </c>
      <c s="36" t="s">
        <v>6411</v>
      </c>
      <c>
        <f>(M350*21)/100</f>
      </c>
      <c t="s">
        <v>27</v>
      </c>
    </row>
    <row r="351" spans="1:5" ht="12.75">
      <c r="A351" s="35" t="s">
        <v>53</v>
      </c>
      <c r="E351" s="39" t="s">
        <v>5</v>
      </c>
    </row>
    <row r="352" spans="1:5" ht="25.5">
      <c r="A352" s="35" t="s">
        <v>54</v>
      </c>
      <c r="E352" s="40" t="s">
        <v>5447</v>
      </c>
    </row>
    <row r="353" spans="1:5" ht="12.75">
      <c r="A353" t="s">
        <v>55</v>
      </c>
      <c r="E353" s="39" t="s">
        <v>5</v>
      </c>
    </row>
    <row r="354" spans="1:16" ht="12.75">
      <c r="A354" t="s">
        <v>48</v>
      </c>
      <c s="34" t="s">
        <v>439</v>
      </c>
      <c s="34" t="s">
        <v>6505</v>
      </c>
      <c s="35" t="s">
        <v>5</v>
      </c>
      <c s="6" t="s">
        <v>6506</v>
      </c>
      <c s="36" t="s">
        <v>62</v>
      </c>
      <c s="37">
        <v>6</v>
      </c>
      <c s="36">
        <v>0</v>
      </c>
      <c s="36">
        <f>ROUND(G354*H354,6)</f>
      </c>
      <c r="L354" s="38">
        <v>0</v>
      </c>
      <c s="32">
        <f>ROUND(ROUND(L354,2)*ROUND(G354,3),2)</f>
      </c>
      <c s="36" t="s">
        <v>6411</v>
      </c>
      <c>
        <f>(M354*21)/100</f>
      </c>
      <c t="s">
        <v>27</v>
      </c>
    </row>
    <row r="355" spans="1:5" ht="12.75">
      <c r="A355" s="35" t="s">
        <v>53</v>
      </c>
      <c r="E355" s="39" t="s">
        <v>5</v>
      </c>
    </row>
    <row r="356" spans="1:5" ht="25.5">
      <c r="A356" s="35" t="s">
        <v>54</v>
      </c>
      <c r="E356" s="40" t="s">
        <v>5447</v>
      </c>
    </row>
    <row r="357" spans="1:5" ht="12.75">
      <c r="A357" t="s">
        <v>55</v>
      </c>
      <c r="E357" s="39" t="s">
        <v>5</v>
      </c>
    </row>
    <row r="358" spans="1:16" ht="25.5">
      <c r="A358" t="s">
        <v>48</v>
      </c>
      <c s="34" t="s">
        <v>446</v>
      </c>
      <c s="34" t="s">
        <v>6507</v>
      </c>
      <c s="35" t="s">
        <v>5</v>
      </c>
      <c s="6" t="s">
        <v>6508</v>
      </c>
      <c s="36" t="s">
        <v>62</v>
      </c>
      <c s="37">
        <v>6</v>
      </c>
      <c s="36">
        <v>0</v>
      </c>
      <c s="36">
        <f>ROUND(G358*H358,6)</f>
      </c>
      <c r="L358" s="38">
        <v>0</v>
      </c>
      <c s="32">
        <f>ROUND(ROUND(L358,2)*ROUND(G358,3),2)</f>
      </c>
      <c s="36" t="s">
        <v>6411</v>
      </c>
      <c>
        <f>(M358*21)/100</f>
      </c>
      <c t="s">
        <v>27</v>
      </c>
    </row>
    <row r="359" spans="1:5" ht="12.75">
      <c r="A359" s="35" t="s">
        <v>53</v>
      </c>
      <c r="E359" s="39" t="s">
        <v>5</v>
      </c>
    </row>
    <row r="360" spans="1:5" ht="25.5">
      <c r="A360" s="35" t="s">
        <v>54</v>
      </c>
      <c r="E360" s="40" t="s">
        <v>5447</v>
      </c>
    </row>
    <row r="361" spans="1:5" ht="12.75">
      <c r="A361" t="s">
        <v>55</v>
      </c>
      <c r="E361" s="39" t="s">
        <v>5</v>
      </c>
    </row>
    <row r="362" spans="1:16" ht="12.75">
      <c r="A362" t="s">
        <v>48</v>
      </c>
      <c s="34" t="s">
        <v>450</v>
      </c>
      <c s="34" t="s">
        <v>6509</v>
      </c>
      <c s="35" t="s">
        <v>5</v>
      </c>
      <c s="6" t="s">
        <v>6510</v>
      </c>
      <c s="36" t="s">
        <v>2852</v>
      </c>
      <c s="37">
        <v>170</v>
      </c>
      <c s="36">
        <v>0</v>
      </c>
      <c s="36">
        <f>ROUND(G362*H362,6)</f>
      </c>
      <c r="L362" s="38">
        <v>0</v>
      </c>
      <c s="32">
        <f>ROUND(ROUND(L362,2)*ROUND(G362,3),2)</f>
      </c>
      <c s="36" t="s">
        <v>6411</v>
      </c>
      <c>
        <f>(M362*21)/100</f>
      </c>
      <c t="s">
        <v>27</v>
      </c>
    </row>
    <row r="363" spans="1:5" ht="12.75">
      <c r="A363" s="35" t="s">
        <v>53</v>
      </c>
      <c r="E363" s="39" t="s">
        <v>5</v>
      </c>
    </row>
    <row r="364" spans="1:5" ht="25.5">
      <c r="A364" s="35" t="s">
        <v>54</v>
      </c>
      <c r="E364" s="40" t="s">
        <v>5583</v>
      </c>
    </row>
    <row r="365" spans="1:5" ht="12.75">
      <c r="A365" t="s">
        <v>55</v>
      </c>
      <c r="E365" s="39" t="s">
        <v>5</v>
      </c>
    </row>
    <row r="366" spans="1:13" ht="12.75">
      <c r="A366" t="s">
        <v>46</v>
      </c>
      <c r="C366" s="31" t="s">
        <v>5608</v>
      </c>
      <c r="E366" s="33" t="s">
        <v>5609</v>
      </c>
      <c r="J366" s="32">
        <f>0</f>
      </c>
      <c s="32">
        <f>0</f>
      </c>
      <c s="32">
        <f>0+L367+L371+L375+L379+L383+L387+L391+L395+L399+L403+L407</f>
      </c>
      <c s="32">
        <f>0+M367+M371+M375+M379+M383+M387+M391+M395+M399+M403+M407</f>
      </c>
    </row>
    <row r="367" spans="1:16" ht="12.75">
      <c r="A367" t="s">
        <v>48</v>
      </c>
      <c s="34" t="s">
        <v>419</v>
      </c>
      <c s="34" t="s">
        <v>6511</v>
      </c>
      <c s="35" t="s">
        <v>5</v>
      </c>
      <c s="6" t="s">
        <v>6512</v>
      </c>
      <c s="36" t="s">
        <v>62</v>
      </c>
      <c s="37">
        <v>1</v>
      </c>
      <c s="36">
        <v>0</v>
      </c>
      <c s="36">
        <f>ROUND(G367*H367,6)</f>
      </c>
      <c r="L367" s="38">
        <v>0</v>
      </c>
      <c s="32">
        <f>ROUND(ROUND(L367,2)*ROUND(G367,3),2)</f>
      </c>
      <c s="36" t="s">
        <v>6411</v>
      </c>
      <c>
        <f>(M367*21)/100</f>
      </c>
      <c t="s">
        <v>27</v>
      </c>
    </row>
    <row r="368" spans="1:5" ht="12.75">
      <c r="A368" s="35" t="s">
        <v>53</v>
      </c>
      <c r="E368" s="39" t="s">
        <v>6513</v>
      </c>
    </row>
    <row r="369" spans="1:5" ht="25.5">
      <c r="A369" s="35" t="s">
        <v>54</v>
      </c>
      <c r="E369" s="40" t="s">
        <v>5489</v>
      </c>
    </row>
    <row r="370" spans="1:5" ht="12.75">
      <c r="A370" t="s">
        <v>55</v>
      </c>
      <c r="E370" s="39" t="s">
        <v>2929</v>
      </c>
    </row>
    <row r="371" spans="1:16" ht="12.75">
      <c r="A371" t="s">
        <v>48</v>
      </c>
      <c s="34" t="s">
        <v>423</v>
      </c>
      <c s="34" t="s">
        <v>5610</v>
      </c>
      <c s="35" t="s">
        <v>5</v>
      </c>
      <c s="6" t="s">
        <v>5611</v>
      </c>
      <c s="36" t="s">
        <v>62</v>
      </c>
      <c s="37">
        <v>1</v>
      </c>
      <c s="36">
        <v>0</v>
      </c>
      <c s="36">
        <f>ROUND(G371*H371,6)</f>
      </c>
      <c r="L371" s="38">
        <v>0</v>
      </c>
      <c s="32">
        <f>ROUND(ROUND(L371,2)*ROUND(G371,3),2)</f>
      </c>
      <c s="36" t="s">
        <v>6411</v>
      </c>
      <c>
        <f>(M371*21)/100</f>
      </c>
      <c t="s">
        <v>27</v>
      </c>
    </row>
    <row r="372" spans="1:5" ht="12.75">
      <c r="A372" s="35" t="s">
        <v>53</v>
      </c>
      <c r="E372" s="39" t="s">
        <v>6514</v>
      </c>
    </row>
    <row r="373" spans="1:5" ht="25.5">
      <c r="A373" s="35" t="s">
        <v>54</v>
      </c>
      <c r="E373" s="40" t="s">
        <v>5489</v>
      </c>
    </row>
    <row r="374" spans="1:5" ht="12.75">
      <c r="A374" t="s">
        <v>55</v>
      </c>
      <c r="E374" s="39" t="s">
        <v>2929</v>
      </c>
    </row>
    <row r="375" spans="1:16" ht="12.75">
      <c r="A375" t="s">
        <v>48</v>
      </c>
      <c s="34" t="s">
        <v>427</v>
      </c>
      <c s="34" t="s">
        <v>5610</v>
      </c>
      <c s="35" t="s">
        <v>4</v>
      </c>
      <c s="6" t="s">
        <v>5611</v>
      </c>
      <c s="36" t="s">
        <v>62</v>
      </c>
      <c s="37">
        <v>1</v>
      </c>
      <c s="36">
        <v>0</v>
      </c>
      <c s="36">
        <f>ROUND(G375*H375,6)</f>
      </c>
      <c r="L375" s="38">
        <v>0</v>
      </c>
      <c s="32">
        <f>ROUND(ROUND(L375,2)*ROUND(G375,3),2)</f>
      </c>
      <c s="36" t="s">
        <v>6411</v>
      </c>
      <c>
        <f>(M375*21)/100</f>
      </c>
      <c t="s">
        <v>27</v>
      </c>
    </row>
    <row r="376" spans="1:5" ht="12.75">
      <c r="A376" s="35" t="s">
        <v>53</v>
      </c>
      <c r="E376" s="39" t="s">
        <v>6515</v>
      </c>
    </row>
    <row r="377" spans="1:5" ht="25.5">
      <c r="A377" s="35" t="s">
        <v>54</v>
      </c>
      <c r="E377" s="40" t="s">
        <v>5489</v>
      </c>
    </row>
    <row r="378" spans="1:5" ht="12.75">
      <c r="A378" t="s">
        <v>55</v>
      </c>
      <c r="E378" s="39" t="s">
        <v>2929</v>
      </c>
    </row>
    <row r="379" spans="1:16" ht="12.75">
      <c r="A379" t="s">
        <v>48</v>
      </c>
      <c s="34" t="s">
        <v>431</v>
      </c>
      <c s="34" t="s">
        <v>5610</v>
      </c>
      <c s="35" t="s">
        <v>27</v>
      </c>
      <c s="6" t="s">
        <v>5611</v>
      </c>
      <c s="36" t="s">
        <v>62</v>
      </c>
      <c s="37">
        <v>1</v>
      </c>
      <c s="36">
        <v>0</v>
      </c>
      <c s="36">
        <f>ROUND(G379*H379,6)</f>
      </c>
      <c r="L379" s="38">
        <v>0</v>
      </c>
      <c s="32">
        <f>ROUND(ROUND(L379,2)*ROUND(G379,3),2)</f>
      </c>
      <c s="36" t="s">
        <v>6411</v>
      </c>
      <c>
        <f>(M379*21)/100</f>
      </c>
      <c t="s">
        <v>27</v>
      </c>
    </row>
    <row r="380" spans="1:5" ht="12.75">
      <c r="A380" s="35" t="s">
        <v>53</v>
      </c>
      <c r="E380" s="39" t="s">
        <v>6516</v>
      </c>
    </row>
    <row r="381" spans="1:5" ht="25.5">
      <c r="A381" s="35" t="s">
        <v>54</v>
      </c>
      <c r="E381" s="40" t="s">
        <v>5489</v>
      </c>
    </row>
    <row r="382" spans="1:5" ht="12.75">
      <c r="A382" t="s">
        <v>55</v>
      </c>
      <c r="E382" s="39" t="s">
        <v>2929</v>
      </c>
    </row>
    <row r="383" spans="1:16" ht="12.75">
      <c r="A383" t="s">
        <v>48</v>
      </c>
      <c s="34" t="s">
        <v>435</v>
      </c>
      <c s="34" t="s">
        <v>5614</v>
      </c>
      <c s="35" t="s">
        <v>5</v>
      </c>
      <c s="6" t="s">
        <v>5615</v>
      </c>
      <c s="36" t="s">
        <v>62</v>
      </c>
      <c s="37">
        <v>1</v>
      </c>
      <c s="36">
        <v>0</v>
      </c>
      <c s="36">
        <f>ROUND(G383*H383,6)</f>
      </c>
      <c r="L383" s="38">
        <v>0</v>
      </c>
      <c s="32">
        <f>ROUND(ROUND(L383,2)*ROUND(G383,3),2)</f>
      </c>
      <c s="36" t="s">
        <v>6411</v>
      </c>
      <c>
        <f>(M383*21)/100</f>
      </c>
      <c t="s">
        <v>27</v>
      </c>
    </row>
    <row r="384" spans="1:5" ht="12.75">
      <c r="A384" s="35" t="s">
        <v>53</v>
      </c>
      <c r="E384" s="39" t="s">
        <v>6517</v>
      </c>
    </row>
    <row r="385" spans="1:5" ht="25.5">
      <c r="A385" s="35" t="s">
        <v>54</v>
      </c>
      <c r="E385" s="40" t="s">
        <v>5489</v>
      </c>
    </row>
    <row r="386" spans="1:5" ht="12.75">
      <c r="A386" t="s">
        <v>55</v>
      </c>
      <c r="E386" s="39" t="s">
        <v>2929</v>
      </c>
    </row>
    <row r="387" spans="1:16" ht="25.5">
      <c r="A387" t="s">
        <v>48</v>
      </c>
      <c s="34" t="s">
        <v>268</v>
      </c>
      <c s="34" t="s">
        <v>5617</v>
      </c>
      <c s="35" t="s">
        <v>5</v>
      </c>
      <c s="6" t="s">
        <v>6518</v>
      </c>
      <c s="36" t="s">
        <v>62</v>
      </c>
      <c s="37">
        <v>1</v>
      </c>
      <c s="36">
        <v>0</v>
      </c>
      <c s="36">
        <f>ROUND(G387*H387,6)</f>
      </c>
      <c r="L387" s="38">
        <v>0</v>
      </c>
      <c s="32">
        <f>ROUND(ROUND(L387,2)*ROUND(G387,3),2)</f>
      </c>
      <c s="36" t="s">
        <v>6411</v>
      </c>
      <c>
        <f>(M387*21)/100</f>
      </c>
      <c t="s">
        <v>27</v>
      </c>
    </row>
    <row r="388" spans="1:5" ht="12.75">
      <c r="A388" s="35" t="s">
        <v>53</v>
      </c>
      <c r="E388" s="39" t="s">
        <v>6514</v>
      </c>
    </row>
    <row r="389" spans="1:5" ht="25.5">
      <c r="A389" s="35" t="s">
        <v>54</v>
      </c>
      <c r="E389" s="40" t="s">
        <v>6519</v>
      </c>
    </row>
    <row r="390" spans="1:5" ht="12.75">
      <c r="A390" t="s">
        <v>55</v>
      </c>
      <c r="E390" s="39" t="s">
        <v>5</v>
      </c>
    </row>
    <row r="391" spans="1:16" ht="25.5">
      <c r="A391" t="s">
        <v>48</v>
      </c>
      <c s="34" t="s">
        <v>273</v>
      </c>
      <c s="34" t="s">
        <v>5619</v>
      </c>
      <c s="35" t="s">
        <v>5</v>
      </c>
      <c s="6" t="s">
        <v>6520</v>
      </c>
      <c s="36" t="s">
        <v>62</v>
      </c>
      <c s="37">
        <v>1</v>
      </c>
      <c s="36">
        <v>0</v>
      </c>
      <c s="36">
        <f>ROUND(G391*H391,6)</f>
      </c>
      <c r="L391" s="38">
        <v>0</v>
      </c>
      <c s="32">
        <f>ROUND(ROUND(L391,2)*ROUND(G391,3),2)</f>
      </c>
      <c s="36" t="s">
        <v>6411</v>
      </c>
      <c>
        <f>(M391*21)/100</f>
      </c>
      <c t="s">
        <v>27</v>
      </c>
    </row>
    <row r="392" spans="1:5" ht="12.75">
      <c r="A392" s="35" t="s">
        <v>53</v>
      </c>
      <c r="E392" s="39" t="s">
        <v>6517</v>
      </c>
    </row>
    <row r="393" spans="1:5" ht="25.5">
      <c r="A393" s="35" t="s">
        <v>54</v>
      </c>
      <c r="E393" s="40" t="s">
        <v>6521</v>
      </c>
    </row>
    <row r="394" spans="1:5" ht="12.75">
      <c r="A394" t="s">
        <v>55</v>
      </c>
      <c r="E394" s="39" t="s">
        <v>5</v>
      </c>
    </row>
    <row r="395" spans="1:16" ht="12.75">
      <c r="A395" t="s">
        <v>48</v>
      </c>
      <c s="34" t="s">
        <v>277</v>
      </c>
      <c s="34" t="s">
        <v>5621</v>
      </c>
      <c s="35" t="s">
        <v>5</v>
      </c>
      <c s="6" t="s">
        <v>6522</v>
      </c>
      <c s="36" t="s">
        <v>62</v>
      </c>
      <c s="37">
        <v>1</v>
      </c>
      <c s="36">
        <v>0</v>
      </c>
      <c s="36">
        <f>ROUND(G395*H395,6)</f>
      </c>
      <c r="L395" s="38">
        <v>0</v>
      </c>
      <c s="32">
        <f>ROUND(ROUND(L395,2)*ROUND(G395,3),2)</f>
      </c>
      <c s="36" t="s">
        <v>6411</v>
      </c>
      <c>
        <f>(M395*21)/100</f>
      </c>
      <c t="s">
        <v>27</v>
      </c>
    </row>
    <row r="396" spans="1:5" ht="12.75">
      <c r="A396" s="35" t="s">
        <v>53</v>
      </c>
      <c r="E396" s="39" t="s">
        <v>6513</v>
      </c>
    </row>
    <row r="397" spans="1:5" ht="25.5">
      <c r="A397" s="35" t="s">
        <v>54</v>
      </c>
      <c r="E397" s="40" t="s">
        <v>6523</v>
      </c>
    </row>
    <row r="398" spans="1:5" ht="12.75">
      <c r="A398" t="s">
        <v>55</v>
      </c>
      <c r="E398" s="39" t="s">
        <v>5</v>
      </c>
    </row>
    <row r="399" spans="1:16" ht="12.75">
      <c r="A399" t="s">
        <v>48</v>
      </c>
      <c s="34" t="s">
        <v>454</v>
      </c>
      <c s="34" t="s">
        <v>6524</v>
      </c>
      <c s="35" t="s">
        <v>5</v>
      </c>
      <c s="6" t="s">
        <v>5622</v>
      </c>
      <c s="36" t="s">
        <v>62</v>
      </c>
      <c s="37">
        <v>1</v>
      </c>
      <c s="36">
        <v>0</v>
      </c>
      <c s="36">
        <f>ROUND(G399*H399,6)</f>
      </c>
      <c r="L399" s="38">
        <v>0</v>
      </c>
      <c s="32">
        <f>ROUND(ROUND(L399,2)*ROUND(G399,3),2)</f>
      </c>
      <c s="36" t="s">
        <v>6411</v>
      </c>
      <c>
        <f>(M399*21)/100</f>
      </c>
      <c t="s">
        <v>27</v>
      </c>
    </row>
    <row r="400" spans="1:5" ht="12.75">
      <c r="A400" s="35" t="s">
        <v>53</v>
      </c>
      <c r="E400" s="39" t="s">
        <v>6515</v>
      </c>
    </row>
    <row r="401" spans="1:5" ht="25.5">
      <c r="A401" s="35" t="s">
        <v>54</v>
      </c>
      <c r="E401" s="40" t="s">
        <v>6525</v>
      </c>
    </row>
    <row r="402" spans="1:5" ht="12.75">
      <c r="A402" t="s">
        <v>55</v>
      </c>
      <c r="E402" s="39" t="s">
        <v>5</v>
      </c>
    </row>
    <row r="403" spans="1:16" ht="12.75">
      <c r="A403" t="s">
        <v>48</v>
      </c>
      <c s="34" t="s">
        <v>458</v>
      </c>
      <c s="34" t="s">
        <v>6526</v>
      </c>
      <c s="35" t="s">
        <v>5</v>
      </c>
      <c s="6" t="s">
        <v>5622</v>
      </c>
      <c s="36" t="s">
        <v>62</v>
      </c>
      <c s="37">
        <v>1</v>
      </c>
      <c s="36">
        <v>0</v>
      </c>
      <c s="36">
        <f>ROUND(G403*H403,6)</f>
      </c>
      <c r="L403" s="38">
        <v>0</v>
      </c>
      <c s="32">
        <f>ROUND(ROUND(L403,2)*ROUND(G403,3),2)</f>
      </c>
      <c s="36" t="s">
        <v>6411</v>
      </c>
      <c>
        <f>(M403*21)/100</f>
      </c>
      <c t="s">
        <v>27</v>
      </c>
    </row>
    <row r="404" spans="1:5" ht="12.75">
      <c r="A404" s="35" t="s">
        <v>53</v>
      </c>
      <c r="E404" s="39" t="s">
        <v>6516</v>
      </c>
    </row>
    <row r="405" spans="1:5" ht="25.5">
      <c r="A405" s="35" t="s">
        <v>54</v>
      </c>
      <c r="E405" s="40" t="s">
        <v>6527</v>
      </c>
    </row>
    <row r="406" spans="1:5" ht="12.75">
      <c r="A406" t="s">
        <v>55</v>
      </c>
      <c r="E406" s="39" t="s">
        <v>5</v>
      </c>
    </row>
    <row r="407" spans="1:16" ht="25.5">
      <c r="A407" t="s">
        <v>48</v>
      </c>
      <c s="34" t="s">
        <v>698</v>
      </c>
      <c s="34" t="s">
        <v>5623</v>
      </c>
      <c s="35" t="s">
        <v>5624</v>
      </c>
      <c s="6" t="s">
        <v>5625</v>
      </c>
      <c s="36" t="s">
        <v>443</v>
      </c>
      <c s="37">
        <v>1</v>
      </c>
      <c s="36">
        <v>0</v>
      </c>
      <c s="36">
        <f>ROUND(G407*H407,6)</f>
      </c>
      <c r="L407" s="38">
        <v>0</v>
      </c>
      <c s="32">
        <f>ROUND(ROUND(L407,2)*ROUND(G407,3),2)</f>
      </c>
      <c s="36" t="s">
        <v>6411</v>
      </c>
      <c>
        <f>(M407*21)/100</f>
      </c>
      <c t="s">
        <v>27</v>
      </c>
    </row>
    <row r="408" spans="1:5" ht="12.75">
      <c r="A408" s="35" t="s">
        <v>53</v>
      </c>
      <c r="E408" s="39" t="s">
        <v>2455</v>
      </c>
    </row>
    <row r="409" spans="1:5" ht="25.5">
      <c r="A409" s="35" t="s">
        <v>54</v>
      </c>
      <c r="E409" s="40" t="s">
        <v>5489</v>
      </c>
    </row>
    <row r="410" spans="1:5" ht="12.75">
      <c r="A410" t="s">
        <v>55</v>
      </c>
      <c r="E410" s="39" t="s">
        <v>5</v>
      </c>
    </row>
    <row r="411" spans="1:13" ht="12.75">
      <c r="A411" t="s">
        <v>46</v>
      </c>
      <c r="C411" s="31" t="s">
        <v>5626</v>
      </c>
      <c r="E411" s="33" t="s">
        <v>5627</v>
      </c>
      <c r="J411" s="32">
        <f>0</f>
      </c>
      <c s="32">
        <f>0</f>
      </c>
      <c s="32">
        <f>0+L412+L416+L420+L424+L428+L432+L436+L440+L444+L448+L452+L456</f>
      </c>
      <c s="32">
        <f>0+M412+M416+M420+M424+M428+M432+M436+M440+M444+M448+M452+M456</f>
      </c>
    </row>
    <row r="412" spans="1:16" ht="12.75">
      <c r="A412" t="s">
        <v>48</v>
      </c>
      <c s="34" t="s">
        <v>702</v>
      </c>
      <c s="34" t="s">
        <v>6528</v>
      </c>
      <c s="35" t="s">
        <v>5</v>
      </c>
      <c s="6" t="s">
        <v>6529</v>
      </c>
      <c s="36" t="s">
        <v>62</v>
      </c>
      <c s="37">
        <v>5</v>
      </c>
      <c s="36">
        <v>0</v>
      </c>
      <c s="36">
        <f>ROUND(G412*H412,6)</f>
      </c>
      <c r="L412" s="38">
        <v>0</v>
      </c>
      <c s="32">
        <f>ROUND(ROUND(L412,2)*ROUND(G412,3),2)</f>
      </c>
      <c s="36" t="s">
        <v>6411</v>
      </c>
      <c>
        <f>(M412*21)/100</f>
      </c>
      <c t="s">
        <v>27</v>
      </c>
    </row>
    <row r="413" spans="1:5" ht="12.75">
      <c r="A413" s="35" t="s">
        <v>53</v>
      </c>
      <c r="E413" s="39" t="s">
        <v>5</v>
      </c>
    </row>
    <row r="414" spans="1:5" ht="25.5">
      <c r="A414" s="35" t="s">
        <v>54</v>
      </c>
      <c r="E414" s="40" t="s">
        <v>5567</v>
      </c>
    </row>
    <row r="415" spans="1:5" ht="12.75">
      <c r="A415" t="s">
        <v>55</v>
      </c>
      <c r="E415" s="39" t="s">
        <v>2929</v>
      </c>
    </row>
    <row r="416" spans="1:16" ht="12.75">
      <c r="A416" t="s">
        <v>48</v>
      </c>
      <c s="34" t="s">
        <v>706</v>
      </c>
      <c s="34" t="s">
        <v>6530</v>
      </c>
      <c s="35" t="s">
        <v>5</v>
      </c>
      <c s="6" t="s">
        <v>6531</v>
      </c>
      <c s="36" t="s">
        <v>51</v>
      </c>
      <c s="37">
        <v>28</v>
      </c>
      <c s="36">
        <v>0</v>
      </c>
      <c s="36">
        <f>ROUND(G416*H416,6)</f>
      </c>
      <c r="L416" s="38">
        <v>0</v>
      </c>
      <c s="32">
        <f>ROUND(ROUND(L416,2)*ROUND(G416,3),2)</f>
      </c>
      <c s="36" t="s">
        <v>6411</v>
      </c>
      <c>
        <f>(M416*21)/100</f>
      </c>
      <c t="s">
        <v>27</v>
      </c>
    </row>
    <row r="417" spans="1:5" ht="12.75">
      <c r="A417" s="35" t="s">
        <v>53</v>
      </c>
      <c r="E417" s="39" t="s">
        <v>5</v>
      </c>
    </row>
    <row r="418" spans="1:5" ht="25.5">
      <c r="A418" s="35" t="s">
        <v>54</v>
      </c>
      <c r="E418" s="40" t="s">
        <v>6532</v>
      </c>
    </row>
    <row r="419" spans="1:5" ht="12.75">
      <c r="A419" t="s">
        <v>55</v>
      </c>
      <c r="E419" s="39" t="s">
        <v>2929</v>
      </c>
    </row>
    <row r="420" spans="1:16" ht="12.75">
      <c r="A420" t="s">
        <v>48</v>
      </c>
      <c s="34" t="s">
        <v>710</v>
      </c>
      <c s="34" t="s">
        <v>6533</v>
      </c>
      <c s="35" t="s">
        <v>5</v>
      </c>
      <c s="6" t="s">
        <v>6534</v>
      </c>
      <c s="36" t="s">
        <v>51</v>
      </c>
      <c s="37">
        <v>20</v>
      </c>
      <c s="36">
        <v>0</v>
      </c>
      <c s="36">
        <f>ROUND(G420*H420,6)</f>
      </c>
      <c r="L420" s="38">
        <v>0</v>
      </c>
      <c s="32">
        <f>ROUND(ROUND(L420,2)*ROUND(G420,3),2)</f>
      </c>
      <c s="36" t="s">
        <v>6411</v>
      </c>
      <c>
        <f>(M420*21)/100</f>
      </c>
      <c t="s">
        <v>27</v>
      </c>
    </row>
    <row r="421" spans="1:5" ht="12.75">
      <c r="A421" s="35" t="s">
        <v>53</v>
      </c>
      <c r="E421" s="39" t="s">
        <v>5</v>
      </c>
    </row>
    <row r="422" spans="1:5" ht="25.5">
      <c r="A422" s="35" t="s">
        <v>54</v>
      </c>
      <c r="E422" s="40" t="s">
        <v>5580</v>
      </c>
    </row>
    <row r="423" spans="1:5" ht="12.75">
      <c r="A423" t="s">
        <v>55</v>
      </c>
      <c r="E423" s="39" t="s">
        <v>2929</v>
      </c>
    </row>
    <row r="424" spans="1:16" ht="12.75">
      <c r="A424" t="s">
        <v>48</v>
      </c>
      <c s="34" t="s">
        <v>714</v>
      </c>
      <c s="34" t="s">
        <v>5628</v>
      </c>
      <c s="35" t="s">
        <v>4</v>
      </c>
      <c s="6" t="s">
        <v>5629</v>
      </c>
      <c s="36" t="s">
        <v>105</v>
      </c>
      <c s="37">
        <v>8</v>
      </c>
      <c s="36">
        <v>0</v>
      </c>
      <c s="36">
        <f>ROUND(G424*H424,6)</f>
      </c>
      <c r="L424" s="38">
        <v>0</v>
      </c>
      <c s="32">
        <f>ROUND(ROUND(L424,2)*ROUND(G424,3),2)</f>
      </c>
      <c s="36" t="s">
        <v>6411</v>
      </c>
      <c>
        <f>(M424*21)/100</f>
      </c>
      <c t="s">
        <v>27</v>
      </c>
    </row>
    <row r="425" spans="1:5" ht="12.75">
      <c r="A425" s="35" t="s">
        <v>53</v>
      </c>
      <c r="E425" s="39" t="s">
        <v>5630</v>
      </c>
    </row>
    <row r="426" spans="1:5" ht="25.5">
      <c r="A426" s="35" t="s">
        <v>54</v>
      </c>
      <c r="E426" s="40" t="s">
        <v>5494</v>
      </c>
    </row>
    <row r="427" spans="1:5" ht="12.75">
      <c r="A427" t="s">
        <v>55</v>
      </c>
      <c r="E427" s="39" t="s">
        <v>5</v>
      </c>
    </row>
    <row r="428" spans="1:16" ht="12.75">
      <c r="A428" t="s">
        <v>48</v>
      </c>
      <c s="34" t="s">
        <v>718</v>
      </c>
      <c s="34" t="s">
        <v>5628</v>
      </c>
      <c s="35" t="s">
        <v>27</v>
      </c>
      <c s="6" t="s">
        <v>5629</v>
      </c>
      <c s="36" t="s">
        <v>105</v>
      </c>
      <c s="37">
        <v>5</v>
      </c>
      <c s="36">
        <v>0</v>
      </c>
      <c s="36">
        <f>ROUND(G428*H428,6)</f>
      </c>
      <c r="L428" s="38">
        <v>0</v>
      </c>
      <c s="32">
        <f>ROUND(ROUND(L428,2)*ROUND(G428,3),2)</f>
      </c>
      <c s="36" t="s">
        <v>6411</v>
      </c>
      <c>
        <f>(M428*21)/100</f>
      </c>
      <c t="s">
        <v>27</v>
      </c>
    </row>
    <row r="429" spans="1:5" ht="12.75">
      <c r="A429" s="35" t="s">
        <v>53</v>
      </c>
      <c r="E429" s="39" t="s">
        <v>5631</v>
      </c>
    </row>
    <row r="430" spans="1:5" ht="25.5">
      <c r="A430" s="35" t="s">
        <v>54</v>
      </c>
      <c r="E430" s="40" t="s">
        <v>5567</v>
      </c>
    </row>
    <row r="431" spans="1:5" ht="12.75">
      <c r="A431" t="s">
        <v>55</v>
      </c>
      <c r="E431" s="39" t="s">
        <v>5</v>
      </c>
    </row>
    <row r="432" spans="1:16" ht="12.75">
      <c r="A432" t="s">
        <v>48</v>
      </c>
      <c s="34" t="s">
        <v>722</v>
      </c>
      <c s="34" t="s">
        <v>5628</v>
      </c>
      <c s="35" t="s">
        <v>26</v>
      </c>
      <c s="6" t="s">
        <v>5629</v>
      </c>
      <c s="36" t="s">
        <v>105</v>
      </c>
      <c s="37">
        <v>8</v>
      </c>
      <c s="36">
        <v>0</v>
      </c>
      <c s="36">
        <f>ROUND(G432*H432,6)</f>
      </c>
      <c r="L432" s="38">
        <v>0</v>
      </c>
      <c s="32">
        <f>ROUND(ROUND(L432,2)*ROUND(G432,3),2)</f>
      </c>
      <c s="36" t="s">
        <v>6411</v>
      </c>
      <c>
        <f>(M432*21)/100</f>
      </c>
      <c t="s">
        <v>27</v>
      </c>
    </row>
    <row r="433" spans="1:5" ht="12.75">
      <c r="A433" s="35" t="s">
        <v>53</v>
      </c>
      <c r="E433" s="39" t="s">
        <v>5632</v>
      </c>
    </row>
    <row r="434" spans="1:5" ht="25.5">
      <c r="A434" s="35" t="s">
        <v>54</v>
      </c>
      <c r="E434" s="40" t="s">
        <v>5494</v>
      </c>
    </row>
    <row r="435" spans="1:5" ht="12.75">
      <c r="A435" t="s">
        <v>55</v>
      </c>
      <c r="E435" s="39" t="s">
        <v>5</v>
      </c>
    </row>
    <row r="436" spans="1:16" ht="12.75">
      <c r="A436" t="s">
        <v>48</v>
      </c>
      <c s="34" t="s">
        <v>726</v>
      </c>
      <c s="34" t="s">
        <v>5628</v>
      </c>
      <c s="35" t="s">
        <v>63</v>
      </c>
      <c s="6" t="s">
        <v>5629</v>
      </c>
      <c s="36" t="s">
        <v>105</v>
      </c>
      <c s="37">
        <v>8</v>
      </c>
      <c s="36">
        <v>0</v>
      </c>
      <c s="36">
        <f>ROUND(G436*H436,6)</f>
      </c>
      <c r="L436" s="38">
        <v>0</v>
      </c>
      <c s="32">
        <f>ROUND(ROUND(L436,2)*ROUND(G436,3),2)</f>
      </c>
      <c s="36" t="s">
        <v>6411</v>
      </c>
      <c>
        <f>(M436*21)/100</f>
      </c>
      <c t="s">
        <v>27</v>
      </c>
    </row>
    <row r="437" spans="1:5" ht="12.75">
      <c r="A437" s="35" t="s">
        <v>53</v>
      </c>
      <c r="E437" s="39" t="s">
        <v>6535</v>
      </c>
    </row>
    <row r="438" spans="1:5" ht="25.5">
      <c r="A438" s="35" t="s">
        <v>54</v>
      </c>
      <c r="E438" s="40" t="s">
        <v>5494</v>
      </c>
    </row>
    <row r="439" spans="1:5" ht="12.75">
      <c r="A439" t="s">
        <v>55</v>
      </c>
      <c r="E439" s="39" t="s">
        <v>5</v>
      </c>
    </row>
    <row r="440" spans="1:16" ht="12.75">
      <c r="A440" t="s">
        <v>48</v>
      </c>
      <c s="34" t="s">
        <v>730</v>
      </c>
      <c s="34" t="s">
        <v>6536</v>
      </c>
      <c s="35" t="s">
        <v>4</v>
      </c>
      <c s="6" t="s">
        <v>6537</v>
      </c>
      <c s="36" t="s">
        <v>105</v>
      </c>
      <c s="37">
        <v>3</v>
      </c>
      <c s="36">
        <v>0</v>
      </c>
      <c s="36">
        <f>ROUND(G440*H440,6)</f>
      </c>
      <c r="L440" s="38">
        <v>0</v>
      </c>
      <c s="32">
        <f>ROUND(ROUND(L440,2)*ROUND(G440,3),2)</f>
      </c>
      <c s="36" t="s">
        <v>6411</v>
      </c>
      <c>
        <f>(M440*21)/100</f>
      </c>
      <c t="s">
        <v>27</v>
      </c>
    </row>
    <row r="441" spans="1:5" ht="12.75">
      <c r="A441" s="35" t="s">
        <v>53</v>
      </c>
      <c r="E441" s="39" t="s">
        <v>6538</v>
      </c>
    </row>
    <row r="442" spans="1:5" ht="25.5">
      <c r="A442" s="35" t="s">
        <v>54</v>
      </c>
      <c r="E442" s="40" t="s">
        <v>3631</v>
      </c>
    </row>
    <row r="443" spans="1:5" ht="12.75">
      <c r="A443" t="s">
        <v>55</v>
      </c>
      <c r="E443" s="39" t="s">
        <v>5</v>
      </c>
    </row>
    <row r="444" spans="1:16" ht="12.75">
      <c r="A444" t="s">
        <v>48</v>
      </c>
      <c s="34" t="s">
        <v>734</v>
      </c>
      <c s="34" t="s">
        <v>6536</v>
      </c>
      <c s="35" t="s">
        <v>27</v>
      </c>
      <c s="6" t="s">
        <v>6537</v>
      </c>
      <c s="36" t="s">
        <v>105</v>
      </c>
      <c s="37">
        <v>4</v>
      </c>
      <c s="36">
        <v>0</v>
      </c>
      <c s="36">
        <f>ROUND(G444*H444,6)</f>
      </c>
      <c r="L444" s="38">
        <v>0</v>
      </c>
      <c s="32">
        <f>ROUND(ROUND(L444,2)*ROUND(G444,3),2)</f>
      </c>
      <c s="36" t="s">
        <v>6411</v>
      </c>
      <c>
        <f>(M444*21)/100</f>
      </c>
      <c t="s">
        <v>27</v>
      </c>
    </row>
    <row r="445" spans="1:5" ht="12.75">
      <c r="A445" s="35" t="s">
        <v>53</v>
      </c>
      <c r="E445" s="39" t="s">
        <v>6539</v>
      </c>
    </row>
    <row r="446" spans="1:5" ht="25.5">
      <c r="A446" s="35" t="s">
        <v>54</v>
      </c>
      <c r="E446" s="40" t="s">
        <v>5451</v>
      </c>
    </row>
    <row r="447" spans="1:5" ht="12.75">
      <c r="A447" t="s">
        <v>55</v>
      </c>
      <c r="E447" s="39" t="s">
        <v>5</v>
      </c>
    </row>
    <row r="448" spans="1:16" ht="12.75">
      <c r="A448" t="s">
        <v>48</v>
      </c>
      <c s="34" t="s">
        <v>738</v>
      </c>
      <c s="34" t="s">
        <v>5633</v>
      </c>
      <c s="35" t="s">
        <v>5</v>
      </c>
      <c s="6" t="s">
        <v>6540</v>
      </c>
      <c s="36" t="s">
        <v>51</v>
      </c>
      <c s="37">
        <v>15</v>
      </c>
      <c s="36">
        <v>0</v>
      </c>
      <c s="36">
        <f>ROUND(G448*H448,6)</f>
      </c>
      <c r="L448" s="38">
        <v>0</v>
      </c>
      <c s="32">
        <f>ROUND(ROUND(L448,2)*ROUND(G448,3),2)</f>
      </c>
      <c s="36" t="s">
        <v>6411</v>
      </c>
      <c>
        <f>(M448*21)/100</f>
      </c>
      <c t="s">
        <v>27</v>
      </c>
    </row>
    <row r="449" spans="1:5" ht="12.75">
      <c r="A449" s="35" t="s">
        <v>53</v>
      </c>
      <c r="E449" s="39" t="s">
        <v>5</v>
      </c>
    </row>
    <row r="450" spans="1:5" ht="25.5">
      <c r="A450" s="35" t="s">
        <v>54</v>
      </c>
      <c r="E450" s="40" t="s">
        <v>6446</v>
      </c>
    </row>
    <row r="451" spans="1:5" ht="12.75">
      <c r="A451" t="s">
        <v>55</v>
      </c>
      <c r="E451" s="39" t="s">
        <v>5</v>
      </c>
    </row>
    <row r="452" spans="1:16" ht="12.75">
      <c r="A452" t="s">
        <v>48</v>
      </c>
      <c s="34" t="s">
        <v>742</v>
      </c>
      <c s="34" t="s">
        <v>6541</v>
      </c>
      <c s="35" t="s">
        <v>5</v>
      </c>
      <c s="6" t="s">
        <v>6542</v>
      </c>
      <c s="36" t="s">
        <v>51</v>
      </c>
      <c s="37">
        <v>28</v>
      </c>
      <c s="36">
        <v>0</v>
      </c>
      <c s="36">
        <f>ROUND(G452*H452,6)</f>
      </c>
      <c r="L452" s="38">
        <v>0</v>
      </c>
      <c s="32">
        <f>ROUND(ROUND(L452,2)*ROUND(G452,3),2)</f>
      </c>
      <c s="36" t="s">
        <v>6411</v>
      </c>
      <c>
        <f>(M452*21)/100</f>
      </c>
      <c t="s">
        <v>27</v>
      </c>
    </row>
    <row r="453" spans="1:5" ht="12.75">
      <c r="A453" s="35" t="s">
        <v>53</v>
      </c>
      <c r="E453" s="39" t="s">
        <v>5</v>
      </c>
    </row>
    <row r="454" spans="1:5" ht="25.5">
      <c r="A454" s="35" t="s">
        <v>54</v>
      </c>
      <c r="E454" s="40" t="s">
        <v>6532</v>
      </c>
    </row>
    <row r="455" spans="1:5" ht="12.75">
      <c r="A455" t="s">
        <v>55</v>
      </c>
      <c r="E455" s="39" t="s">
        <v>5</v>
      </c>
    </row>
    <row r="456" spans="1:16" ht="12.75">
      <c r="A456" t="s">
        <v>48</v>
      </c>
      <c s="34" t="s">
        <v>746</v>
      </c>
      <c s="34" t="s">
        <v>6543</v>
      </c>
      <c s="35" t="s">
        <v>5</v>
      </c>
      <c s="6" t="s">
        <v>5634</v>
      </c>
      <c s="36" t="s">
        <v>62</v>
      </c>
      <c s="37">
        <v>1</v>
      </c>
      <c s="36">
        <v>0</v>
      </c>
      <c s="36">
        <f>ROUND(G456*H456,6)</f>
      </c>
      <c r="L456" s="38">
        <v>0</v>
      </c>
      <c s="32">
        <f>ROUND(ROUND(L456,2)*ROUND(G456,3),2)</f>
      </c>
      <c s="36" t="s">
        <v>6411</v>
      </c>
      <c>
        <f>(M456*21)/100</f>
      </c>
      <c t="s">
        <v>27</v>
      </c>
    </row>
    <row r="457" spans="1:5" ht="12.75">
      <c r="A457" s="35" t="s">
        <v>53</v>
      </c>
      <c r="E457" s="39" t="s">
        <v>5635</v>
      </c>
    </row>
    <row r="458" spans="1:5" ht="25.5">
      <c r="A458" s="35" t="s">
        <v>54</v>
      </c>
      <c r="E458" s="40" t="s">
        <v>5489</v>
      </c>
    </row>
    <row r="459" spans="1:5" ht="12.75">
      <c r="A459" t="s">
        <v>55</v>
      </c>
      <c r="E459" s="39" t="s">
        <v>5</v>
      </c>
    </row>
    <row r="460" spans="1:13" ht="12.75">
      <c r="A460" t="s">
        <v>46</v>
      </c>
      <c r="C460" s="31" t="s">
        <v>6544</v>
      </c>
      <c r="E460" s="33" t="s">
        <v>6545</v>
      </c>
      <c r="J460" s="32">
        <f>0</f>
      </c>
      <c s="32">
        <f>0</f>
      </c>
      <c s="32">
        <f>0+L461+L465+L469+L473+L477+L481+L485+L489</f>
      </c>
      <c s="32">
        <f>0+M461+M465+M469+M473+M477+M481+M485+M489</f>
      </c>
    </row>
    <row r="461" spans="1:16" ht="12.75">
      <c r="A461" t="s">
        <v>48</v>
      </c>
      <c s="34" t="s">
        <v>750</v>
      </c>
      <c s="34" t="s">
        <v>6546</v>
      </c>
      <c s="35" t="s">
        <v>5</v>
      </c>
      <c s="6" t="s">
        <v>6547</v>
      </c>
      <c s="36" t="s">
        <v>51</v>
      </c>
      <c s="37">
        <v>50</v>
      </c>
      <c s="36">
        <v>0</v>
      </c>
      <c s="36">
        <f>ROUND(G461*H461,6)</f>
      </c>
      <c r="L461" s="38">
        <v>0</v>
      </c>
      <c s="32">
        <f>ROUND(ROUND(L461,2)*ROUND(G461,3),2)</f>
      </c>
      <c s="36" t="s">
        <v>6411</v>
      </c>
      <c>
        <f>(M461*21)/100</f>
      </c>
      <c t="s">
        <v>27</v>
      </c>
    </row>
    <row r="462" spans="1:5" ht="12.75">
      <c r="A462" s="35" t="s">
        <v>53</v>
      </c>
      <c r="E462" s="39" t="s">
        <v>5</v>
      </c>
    </row>
    <row r="463" spans="1:5" ht="25.5">
      <c r="A463" s="35" t="s">
        <v>54</v>
      </c>
      <c r="E463" s="40" t="s">
        <v>6548</v>
      </c>
    </row>
    <row r="464" spans="1:5" ht="12.75">
      <c r="A464" t="s">
        <v>55</v>
      </c>
      <c r="E464" s="39" t="s">
        <v>2929</v>
      </c>
    </row>
    <row r="465" spans="1:16" ht="25.5">
      <c r="A465" t="s">
        <v>48</v>
      </c>
      <c s="34" t="s">
        <v>754</v>
      </c>
      <c s="34" t="s">
        <v>6549</v>
      </c>
      <c s="35" t="s">
        <v>5</v>
      </c>
      <c s="6" t="s">
        <v>6550</v>
      </c>
      <c s="36" t="s">
        <v>51</v>
      </c>
      <c s="37">
        <v>200</v>
      </c>
      <c s="36">
        <v>0</v>
      </c>
      <c s="36">
        <f>ROUND(G465*H465,6)</f>
      </c>
      <c r="L465" s="38">
        <v>0</v>
      </c>
      <c s="32">
        <f>ROUND(ROUND(L465,2)*ROUND(G465,3),2)</f>
      </c>
      <c s="36" t="s">
        <v>6411</v>
      </c>
      <c>
        <f>(M465*21)/100</f>
      </c>
      <c t="s">
        <v>27</v>
      </c>
    </row>
    <row r="466" spans="1:5" ht="12.75">
      <c r="A466" s="35" t="s">
        <v>53</v>
      </c>
      <c r="E466" s="39" t="s">
        <v>5</v>
      </c>
    </row>
    <row r="467" spans="1:5" ht="25.5">
      <c r="A467" s="35" t="s">
        <v>54</v>
      </c>
      <c r="E467" s="40" t="s">
        <v>5599</v>
      </c>
    </row>
    <row r="468" spans="1:5" ht="12.75">
      <c r="A468" t="s">
        <v>55</v>
      </c>
      <c r="E468" s="39" t="s">
        <v>2929</v>
      </c>
    </row>
    <row r="469" spans="1:16" ht="25.5">
      <c r="A469" t="s">
        <v>48</v>
      </c>
      <c s="34" t="s">
        <v>758</v>
      </c>
      <c s="34" t="s">
        <v>6551</v>
      </c>
      <c s="35" t="s">
        <v>5</v>
      </c>
      <c s="6" t="s">
        <v>6552</v>
      </c>
      <c s="36" t="s">
        <v>51</v>
      </c>
      <c s="37">
        <v>150</v>
      </c>
      <c s="36">
        <v>0</v>
      </c>
      <c s="36">
        <f>ROUND(G469*H469,6)</f>
      </c>
      <c r="L469" s="38">
        <v>0</v>
      </c>
      <c s="32">
        <f>ROUND(ROUND(L469,2)*ROUND(G469,3),2)</f>
      </c>
      <c s="36" t="s">
        <v>6411</v>
      </c>
      <c>
        <f>(M469*21)/100</f>
      </c>
      <c t="s">
        <v>27</v>
      </c>
    </row>
    <row r="470" spans="1:5" ht="12.75">
      <c r="A470" s="35" t="s">
        <v>53</v>
      </c>
      <c r="E470" s="39" t="s">
        <v>5</v>
      </c>
    </row>
    <row r="471" spans="1:5" ht="25.5">
      <c r="A471" s="35" t="s">
        <v>54</v>
      </c>
      <c r="E471" s="40" t="s">
        <v>5536</v>
      </c>
    </row>
    <row r="472" spans="1:5" ht="12.75">
      <c r="A472" t="s">
        <v>55</v>
      </c>
      <c r="E472" s="39" t="s">
        <v>2929</v>
      </c>
    </row>
    <row r="473" spans="1:16" ht="25.5">
      <c r="A473" t="s">
        <v>48</v>
      </c>
      <c s="34" t="s">
        <v>762</v>
      </c>
      <c s="34" t="s">
        <v>6553</v>
      </c>
      <c s="35" t="s">
        <v>5</v>
      </c>
      <c s="6" t="s">
        <v>6554</v>
      </c>
      <c s="36" t="s">
        <v>62</v>
      </c>
      <c s="37">
        <v>16</v>
      </c>
      <c s="36">
        <v>0</v>
      </c>
      <c s="36">
        <f>ROUND(G473*H473,6)</f>
      </c>
      <c r="L473" s="38">
        <v>0</v>
      </c>
      <c s="32">
        <f>ROUND(ROUND(L473,2)*ROUND(G473,3),2)</f>
      </c>
      <c s="36" t="s">
        <v>6411</v>
      </c>
      <c>
        <f>(M473*21)/100</f>
      </c>
      <c t="s">
        <v>27</v>
      </c>
    </row>
    <row r="474" spans="1:5" ht="12.75">
      <c r="A474" s="35" t="s">
        <v>53</v>
      </c>
      <c r="E474" s="39" t="s">
        <v>5</v>
      </c>
    </row>
    <row r="475" spans="1:5" ht="25.5">
      <c r="A475" s="35" t="s">
        <v>54</v>
      </c>
      <c r="E475" s="40" t="s">
        <v>5455</v>
      </c>
    </row>
    <row r="476" spans="1:5" ht="12.75">
      <c r="A476" t="s">
        <v>55</v>
      </c>
      <c r="E476" s="39" t="s">
        <v>2929</v>
      </c>
    </row>
    <row r="477" spans="1:16" ht="25.5">
      <c r="A477" t="s">
        <v>48</v>
      </c>
      <c s="34" t="s">
        <v>766</v>
      </c>
      <c s="34" t="s">
        <v>6555</v>
      </c>
      <c s="35" t="s">
        <v>5</v>
      </c>
      <c s="6" t="s">
        <v>6556</v>
      </c>
      <c s="36" t="s">
        <v>62</v>
      </c>
      <c s="37">
        <v>28</v>
      </c>
      <c s="36">
        <v>0</v>
      </c>
      <c s="36">
        <f>ROUND(G477*H477,6)</f>
      </c>
      <c r="L477" s="38">
        <v>0</v>
      </c>
      <c s="32">
        <f>ROUND(ROUND(L477,2)*ROUND(G477,3),2)</f>
      </c>
      <c s="36" t="s">
        <v>6411</v>
      </c>
      <c>
        <f>(M477*21)/100</f>
      </c>
      <c t="s">
        <v>27</v>
      </c>
    </row>
    <row r="478" spans="1:5" ht="12.75">
      <c r="A478" s="35" t="s">
        <v>53</v>
      </c>
      <c r="E478" s="39" t="s">
        <v>5</v>
      </c>
    </row>
    <row r="479" spans="1:5" ht="25.5">
      <c r="A479" s="35" t="s">
        <v>54</v>
      </c>
      <c r="E479" s="40" t="s">
        <v>6532</v>
      </c>
    </row>
    <row r="480" spans="1:5" ht="12.75">
      <c r="A480" t="s">
        <v>55</v>
      </c>
      <c r="E480" s="39" t="s">
        <v>2929</v>
      </c>
    </row>
    <row r="481" spans="1:16" ht="25.5">
      <c r="A481" t="s">
        <v>48</v>
      </c>
      <c s="34" t="s">
        <v>770</v>
      </c>
      <c s="34" t="s">
        <v>6557</v>
      </c>
      <c s="35" t="s">
        <v>5</v>
      </c>
      <c s="6" t="s">
        <v>6558</v>
      </c>
      <c s="36" t="s">
        <v>62</v>
      </c>
      <c s="37">
        <v>10</v>
      </c>
      <c s="36">
        <v>0</v>
      </c>
      <c s="36">
        <f>ROUND(G481*H481,6)</f>
      </c>
      <c r="L481" s="38">
        <v>0</v>
      </c>
      <c s="32">
        <f>ROUND(ROUND(L481,2)*ROUND(G481,3),2)</f>
      </c>
      <c s="36" t="s">
        <v>6411</v>
      </c>
      <c>
        <f>(M481*21)/100</f>
      </c>
      <c t="s">
        <v>27</v>
      </c>
    </row>
    <row r="482" spans="1:5" ht="12.75">
      <c r="A482" s="35" t="s">
        <v>53</v>
      </c>
      <c r="E482" s="39" t="s">
        <v>5</v>
      </c>
    </row>
    <row r="483" spans="1:5" ht="25.5">
      <c r="A483" s="35" t="s">
        <v>54</v>
      </c>
      <c r="E483" s="40" t="s">
        <v>5557</v>
      </c>
    </row>
    <row r="484" spans="1:5" ht="12.75">
      <c r="A484" t="s">
        <v>55</v>
      </c>
      <c r="E484" s="39" t="s">
        <v>2929</v>
      </c>
    </row>
    <row r="485" spans="1:16" ht="25.5">
      <c r="A485" t="s">
        <v>48</v>
      </c>
      <c s="34" t="s">
        <v>774</v>
      </c>
      <c s="34" t="s">
        <v>6559</v>
      </c>
      <c s="35" t="s">
        <v>5</v>
      </c>
      <c s="6" t="s">
        <v>6560</v>
      </c>
      <c s="36" t="s">
        <v>62</v>
      </c>
      <c s="37">
        <v>7</v>
      </c>
      <c s="36">
        <v>0</v>
      </c>
      <c s="36">
        <f>ROUND(G485*H485,6)</f>
      </c>
      <c r="L485" s="38">
        <v>0</v>
      </c>
      <c s="32">
        <f>ROUND(ROUND(L485,2)*ROUND(G485,3),2)</f>
      </c>
      <c s="36" t="s">
        <v>6411</v>
      </c>
      <c>
        <f>(M485*21)/100</f>
      </c>
      <c t="s">
        <v>27</v>
      </c>
    </row>
    <row r="486" spans="1:5" ht="12.75">
      <c r="A486" s="35" t="s">
        <v>53</v>
      </c>
      <c r="E486" s="39" t="s">
        <v>5</v>
      </c>
    </row>
    <row r="487" spans="1:5" ht="25.5">
      <c r="A487" s="35" t="s">
        <v>54</v>
      </c>
      <c r="E487" s="40" t="s">
        <v>5459</v>
      </c>
    </row>
    <row r="488" spans="1:5" ht="12.75">
      <c r="A488" t="s">
        <v>55</v>
      </c>
      <c r="E488" s="39" t="s">
        <v>2929</v>
      </c>
    </row>
    <row r="489" spans="1:16" ht="12.75">
      <c r="A489" t="s">
        <v>48</v>
      </c>
      <c s="34" t="s">
        <v>775</v>
      </c>
      <c s="34" t="s">
        <v>6561</v>
      </c>
      <c s="35" t="s">
        <v>5</v>
      </c>
      <c s="6" t="s">
        <v>6562</v>
      </c>
      <c s="36" t="s">
        <v>62</v>
      </c>
      <c s="37">
        <v>1</v>
      </c>
      <c s="36">
        <v>0</v>
      </c>
      <c s="36">
        <f>ROUND(G489*H489,6)</f>
      </c>
      <c r="L489" s="38">
        <v>0</v>
      </c>
      <c s="32">
        <f>ROUND(ROUND(L489,2)*ROUND(G489,3),2)</f>
      </c>
      <c s="36" t="s">
        <v>6411</v>
      </c>
      <c>
        <f>(M489*21)/100</f>
      </c>
      <c t="s">
        <v>27</v>
      </c>
    </row>
    <row r="490" spans="1:5" ht="12.75">
      <c r="A490" s="35" t="s">
        <v>53</v>
      </c>
      <c r="E490" s="39" t="s">
        <v>5</v>
      </c>
    </row>
    <row r="491" spans="1:5" ht="25.5">
      <c r="A491" s="35" t="s">
        <v>54</v>
      </c>
      <c r="E491" s="40" t="s">
        <v>5489</v>
      </c>
    </row>
    <row r="492" spans="1:5" ht="12.75">
      <c r="A492" t="s">
        <v>55</v>
      </c>
      <c r="E492" s="39" t="s">
        <v>2929</v>
      </c>
    </row>
    <row r="493" spans="1:13" ht="12.75">
      <c r="A493" t="s">
        <v>46</v>
      </c>
      <c r="C493" s="31" t="s">
        <v>5636</v>
      </c>
      <c r="E493" s="33" t="s">
        <v>3890</v>
      </c>
      <c r="J493" s="32">
        <f>0</f>
      </c>
      <c s="32">
        <f>0</f>
      </c>
      <c s="32">
        <f>0+L494</f>
      </c>
      <c s="32">
        <f>0+M494</f>
      </c>
    </row>
    <row r="494" spans="1:16" ht="12.75">
      <c r="A494" t="s">
        <v>48</v>
      </c>
      <c s="34" t="s">
        <v>776</v>
      </c>
      <c s="34" t="s">
        <v>5637</v>
      </c>
      <c s="35" t="s">
        <v>5</v>
      </c>
      <c s="6" t="s">
        <v>5638</v>
      </c>
      <c s="36" t="s">
        <v>5348</v>
      </c>
      <c s="37">
        <v>1840</v>
      </c>
      <c s="36">
        <v>0</v>
      </c>
      <c s="36">
        <f>ROUND(G494*H494,6)</f>
      </c>
      <c r="L494" s="38">
        <v>0</v>
      </c>
      <c s="32">
        <f>ROUND(ROUND(L494,2)*ROUND(G494,3),2)</f>
      </c>
      <c s="36" t="s">
        <v>6411</v>
      </c>
      <c>
        <f>(M494*21)/100</f>
      </c>
      <c t="s">
        <v>27</v>
      </c>
    </row>
    <row r="495" spans="1:5" ht="12.75">
      <c r="A495" s="35" t="s">
        <v>53</v>
      </c>
      <c r="E495" s="39" t="s">
        <v>5</v>
      </c>
    </row>
    <row r="496" spans="1:5" ht="25.5">
      <c r="A496" s="35" t="s">
        <v>54</v>
      </c>
      <c r="E496" s="40" t="s">
        <v>6563</v>
      </c>
    </row>
    <row r="497" spans="1:5" ht="12.75">
      <c r="A497" t="s">
        <v>55</v>
      </c>
      <c r="E497" s="39" t="s">
        <v>2929</v>
      </c>
    </row>
    <row r="498" spans="1:13" ht="12.75">
      <c r="A498" t="s">
        <v>46</v>
      </c>
      <c r="C498" s="31" t="s">
        <v>5640</v>
      </c>
      <c r="E498" s="33" t="s">
        <v>5641</v>
      </c>
      <c r="J498" s="32">
        <f>0</f>
      </c>
      <c s="32">
        <f>0</f>
      </c>
      <c s="32">
        <f>0+L499+L503+L507</f>
      </c>
      <c s="32">
        <f>0+M499+M503+M507</f>
      </c>
    </row>
    <row r="499" spans="1:16" ht="25.5">
      <c r="A499" t="s">
        <v>48</v>
      </c>
      <c s="34" t="s">
        <v>780</v>
      </c>
      <c s="34" t="s">
        <v>5642</v>
      </c>
      <c s="35" t="s">
        <v>5</v>
      </c>
      <c s="6" t="s">
        <v>5643</v>
      </c>
      <c s="36" t="s">
        <v>62</v>
      </c>
      <c s="37">
        <v>1</v>
      </c>
      <c s="36">
        <v>0</v>
      </c>
      <c s="36">
        <f>ROUND(G499*H499,6)</f>
      </c>
      <c r="L499" s="38">
        <v>0</v>
      </c>
      <c s="32">
        <f>ROUND(ROUND(L499,2)*ROUND(G499,3),2)</f>
      </c>
      <c s="36" t="s">
        <v>6411</v>
      </c>
      <c>
        <f>(M499*21)/100</f>
      </c>
      <c t="s">
        <v>27</v>
      </c>
    </row>
    <row r="500" spans="1:5" ht="25.5">
      <c r="A500" s="35" t="s">
        <v>53</v>
      </c>
      <c r="E500" s="39" t="s">
        <v>5644</v>
      </c>
    </row>
    <row r="501" spans="1:5" ht="25.5">
      <c r="A501" s="35" t="s">
        <v>54</v>
      </c>
      <c r="E501" s="40" t="s">
        <v>5489</v>
      </c>
    </row>
    <row r="502" spans="1:5" ht="12.75">
      <c r="A502" t="s">
        <v>55</v>
      </c>
      <c r="E502" s="39" t="s">
        <v>5</v>
      </c>
    </row>
    <row r="503" spans="1:16" ht="12.75">
      <c r="A503" t="s">
        <v>48</v>
      </c>
      <c s="34" t="s">
        <v>784</v>
      </c>
      <c s="34" t="s">
        <v>5645</v>
      </c>
      <c s="35" t="s">
        <v>5</v>
      </c>
      <c s="6" t="s">
        <v>5646</v>
      </c>
      <c s="36" t="s">
        <v>62</v>
      </c>
      <c s="37">
        <v>1</v>
      </c>
      <c s="36">
        <v>0</v>
      </c>
      <c s="36">
        <f>ROUND(G503*H503,6)</f>
      </c>
      <c r="L503" s="38">
        <v>0</v>
      </c>
      <c s="32">
        <f>ROUND(ROUND(L503,2)*ROUND(G503,3),2)</f>
      </c>
      <c s="36" t="s">
        <v>6411</v>
      </c>
      <c>
        <f>(M503*21)/100</f>
      </c>
      <c t="s">
        <v>27</v>
      </c>
    </row>
    <row r="504" spans="1:5" ht="25.5">
      <c r="A504" s="35" t="s">
        <v>53</v>
      </c>
      <c r="E504" s="39" t="s">
        <v>6564</v>
      </c>
    </row>
    <row r="505" spans="1:5" ht="25.5">
      <c r="A505" s="35" t="s">
        <v>54</v>
      </c>
      <c r="E505" s="40" t="s">
        <v>5489</v>
      </c>
    </row>
    <row r="506" spans="1:5" ht="12.75">
      <c r="A506" t="s">
        <v>55</v>
      </c>
      <c r="E506" s="39" t="s">
        <v>5</v>
      </c>
    </row>
    <row r="507" spans="1:16" ht="12.75">
      <c r="A507" t="s">
        <v>48</v>
      </c>
      <c s="34" t="s">
        <v>788</v>
      </c>
      <c s="34" t="s">
        <v>5647</v>
      </c>
      <c s="35" t="s">
        <v>5</v>
      </c>
      <c s="6" t="s">
        <v>5648</v>
      </c>
      <c s="36" t="s">
        <v>366</v>
      </c>
      <c s="37">
        <v>1</v>
      </c>
      <c s="36">
        <v>0</v>
      </c>
      <c s="36">
        <f>ROUND(G507*H507,6)</f>
      </c>
      <c r="L507" s="38">
        <v>0</v>
      </c>
      <c s="32">
        <f>ROUND(ROUND(L507,2)*ROUND(G507,3),2)</f>
      </c>
      <c s="36" t="s">
        <v>6411</v>
      </c>
      <c>
        <f>(M507*21)/100</f>
      </c>
      <c t="s">
        <v>27</v>
      </c>
    </row>
    <row r="508" spans="1:5" ht="12.75">
      <c r="A508" s="35" t="s">
        <v>53</v>
      </c>
      <c r="E508" s="39" t="s">
        <v>5649</v>
      </c>
    </row>
    <row r="509" spans="1:5" ht="25.5">
      <c r="A509" s="35" t="s">
        <v>54</v>
      </c>
      <c r="E509" s="40" t="s">
        <v>5489</v>
      </c>
    </row>
    <row r="510" spans="1:5" ht="12.75">
      <c r="A510" t="s">
        <v>55</v>
      </c>
      <c r="E5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2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4379</v>
      </c>
      <c s="41">
        <f>Rekapitulace!C74</f>
      </c>
      <c s="20" t="s">
        <v>0</v>
      </c>
      <c t="s">
        <v>23</v>
      </c>
      <c t="s">
        <v>27</v>
      </c>
    </row>
    <row r="4" spans="1:16" ht="32" customHeight="1">
      <c r="A4" s="24" t="s">
        <v>20</v>
      </c>
      <c s="25" t="s">
        <v>28</v>
      </c>
      <c s="27" t="s">
        <v>4379</v>
      </c>
      <c r="E4" s="26" t="s">
        <v>4380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COUNTIFS(L8:L216,"=0",A8:A216,"P")+COUNTIFS(L8:L216,"",A8:A216,"P")+SUM(Q8:Q216)</f>
      </c>
    </row>
    <row r="8" spans="1:13" ht="12.75">
      <c r="A8" t="s">
        <v>44</v>
      </c>
      <c r="C8" s="28" t="s">
        <v>6567</v>
      </c>
      <c r="E8" s="30" t="s">
        <v>6566</v>
      </c>
      <c r="J8" s="29">
        <f>0+J9+J26+J35+J72+J77+J86+J131+J168+J177+J194+J203</f>
      </c>
      <c s="29">
        <f>0+K9+K26+K35+K72+K77+K86+K131+K168+K177+K194+K203</f>
      </c>
      <c s="29">
        <f>0+L9+L26+L35+L72+L77+L86+L131+L168+L177+L194+L203</f>
      </c>
      <c s="29">
        <f>0+M9+M26+M35+M72+M77+M86+M131+M168+M177+M194+M203</f>
      </c>
    </row>
    <row r="9" spans="1:13" ht="12.75">
      <c r="A9" t="s">
        <v>46</v>
      </c>
      <c r="C9" s="31" t="s">
        <v>4591</v>
      </c>
      <c r="E9" s="33" t="s">
        <v>6568</v>
      </c>
      <c r="J9" s="32">
        <f>0</f>
      </c>
      <c s="32">
        <f>0</f>
      </c>
      <c s="32">
        <f>0+L10+L14+L18+L22</f>
      </c>
      <c s="32">
        <f>0+M10+M14+M18+M22</f>
      </c>
    </row>
    <row r="10" spans="1:16" ht="12.75">
      <c r="A10" t="s">
        <v>48</v>
      </c>
      <c s="34" t="s">
        <v>4</v>
      </c>
      <c s="34" t="s">
        <v>6569</v>
      </c>
      <c s="35" t="s">
        <v>5</v>
      </c>
      <c s="6" t="s">
        <v>6570</v>
      </c>
      <c s="36" t="s">
        <v>443</v>
      </c>
      <c s="37">
        <v>0.063</v>
      </c>
      <c s="36">
        <v>0</v>
      </c>
      <c s="36">
        <f>ROUND(G10*H10,6)</f>
      </c>
      <c r="L10" s="38">
        <v>0</v>
      </c>
      <c s="32">
        <f>ROUND(ROUND(L10,2)*ROUND(G10,3),2)</f>
      </c>
      <c s="36" t="s">
        <v>5319</v>
      </c>
      <c>
        <f>(M10*21)/100</f>
      </c>
      <c t="s">
        <v>27</v>
      </c>
    </row>
    <row r="11" spans="1:5" ht="12.75">
      <c r="A11" s="35" t="s">
        <v>53</v>
      </c>
      <c r="E11" s="39" t="s">
        <v>5</v>
      </c>
    </row>
    <row r="12" spans="1:5" ht="12.75">
      <c r="A12" s="35" t="s">
        <v>54</v>
      </c>
      <c r="E12" s="40" t="s">
        <v>5</v>
      </c>
    </row>
    <row r="13" spans="1:5" ht="12.75">
      <c r="A13" t="s">
        <v>55</v>
      </c>
      <c r="E13" s="39" t="s">
        <v>5</v>
      </c>
    </row>
    <row r="14" spans="1:16" ht="25.5">
      <c r="A14" t="s">
        <v>48</v>
      </c>
      <c s="34" t="s">
        <v>27</v>
      </c>
      <c s="34" t="s">
        <v>5677</v>
      </c>
      <c s="35" t="s">
        <v>4</v>
      </c>
      <c s="6" t="s">
        <v>6571</v>
      </c>
      <c s="36" t="s">
        <v>51</v>
      </c>
      <c s="37">
        <v>18</v>
      </c>
      <c s="36">
        <v>0</v>
      </c>
      <c s="36">
        <f>ROUND(G14*H14,6)</f>
      </c>
      <c r="L14" s="38">
        <v>0</v>
      </c>
      <c s="32">
        <f>ROUND(ROUND(L14,2)*ROUND(G14,3),2)</f>
      </c>
      <c s="36" t="s">
        <v>6572</v>
      </c>
      <c>
        <f>(M14*21)/100</f>
      </c>
      <c t="s">
        <v>27</v>
      </c>
    </row>
    <row r="15" spans="1:5" ht="12.75">
      <c r="A15" s="35" t="s">
        <v>53</v>
      </c>
      <c r="E15" s="39" t="s">
        <v>5</v>
      </c>
    </row>
    <row r="16" spans="1:5" ht="12.75">
      <c r="A16" s="35" t="s">
        <v>54</v>
      </c>
      <c r="E16" s="40" t="s">
        <v>5</v>
      </c>
    </row>
    <row r="17" spans="1:5" ht="12.75">
      <c r="A17" t="s">
        <v>55</v>
      </c>
      <c r="E17" s="39" t="s">
        <v>5</v>
      </c>
    </row>
    <row r="18" spans="1:16" ht="25.5">
      <c r="A18" t="s">
        <v>48</v>
      </c>
      <c s="34" t="s">
        <v>26</v>
      </c>
      <c s="34" t="s">
        <v>6573</v>
      </c>
      <c s="35" t="s">
        <v>5</v>
      </c>
      <c s="6" t="s">
        <v>6574</v>
      </c>
      <c s="36" t="s">
        <v>51</v>
      </c>
      <c s="37">
        <v>11</v>
      </c>
      <c s="36">
        <v>0</v>
      </c>
      <c s="36">
        <f>ROUND(G18*H18,6)</f>
      </c>
      <c r="L18" s="38">
        <v>0</v>
      </c>
      <c s="32">
        <f>ROUND(ROUND(L18,2)*ROUND(G18,3),2)</f>
      </c>
      <c s="36" t="s">
        <v>6572</v>
      </c>
      <c>
        <f>(M18*21)/100</f>
      </c>
      <c t="s">
        <v>27</v>
      </c>
    </row>
    <row r="19" spans="1:5" ht="12.75">
      <c r="A19" s="35" t="s">
        <v>53</v>
      </c>
      <c r="E19" s="39" t="s">
        <v>5</v>
      </c>
    </row>
    <row r="20" spans="1:5" ht="12.75">
      <c r="A20" s="35" t="s">
        <v>54</v>
      </c>
      <c r="E20" s="40" t="s">
        <v>5</v>
      </c>
    </row>
    <row r="21" spans="1:5" ht="12.75">
      <c r="A21" t="s">
        <v>55</v>
      </c>
      <c r="E21" s="39" t="s">
        <v>5</v>
      </c>
    </row>
    <row r="22" spans="1:16" ht="25.5">
      <c r="A22" t="s">
        <v>48</v>
      </c>
      <c s="34" t="s">
        <v>63</v>
      </c>
      <c s="34" t="s">
        <v>6575</v>
      </c>
      <c s="35" t="s">
        <v>5</v>
      </c>
      <c s="6" t="s">
        <v>6576</v>
      </c>
      <c s="36" t="s">
        <v>51</v>
      </c>
      <c s="37">
        <v>34</v>
      </c>
      <c s="36">
        <v>0</v>
      </c>
      <c s="36">
        <f>ROUND(G22*H22,6)</f>
      </c>
      <c r="L22" s="38">
        <v>0</v>
      </c>
      <c s="32">
        <f>ROUND(ROUND(L22,2)*ROUND(G22,3),2)</f>
      </c>
      <c s="36" t="s">
        <v>6572</v>
      </c>
      <c>
        <f>(M22*21)/100</f>
      </c>
      <c t="s">
        <v>27</v>
      </c>
    </row>
    <row r="23" spans="1:5" ht="12.75">
      <c r="A23" s="35" t="s">
        <v>53</v>
      </c>
      <c r="E23" s="39" t="s">
        <v>5</v>
      </c>
    </row>
    <row r="24" spans="1:5" ht="12.75">
      <c r="A24" s="35" t="s">
        <v>54</v>
      </c>
      <c r="E24" s="40" t="s">
        <v>5</v>
      </c>
    </row>
    <row r="25" spans="1:5" ht="12.75">
      <c r="A25" t="s">
        <v>55</v>
      </c>
      <c r="E25" s="39" t="s">
        <v>5</v>
      </c>
    </row>
    <row r="26" spans="1:13" ht="12.75">
      <c r="A26" t="s">
        <v>46</v>
      </c>
      <c r="C26" s="31" t="s">
        <v>6577</v>
      </c>
      <c r="E26" s="33" t="s">
        <v>6578</v>
      </c>
      <c r="J26" s="32">
        <f>0</f>
      </c>
      <c s="32">
        <f>0</f>
      </c>
      <c s="32">
        <f>0+L27+L31</f>
      </c>
      <c s="32">
        <f>0+M27+M31</f>
      </c>
    </row>
    <row r="27" spans="1:16" ht="12.75">
      <c r="A27" t="s">
        <v>48</v>
      </c>
      <c s="34" t="s">
        <v>67</v>
      </c>
      <c s="34" t="s">
        <v>6579</v>
      </c>
      <c s="35" t="s">
        <v>5</v>
      </c>
      <c s="6" t="s">
        <v>6580</v>
      </c>
      <c s="36" t="s">
        <v>62</v>
      </c>
      <c s="37">
        <v>1</v>
      </c>
      <c s="36">
        <v>0</v>
      </c>
      <c s="36">
        <f>ROUND(G27*H27,6)</f>
      </c>
      <c r="L27" s="38">
        <v>0</v>
      </c>
      <c s="32">
        <f>ROUND(ROUND(L27,2)*ROUND(G27,3),2)</f>
      </c>
      <c s="36" t="s">
        <v>5319</v>
      </c>
      <c>
        <f>(M27*21)/100</f>
      </c>
      <c t="s">
        <v>27</v>
      </c>
    </row>
    <row r="28" spans="1:5" ht="12.75">
      <c r="A28" s="35" t="s">
        <v>53</v>
      </c>
      <c r="E28" s="39" t="s">
        <v>5</v>
      </c>
    </row>
    <row r="29" spans="1:5" ht="12.75">
      <c r="A29" s="35" t="s">
        <v>54</v>
      </c>
      <c r="E29" s="40" t="s">
        <v>5</v>
      </c>
    </row>
    <row r="30" spans="1:5" ht="12.75">
      <c r="A30" t="s">
        <v>55</v>
      </c>
      <c r="E30" s="39" t="s">
        <v>5</v>
      </c>
    </row>
    <row r="31" spans="1:16" ht="12.75">
      <c r="A31" t="s">
        <v>48</v>
      </c>
      <c s="34" t="s">
        <v>72</v>
      </c>
      <c s="34" t="s">
        <v>6581</v>
      </c>
      <c s="35" t="s">
        <v>4</v>
      </c>
      <c s="6" t="s">
        <v>6582</v>
      </c>
      <c s="36" t="s">
        <v>443</v>
      </c>
      <c s="37">
        <v>0.23</v>
      </c>
      <c s="36">
        <v>0</v>
      </c>
      <c s="36">
        <f>ROUND(G31*H31,6)</f>
      </c>
      <c r="L31" s="38">
        <v>0</v>
      </c>
      <c s="32">
        <f>ROUND(ROUND(L31,2)*ROUND(G31,3),2)</f>
      </c>
      <c s="36" t="s">
        <v>5319</v>
      </c>
      <c>
        <f>(M31*21)/100</f>
      </c>
      <c t="s">
        <v>27</v>
      </c>
    </row>
    <row r="32" spans="1:5" ht="12.75">
      <c r="A32" s="35" t="s">
        <v>53</v>
      </c>
      <c r="E32" s="39" t="s">
        <v>5</v>
      </c>
    </row>
    <row r="33" spans="1:5" ht="12.75">
      <c r="A33" s="35" t="s">
        <v>54</v>
      </c>
      <c r="E33" s="40" t="s">
        <v>5</v>
      </c>
    </row>
    <row r="34" spans="1:5" ht="12.75">
      <c r="A34" t="s">
        <v>55</v>
      </c>
      <c r="E34" s="39" t="s">
        <v>5</v>
      </c>
    </row>
    <row r="35" spans="1:13" ht="12.75">
      <c r="A35" t="s">
        <v>46</v>
      </c>
      <c r="C35" s="31" t="s">
        <v>6583</v>
      </c>
      <c r="E35" s="33" t="s">
        <v>6584</v>
      </c>
      <c r="J35" s="32">
        <f>0</f>
      </c>
      <c s="32">
        <f>0</f>
      </c>
      <c s="32">
        <f>0+L36+L40+L44+L48+L52+L56+L60+L64+L68</f>
      </c>
      <c s="32">
        <f>0+M36+M40+M44+M48+M52+M56+M60+M64+M68</f>
      </c>
    </row>
    <row r="36" spans="1:16" ht="12.75">
      <c r="A36" t="s">
        <v>48</v>
      </c>
      <c s="34" t="s">
        <v>123</v>
      </c>
      <c s="34" t="s">
        <v>6585</v>
      </c>
      <c s="35" t="s">
        <v>5</v>
      </c>
      <c s="6" t="s">
        <v>6586</v>
      </c>
      <c s="36" t="s">
        <v>62</v>
      </c>
      <c s="37">
        <v>1</v>
      </c>
      <c s="36">
        <v>0</v>
      </c>
      <c s="36">
        <f>ROUND(G36*H36,6)</f>
      </c>
      <c r="L36" s="38">
        <v>0</v>
      </c>
      <c s="32">
        <f>ROUND(ROUND(L36,2)*ROUND(G36,3),2)</f>
      </c>
      <c s="36" t="s">
        <v>5319</v>
      </c>
      <c>
        <f>(M36*21)/100</f>
      </c>
      <c t="s">
        <v>27</v>
      </c>
    </row>
    <row r="37" spans="1:5" ht="12.75">
      <c r="A37" s="35" t="s">
        <v>53</v>
      </c>
      <c r="E37" s="39" t="s">
        <v>5</v>
      </c>
    </row>
    <row r="38" spans="1:5" ht="12.75">
      <c r="A38" s="35" t="s">
        <v>54</v>
      </c>
      <c r="E38" s="40" t="s">
        <v>5</v>
      </c>
    </row>
    <row r="39" spans="1:5" ht="12.75">
      <c r="A39" t="s">
        <v>55</v>
      </c>
      <c r="E39" s="39" t="s">
        <v>5</v>
      </c>
    </row>
    <row r="40" spans="1:16" ht="25.5">
      <c r="A40" t="s">
        <v>48</v>
      </c>
      <c s="34" t="s">
        <v>163</v>
      </c>
      <c s="34" t="s">
        <v>6587</v>
      </c>
      <c s="35" t="s">
        <v>5</v>
      </c>
      <c s="6" t="s">
        <v>6588</v>
      </c>
      <c s="36" t="s">
        <v>4611</v>
      </c>
      <c s="37">
        <v>1</v>
      </c>
      <c s="36">
        <v>0</v>
      </c>
      <c s="36">
        <f>ROUND(G40*H40,6)</f>
      </c>
      <c r="L40" s="38">
        <v>0</v>
      </c>
      <c s="32">
        <f>ROUND(ROUND(L40,2)*ROUND(G40,3),2)</f>
      </c>
      <c s="36" t="s">
        <v>5319</v>
      </c>
      <c>
        <f>(M40*21)/100</f>
      </c>
      <c t="s">
        <v>27</v>
      </c>
    </row>
    <row r="41" spans="1:5" ht="12.75">
      <c r="A41" s="35" t="s">
        <v>53</v>
      </c>
      <c r="E41" s="39" t="s">
        <v>5</v>
      </c>
    </row>
    <row r="42" spans="1:5" ht="12.75">
      <c r="A42" s="35" t="s">
        <v>54</v>
      </c>
      <c r="E42" s="40" t="s">
        <v>5</v>
      </c>
    </row>
    <row r="43" spans="1:5" ht="12.75">
      <c r="A43" t="s">
        <v>55</v>
      </c>
      <c r="E43" s="39" t="s">
        <v>5</v>
      </c>
    </row>
    <row r="44" spans="1:16" ht="25.5">
      <c r="A44" t="s">
        <v>48</v>
      </c>
      <c s="34" t="s">
        <v>76</v>
      </c>
      <c s="34" t="s">
        <v>6589</v>
      </c>
      <c s="35" t="s">
        <v>5</v>
      </c>
      <c s="6" t="s">
        <v>6590</v>
      </c>
      <c s="36" t="s">
        <v>4611</v>
      </c>
      <c s="37">
        <v>1</v>
      </c>
      <c s="36">
        <v>0</v>
      </c>
      <c s="36">
        <f>ROUND(G44*H44,6)</f>
      </c>
      <c r="L44" s="38">
        <v>0</v>
      </c>
      <c s="32">
        <f>ROUND(ROUND(L44,2)*ROUND(G44,3),2)</f>
      </c>
      <c s="36" t="s">
        <v>5319</v>
      </c>
      <c>
        <f>(M44*21)/100</f>
      </c>
      <c t="s">
        <v>27</v>
      </c>
    </row>
    <row r="45" spans="1:5" ht="12.75">
      <c r="A45" s="35" t="s">
        <v>53</v>
      </c>
      <c r="E45" s="39" t="s">
        <v>5</v>
      </c>
    </row>
    <row r="46" spans="1:5" ht="12.75">
      <c r="A46" s="35" t="s">
        <v>54</v>
      </c>
      <c r="E46" s="40" t="s">
        <v>5</v>
      </c>
    </row>
    <row r="47" spans="1:5" ht="12.75">
      <c r="A47" t="s">
        <v>55</v>
      </c>
      <c r="E47" s="39" t="s">
        <v>5</v>
      </c>
    </row>
    <row r="48" spans="1:16" ht="12.75">
      <c r="A48" t="s">
        <v>48</v>
      </c>
      <c s="34" t="s">
        <v>82</v>
      </c>
      <c s="34" t="s">
        <v>6591</v>
      </c>
      <c s="35" t="s">
        <v>5</v>
      </c>
      <c s="6" t="s">
        <v>6592</v>
      </c>
      <c s="36" t="s">
        <v>51</v>
      </c>
      <c s="37">
        <v>7</v>
      </c>
      <c s="36">
        <v>0</v>
      </c>
      <c s="36">
        <f>ROUND(G48*H48,6)</f>
      </c>
      <c r="L48" s="38">
        <v>0</v>
      </c>
      <c s="32">
        <f>ROUND(ROUND(L48,2)*ROUND(G48,3),2)</f>
      </c>
      <c s="36" t="s">
        <v>5319</v>
      </c>
      <c>
        <f>(M48*21)/100</f>
      </c>
      <c t="s">
        <v>27</v>
      </c>
    </row>
    <row r="49" spans="1:5" ht="12.75">
      <c r="A49" s="35" t="s">
        <v>53</v>
      </c>
      <c r="E49" s="39" t="s">
        <v>5</v>
      </c>
    </row>
    <row r="50" spans="1:5" ht="12.75">
      <c r="A50" s="35" t="s">
        <v>54</v>
      </c>
      <c r="E50" s="40" t="s">
        <v>5</v>
      </c>
    </row>
    <row r="51" spans="1:5" ht="12.75">
      <c r="A51" t="s">
        <v>55</v>
      </c>
      <c r="E51" s="39" t="s">
        <v>5</v>
      </c>
    </row>
    <row r="52" spans="1:16" ht="25.5">
      <c r="A52" t="s">
        <v>48</v>
      </c>
      <c s="34" t="s">
        <v>86</v>
      </c>
      <c s="34" t="s">
        <v>6593</v>
      </c>
      <c s="35" t="s">
        <v>5</v>
      </c>
      <c s="6" t="s">
        <v>6594</v>
      </c>
      <c s="36" t="s">
        <v>4611</v>
      </c>
      <c s="37">
        <v>1</v>
      </c>
      <c s="36">
        <v>0</v>
      </c>
      <c s="36">
        <f>ROUND(G52*H52,6)</f>
      </c>
      <c r="L52" s="38">
        <v>0</v>
      </c>
      <c s="32">
        <f>ROUND(ROUND(L52,2)*ROUND(G52,3),2)</f>
      </c>
      <c s="36" t="s">
        <v>5319</v>
      </c>
      <c>
        <f>(M52*21)/100</f>
      </c>
      <c t="s">
        <v>27</v>
      </c>
    </row>
    <row r="53" spans="1:5" ht="12.75">
      <c r="A53" s="35" t="s">
        <v>53</v>
      </c>
      <c r="E53" s="39" t="s">
        <v>5</v>
      </c>
    </row>
    <row r="54" spans="1:5" ht="12.75">
      <c r="A54" s="35" t="s">
        <v>54</v>
      </c>
      <c r="E54" s="40" t="s">
        <v>5</v>
      </c>
    </row>
    <row r="55" spans="1:5" ht="12.75">
      <c r="A55" t="s">
        <v>55</v>
      </c>
      <c r="E55" s="39" t="s">
        <v>5</v>
      </c>
    </row>
    <row r="56" spans="1:16" ht="12.75">
      <c r="A56" t="s">
        <v>48</v>
      </c>
      <c s="34" t="s">
        <v>90</v>
      </c>
      <c s="34" t="s">
        <v>6595</v>
      </c>
      <c s="35" t="s">
        <v>5</v>
      </c>
      <c s="6" t="s">
        <v>6596</v>
      </c>
      <c s="36" t="s">
        <v>4611</v>
      </c>
      <c s="37">
        <v>1</v>
      </c>
      <c s="36">
        <v>0</v>
      </c>
      <c s="36">
        <f>ROUND(G56*H56,6)</f>
      </c>
      <c r="L56" s="38">
        <v>0</v>
      </c>
      <c s="32">
        <f>ROUND(ROUND(L56,2)*ROUND(G56,3),2)</f>
      </c>
      <c s="36" t="s">
        <v>5319</v>
      </c>
      <c>
        <f>(M56*21)/100</f>
      </c>
      <c t="s">
        <v>27</v>
      </c>
    </row>
    <row r="57" spans="1:5" ht="12.75">
      <c r="A57" s="35" t="s">
        <v>53</v>
      </c>
      <c r="E57" s="39" t="s">
        <v>5</v>
      </c>
    </row>
    <row r="58" spans="1:5" ht="12.75">
      <c r="A58" s="35" t="s">
        <v>54</v>
      </c>
      <c r="E58" s="40" t="s">
        <v>5</v>
      </c>
    </row>
    <row r="59" spans="1:5" ht="12.75">
      <c r="A59" t="s">
        <v>55</v>
      </c>
      <c r="E59" s="39" t="s">
        <v>5</v>
      </c>
    </row>
    <row r="60" spans="1:16" ht="12.75">
      <c r="A60" t="s">
        <v>48</v>
      </c>
      <c s="34" t="s">
        <v>94</v>
      </c>
      <c s="34" t="s">
        <v>6581</v>
      </c>
      <c s="35" t="s">
        <v>26</v>
      </c>
      <c s="6" t="s">
        <v>6582</v>
      </c>
      <c s="36" t="s">
        <v>443</v>
      </c>
      <c s="37">
        <v>0.32</v>
      </c>
      <c s="36">
        <v>0</v>
      </c>
      <c s="36">
        <f>ROUND(G60*H60,6)</f>
      </c>
      <c r="L60" s="38">
        <v>0</v>
      </c>
      <c s="32">
        <f>ROUND(ROUND(L60,2)*ROUND(G60,3),2)</f>
      </c>
      <c s="36" t="s">
        <v>5319</v>
      </c>
      <c>
        <f>(M60*21)/100</f>
      </c>
      <c t="s">
        <v>27</v>
      </c>
    </row>
    <row r="61" spans="1:5" ht="12.75">
      <c r="A61" s="35" t="s">
        <v>53</v>
      </c>
      <c r="E61" s="39" t="s">
        <v>5</v>
      </c>
    </row>
    <row r="62" spans="1:5" ht="12.75">
      <c r="A62" s="35" t="s">
        <v>54</v>
      </c>
      <c r="E62" s="40" t="s">
        <v>5</v>
      </c>
    </row>
    <row r="63" spans="1:5" ht="12.75">
      <c r="A63" t="s">
        <v>55</v>
      </c>
      <c r="E63" s="39" t="s">
        <v>5</v>
      </c>
    </row>
    <row r="64" spans="1:16" ht="25.5">
      <c r="A64" t="s">
        <v>48</v>
      </c>
      <c s="34" t="s">
        <v>98</v>
      </c>
      <c s="34" t="s">
        <v>5672</v>
      </c>
      <c s="35" t="s">
        <v>5</v>
      </c>
      <c s="6" t="s">
        <v>6597</v>
      </c>
      <c s="36" t="s">
        <v>62</v>
      </c>
      <c s="37">
        <v>1</v>
      </c>
      <c s="36">
        <v>0</v>
      </c>
      <c s="36">
        <f>ROUND(G64*H64,6)</f>
      </c>
      <c r="L64" s="38">
        <v>0</v>
      </c>
      <c s="32">
        <f>ROUND(ROUND(L64,2)*ROUND(G64,3),2)</f>
      </c>
      <c s="36" t="s">
        <v>5674</v>
      </c>
      <c>
        <f>(M64*21)/100</f>
      </c>
      <c t="s">
        <v>27</v>
      </c>
    </row>
    <row r="65" spans="1:5" ht="12.75">
      <c r="A65" s="35" t="s">
        <v>53</v>
      </c>
      <c r="E65" s="39" t="s">
        <v>5</v>
      </c>
    </row>
    <row r="66" spans="1:5" ht="12.75">
      <c r="A66" s="35" t="s">
        <v>54</v>
      </c>
      <c r="E66" s="40" t="s">
        <v>5</v>
      </c>
    </row>
    <row r="67" spans="1:5" ht="12.75">
      <c r="A67" t="s">
        <v>55</v>
      </c>
      <c r="E67" s="39" t="s">
        <v>5</v>
      </c>
    </row>
    <row r="68" spans="1:16" ht="12.75">
      <c r="A68" t="s">
        <v>48</v>
      </c>
      <c s="34" t="s">
        <v>102</v>
      </c>
      <c s="34" t="s">
        <v>5675</v>
      </c>
      <c s="35" t="s">
        <v>5</v>
      </c>
      <c s="6" t="s">
        <v>6598</v>
      </c>
      <c s="36" t="s">
        <v>4611</v>
      </c>
      <c s="37">
        <v>1</v>
      </c>
      <c s="36">
        <v>0</v>
      </c>
      <c s="36">
        <f>ROUND(G68*H68,6)</f>
      </c>
      <c r="L68" s="38">
        <v>0</v>
      </c>
      <c s="32">
        <f>ROUND(ROUND(L68,2)*ROUND(G68,3),2)</f>
      </c>
      <c s="36" t="s">
        <v>5674</v>
      </c>
      <c>
        <f>(M68*21)/100</f>
      </c>
      <c t="s">
        <v>27</v>
      </c>
    </row>
    <row r="69" spans="1:5" ht="12.75">
      <c r="A69" s="35" t="s">
        <v>53</v>
      </c>
      <c r="E69" s="39" t="s">
        <v>5</v>
      </c>
    </row>
    <row r="70" spans="1:5" ht="12.75">
      <c r="A70" s="35" t="s">
        <v>54</v>
      </c>
      <c r="E70" s="40" t="s">
        <v>5</v>
      </c>
    </row>
    <row r="71" spans="1:5" ht="12.75">
      <c r="A71" t="s">
        <v>55</v>
      </c>
      <c r="E71" s="39" t="s">
        <v>5</v>
      </c>
    </row>
    <row r="72" spans="1:13" ht="12.75">
      <c r="A72" t="s">
        <v>46</v>
      </c>
      <c r="C72" s="31" t="s">
        <v>5653</v>
      </c>
      <c r="E72" s="33" t="s">
        <v>6599</v>
      </c>
      <c r="J72" s="32">
        <f>0</f>
      </c>
      <c s="32">
        <f>0</f>
      </c>
      <c s="32">
        <f>0+L73</f>
      </c>
      <c s="32">
        <f>0+M73</f>
      </c>
    </row>
    <row r="73" spans="1:16" ht="12.75">
      <c r="A73" t="s">
        <v>48</v>
      </c>
      <c s="34" t="s">
        <v>107</v>
      </c>
      <c s="34" t="s">
        <v>6600</v>
      </c>
      <c s="35" t="s">
        <v>5</v>
      </c>
      <c s="6" t="s">
        <v>6601</v>
      </c>
      <c s="36" t="s">
        <v>51</v>
      </c>
      <c s="37">
        <v>63</v>
      </c>
      <c s="36">
        <v>0</v>
      </c>
      <c s="36">
        <f>ROUND(G73*H73,6)</f>
      </c>
      <c r="L73" s="38">
        <v>0</v>
      </c>
      <c s="32">
        <f>ROUND(ROUND(L73,2)*ROUND(G73,3),2)</f>
      </c>
      <c s="36" t="s">
        <v>5319</v>
      </c>
      <c>
        <f>(M73*21)/100</f>
      </c>
      <c t="s">
        <v>27</v>
      </c>
    </row>
    <row r="74" spans="1:5" ht="12.75">
      <c r="A74" s="35" t="s">
        <v>53</v>
      </c>
      <c r="E74" s="39" t="s">
        <v>5</v>
      </c>
    </row>
    <row r="75" spans="1:5" ht="12.75">
      <c r="A75" s="35" t="s">
        <v>54</v>
      </c>
      <c r="E75" s="40" t="s">
        <v>5</v>
      </c>
    </row>
    <row r="76" spans="1:5" ht="12.75">
      <c r="A76" t="s">
        <v>55</v>
      </c>
      <c r="E76" s="39" t="s">
        <v>5</v>
      </c>
    </row>
    <row r="77" spans="1:13" ht="12.75">
      <c r="A77" t="s">
        <v>46</v>
      </c>
      <c r="C77" s="31" t="s">
        <v>5660</v>
      </c>
      <c r="E77" s="33" t="s">
        <v>5661</v>
      </c>
      <c r="J77" s="32">
        <f>0</f>
      </c>
      <c s="32">
        <f>0</f>
      </c>
      <c s="32">
        <f>0+L78+L82</f>
      </c>
      <c s="32">
        <f>0+M78+M82</f>
      </c>
    </row>
    <row r="78" spans="1:16" ht="12.75">
      <c r="A78" t="s">
        <v>48</v>
      </c>
      <c s="34" t="s">
        <v>111</v>
      </c>
      <c s="34" t="s">
        <v>5662</v>
      </c>
      <c s="35" t="s">
        <v>5</v>
      </c>
      <c s="6" t="s">
        <v>5663</v>
      </c>
      <c s="36" t="s">
        <v>62</v>
      </c>
      <c s="37">
        <v>4</v>
      </c>
      <c s="36">
        <v>0</v>
      </c>
      <c s="36">
        <f>ROUND(G78*H78,6)</f>
      </c>
      <c r="L78" s="38">
        <v>0</v>
      </c>
      <c s="32">
        <f>ROUND(ROUND(L78,2)*ROUND(G78,3),2)</f>
      </c>
      <c s="36" t="s">
        <v>5657</v>
      </c>
      <c>
        <f>(M78*21)/100</f>
      </c>
      <c t="s">
        <v>27</v>
      </c>
    </row>
    <row r="79" spans="1:5" ht="12.75">
      <c r="A79" s="35" t="s">
        <v>53</v>
      </c>
      <c r="E79" s="39" t="s">
        <v>5</v>
      </c>
    </row>
    <row r="80" spans="1:5" ht="12.75">
      <c r="A80" s="35" t="s">
        <v>54</v>
      </c>
      <c r="E80" s="40" t="s">
        <v>5</v>
      </c>
    </row>
    <row r="81" spans="1:5" ht="12.75">
      <c r="A81" t="s">
        <v>55</v>
      </c>
      <c r="E81" s="39" t="s">
        <v>5</v>
      </c>
    </row>
    <row r="82" spans="1:16" ht="12.75">
      <c r="A82" t="s">
        <v>48</v>
      </c>
      <c s="34" t="s">
        <v>115</v>
      </c>
      <c s="34" t="s">
        <v>5658</v>
      </c>
      <c s="35" t="s">
        <v>4</v>
      </c>
      <c s="6" t="s">
        <v>5659</v>
      </c>
      <c s="36" t="s">
        <v>443</v>
      </c>
      <c s="37">
        <v>0.004</v>
      </c>
      <c s="36">
        <v>0</v>
      </c>
      <c s="36">
        <f>ROUND(G82*H82,6)</f>
      </c>
      <c r="L82" s="38">
        <v>0</v>
      </c>
      <c s="32">
        <f>ROUND(ROUND(L82,2)*ROUND(G82,3),2)</f>
      </c>
      <c s="36" t="s">
        <v>5319</v>
      </c>
      <c>
        <f>(M82*21)/100</f>
      </c>
      <c t="s">
        <v>27</v>
      </c>
    </row>
    <row r="83" spans="1:5" ht="12.75">
      <c r="A83" s="35" t="s">
        <v>53</v>
      </c>
      <c r="E83" s="39" t="s">
        <v>5</v>
      </c>
    </row>
    <row r="84" spans="1:5" ht="12.75">
      <c r="A84" s="35" t="s">
        <v>54</v>
      </c>
      <c r="E84" s="40" t="s">
        <v>5</v>
      </c>
    </row>
    <row r="85" spans="1:5" ht="12.75">
      <c r="A85" t="s">
        <v>55</v>
      </c>
      <c r="E85" s="39" t="s">
        <v>5</v>
      </c>
    </row>
    <row r="86" spans="1:13" ht="12.75">
      <c r="A86" t="s">
        <v>46</v>
      </c>
      <c r="C86" s="31" t="s">
        <v>5664</v>
      </c>
      <c r="E86" s="33" t="s">
        <v>6602</v>
      </c>
      <c r="J86" s="32">
        <f>0</f>
      </c>
      <c s="32">
        <f>0</f>
      </c>
      <c s="32">
        <f>0+L87+L91+L95+L99+L103+L107+L111+L115+L119+L123+L127</f>
      </c>
      <c s="32">
        <f>0+M87+M91+M95+M99+M103+M107+M111+M115+M119+M123+M127</f>
      </c>
    </row>
    <row r="87" spans="1:16" ht="25.5">
      <c r="A87" t="s">
        <v>48</v>
      </c>
      <c s="34" t="s">
        <v>119</v>
      </c>
      <c s="34" t="s">
        <v>6603</v>
      </c>
      <c s="35" t="s">
        <v>5</v>
      </c>
      <c s="6" t="s">
        <v>6604</v>
      </c>
      <c s="36" t="s">
        <v>62</v>
      </c>
      <c s="37">
        <v>3</v>
      </c>
      <c s="36">
        <v>0</v>
      </c>
      <c s="36">
        <f>ROUND(G87*H87,6)</f>
      </c>
      <c r="L87" s="38">
        <v>0</v>
      </c>
      <c s="32">
        <f>ROUND(ROUND(L87,2)*ROUND(G87,3),2)</f>
      </c>
      <c s="36" t="s">
        <v>5319</v>
      </c>
      <c>
        <f>(M87*21)/100</f>
      </c>
      <c t="s">
        <v>27</v>
      </c>
    </row>
    <row r="88" spans="1:5" ht="12.75">
      <c r="A88" s="35" t="s">
        <v>53</v>
      </c>
      <c r="E88" s="39" t="s">
        <v>5</v>
      </c>
    </row>
    <row r="89" spans="1:5" ht="12.75">
      <c r="A89" s="35" t="s">
        <v>54</v>
      </c>
      <c r="E89" s="40" t="s">
        <v>5</v>
      </c>
    </row>
    <row r="90" spans="1:5" ht="12.75">
      <c r="A90" t="s">
        <v>55</v>
      </c>
      <c r="E90" s="39" t="s">
        <v>5</v>
      </c>
    </row>
    <row r="91" spans="1:16" ht="25.5">
      <c r="A91" t="s">
        <v>48</v>
      </c>
      <c s="34" t="s">
        <v>125</v>
      </c>
      <c s="34" t="s">
        <v>6605</v>
      </c>
      <c s="35" t="s">
        <v>5</v>
      </c>
      <c s="6" t="s">
        <v>6606</v>
      </c>
      <c s="36" t="s">
        <v>62</v>
      </c>
      <c s="37">
        <v>1</v>
      </c>
      <c s="36">
        <v>0</v>
      </c>
      <c s="36">
        <f>ROUND(G91*H91,6)</f>
      </c>
      <c r="L91" s="38">
        <v>0</v>
      </c>
      <c s="32">
        <f>ROUND(ROUND(L91,2)*ROUND(G91,3),2)</f>
      </c>
      <c s="36" t="s">
        <v>5319</v>
      </c>
      <c>
        <f>(M91*21)/100</f>
      </c>
      <c t="s">
        <v>27</v>
      </c>
    </row>
    <row r="92" spans="1:5" ht="12.75">
      <c r="A92" s="35" t="s">
        <v>53</v>
      </c>
      <c r="E92" s="39" t="s">
        <v>5</v>
      </c>
    </row>
    <row r="93" spans="1:5" ht="12.75">
      <c r="A93" s="35" t="s">
        <v>54</v>
      </c>
      <c r="E93" s="40" t="s">
        <v>5</v>
      </c>
    </row>
    <row r="94" spans="1:5" ht="12.75">
      <c r="A94" t="s">
        <v>55</v>
      </c>
      <c r="E94" s="39" t="s">
        <v>5</v>
      </c>
    </row>
    <row r="95" spans="1:16" ht="25.5">
      <c r="A95" t="s">
        <v>48</v>
      </c>
      <c s="34" t="s">
        <v>129</v>
      </c>
      <c s="34" t="s">
        <v>6607</v>
      </c>
      <c s="35" t="s">
        <v>5</v>
      </c>
      <c s="6" t="s">
        <v>6608</v>
      </c>
      <c s="36" t="s">
        <v>62</v>
      </c>
      <c s="37">
        <v>1</v>
      </c>
      <c s="36">
        <v>0</v>
      </c>
      <c s="36">
        <f>ROUND(G95*H95,6)</f>
      </c>
      <c r="L95" s="38">
        <v>0</v>
      </c>
      <c s="32">
        <f>ROUND(ROUND(L95,2)*ROUND(G95,3),2)</f>
      </c>
      <c s="36" t="s">
        <v>5319</v>
      </c>
      <c>
        <f>(M95*21)/100</f>
      </c>
      <c t="s">
        <v>27</v>
      </c>
    </row>
    <row r="96" spans="1:5" ht="12.75">
      <c r="A96" s="35" t="s">
        <v>53</v>
      </c>
      <c r="E96" s="39" t="s">
        <v>5</v>
      </c>
    </row>
    <row r="97" spans="1:5" ht="12.75">
      <c r="A97" s="35" t="s">
        <v>54</v>
      </c>
      <c r="E97" s="40" t="s">
        <v>5</v>
      </c>
    </row>
    <row r="98" spans="1:5" ht="12.75">
      <c r="A98" t="s">
        <v>55</v>
      </c>
      <c r="E98" s="39" t="s">
        <v>5</v>
      </c>
    </row>
    <row r="99" spans="1:16" ht="12.75">
      <c r="A99" t="s">
        <v>48</v>
      </c>
      <c s="34" t="s">
        <v>133</v>
      </c>
      <c s="34" t="s">
        <v>5666</v>
      </c>
      <c s="35" t="s">
        <v>5</v>
      </c>
      <c s="6" t="s">
        <v>5667</v>
      </c>
      <c s="36" t="s">
        <v>62</v>
      </c>
      <c s="37">
        <v>5</v>
      </c>
      <c s="36">
        <v>0</v>
      </c>
      <c s="36">
        <f>ROUND(G99*H99,6)</f>
      </c>
      <c r="L99" s="38">
        <v>0</v>
      </c>
      <c s="32">
        <f>ROUND(ROUND(L99,2)*ROUND(G99,3),2)</f>
      </c>
      <c s="36" t="s">
        <v>5319</v>
      </c>
      <c>
        <f>(M99*21)/100</f>
      </c>
      <c t="s">
        <v>27</v>
      </c>
    </row>
    <row r="100" spans="1:5" ht="12.75">
      <c r="A100" s="35" t="s">
        <v>53</v>
      </c>
      <c r="E100" s="39" t="s">
        <v>5</v>
      </c>
    </row>
    <row r="101" spans="1:5" ht="12.75">
      <c r="A101" s="35" t="s">
        <v>54</v>
      </c>
      <c r="E101" s="40" t="s">
        <v>5</v>
      </c>
    </row>
    <row r="102" spans="1:5" ht="12.75">
      <c r="A102" t="s">
        <v>55</v>
      </c>
      <c r="E102" s="39" t="s">
        <v>5</v>
      </c>
    </row>
    <row r="103" spans="1:16" ht="12.75">
      <c r="A103" t="s">
        <v>48</v>
      </c>
      <c s="34" t="s">
        <v>138</v>
      </c>
      <c s="34" t="s">
        <v>6609</v>
      </c>
      <c s="35" t="s">
        <v>5</v>
      </c>
      <c s="6" t="s">
        <v>6610</v>
      </c>
      <c s="36" t="s">
        <v>62</v>
      </c>
      <c s="37">
        <v>13</v>
      </c>
      <c s="36">
        <v>0</v>
      </c>
      <c s="36">
        <f>ROUND(G103*H103,6)</f>
      </c>
      <c r="L103" s="38">
        <v>0</v>
      </c>
      <c s="32">
        <f>ROUND(ROUND(L103,2)*ROUND(G103,3),2)</f>
      </c>
      <c s="36" t="s">
        <v>5319</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249</v>
      </c>
      <c s="34" t="s">
        <v>5670</v>
      </c>
      <c s="35" t="s">
        <v>5</v>
      </c>
      <c s="6" t="s">
        <v>5671</v>
      </c>
      <c s="36" t="s">
        <v>443</v>
      </c>
      <c s="37">
        <v>0.354</v>
      </c>
      <c s="36">
        <v>0</v>
      </c>
      <c s="36">
        <f>ROUND(G107*H107,6)</f>
      </c>
      <c r="L107" s="38">
        <v>0</v>
      </c>
      <c s="32">
        <f>ROUND(ROUND(L107,2)*ROUND(G107,3),2)</f>
      </c>
      <c s="36" t="s">
        <v>5319</v>
      </c>
      <c>
        <f>(M107*21)/100</f>
      </c>
      <c t="s">
        <v>27</v>
      </c>
    </row>
    <row r="108" spans="1:5" ht="12.75">
      <c r="A108" s="35" t="s">
        <v>53</v>
      </c>
      <c r="E108" s="39" t="s">
        <v>5</v>
      </c>
    </row>
    <row r="109" spans="1:5" ht="12.75">
      <c r="A109" s="35" t="s">
        <v>54</v>
      </c>
      <c r="E109" s="40" t="s">
        <v>5</v>
      </c>
    </row>
    <row r="110" spans="1:5" ht="12.75">
      <c r="A110" t="s">
        <v>55</v>
      </c>
      <c r="E110" s="39" t="s">
        <v>5</v>
      </c>
    </row>
    <row r="111" spans="1:16" ht="12.75">
      <c r="A111" t="s">
        <v>48</v>
      </c>
      <c s="34" t="s">
        <v>253</v>
      </c>
      <c s="34" t="s">
        <v>5275</v>
      </c>
      <c s="35" t="s">
        <v>5</v>
      </c>
      <c s="6" t="s">
        <v>6611</v>
      </c>
      <c s="36" t="s">
        <v>62</v>
      </c>
      <c s="37">
        <v>5</v>
      </c>
      <c s="36">
        <v>0</v>
      </c>
      <c s="36">
        <f>ROUND(G111*H111,6)</f>
      </c>
      <c r="L111" s="38">
        <v>0</v>
      </c>
      <c s="32">
        <f>ROUND(ROUND(L111,2)*ROUND(G111,3),2)</f>
      </c>
      <c s="36" t="s">
        <v>5674</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995</v>
      </c>
      <c s="34" t="s">
        <v>6221</v>
      </c>
      <c s="35" t="s">
        <v>5</v>
      </c>
      <c s="6" t="s">
        <v>6612</v>
      </c>
      <c s="36" t="s">
        <v>62</v>
      </c>
      <c s="37">
        <v>2</v>
      </c>
      <c s="36">
        <v>0</v>
      </c>
      <c s="36">
        <f>ROUND(G115*H115,6)</f>
      </c>
      <c r="L115" s="38">
        <v>0</v>
      </c>
      <c s="32">
        <f>ROUND(ROUND(L115,2)*ROUND(G115,3),2)</f>
      </c>
      <c s="36" t="s">
        <v>5674</v>
      </c>
      <c>
        <f>(M115*21)/100</f>
      </c>
      <c t="s">
        <v>27</v>
      </c>
    </row>
    <row r="116" spans="1:5" ht="12.75">
      <c r="A116" s="35" t="s">
        <v>53</v>
      </c>
      <c r="E116" s="39" t="s">
        <v>5</v>
      </c>
    </row>
    <row r="117" spans="1:5" ht="12.75">
      <c r="A117" s="35" t="s">
        <v>54</v>
      </c>
      <c r="E117" s="40" t="s">
        <v>5</v>
      </c>
    </row>
    <row r="118" spans="1:5" ht="12.75">
      <c r="A118" t="s">
        <v>55</v>
      </c>
      <c r="E118" s="39" t="s">
        <v>5</v>
      </c>
    </row>
    <row r="119" spans="1:16" ht="12.75">
      <c r="A119" t="s">
        <v>48</v>
      </c>
      <c s="34" t="s">
        <v>256</v>
      </c>
      <c s="34" t="s">
        <v>6290</v>
      </c>
      <c s="35" t="s">
        <v>5</v>
      </c>
      <c s="6" t="s">
        <v>6613</v>
      </c>
      <c s="36" t="s">
        <v>62</v>
      </c>
      <c s="37">
        <v>1</v>
      </c>
      <c s="36">
        <v>0</v>
      </c>
      <c s="36">
        <f>ROUND(G119*H119,6)</f>
      </c>
      <c r="L119" s="38">
        <v>0</v>
      </c>
      <c s="32">
        <f>ROUND(ROUND(L119,2)*ROUND(G119,3),2)</f>
      </c>
      <c s="36" t="s">
        <v>5674</v>
      </c>
      <c>
        <f>(M119*21)/100</f>
      </c>
      <c t="s">
        <v>27</v>
      </c>
    </row>
    <row r="120" spans="1:5" ht="12.75">
      <c r="A120" s="35" t="s">
        <v>53</v>
      </c>
      <c r="E120" s="39" t="s">
        <v>5</v>
      </c>
    </row>
    <row r="121" spans="1:5" ht="12.75">
      <c r="A121" s="35" t="s">
        <v>54</v>
      </c>
      <c r="E121" s="40" t="s">
        <v>5</v>
      </c>
    </row>
    <row r="122" spans="1:5" ht="12.75">
      <c r="A122" t="s">
        <v>55</v>
      </c>
      <c r="E122" s="39" t="s">
        <v>5</v>
      </c>
    </row>
    <row r="123" spans="1:16" ht="25.5">
      <c r="A123" t="s">
        <v>48</v>
      </c>
      <c s="34" t="s">
        <v>260</v>
      </c>
      <c s="34" t="s">
        <v>6614</v>
      </c>
      <c s="35" t="s">
        <v>5</v>
      </c>
      <c s="6" t="s">
        <v>6615</v>
      </c>
      <c s="36" t="s">
        <v>62</v>
      </c>
      <c s="37">
        <v>4</v>
      </c>
      <c s="36">
        <v>0</v>
      </c>
      <c s="36">
        <f>ROUND(G123*H123,6)</f>
      </c>
      <c r="L123" s="38">
        <v>0</v>
      </c>
      <c s="32">
        <f>ROUND(ROUND(L123,2)*ROUND(G123,3),2)</f>
      </c>
      <c s="36" t="s">
        <v>5674</v>
      </c>
      <c>
        <f>(M123*21)/100</f>
      </c>
      <c t="s">
        <v>27</v>
      </c>
    </row>
    <row r="124" spans="1:5" ht="12.75">
      <c r="A124" s="35" t="s">
        <v>53</v>
      </c>
      <c r="E124" s="39" t="s">
        <v>5</v>
      </c>
    </row>
    <row r="125" spans="1:5" ht="12.75">
      <c r="A125" s="35" t="s">
        <v>54</v>
      </c>
      <c r="E125" s="40" t="s">
        <v>5</v>
      </c>
    </row>
    <row r="126" spans="1:5" ht="12.75">
      <c r="A126" t="s">
        <v>55</v>
      </c>
      <c r="E126" s="39" t="s">
        <v>5</v>
      </c>
    </row>
    <row r="127" spans="1:16" ht="25.5">
      <c r="A127" t="s">
        <v>48</v>
      </c>
      <c s="34" t="s">
        <v>264</v>
      </c>
      <c s="34" t="s">
        <v>6614</v>
      </c>
      <c s="35" t="s">
        <v>4</v>
      </c>
      <c s="6" t="s">
        <v>6616</v>
      </c>
      <c s="36" t="s">
        <v>62</v>
      </c>
      <c s="37">
        <v>1</v>
      </c>
      <c s="36">
        <v>0</v>
      </c>
      <c s="36">
        <f>ROUND(G127*H127,6)</f>
      </c>
      <c r="L127" s="38">
        <v>0</v>
      </c>
      <c s="32">
        <f>ROUND(ROUND(L127,2)*ROUND(G127,3),2)</f>
      </c>
      <c s="36" t="s">
        <v>5674</v>
      </c>
      <c>
        <f>(M127*21)/100</f>
      </c>
      <c t="s">
        <v>27</v>
      </c>
    </row>
    <row r="128" spans="1:5" ht="12.75">
      <c r="A128" s="35" t="s">
        <v>53</v>
      </c>
      <c r="E128" s="39" t="s">
        <v>5</v>
      </c>
    </row>
    <row r="129" spans="1:5" ht="12.75">
      <c r="A129" s="35" t="s">
        <v>54</v>
      </c>
      <c r="E129" s="40" t="s">
        <v>5</v>
      </c>
    </row>
    <row r="130" spans="1:5" ht="12.75">
      <c r="A130" t="s">
        <v>55</v>
      </c>
      <c r="E130" s="39" t="s">
        <v>5</v>
      </c>
    </row>
    <row r="131" spans="1:13" ht="12.75">
      <c r="A131" t="s">
        <v>46</v>
      </c>
      <c r="C131" s="31" t="s">
        <v>6617</v>
      </c>
      <c r="E131" s="33" t="s">
        <v>6618</v>
      </c>
      <c r="J131" s="32">
        <f>0</f>
      </c>
      <c s="32">
        <f>0</f>
      </c>
      <c s="32">
        <f>0+L132+L136+L140+L144+L148+L152+L156+L160+L164</f>
      </c>
      <c s="32">
        <f>0+M132+M136+M140+M144+M148+M152+M156+M160+M164</f>
      </c>
    </row>
    <row r="132" spans="1:16" ht="12.75">
      <c r="A132" t="s">
        <v>48</v>
      </c>
      <c s="34" t="s">
        <v>283</v>
      </c>
      <c s="34" t="s">
        <v>6619</v>
      </c>
      <c s="35" t="s">
        <v>5</v>
      </c>
      <c s="6" t="s">
        <v>6620</v>
      </c>
      <c s="36" t="s">
        <v>62</v>
      </c>
      <c s="37">
        <v>1</v>
      </c>
      <c s="36">
        <v>0</v>
      </c>
      <c s="36">
        <f>ROUND(G132*H132,6)</f>
      </c>
      <c r="L132" s="38">
        <v>0</v>
      </c>
      <c s="32">
        <f>ROUND(ROUND(L132,2)*ROUND(G132,3),2)</f>
      </c>
      <c s="36" t="s">
        <v>5319</v>
      </c>
      <c>
        <f>(M132*21)/100</f>
      </c>
      <c t="s">
        <v>27</v>
      </c>
    </row>
    <row r="133" spans="1:5" ht="12.75">
      <c r="A133" s="35" t="s">
        <v>53</v>
      </c>
      <c r="E133" s="39" t="s">
        <v>5</v>
      </c>
    </row>
    <row r="134" spans="1:5" ht="12.75">
      <c r="A134" s="35" t="s">
        <v>54</v>
      </c>
      <c r="E134" s="40" t="s">
        <v>5</v>
      </c>
    </row>
    <row r="135" spans="1:5" ht="12.75">
      <c r="A135" t="s">
        <v>55</v>
      </c>
      <c r="E135" s="39" t="s">
        <v>5</v>
      </c>
    </row>
    <row r="136" spans="1:16" ht="12.75">
      <c r="A136" t="s">
        <v>48</v>
      </c>
      <c s="34" t="s">
        <v>287</v>
      </c>
      <c s="34" t="s">
        <v>6621</v>
      </c>
      <c s="35" t="s">
        <v>5</v>
      </c>
      <c s="6" t="s">
        <v>6622</v>
      </c>
      <c s="36" t="s">
        <v>62</v>
      </c>
      <c s="37">
        <v>1</v>
      </c>
      <c s="36">
        <v>0</v>
      </c>
      <c s="36">
        <f>ROUND(G136*H136,6)</f>
      </c>
      <c r="L136" s="38">
        <v>0</v>
      </c>
      <c s="32">
        <f>ROUND(ROUND(L136,2)*ROUND(G136,3),2)</f>
      </c>
      <c s="36" t="s">
        <v>5319</v>
      </c>
      <c>
        <f>(M136*21)/100</f>
      </c>
      <c t="s">
        <v>27</v>
      </c>
    </row>
    <row r="137" spans="1:5" ht="12.75">
      <c r="A137" s="35" t="s">
        <v>53</v>
      </c>
      <c r="E137" s="39" t="s">
        <v>5</v>
      </c>
    </row>
    <row r="138" spans="1:5" ht="12.75">
      <c r="A138" s="35" t="s">
        <v>54</v>
      </c>
      <c r="E138" s="40" t="s">
        <v>5</v>
      </c>
    </row>
    <row r="139" spans="1:5" ht="12.75">
      <c r="A139" t="s">
        <v>55</v>
      </c>
      <c r="E139" s="39" t="s">
        <v>5</v>
      </c>
    </row>
    <row r="140" spans="1:16" ht="12.75">
      <c r="A140" t="s">
        <v>48</v>
      </c>
      <c s="34" t="s">
        <v>291</v>
      </c>
      <c s="34" t="s">
        <v>6623</v>
      </c>
      <c s="35" t="s">
        <v>5</v>
      </c>
      <c s="6" t="s">
        <v>6624</v>
      </c>
      <c s="36" t="s">
        <v>62</v>
      </c>
      <c s="37">
        <v>5</v>
      </c>
      <c s="36">
        <v>0</v>
      </c>
      <c s="36">
        <f>ROUND(G140*H140,6)</f>
      </c>
      <c r="L140" s="38">
        <v>0</v>
      </c>
      <c s="32">
        <f>ROUND(ROUND(L140,2)*ROUND(G140,3),2)</f>
      </c>
      <c s="36" t="s">
        <v>5319</v>
      </c>
      <c>
        <f>(M140*21)/100</f>
      </c>
      <c t="s">
        <v>27</v>
      </c>
    </row>
    <row r="141" spans="1:5" ht="12.75">
      <c r="A141" s="35" t="s">
        <v>53</v>
      </c>
      <c r="E141" s="39" t="s">
        <v>5</v>
      </c>
    </row>
    <row r="142" spans="1:5" ht="12.75">
      <c r="A142" s="35" t="s">
        <v>54</v>
      </c>
      <c r="E142" s="40" t="s">
        <v>5</v>
      </c>
    </row>
    <row r="143" spans="1:5" ht="12.75">
      <c r="A143" t="s">
        <v>55</v>
      </c>
      <c r="E143" s="39" t="s">
        <v>5</v>
      </c>
    </row>
    <row r="144" spans="1:16" ht="12.75">
      <c r="A144" t="s">
        <v>48</v>
      </c>
      <c s="34" t="s">
        <v>295</v>
      </c>
      <c s="34" t="s">
        <v>6625</v>
      </c>
      <c s="35" t="s">
        <v>5</v>
      </c>
      <c s="6" t="s">
        <v>6626</v>
      </c>
      <c s="36" t="s">
        <v>62</v>
      </c>
      <c s="37">
        <v>1</v>
      </c>
      <c s="36">
        <v>0</v>
      </c>
      <c s="36">
        <f>ROUND(G144*H144,6)</f>
      </c>
      <c r="L144" s="38">
        <v>0</v>
      </c>
      <c s="32">
        <f>ROUND(ROUND(L144,2)*ROUND(G144,3),2)</f>
      </c>
      <c s="36" t="s">
        <v>5319</v>
      </c>
      <c>
        <f>(M144*21)/100</f>
      </c>
      <c t="s">
        <v>27</v>
      </c>
    </row>
    <row r="145" spans="1:5" ht="12.75">
      <c r="A145" s="35" t="s">
        <v>53</v>
      </c>
      <c r="E145" s="39" t="s">
        <v>5</v>
      </c>
    </row>
    <row r="146" spans="1:5" ht="12.75">
      <c r="A146" s="35" t="s">
        <v>54</v>
      </c>
      <c r="E146" s="40" t="s">
        <v>5</v>
      </c>
    </row>
    <row r="147" spans="1:5" ht="12.75">
      <c r="A147" t="s">
        <v>55</v>
      </c>
      <c r="E147" s="39" t="s">
        <v>5</v>
      </c>
    </row>
    <row r="148" spans="1:16" ht="12.75">
      <c r="A148" t="s">
        <v>48</v>
      </c>
      <c s="34" t="s">
        <v>526</v>
      </c>
      <c s="34" t="s">
        <v>6627</v>
      </c>
      <c s="35" t="s">
        <v>5</v>
      </c>
      <c s="6" t="s">
        <v>6628</v>
      </c>
      <c s="36" t="s">
        <v>62</v>
      </c>
      <c s="37">
        <v>2</v>
      </c>
      <c s="36">
        <v>0</v>
      </c>
      <c s="36">
        <f>ROUND(G148*H148,6)</f>
      </c>
      <c r="L148" s="38">
        <v>0</v>
      </c>
      <c s="32">
        <f>ROUND(ROUND(L148,2)*ROUND(G148,3),2)</f>
      </c>
      <c s="36" t="s">
        <v>5319</v>
      </c>
      <c>
        <f>(M148*21)/100</f>
      </c>
      <c t="s">
        <v>27</v>
      </c>
    </row>
    <row r="149" spans="1:5" ht="12.75">
      <c r="A149" s="35" t="s">
        <v>53</v>
      </c>
      <c r="E149" s="39" t="s">
        <v>5</v>
      </c>
    </row>
    <row r="150" spans="1:5" ht="12.75">
      <c r="A150" s="35" t="s">
        <v>54</v>
      </c>
      <c r="E150" s="40" t="s">
        <v>5</v>
      </c>
    </row>
    <row r="151" spans="1:5" ht="12.75">
      <c r="A151" t="s">
        <v>55</v>
      </c>
      <c r="E151" s="39" t="s">
        <v>5</v>
      </c>
    </row>
    <row r="152" spans="1:16" ht="12.75">
      <c r="A152" t="s">
        <v>48</v>
      </c>
      <c s="34" t="s">
        <v>300</v>
      </c>
      <c s="34" t="s">
        <v>6629</v>
      </c>
      <c s="35" t="s">
        <v>5</v>
      </c>
      <c s="6" t="s">
        <v>6630</v>
      </c>
      <c s="36" t="s">
        <v>62</v>
      </c>
      <c s="37">
        <v>4</v>
      </c>
      <c s="36">
        <v>0</v>
      </c>
      <c s="36">
        <f>ROUND(G152*H152,6)</f>
      </c>
      <c r="L152" s="38">
        <v>0</v>
      </c>
      <c s="32">
        <f>ROUND(ROUND(L152,2)*ROUND(G152,3),2)</f>
      </c>
      <c s="36" t="s">
        <v>5319</v>
      </c>
      <c>
        <f>(M152*21)/100</f>
      </c>
      <c t="s">
        <v>27</v>
      </c>
    </row>
    <row r="153" spans="1:5" ht="12.75">
      <c r="A153" s="35" t="s">
        <v>53</v>
      </c>
      <c r="E153" s="39" t="s">
        <v>5</v>
      </c>
    </row>
    <row r="154" spans="1:5" ht="12.75">
      <c r="A154" s="35" t="s">
        <v>54</v>
      </c>
      <c r="E154" s="40" t="s">
        <v>5</v>
      </c>
    </row>
    <row r="155" spans="1:5" ht="12.75">
      <c r="A155" t="s">
        <v>55</v>
      </c>
      <c r="E155" s="39" t="s">
        <v>5</v>
      </c>
    </row>
    <row r="156" spans="1:16" ht="12.75">
      <c r="A156" t="s">
        <v>48</v>
      </c>
      <c s="34" t="s">
        <v>533</v>
      </c>
      <c s="34" t="s">
        <v>6631</v>
      </c>
      <c s="35" t="s">
        <v>5</v>
      </c>
      <c s="6" t="s">
        <v>6632</v>
      </c>
      <c s="36" t="s">
        <v>62</v>
      </c>
      <c s="37">
        <v>1</v>
      </c>
      <c s="36">
        <v>0</v>
      </c>
      <c s="36">
        <f>ROUND(G156*H156,6)</f>
      </c>
      <c r="L156" s="38">
        <v>0</v>
      </c>
      <c s="32">
        <f>ROUND(ROUND(L156,2)*ROUND(G156,3),2)</f>
      </c>
      <c s="36" t="s">
        <v>5319</v>
      </c>
      <c>
        <f>(M156*21)/100</f>
      </c>
      <c t="s">
        <v>27</v>
      </c>
    </row>
    <row r="157" spans="1:5" ht="12.75">
      <c r="A157" s="35" t="s">
        <v>53</v>
      </c>
      <c r="E157" s="39" t="s">
        <v>5</v>
      </c>
    </row>
    <row r="158" spans="1:5" ht="12.75">
      <c r="A158" s="35" t="s">
        <v>54</v>
      </c>
      <c r="E158" s="40" t="s">
        <v>5</v>
      </c>
    </row>
    <row r="159" spans="1:5" ht="12.75">
      <c r="A159" t="s">
        <v>55</v>
      </c>
      <c r="E159" s="39" t="s">
        <v>5</v>
      </c>
    </row>
    <row r="160" spans="1:16" ht="12.75">
      <c r="A160" t="s">
        <v>48</v>
      </c>
      <c s="34" t="s">
        <v>305</v>
      </c>
      <c s="34" t="s">
        <v>6581</v>
      </c>
      <c s="35" t="s">
        <v>5</v>
      </c>
      <c s="6" t="s">
        <v>6582</v>
      </c>
      <c s="36" t="s">
        <v>443</v>
      </c>
      <c s="37">
        <v>0.008</v>
      </c>
      <c s="36">
        <v>0</v>
      </c>
      <c s="36">
        <f>ROUND(G160*H160,6)</f>
      </c>
      <c r="L160" s="38">
        <v>0</v>
      </c>
      <c s="32">
        <f>ROUND(ROUND(L160,2)*ROUND(G160,3),2)</f>
      </c>
      <c s="36" t="s">
        <v>5319</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311</v>
      </c>
      <c s="34" t="s">
        <v>5677</v>
      </c>
      <c s="35" t="s">
        <v>5</v>
      </c>
      <c s="6" t="s">
        <v>6633</v>
      </c>
      <c s="36" t="s">
        <v>62</v>
      </c>
      <c s="37">
        <v>1</v>
      </c>
      <c s="36">
        <v>0</v>
      </c>
      <c s="36">
        <f>ROUND(G164*H164,6)</f>
      </c>
      <c r="L164" s="38">
        <v>0</v>
      </c>
      <c s="32">
        <f>ROUND(ROUND(L164,2)*ROUND(G164,3),2)</f>
      </c>
      <c s="36" t="s">
        <v>6634</v>
      </c>
      <c>
        <f>(M164*21)/100</f>
      </c>
      <c t="s">
        <v>27</v>
      </c>
    </row>
    <row r="165" spans="1:5" ht="12.75">
      <c r="A165" s="35" t="s">
        <v>53</v>
      </c>
      <c r="E165" s="39" t="s">
        <v>5</v>
      </c>
    </row>
    <row r="166" spans="1:5" ht="12.75">
      <c r="A166" s="35" t="s">
        <v>54</v>
      </c>
      <c r="E166" s="40" t="s">
        <v>5</v>
      </c>
    </row>
    <row r="167" spans="1:5" ht="12.75">
      <c r="A167" t="s">
        <v>55</v>
      </c>
      <c r="E167" s="39" t="s">
        <v>5</v>
      </c>
    </row>
    <row r="168" spans="1:13" ht="12.75">
      <c r="A168" t="s">
        <v>46</v>
      </c>
      <c r="C168" s="31" t="s">
        <v>6635</v>
      </c>
      <c r="E168" s="33" t="s">
        <v>5654</v>
      </c>
      <c r="J168" s="32">
        <f>0</f>
      </c>
      <c s="32">
        <f>0</f>
      </c>
      <c s="32">
        <f>0+L169+L173</f>
      </c>
      <c s="32">
        <f>0+M169+M173</f>
      </c>
    </row>
    <row r="169" spans="1:16" ht="12.75">
      <c r="A169" t="s">
        <v>48</v>
      </c>
      <c s="34" t="s">
        <v>312</v>
      </c>
      <c s="34" t="s">
        <v>5655</v>
      </c>
      <c s="35" t="s">
        <v>5</v>
      </c>
      <c s="6" t="s">
        <v>5656</v>
      </c>
      <c s="36" t="s">
        <v>51</v>
      </c>
      <c s="37">
        <v>60</v>
      </c>
      <c s="36">
        <v>0</v>
      </c>
      <c s="36">
        <f>ROUND(G169*H169,6)</f>
      </c>
      <c r="L169" s="38">
        <v>0</v>
      </c>
      <c s="32">
        <f>ROUND(ROUND(L169,2)*ROUND(G169,3),2)</f>
      </c>
      <c s="36" t="s">
        <v>5657</v>
      </c>
      <c>
        <f>(M169*21)/100</f>
      </c>
      <c t="s">
        <v>27</v>
      </c>
    </row>
    <row r="170" spans="1:5" ht="12.75">
      <c r="A170" s="35" t="s">
        <v>53</v>
      </c>
      <c r="E170" s="39" t="s">
        <v>5</v>
      </c>
    </row>
    <row r="171" spans="1:5" ht="12.75">
      <c r="A171" s="35" t="s">
        <v>54</v>
      </c>
      <c r="E171" s="40" t="s">
        <v>5</v>
      </c>
    </row>
    <row r="172" spans="1:5" ht="12.75">
      <c r="A172" t="s">
        <v>55</v>
      </c>
      <c r="E172" s="39" t="s">
        <v>5</v>
      </c>
    </row>
    <row r="173" spans="1:16" ht="12.75">
      <c r="A173" t="s">
        <v>48</v>
      </c>
      <c s="34" t="s">
        <v>314</v>
      </c>
      <c s="34" t="s">
        <v>5658</v>
      </c>
      <c s="35" t="s">
        <v>5</v>
      </c>
      <c s="6" t="s">
        <v>5659</v>
      </c>
      <c s="36" t="s">
        <v>443</v>
      </c>
      <c s="37">
        <v>0.32</v>
      </c>
      <c s="36">
        <v>0</v>
      </c>
      <c s="36">
        <f>ROUND(G173*H173,6)</f>
      </c>
      <c r="L173" s="38">
        <v>0</v>
      </c>
      <c s="32">
        <f>ROUND(ROUND(L173,2)*ROUND(G173,3),2)</f>
      </c>
      <c s="36" t="s">
        <v>5319</v>
      </c>
      <c>
        <f>(M173*21)/100</f>
      </c>
      <c t="s">
        <v>27</v>
      </c>
    </row>
    <row r="174" spans="1:5" ht="12.75">
      <c r="A174" s="35" t="s">
        <v>53</v>
      </c>
      <c r="E174" s="39" t="s">
        <v>5</v>
      </c>
    </row>
    <row r="175" spans="1:5" ht="12.75">
      <c r="A175" s="35" t="s">
        <v>54</v>
      </c>
      <c r="E175" s="40" t="s">
        <v>5</v>
      </c>
    </row>
    <row r="176" spans="1:5" ht="12.75">
      <c r="A176" t="s">
        <v>55</v>
      </c>
      <c r="E176" s="39" t="s">
        <v>5</v>
      </c>
    </row>
    <row r="177" spans="1:13" ht="12.75">
      <c r="A177" t="s">
        <v>46</v>
      </c>
      <c r="C177" s="31" t="s">
        <v>6636</v>
      </c>
      <c r="E177" s="33" t="s">
        <v>6637</v>
      </c>
      <c r="J177" s="32">
        <f>0</f>
      </c>
      <c s="32">
        <f>0</f>
      </c>
      <c s="32">
        <f>0+L178+L182+L186+L190</f>
      </c>
      <c s="32">
        <f>0+M178+M182+M186+M190</f>
      </c>
    </row>
    <row r="178" spans="1:16" ht="12.75">
      <c r="A178" t="s">
        <v>48</v>
      </c>
      <c s="34" t="s">
        <v>319</v>
      </c>
      <c s="34" t="s">
        <v>6638</v>
      </c>
      <c s="35" t="s">
        <v>5</v>
      </c>
      <c s="6" t="s">
        <v>6639</v>
      </c>
      <c s="36" t="s">
        <v>62</v>
      </c>
      <c s="37">
        <v>10</v>
      </c>
      <c s="36">
        <v>0</v>
      </c>
      <c s="36">
        <f>ROUND(G178*H178,6)</f>
      </c>
      <c r="L178" s="38">
        <v>0</v>
      </c>
      <c s="32">
        <f>ROUND(ROUND(L178,2)*ROUND(G178,3),2)</f>
      </c>
      <c s="36" t="s">
        <v>5319</v>
      </c>
      <c>
        <f>(M178*21)/100</f>
      </c>
      <c t="s">
        <v>27</v>
      </c>
    </row>
    <row r="179" spans="1:5" ht="12.75">
      <c r="A179" s="35" t="s">
        <v>53</v>
      </c>
      <c r="E179" s="39" t="s">
        <v>5</v>
      </c>
    </row>
    <row r="180" spans="1:5" ht="12.75">
      <c r="A180" s="35" t="s">
        <v>54</v>
      </c>
      <c r="E180" s="40" t="s">
        <v>5</v>
      </c>
    </row>
    <row r="181" spans="1:5" ht="12.75">
      <c r="A181" t="s">
        <v>55</v>
      </c>
      <c r="E181" s="39" t="s">
        <v>5</v>
      </c>
    </row>
    <row r="182" spans="1:16" ht="12.75">
      <c r="A182" t="s">
        <v>48</v>
      </c>
      <c s="34" t="s">
        <v>323</v>
      </c>
      <c s="34" t="s">
        <v>6640</v>
      </c>
      <c s="35" t="s">
        <v>5</v>
      </c>
      <c s="6" t="s">
        <v>6641</v>
      </c>
      <c s="36" t="s">
        <v>62</v>
      </c>
      <c s="37">
        <v>10</v>
      </c>
      <c s="36">
        <v>0</v>
      </c>
      <c s="36">
        <f>ROUND(G182*H182,6)</f>
      </c>
      <c r="L182" s="38">
        <v>0</v>
      </c>
      <c s="32">
        <f>ROUND(ROUND(L182,2)*ROUND(G182,3),2)</f>
      </c>
      <c s="36" t="s">
        <v>5319</v>
      </c>
      <c>
        <f>(M182*21)/100</f>
      </c>
      <c t="s">
        <v>27</v>
      </c>
    </row>
    <row r="183" spans="1:5" ht="12.75">
      <c r="A183" s="35" t="s">
        <v>53</v>
      </c>
      <c r="E183" s="39" t="s">
        <v>5</v>
      </c>
    </row>
    <row r="184" spans="1:5" ht="12.75">
      <c r="A184" s="35" t="s">
        <v>54</v>
      </c>
      <c r="E184" s="40" t="s">
        <v>5</v>
      </c>
    </row>
    <row r="185" spans="1:5" ht="12.75">
      <c r="A185" t="s">
        <v>55</v>
      </c>
      <c r="E185" s="39" t="s">
        <v>5</v>
      </c>
    </row>
    <row r="186" spans="1:16" ht="12.75">
      <c r="A186" t="s">
        <v>48</v>
      </c>
      <c s="34" t="s">
        <v>327</v>
      </c>
      <c s="34" t="s">
        <v>6642</v>
      </c>
      <c s="35" t="s">
        <v>5</v>
      </c>
      <c s="6" t="s">
        <v>6643</v>
      </c>
      <c s="36" t="s">
        <v>62</v>
      </c>
      <c s="37">
        <v>20</v>
      </c>
      <c s="36">
        <v>0</v>
      </c>
      <c s="36">
        <f>ROUND(G186*H186,6)</f>
      </c>
      <c r="L186" s="38">
        <v>0</v>
      </c>
      <c s="32">
        <f>ROUND(ROUND(L186,2)*ROUND(G186,3),2)</f>
      </c>
      <c s="36" t="s">
        <v>5319</v>
      </c>
      <c>
        <f>(M186*21)/100</f>
      </c>
      <c t="s">
        <v>27</v>
      </c>
    </row>
    <row r="187" spans="1:5" ht="12.75">
      <c r="A187" s="35" t="s">
        <v>53</v>
      </c>
      <c r="E187" s="39" t="s">
        <v>5</v>
      </c>
    </row>
    <row r="188" spans="1:5" ht="12.75">
      <c r="A188" s="35" t="s">
        <v>54</v>
      </c>
      <c r="E188" s="40" t="s">
        <v>5</v>
      </c>
    </row>
    <row r="189" spans="1:5" ht="12.75">
      <c r="A189" t="s">
        <v>55</v>
      </c>
      <c r="E189" s="39" t="s">
        <v>5</v>
      </c>
    </row>
    <row r="190" spans="1:16" ht="12.75">
      <c r="A190" t="s">
        <v>48</v>
      </c>
      <c s="34" t="s">
        <v>330</v>
      </c>
      <c s="34" t="s">
        <v>6644</v>
      </c>
      <c s="35" t="s">
        <v>5</v>
      </c>
      <c s="6" t="s">
        <v>6645</v>
      </c>
      <c s="36" t="s">
        <v>443</v>
      </c>
      <c s="37">
        <v>0.01</v>
      </c>
      <c s="36">
        <v>0</v>
      </c>
      <c s="36">
        <f>ROUND(G190*H190,6)</f>
      </c>
      <c r="L190" s="38">
        <v>0</v>
      </c>
      <c s="32">
        <f>ROUND(ROUND(L190,2)*ROUND(G190,3),2)</f>
      </c>
      <c s="36" t="s">
        <v>5319</v>
      </c>
      <c>
        <f>(M190*21)/100</f>
      </c>
      <c t="s">
        <v>27</v>
      </c>
    </row>
    <row r="191" spans="1:5" ht="12.75">
      <c r="A191" s="35" t="s">
        <v>53</v>
      </c>
      <c r="E191" s="39" t="s">
        <v>5</v>
      </c>
    </row>
    <row r="192" spans="1:5" ht="12.75">
      <c r="A192" s="35" t="s">
        <v>54</v>
      </c>
      <c r="E192" s="40" t="s">
        <v>5</v>
      </c>
    </row>
    <row r="193" spans="1:5" ht="12.75">
      <c r="A193" t="s">
        <v>55</v>
      </c>
      <c r="E193" s="39" t="s">
        <v>5</v>
      </c>
    </row>
    <row r="194" spans="1:13" ht="12.75">
      <c r="A194" t="s">
        <v>46</v>
      </c>
      <c r="C194" s="31" t="s">
        <v>6646</v>
      </c>
      <c r="E194" s="33" t="s">
        <v>6647</v>
      </c>
      <c r="J194" s="32">
        <f>0</f>
      </c>
      <c s="32">
        <f>0</f>
      </c>
      <c s="32">
        <f>0+L195+L199</f>
      </c>
      <c s="32">
        <f>0+M195+M199</f>
      </c>
    </row>
    <row r="195" spans="1:16" ht="25.5">
      <c r="A195" t="s">
        <v>48</v>
      </c>
      <c s="34" t="s">
        <v>334</v>
      </c>
      <c s="34" t="s">
        <v>6648</v>
      </c>
      <c s="35" t="s">
        <v>5</v>
      </c>
      <c s="6" t="s">
        <v>6649</v>
      </c>
      <c s="36" t="s">
        <v>51</v>
      </c>
      <c s="37">
        <v>63</v>
      </c>
      <c s="36">
        <v>0</v>
      </c>
      <c s="36">
        <f>ROUND(G195*H195,6)</f>
      </c>
      <c r="L195" s="38">
        <v>0</v>
      </c>
      <c s="32">
        <f>ROUND(ROUND(L195,2)*ROUND(G195,3),2)</f>
      </c>
      <c s="36" t="s">
        <v>5319</v>
      </c>
      <c>
        <f>(M195*21)/100</f>
      </c>
      <c t="s">
        <v>27</v>
      </c>
    </row>
    <row r="196" spans="1:5" ht="12.75">
      <c r="A196" s="35" t="s">
        <v>53</v>
      </c>
      <c r="E196" s="39" t="s">
        <v>5</v>
      </c>
    </row>
    <row r="197" spans="1:5" ht="12.75">
      <c r="A197" s="35" t="s">
        <v>54</v>
      </c>
      <c r="E197" s="40" t="s">
        <v>5</v>
      </c>
    </row>
    <row r="198" spans="1:5" ht="12.75">
      <c r="A198" t="s">
        <v>55</v>
      </c>
      <c r="E198" s="39" t="s">
        <v>5</v>
      </c>
    </row>
    <row r="199" spans="1:16" ht="25.5">
      <c r="A199" t="s">
        <v>48</v>
      </c>
      <c s="34" t="s">
        <v>558</v>
      </c>
      <c s="34" t="s">
        <v>6650</v>
      </c>
      <c s="35" t="s">
        <v>5</v>
      </c>
      <c s="6" t="s">
        <v>6651</v>
      </c>
      <c s="36" t="s">
        <v>51</v>
      </c>
      <c s="37">
        <v>12</v>
      </c>
      <c s="36">
        <v>0</v>
      </c>
      <c s="36">
        <f>ROUND(G199*H199,6)</f>
      </c>
      <c r="L199" s="38">
        <v>0</v>
      </c>
      <c s="32">
        <f>ROUND(ROUND(L199,2)*ROUND(G199,3),2)</f>
      </c>
      <c s="36" t="s">
        <v>5319</v>
      </c>
      <c>
        <f>(M199*21)/100</f>
      </c>
      <c t="s">
        <v>27</v>
      </c>
    </row>
    <row r="200" spans="1:5" ht="12.75">
      <c r="A200" s="35" t="s">
        <v>53</v>
      </c>
      <c r="E200" s="39" t="s">
        <v>5</v>
      </c>
    </row>
    <row r="201" spans="1:5" ht="12.75">
      <c r="A201" s="35" t="s">
        <v>54</v>
      </c>
      <c r="E201" s="40" t="s">
        <v>5</v>
      </c>
    </row>
    <row r="202" spans="1:5" ht="12.75">
      <c r="A202" t="s">
        <v>55</v>
      </c>
      <c r="E202" s="39" t="s">
        <v>5</v>
      </c>
    </row>
    <row r="203" spans="1:13" ht="12.75">
      <c r="A203" t="s">
        <v>46</v>
      </c>
      <c r="C203" s="31" t="s">
        <v>6652</v>
      </c>
      <c r="E203" s="33" t="s">
        <v>1624</v>
      </c>
      <c r="J203" s="32">
        <f>0</f>
      </c>
      <c s="32">
        <f>0</f>
      </c>
      <c s="32">
        <f>0+L204+L208+L212+L216</f>
      </c>
      <c s="32">
        <f>0+M204+M208+M212+M216</f>
      </c>
    </row>
    <row r="204" spans="1:16" ht="12.75">
      <c r="A204" t="s">
        <v>48</v>
      </c>
      <c s="34" t="s">
        <v>562</v>
      </c>
      <c s="34" t="s">
        <v>6653</v>
      </c>
      <c s="35" t="s">
        <v>5</v>
      </c>
      <c s="6" t="s">
        <v>6654</v>
      </c>
      <c s="36" t="s">
        <v>51</v>
      </c>
      <c s="37">
        <v>18</v>
      </c>
      <c s="36">
        <v>0</v>
      </c>
      <c s="36">
        <f>ROUND(G204*H204,6)</f>
      </c>
      <c r="L204" s="38">
        <v>0</v>
      </c>
      <c s="32">
        <f>ROUND(ROUND(L204,2)*ROUND(G204,3),2)</f>
      </c>
      <c s="36" t="s">
        <v>5319</v>
      </c>
      <c>
        <f>(M204*21)/100</f>
      </c>
      <c t="s">
        <v>27</v>
      </c>
    </row>
    <row r="205" spans="1:5" ht="12.75">
      <c r="A205" s="35" t="s">
        <v>53</v>
      </c>
      <c r="E205" s="39" t="s">
        <v>5</v>
      </c>
    </row>
    <row r="206" spans="1:5" ht="12.75">
      <c r="A206" s="35" t="s">
        <v>54</v>
      </c>
      <c r="E206" s="40" t="s">
        <v>5</v>
      </c>
    </row>
    <row r="207" spans="1:5" ht="12.75">
      <c r="A207" t="s">
        <v>55</v>
      </c>
      <c r="E207" s="39" t="s">
        <v>5</v>
      </c>
    </row>
    <row r="208" spans="1:16" ht="12.75">
      <c r="A208" t="s">
        <v>48</v>
      </c>
      <c s="34" t="s">
        <v>338</v>
      </c>
      <c s="34" t="s">
        <v>6655</v>
      </c>
      <c s="35" t="s">
        <v>5</v>
      </c>
      <c s="6" t="s">
        <v>6656</v>
      </c>
      <c s="36" t="s">
        <v>51</v>
      </c>
      <c s="37">
        <v>11</v>
      </c>
      <c s="36">
        <v>0</v>
      </c>
      <c s="36">
        <f>ROUND(G208*H208,6)</f>
      </c>
      <c r="L208" s="38">
        <v>0</v>
      </c>
      <c s="32">
        <f>ROUND(ROUND(L208,2)*ROUND(G208,3),2)</f>
      </c>
      <c s="36" t="s">
        <v>5319</v>
      </c>
      <c>
        <f>(M208*21)/100</f>
      </c>
      <c t="s">
        <v>27</v>
      </c>
    </row>
    <row r="209" spans="1:5" ht="12.75">
      <c r="A209" s="35" t="s">
        <v>53</v>
      </c>
      <c r="E209" s="39" t="s">
        <v>5</v>
      </c>
    </row>
    <row r="210" spans="1:5" ht="12.75">
      <c r="A210" s="35" t="s">
        <v>54</v>
      </c>
      <c r="E210" s="40" t="s">
        <v>5</v>
      </c>
    </row>
    <row r="211" spans="1:5" ht="12.75">
      <c r="A211" t="s">
        <v>55</v>
      </c>
      <c r="E211" s="39" t="s">
        <v>5</v>
      </c>
    </row>
    <row r="212" spans="1:16" ht="12.75">
      <c r="A212" t="s">
        <v>48</v>
      </c>
      <c s="34" t="s">
        <v>342</v>
      </c>
      <c s="34" t="s">
        <v>6657</v>
      </c>
      <c s="35" t="s">
        <v>5</v>
      </c>
      <c s="6" t="s">
        <v>6658</v>
      </c>
      <c s="36" t="s">
        <v>51</v>
      </c>
      <c s="37">
        <v>34</v>
      </c>
      <c s="36">
        <v>0</v>
      </c>
      <c s="36">
        <f>ROUND(G212*H212,6)</f>
      </c>
      <c r="L212" s="38">
        <v>0</v>
      </c>
      <c s="32">
        <f>ROUND(ROUND(L212,2)*ROUND(G212,3),2)</f>
      </c>
      <c s="36" t="s">
        <v>5319</v>
      </c>
      <c>
        <f>(M212*21)/100</f>
      </c>
      <c t="s">
        <v>27</v>
      </c>
    </row>
    <row r="213" spans="1:5" ht="12.75">
      <c r="A213" s="35" t="s">
        <v>53</v>
      </c>
      <c r="E213" s="39" t="s">
        <v>5</v>
      </c>
    </row>
    <row r="214" spans="1:5" ht="12.75">
      <c r="A214" s="35" t="s">
        <v>54</v>
      </c>
      <c r="E214" s="40" t="s">
        <v>5</v>
      </c>
    </row>
    <row r="215" spans="1:5" ht="12.75">
      <c r="A215" t="s">
        <v>55</v>
      </c>
      <c r="E215" s="39" t="s">
        <v>5</v>
      </c>
    </row>
    <row r="216" spans="1:16" ht="12.75">
      <c r="A216" t="s">
        <v>48</v>
      </c>
      <c s="34" t="s">
        <v>573</v>
      </c>
      <c s="34" t="s">
        <v>6581</v>
      </c>
      <c s="35" t="s">
        <v>27</v>
      </c>
      <c s="6" t="s">
        <v>6659</v>
      </c>
      <c s="36" t="s">
        <v>443</v>
      </c>
      <c s="37">
        <v>0.063</v>
      </c>
      <c s="36">
        <v>0</v>
      </c>
      <c s="36">
        <f>ROUND(G216*H216,6)</f>
      </c>
      <c r="L216" s="38">
        <v>0</v>
      </c>
      <c s="32">
        <f>ROUND(ROUND(L216,2)*ROUND(G216,3),2)</f>
      </c>
      <c s="36" t="s">
        <v>5319</v>
      </c>
      <c>
        <f>(M216*21)/100</f>
      </c>
      <c t="s">
        <v>27</v>
      </c>
    </row>
    <row r="217" spans="1:5" ht="12.75">
      <c r="A217" s="35" t="s">
        <v>53</v>
      </c>
      <c r="E217" s="39" t="s">
        <v>5</v>
      </c>
    </row>
    <row r="218" spans="1:5" ht="12.75">
      <c r="A218" s="35" t="s">
        <v>54</v>
      </c>
      <c r="E218" s="40" t="s">
        <v>5</v>
      </c>
    </row>
    <row r="219" spans="1:5" ht="12.75">
      <c r="A219" t="s">
        <v>55</v>
      </c>
      <c r="E21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4379</v>
      </c>
      <c s="41">
        <f>Rekapitulace!C74</f>
      </c>
      <c s="20" t="s">
        <v>0</v>
      </c>
      <c t="s">
        <v>23</v>
      </c>
      <c t="s">
        <v>27</v>
      </c>
    </row>
    <row r="4" spans="1:16" ht="32" customHeight="1">
      <c r="A4" s="24" t="s">
        <v>20</v>
      </c>
      <c s="25" t="s">
        <v>28</v>
      </c>
      <c s="27" t="s">
        <v>4379</v>
      </c>
      <c r="E4" s="26" t="s">
        <v>4380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COUNTIFS(L8:L72,"=0",A8:A72,"P")+COUNTIFS(L8:L72,"",A8:A72,"P")+SUM(Q8:Q72)</f>
      </c>
    </row>
    <row r="8" spans="1:13" ht="12.75">
      <c r="A8" t="s">
        <v>44</v>
      </c>
      <c r="C8" s="28" t="s">
        <v>6662</v>
      </c>
      <c r="E8" s="30" t="s">
        <v>6661</v>
      </c>
      <c r="J8" s="29">
        <f>0+J9+J46+J51</f>
      </c>
      <c s="29">
        <f>0+K9+K46+K51</f>
      </c>
      <c s="29">
        <f>0+L9+L46+L51</f>
      </c>
      <c s="29">
        <f>0+M9+M46+M51</f>
      </c>
    </row>
    <row r="9" spans="1:13" ht="12.75">
      <c r="A9" t="s">
        <v>46</v>
      </c>
      <c r="C9" s="31" t="s">
        <v>4</v>
      </c>
      <c r="E9" s="33" t="s">
        <v>6661</v>
      </c>
      <c r="J9" s="32">
        <f>0</f>
      </c>
      <c s="32">
        <f>0</f>
      </c>
      <c s="32">
        <f>0+L10+L14+L18+L22+L26+L30+L34+L38+L42</f>
      </c>
      <c s="32">
        <f>0+M10+M14+M18+M22+M26+M30+M34+M38+M42</f>
      </c>
    </row>
    <row r="10" spans="1:16" ht="25.5">
      <c r="A10" t="s">
        <v>48</v>
      </c>
      <c s="34" t="s">
        <v>4</v>
      </c>
      <c s="34" t="s">
        <v>6389</v>
      </c>
      <c s="35" t="s">
        <v>5</v>
      </c>
      <c s="6" t="s">
        <v>6663</v>
      </c>
      <c s="36" t="s">
        <v>62</v>
      </c>
      <c s="37">
        <v>2</v>
      </c>
      <c s="36">
        <v>0</v>
      </c>
      <c s="36">
        <f>ROUND(G10*H10,6)</f>
      </c>
      <c r="L10" s="38">
        <v>0</v>
      </c>
      <c s="32">
        <f>ROUND(ROUND(L10,2)*ROUND(G10,3),2)</f>
      </c>
      <c s="36" t="s">
        <v>434</v>
      </c>
      <c>
        <f>(M10*21)/100</f>
      </c>
      <c t="s">
        <v>27</v>
      </c>
    </row>
    <row r="11" spans="1:5" ht="12.75">
      <c r="A11" s="35" t="s">
        <v>53</v>
      </c>
      <c r="E11" s="39" t="s">
        <v>5</v>
      </c>
    </row>
    <row r="12" spans="1:5" ht="25.5">
      <c r="A12" s="35" t="s">
        <v>54</v>
      </c>
      <c r="E12" s="40" t="s">
        <v>3628</v>
      </c>
    </row>
    <row r="13" spans="1:5" ht="12.75">
      <c r="A13" t="s">
        <v>55</v>
      </c>
      <c r="E13" s="39" t="s">
        <v>5</v>
      </c>
    </row>
    <row r="14" spans="1:16" ht="12.75">
      <c r="A14" t="s">
        <v>48</v>
      </c>
      <c s="34" t="s">
        <v>27</v>
      </c>
      <c s="34" t="s">
        <v>6391</v>
      </c>
      <c s="35" t="s">
        <v>5</v>
      </c>
      <c s="6" t="s">
        <v>6664</v>
      </c>
      <c s="36" t="s">
        <v>62</v>
      </c>
      <c s="37">
        <v>1</v>
      </c>
      <c s="36">
        <v>0</v>
      </c>
      <c s="36">
        <f>ROUND(G14*H14,6)</f>
      </c>
      <c r="L14" s="38">
        <v>0</v>
      </c>
      <c s="32">
        <f>ROUND(ROUND(L14,2)*ROUND(G14,3),2)</f>
      </c>
      <c s="36" t="s">
        <v>434</v>
      </c>
      <c>
        <f>(M14*21)/100</f>
      </c>
      <c t="s">
        <v>27</v>
      </c>
    </row>
    <row r="15" spans="1:5" ht="12.75">
      <c r="A15" s="35" t="s">
        <v>53</v>
      </c>
      <c r="E15" s="39" t="s">
        <v>5</v>
      </c>
    </row>
    <row r="16" spans="1:5" ht="25.5">
      <c r="A16" s="35" t="s">
        <v>54</v>
      </c>
      <c r="E16" s="40" t="s">
        <v>5489</v>
      </c>
    </row>
    <row r="17" spans="1:5" ht="12.75">
      <c r="A17" t="s">
        <v>55</v>
      </c>
      <c r="E17" s="39" t="s">
        <v>5</v>
      </c>
    </row>
    <row r="18" spans="1:16" ht="12.75">
      <c r="A18" t="s">
        <v>48</v>
      </c>
      <c s="34" t="s">
        <v>26</v>
      </c>
      <c s="34" t="s">
        <v>6394</v>
      </c>
      <c s="35" t="s">
        <v>5</v>
      </c>
      <c s="6" t="s">
        <v>6665</v>
      </c>
      <c s="36" t="s">
        <v>5348</v>
      </c>
      <c s="37">
        <v>4528.7</v>
      </c>
      <c s="36">
        <v>0</v>
      </c>
      <c s="36">
        <f>ROUND(G18*H18,6)</f>
      </c>
      <c r="L18" s="38">
        <v>0</v>
      </c>
      <c s="32">
        <f>ROUND(ROUND(L18,2)*ROUND(G18,3),2)</f>
      </c>
      <c s="36" t="s">
        <v>434</v>
      </c>
      <c>
        <f>(M18*21)/100</f>
      </c>
      <c t="s">
        <v>27</v>
      </c>
    </row>
    <row r="19" spans="1:5" ht="12.75">
      <c r="A19" s="35" t="s">
        <v>53</v>
      </c>
      <c r="E19" s="39" t="s">
        <v>5</v>
      </c>
    </row>
    <row r="20" spans="1:5" ht="25.5">
      <c r="A20" s="35" t="s">
        <v>54</v>
      </c>
      <c r="E20" s="40" t="s">
        <v>6666</v>
      </c>
    </row>
    <row r="21" spans="1:5" ht="12.75">
      <c r="A21" t="s">
        <v>55</v>
      </c>
      <c r="E21" s="39" t="s">
        <v>5</v>
      </c>
    </row>
    <row r="22" spans="1:16" ht="12.75">
      <c r="A22" t="s">
        <v>48</v>
      </c>
      <c s="34" t="s">
        <v>63</v>
      </c>
      <c s="34" t="s">
        <v>6667</v>
      </c>
      <c s="35" t="s">
        <v>5</v>
      </c>
      <c s="6" t="s">
        <v>6668</v>
      </c>
      <c s="36" t="s">
        <v>51</v>
      </c>
      <c s="37">
        <v>1</v>
      </c>
      <c s="36">
        <v>0</v>
      </c>
      <c s="36">
        <f>ROUND(G22*H22,6)</f>
      </c>
      <c r="L22" s="38">
        <v>0</v>
      </c>
      <c s="32">
        <f>ROUND(ROUND(L22,2)*ROUND(G22,3),2)</f>
      </c>
      <c s="36" t="s">
        <v>434</v>
      </c>
      <c>
        <f>(M22*21)/100</f>
      </c>
      <c t="s">
        <v>27</v>
      </c>
    </row>
    <row r="23" spans="1:5" ht="12.75">
      <c r="A23" s="35" t="s">
        <v>53</v>
      </c>
      <c r="E23" s="39" t="s">
        <v>5</v>
      </c>
    </row>
    <row r="24" spans="1:5" ht="25.5">
      <c r="A24" s="35" t="s">
        <v>54</v>
      </c>
      <c r="E24" s="40" t="s">
        <v>5489</v>
      </c>
    </row>
    <row r="25" spans="1:5" ht="12.75">
      <c r="A25" t="s">
        <v>55</v>
      </c>
      <c r="E25" s="39" t="s">
        <v>5</v>
      </c>
    </row>
    <row r="26" spans="1:16" ht="12.75">
      <c r="A26" t="s">
        <v>48</v>
      </c>
      <c s="34" t="s">
        <v>67</v>
      </c>
      <c s="34" t="s">
        <v>6669</v>
      </c>
      <c s="35" t="s">
        <v>5</v>
      </c>
      <c s="6" t="s">
        <v>6670</v>
      </c>
      <c s="36" t="s">
        <v>62</v>
      </c>
      <c s="37">
        <v>2</v>
      </c>
      <c s="36">
        <v>0</v>
      </c>
      <c s="36">
        <f>ROUND(G26*H26,6)</f>
      </c>
      <c r="L26" s="38">
        <v>0</v>
      </c>
      <c s="32">
        <f>ROUND(ROUND(L26,2)*ROUND(G26,3),2)</f>
      </c>
      <c s="36" t="s">
        <v>434</v>
      </c>
      <c>
        <f>(M26*21)/100</f>
      </c>
      <c t="s">
        <v>27</v>
      </c>
    </row>
    <row r="27" spans="1:5" ht="12.75">
      <c r="A27" s="35" t="s">
        <v>53</v>
      </c>
      <c r="E27" s="39" t="s">
        <v>5</v>
      </c>
    </row>
    <row r="28" spans="1:5" ht="25.5">
      <c r="A28" s="35" t="s">
        <v>54</v>
      </c>
      <c r="E28" s="40" t="s">
        <v>3628</v>
      </c>
    </row>
    <row r="29" spans="1:5" ht="12.75">
      <c r="A29" t="s">
        <v>55</v>
      </c>
      <c r="E29" s="39" t="s">
        <v>5</v>
      </c>
    </row>
    <row r="30" spans="1:16" ht="12.75">
      <c r="A30" t="s">
        <v>48</v>
      </c>
      <c s="34" t="s">
        <v>72</v>
      </c>
      <c s="34" t="s">
        <v>6671</v>
      </c>
      <c s="35" t="s">
        <v>5</v>
      </c>
      <c s="6" t="s">
        <v>6672</v>
      </c>
      <c s="36" t="s">
        <v>51</v>
      </c>
      <c s="37">
        <v>50</v>
      </c>
      <c s="36">
        <v>0</v>
      </c>
      <c s="36">
        <f>ROUND(G30*H30,6)</f>
      </c>
      <c r="L30" s="38">
        <v>0</v>
      </c>
      <c s="32">
        <f>ROUND(ROUND(L30,2)*ROUND(G30,3),2)</f>
      </c>
      <c s="36" t="s">
        <v>434</v>
      </c>
      <c>
        <f>(M30*21)/100</f>
      </c>
      <c t="s">
        <v>27</v>
      </c>
    </row>
    <row r="31" spans="1:5" ht="12.75">
      <c r="A31" s="35" t="s">
        <v>53</v>
      </c>
      <c r="E31" s="39" t="s">
        <v>5</v>
      </c>
    </row>
    <row r="32" spans="1:5" ht="25.5">
      <c r="A32" s="35" t="s">
        <v>54</v>
      </c>
      <c r="E32" s="40" t="s">
        <v>6548</v>
      </c>
    </row>
    <row r="33" spans="1:5" ht="12.75">
      <c r="A33" t="s">
        <v>55</v>
      </c>
      <c r="E33" s="39" t="s">
        <v>5</v>
      </c>
    </row>
    <row r="34" spans="1:16" ht="12.75">
      <c r="A34" t="s">
        <v>48</v>
      </c>
      <c s="34" t="s">
        <v>123</v>
      </c>
      <c s="34" t="s">
        <v>6673</v>
      </c>
      <c s="35" t="s">
        <v>5</v>
      </c>
      <c s="6" t="s">
        <v>6674</v>
      </c>
      <c s="36" t="s">
        <v>62</v>
      </c>
      <c s="37">
        <v>1</v>
      </c>
      <c s="36">
        <v>0</v>
      </c>
      <c s="36">
        <f>ROUND(G34*H34,6)</f>
      </c>
      <c r="L34" s="38">
        <v>0</v>
      </c>
      <c s="32">
        <f>ROUND(ROUND(L34,2)*ROUND(G34,3),2)</f>
      </c>
      <c s="36" t="s">
        <v>434</v>
      </c>
      <c>
        <f>(M34*21)/100</f>
      </c>
      <c t="s">
        <v>27</v>
      </c>
    </row>
    <row r="35" spans="1:5" ht="12.75">
      <c r="A35" s="35" t="s">
        <v>53</v>
      </c>
      <c r="E35" s="39" t="s">
        <v>5</v>
      </c>
    </row>
    <row r="36" spans="1:5" ht="25.5">
      <c r="A36" s="35" t="s">
        <v>54</v>
      </c>
      <c r="E36" s="40" t="s">
        <v>5489</v>
      </c>
    </row>
    <row r="37" spans="1:5" ht="12.75">
      <c r="A37" t="s">
        <v>55</v>
      </c>
      <c r="E37" s="39" t="s">
        <v>5</v>
      </c>
    </row>
    <row r="38" spans="1:16" ht="12.75">
      <c r="A38" t="s">
        <v>48</v>
      </c>
      <c s="34" t="s">
        <v>163</v>
      </c>
      <c s="34" t="s">
        <v>6675</v>
      </c>
      <c s="35" t="s">
        <v>5</v>
      </c>
      <c s="6" t="s">
        <v>6676</v>
      </c>
      <c s="36" t="s">
        <v>62</v>
      </c>
      <c s="37">
        <v>1</v>
      </c>
      <c s="36">
        <v>0</v>
      </c>
      <c s="36">
        <f>ROUND(G38*H38,6)</f>
      </c>
      <c r="L38" s="38">
        <v>0</v>
      </c>
      <c s="32">
        <f>ROUND(ROUND(L38,2)*ROUND(G38,3),2)</f>
      </c>
      <c s="36" t="s">
        <v>434</v>
      </c>
      <c>
        <f>(M38*21)/100</f>
      </c>
      <c t="s">
        <v>27</v>
      </c>
    </row>
    <row r="39" spans="1:5" ht="12.75">
      <c r="A39" s="35" t="s">
        <v>53</v>
      </c>
      <c r="E39" s="39" t="s">
        <v>5</v>
      </c>
    </row>
    <row r="40" spans="1:5" ht="25.5">
      <c r="A40" s="35" t="s">
        <v>54</v>
      </c>
      <c r="E40" s="40" t="s">
        <v>5489</v>
      </c>
    </row>
    <row r="41" spans="1:5" ht="12.75">
      <c r="A41" t="s">
        <v>55</v>
      </c>
      <c r="E41" s="39" t="s">
        <v>5</v>
      </c>
    </row>
    <row r="42" spans="1:16" ht="12.75">
      <c r="A42" t="s">
        <v>48</v>
      </c>
      <c s="34" t="s">
        <v>76</v>
      </c>
      <c s="34" t="s">
        <v>6677</v>
      </c>
      <c s="35" t="s">
        <v>5</v>
      </c>
      <c s="6" t="s">
        <v>6678</v>
      </c>
      <c s="36" t="s">
        <v>51</v>
      </c>
      <c s="37">
        <v>1</v>
      </c>
      <c s="36">
        <v>0</v>
      </c>
      <c s="36">
        <f>ROUND(G42*H42,6)</f>
      </c>
      <c r="L42" s="38">
        <v>0</v>
      </c>
      <c s="32">
        <f>ROUND(ROUND(L42,2)*ROUND(G42,3),2)</f>
      </c>
      <c s="36" t="s">
        <v>434</v>
      </c>
      <c>
        <f>(M42*21)/100</f>
      </c>
      <c t="s">
        <v>27</v>
      </c>
    </row>
    <row r="43" spans="1:5" ht="12.75">
      <c r="A43" s="35" t="s">
        <v>53</v>
      </c>
      <c r="E43" s="39" t="s">
        <v>5</v>
      </c>
    </row>
    <row r="44" spans="1:5" ht="25.5">
      <c r="A44" s="35" t="s">
        <v>54</v>
      </c>
      <c r="E44" s="40" t="s">
        <v>5489</v>
      </c>
    </row>
    <row r="45" spans="1:5" ht="12.75">
      <c r="A45" t="s">
        <v>55</v>
      </c>
      <c r="E45" s="39" t="s">
        <v>5</v>
      </c>
    </row>
    <row r="46" spans="1:13" ht="12.75">
      <c r="A46" t="s">
        <v>46</v>
      </c>
      <c r="C46" s="31" t="s">
        <v>27</v>
      </c>
      <c r="E46" s="33" t="s">
        <v>6679</v>
      </c>
      <c r="J46" s="32">
        <f>0</f>
      </c>
      <c s="32">
        <f>0</f>
      </c>
      <c s="32">
        <f>0+L47</f>
      </c>
      <c s="32">
        <f>0+M47</f>
      </c>
    </row>
    <row r="47" spans="1:16" ht="12.75">
      <c r="A47" t="s">
        <v>48</v>
      </c>
      <c s="34" t="s">
        <v>82</v>
      </c>
      <c s="34" t="s">
        <v>6680</v>
      </c>
      <c s="35" t="s">
        <v>5</v>
      </c>
      <c s="6" t="s">
        <v>6681</v>
      </c>
      <c s="36" t="s">
        <v>443</v>
      </c>
      <c s="37">
        <v>0.1</v>
      </c>
      <c s="36">
        <v>0</v>
      </c>
      <c s="36">
        <f>ROUND(G47*H47,6)</f>
      </c>
      <c r="L47" s="38">
        <v>0</v>
      </c>
      <c s="32">
        <f>ROUND(ROUND(L47,2)*ROUND(G47,3),2)</f>
      </c>
      <c s="36" t="s">
        <v>434</v>
      </c>
      <c>
        <f>(M47*21)/100</f>
      </c>
      <c t="s">
        <v>27</v>
      </c>
    </row>
    <row r="48" spans="1:5" ht="12.75">
      <c r="A48" s="35" t="s">
        <v>53</v>
      </c>
      <c r="E48" s="39" t="s">
        <v>5</v>
      </c>
    </row>
    <row r="49" spans="1:5" ht="25.5">
      <c r="A49" s="35" t="s">
        <v>54</v>
      </c>
      <c r="E49" s="40" t="s">
        <v>6682</v>
      </c>
    </row>
    <row r="50" spans="1:5" ht="12.75">
      <c r="A50" t="s">
        <v>55</v>
      </c>
      <c r="E50" s="39" t="s">
        <v>5</v>
      </c>
    </row>
    <row r="51" spans="1:13" ht="12.75">
      <c r="A51" t="s">
        <v>46</v>
      </c>
      <c r="C51" s="31" t="s">
        <v>26</v>
      </c>
      <c r="E51" s="33" t="s">
        <v>6388</v>
      </c>
      <c r="J51" s="32">
        <f>0</f>
      </c>
      <c s="32">
        <f>0</f>
      </c>
      <c s="32">
        <f>0+L52+L56+L60+L64+L68+L72</f>
      </c>
      <c s="32">
        <f>0+M52+M56+M60+M64+M68+M72</f>
      </c>
    </row>
    <row r="52" spans="1:16" ht="12.75">
      <c r="A52" t="s">
        <v>48</v>
      </c>
      <c s="34" t="s">
        <v>86</v>
      </c>
      <c s="34" t="s">
        <v>6396</v>
      </c>
      <c s="35" t="s">
        <v>5</v>
      </c>
      <c s="6" t="s">
        <v>6392</v>
      </c>
      <c s="36" t="s">
        <v>4611</v>
      </c>
      <c s="37">
        <v>1</v>
      </c>
      <c s="36">
        <v>0</v>
      </c>
      <c s="36">
        <f>ROUND(G52*H52,6)</f>
      </c>
      <c r="L52" s="38">
        <v>0</v>
      </c>
      <c s="32">
        <f>ROUND(ROUND(L52,2)*ROUND(G52,3),2)</f>
      </c>
      <c s="36" t="s">
        <v>434</v>
      </c>
      <c>
        <f>(M52*21)/100</f>
      </c>
      <c t="s">
        <v>27</v>
      </c>
    </row>
    <row r="53" spans="1:5" ht="12.75">
      <c r="A53" s="35" t="s">
        <v>53</v>
      </c>
      <c r="E53" s="39" t="s">
        <v>5</v>
      </c>
    </row>
    <row r="54" spans="1:5" ht="25.5">
      <c r="A54" s="35" t="s">
        <v>54</v>
      </c>
      <c r="E54" s="40" t="s">
        <v>5489</v>
      </c>
    </row>
    <row r="55" spans="1:5" ht="12.75">
      <c r="A55" t="s">
        <v>55</v>
      </c>
      <c r="E55" s="39" t="s">
        <v>5</v>
      </c>
    </row>
    <row r="56" spans="1:16" ht="12.75">
      <c r="A56" t="s">
        <v>48</v>
      </c>
      <c s="34" t="s">
        <v>90</v>
      </c>
      <c s="34" t="s">
        <v>6398</v>
      </c>
      <c s="35" t="s">
        <v>5</v>
      </c>
      <c s="6" t="s">
        <v>6683</v>
      </c>
      <c s="36" t="s">
        <v>105</v>
      </c>
      <c s="37">
        <v>2</v>
      </c>
      <c s="36">
        <v>0</v>
      </c>
      <c s="36">
        <f>ROUND(G56*H56,6)</f>
      </c>
      <c r="L56" s="38">
        <v>0</v>
      </c>
      <c s="32">
        <f>ROUND(ROUND(L56,2)*ROUND(G56,3),2)</f>
      </c>
      <c s="36" t="s">
        <v>434</v>
      </c>
      <c>
        <f>(M56*21)/100</f>
      </c>
      <c t="s">
        <v>27</v>
      </c>
    </row>
    <row r="57" spans="1:5" ht="12.75">
      <c r="A57" s="35" t="s">
        <v>53</v>
      </c>
      <c r="E57" s="39" t="s">
        <v>5</v>
      </c>
    </row>
    <row r="58" spans="1:5" ht="25.5">
      <c r="A58" s="35" t="s">
        <v>54</v>
      </c>
      <c r="E58" s="40" t="s">
        <v>3628</v>
      </c>
    </row>
    <row r="59" spans="1:5" ht="12.75">
      <c r="A59" t="s">
        <v>55</v>
      </c>
      <c r="E59" s="39" t="s">
        <v>5</v>
      </c>
    </row>
    <row r="60" spans="1:16" ht="12.75">
      <c r="A60" t="s">
        <v>48</v>
      </c>
      <c s="34" t="s">
        <v>94</v>
      </c>
      <c s="34" t="s">
        <v>6684</v>
      </c>
      <c s="35" t="s">
        <v>5</v>
      </c>
      <c s="6" t="s">
        <v>6685</v>
      </c>
      <c s="36" t="s">
        <v>105</v>
      </c>
      <c s="37">
        <v>5</v>
      </c>
      <c s="36">
        <v>0</v>
      </c>
      <c s="36">
        <f>ROUND(G60*H60,6)</f>
      </c>
      <c r="L60" s="38">
        <v>0</v>
      </c>
      <c s="32">
        <f>ROUND(ROUND(L60,2)*ROUND(G60,3),2)</f>
      </c>
      <c s="36" t="s">
        <v>434</v>
      </c>
      <c>
        <f>(M60*21)/100</f>
      </c>
      <c t="s">
        <v>27</v>
      </c>
    </row>
    <row r="61" spans="1:5" ht="12.75">
      <c r="A61" s="35" t="s">
        <v>53</v>
      </c>
      <c r="E61" s="39" t="s">
        <v>5</v>
      </c>
    </row>
    <row r="62" spans="1:5" ht="25.5">
      <c r="A62" s="35" t="s">
        <v>54</v>
      </c>
      <c r="E62" s="40" t="s">
        <v>5567</v>
      </c>
    </row>
    <row r="63" spans="1:5" ht="12.75">
      <c r="A63" t="s">
        <v>55</v>
      </c>
      <c r="E63" s="39" t="s">
        <v>5</v>
      </c>
    </row>
    <row r="64" spans="1:16" ht="12.75">
      <c r="A64" t="s">
        <v>48</v>
      </c>
      <c s="34" t="s">
        <v>98</v>
      </c>
      <c s="34" t="s">
        <v>6686</v>
      </c>
      <c s="35" t="s">
        <v>5</v>
      </c>
      <c s="6" t="s">
        <v>6397</v>
      </c>
      <c s="36" t="s">
        <v>4611</v>
      </c>
      <c s="37">
        <v>1</v>
      </c>
      <c s="36">
        <v>0</v>
      </c>
      <c s="36">
        <f>ROUND(G64*H64,6)</f>
      </c>
      <c r="L64" s="38">
        <v>0</v>
      </c>
      <c s="32">
        <f>ROUND(ROUND(L64,2)*ROUND(G64,3),2)</f>
      </c>
      <c s="36" t="s">
        <v>434</v>
      </c>
      <c>
        <f>(M64*21)/100</f>
      </c>
      <c t="s">
        <v>27</v>
      </c>
    </row>
    <row r="65" spans="1:5" ht="12.75">
      <c r="A65" s="35" t="s">
        <v>53</v>
      </c>
      <c r="E65" s="39" t="s">
        <v>5</v>
      </c>
    </row>
    <row r="66" spans="1:5" ht="25.5">
      <c r="A66" s="35" t="s">
        <v>54</v>
      </c>
      <c r="E66" s="40" t="s">
        <v>5489</v>
      </c>
    </row>
    <row r="67" spans="1:5" ht="12.75">
      <c r="A67" t="s">
        <v>55</v>
      </c>
      <c r="E67" s="39" t="s">
        <v>5</v>
      </c>
    </row>
    <row r="68" spans="1:16" ht="25.5">
      <c r="A68" t="s">
        <v>48</v>
      </c>
      <c s="34" t="s">
        <v>102</v>
      </c>
      <c s="34" t="s">
        <v>6399</v>
      </c>
      <c s="35" t="s">
        <v>5</v>
      </c>
      <c s="6" t="s">
        <v>6687</v>
      </c>
      <c s="36" t="s">
        <v>443</v>
      </c>
      <c s="37">
        <v>0.1</v>
      </c>
      <c s="36">
        <v>0</v>
      </c>
      <c s="36">
        <f>ROUND(G68*H68,6)</f>
      </c>
      <c r="L68" s="38">
        <v>0</v>
      </c>
      <c s="32">
        <f>ROUND(ROUND(L68,2)*ROUND(G68,3),2)</f>
      </c>
      <c s="36" t="s">
        <v>434</v>
      </c>
      <c>
        <f>(M68*21)/100</f>
      </c>
      <c t="s">
        <v>27</v>
      </c>
    </row>
    <row r="69" spans="1:5" ht="12.75">
      <c r="A69" s="35" t="s">
        <v>53</v>
      </c>
      <c r="E69" s="39" t="s">
        <v>5</v>
      </c>
    </row>
    <row r="70" spans="1:5" ht="25.5">
      <c r="A70" s="35" t="s">
        <v>54</v>
      </c>
      <c r="E70" s="40" t="s">
        <v>6682</v>
      </c>
    </row>
    <row r="71" spans="1:5" ht="12.75">
      <c r="A71" t="s">
        <v>55</v>
      </c>
      <c r="E71" s="39" t="s">
        <v>5</v>
      </c>
    </row>
    <row r="72" spans="1:16" ht="25.5">
      <c r="A72" t="s">
        <v>48</v>
      </c>
      <c s="34" t="s">
        <v>107</v>
      </c>
      <c s="34" t="s">
        <v>6401</v>
      </c>
      <c s="35" t="s">
        <v>5624</v>
      </c>
      <c s="6" t="s">
        <v>6688</v>
      </c>
      <c s="36" t="s">
        <v>443</v>
      </c>
      <c s="37">
        <v>0.1</v>
      </c>
      <c s="36">
        <v>0</v>
      </c>
      <c s="36">
        <f>ROUND(G72*H72,6)</f>
      </c>
      <c r="L72" s="38">
        <v>0</v>
      </c>
      <c s="32">
        <f>ROUND(ROUND(L72,2)*ROUND(G72,3),2)</f>
      </c>
      <c s="36" t="s">
        <v>434</v>
      </c>
      <c>
        <f>(M72*21)/100</f>
      </c>
      <c t="s">
        <v>27</v>
      </c>
    </row>
    <row r="73" spans="1:5" ht="12.75">
      <c r="A73" s="35" t="s">
        <v>53</v>
      </c>
      <c r="E73" s="39" t="s">
        <v>2455</v>
      </c>
    </row>
    <row r="74" spans="1:5" ht="25.5">
      <c r="A74" s="35" t="s">
        <v>54</v>
      </c>
      <c r="E74" s="40" t="s">
        <v>6682</v>
      </c>
    </row>
    <row r="75" spans="1:5" ht="12.75">
      <c r="A75" t="s">
        <v>55</v>
      </c>
      <c r="E7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4379</v>
      </c>
      <c s="41">
        <f>Rekapitulace!C74</f>
      </c>
      <c s="20" t="s">
        <v>0</v>
      </c>
      <c t="s">
        <v>23</v>
      </c>
      <c t="s">
        <v>27</v>
      </c>
    </row>
    <row r="4" spans="1:16" ht="32" customHeight="1">
      <c r="A4" s="24" t="s">
        <v>20</v>
      </c>
      <c s="25" t="s">
        <v>28</v>
      </c>
      <c s="27" t="s">
        <v>4379</v>
      </c>
      <c r="E4" s="26" t="s">
        <v>4380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COUNTIFS(L8:L18,"=0",A8:A18,"P")+COUNTIFS(L8:L18,"",A8:A18,"P")+SUM(Q8:Q18)</f>
      </c>
    </row>
    <row r="8" spans="1:13" ht="12.75">
      <c r="A8" t="s">
        <v>44</v>
      </c>
      <c r="C8" s="28" t="s">
        <v>6691</v>
      </c>
      <c r="E8" s="30" t="s">
        <v>6690</v>
      </c>
      <c r="J8" s="29">
        <f>0+J9</f>
      </c>
      <c s="29">
        <f>0+K9</f>
      </c>
      <c s="29">
        <f>0+L9</f>
      </c>
      <c s="29">
        <f>0+M9</f>
      </c>
    </row>
    <row r="9" spans="1:13" ht="12.75">
      <c r="A9" t="s">
        <v>46</v>
      </c>
      <c r="C9" s="31" t="s">
        <v>123</v>
      </c>
      <c r="E9" s="33" t="s">
        <v>124</v>
      </c>
      <c r="J9" s="32">
        <f>0</f>
      </c>
      <c s="32">
        <f>0</f>
      </c>
      <c s="32">
        <f>0+L10+L14+L18</f>
      </c>
      <c s="32">
        <f>0+M10+M14+M18</f>
      </c>
    </row>
    <row r="10" spans="1:16" ht="12.75">
      <c r="A10" t="s">
        <v>48</v>
      </c>
      <c s="34" t="s">
        <v>4</v>
      </c>
      <c s="34" t="s">
        <v>6692</v>
      </c>
      <c s="35" t="s">
        <v>5</v>
      </c>
      <c s="6" t="s">
        <v>6693</v>
      </c>
      <c s="36" t="s">
        <v>62</v>
      </c>
      <c s="37">
        <v>8</v>
      </c>
      <c s="36">
        <v>0</v>
      </c>
      <c s="36">
        <f>ROUND(G10*H10,6)</f>
      </c>
      <c r="L10" s="38">
        <v>0</v>
      </c>
      <c s="32">
        <f>ROUND(ROUND(L10,2)*ROUND(G10,3),2)</f>
      </c>
      <c s="36" t="s">
        <v>52</v>
      </c>
      <c>
        <f>(M10*21)/100</f>
      </c>
      <c t="s">
        <v>27</v>
      </c>
    </row>
    <row r="11" spans="1:5" ht="12.75">
      <c r="A11" s="35" t="s">
        <v>53</v>
      </c>
      <c r="E11" s="39" t="s">
        <v>5</v>
      </c>
    </row>
    <row r="12" spans="1:5" ht="25.5">
      <c r="A12" s="35" t="s">
        <v>54</v>
      </c>
      <c r="E12" s="40" t="s">
        <v>5494</v>
      </c>
    </row>
    <row r="13" spans="1:5" ht="102">
      <c r="A13" t="s">
        <v>55</v>
      </c>
      <c r="E13" s="39" t="s">
        <v>2425</v>
      </c>
    </row>
    <row r="14" spans="1:16" ht="25.5">
      <c r="A14" t="s">
        <v>48</v>
      </c>
      <c s="34" t="s">
        <v>27</v>
      </c>
      <c s="34" t="s">
        <v>6694</v>
      </c>
      <c s="35" t="s">
        <v>5</v>
      </c>
      <c s="6" t="s">
        <v>6695</v>
      </c>
      <c s="36" t="s">
        <v>51</v>
      </c>
      <c s="37">
        <v>370</v>
      </c>
      <c s="36">
        <v>0</v>
      </c>
      <c s="36">
        <f>ROUND(G14*H14,6)</f>
      </c>
      <c r="L14" s="38">
        <v>0</v>
      </c>
      <c s="32">
        <f>ROUND(ROUND(L14,2)*ROUND(G14,3),2)</f>
      </c>
      <c s="36" t="s">
        <v>52</v>
      </c>
      <c>
        <f>(M14*21)/100</f>
      </c>
      <c t="s">
        <v>27</v>
      </c>
    </row>
    <row r="15" spans="1:5" ht="12.75">
      <c r="A15" s="35" t="s">
        <v>53</v>
      </c>
      <c r="E15" s="39" t="s">
        <v>5</v>
      </c>
    </row>
    <row r="16" spans="1:5" ht="25.5">
      <c r="A16" s="35" t="s">
        <v>54</v>
      </c>
      <c r="E16" s="40" t="s">
        <v>6696</v>
      </c>
    </row>
    <row r="17" spans="1:5" ht="127.5">
      <c r="A17" t="s">
        <v>55</v>
      </c>
      <c r="E17" s="39" t="s">
        <v>6697</v>
      </c>
    </row>
    <row r="18" spans="1:16" ht="12.75">
      <c r="A18" t="s">
        <v>48</v>
      </c>
      <c s="34" t="s">
        <v>26</v>
      </c>
      <c s="34" t="s">
        <v>6698</v>
      </c>
      <c s="35" t="s">
        <v>5</v>
      </c>
      <c s="6" t="s">
        <v>6699</v>
      </c>
      <c s="36" t="s">
        <v>62</v>
      </c>
      <c s="37">
        <v>35</v>
      </c>
      <c s="36">
        <v>0</v>
      </c>
      <c s="36">
        <f>ROUND(G18*H18,6)</f>
      </c>
      <c r="L18" s="38">
        <v>0</v>
      </c>
      <c s="32">
        <f>ROUND(ROUND(L18,2)*ROUND(G18,3),2)</f>
      </c>
      <c s="36" t="s">
        <v>52</v>
      </c>
      <c>
        <f>(M18*21)/100</f>
      </c>
      <c t="s">
        <v>27</v>
      </c>
    </row>
    <row r="19" spans="1:5" ht="12.75">
      <c r="A19" s="35" t="s">
        <v>53</v>
      </c>
      <c r="E19" s="39" t="s">
        <v>5</v>
      </c>
    </row>
    <row r="20" spans="1:5" ht="25.5">
      <c r="A20" s="35" t="s">
        <v>54</v>
      </c>
      <c r="E20" s="40" t="s">
        <v>5503</v>
      </c>
    </row>
    <row r="21" spans="1:5" ht="89.25">
      <c r="A21" t="s">
        <v>55</v>
      </c>
      <c r="E21" s="39" t="s">
        <v>6700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3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4379</v>
      </c>
      <c s="41">
        <f>Rekapitulace!C74</f>
      </c>
      <c s="20" t="s">
        <v>0</v>
      </c>
      <c t="s">
        <v>23</v>
      </c>
      <c t="s">
        <v>27</v>
      </c>
    </row>
    <row r="4" spans="1:16" ht="32" customHeight="1">
      <c r="A4" s="24" t="s">
        <v>20</v>
      </c>
      <c s="25" t="s">
        <v>28</v>
      </c>
      <c s="27" t="s">
        <v>4379</v>
      </c>
      <c r="E4" s="26" t="s">
        <v>4380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COUNTIFS(L8:L339,"=0",A8:A339,"P")+COUNTIFS(L8:L339,"",A8:A339,"P")+SUM(Q8:Q339)</f>
      </c>
    </row>
    <row r="8" spans="1:13" ht="12.75">
      <c r="A8" t="s">
        <v>44</v>
      </c>
      <c r="C8" s="28" t="s">
        <v>6703</v>
      </c>
      <c r="E8" s="30" t="s">
        <v>6702</v>
      </c>
      <c r="J8" s="29">
        <f>0+J9+J42+J79+J92+J121+J206+J247+J252+J257+J306</f>
      </c>
      <c s="29">
        <f>0+K9+K42+K79+K92+K121+K206+K247+K252+K257+K306</f>
      </c>
      <c s="29">
        <f>0+L9+L42+L79+L92+L121+L206+L247+L252+L257+L306</f>
      </c>
      <c s="29">
        <f>0+M9+M42+M79+M92+M121+M206+M247+M252+M257+M306</f>
      </c>
    </row>
    <row r="9" spans="1:13" ht="12.75">
      <c r="A9" t="s">
        <v>46</v>
      </c>
      <c r="C9" s="31" t="s">
        <v>4</v>
      </c>
      <c r="E9" s="33" t="s">
        <v>1269</v>
      </c>
      <c r="J9" s="32">
        <f>0</f>
      </c>
      <c s="32">
        <f>0</f>
      </c>
      <c s="32">
        <f>0+L10+L14+L18+L22+L26+L30+L34+L38</f>
      </c>
      <c s="32">
        <f>0+M10+M14+M18+M22+M26+M30+M34+M38</f>
      </c>
    </row>
    <row r="10" spans="1:16" ht="25.5">
      <c r="A10" t="s">
        <v>48</v>
      </c>
      <c s="34" t="s">
        <v>4</v>
      </c>
      <c s="34" t="s">
        <v>6704</v>
      </c>
      <c s="35" t="s">
        <v>5</v>
      </c>
      <c s="6" t="s">
        <v>6705</v>
      </c>
      <c s="36" t="s">
        <v>182</v>
      </c>
      <c s="37">
        <v>13.566</v>
      </c>
      <c s="36">
        <v>0</v>
      </c>
      <c s="36">
        <f>ROUND(G10*H10,6)</f>
      </c>
      <c r="L10" s="38">
        <v>0</v>
      </c>
      <c s="32">
        <f>ROUND(ROUND(L10,2)*ROUND(G10,3),2)</f>
      </c>
      <c s="36" t="s">
        <v>3651</v>
      </c>
      <c>
        <f>(M10*21)/100</f>
      </c>
      <c t="s">
        <v>27</v>
      </c>
    </row>
    <row r="11" spans="1:5" ht="12.75">
      <c r="A11" s="35" t="s">
        <v>53</v>
      </c>
      <c r="E11" s="39" t="s">
        <v>5</v>
      </c>
    </row>
    <row r="12" spans="1:5" ht="25.5">
      <c r="A12" s="35" t="s">
        <v>54</v>
      </c>
      <c r="E12" s="40" t="s">
        <v>6706</v>
      </c>
    </row>
    <row r="13" spans="1:5" ht="12.75">
      <c r="A13" t="s">
        <v>55</v>
      </c>
      <c r="E13" s="39" t="s">
        <v>5</v>
      </c>
    </row>
    <row r="14" spans="1:16" ht="25.5">
      <c r="A14" t="s">
        <v>48</v>
      </c>
      <c s="34" t="s">
        <v>27</v>
      </c>
      <c s="34" t="s">
        <v>3699</v>
      </c>
      <c s="35" t="s">
        <v>5</v>
      </c>
      <c s="6" t="s">
        <v>3700</v>
      </c>
      <c s="36" t="s">
        <v>182</v>
      </c>
      <c s="37">
        <v>22.362</v>
      </c>
      <c s="36">
        <v>0</v>
      </c>
      <c s="36">
        <f>ROUND(G14*H14,6)</f>
      </c>
      <c r="L14" s="38">
        <v>0</v>
      </c>
      <c s="32">
        <f>ROUND(ROUND(L14,2)*ROUND(G14,3),2)</f>
      </c>
      <c s="36" t="s">
        <v>3651</v>
      </c>
      <c>
        <f>(M14*21)/100</f>
      </c>
      <c t="s">
        <v>27</v>
      </c>
    </row>
    <row r="15" spans="1:5" ht="12.75">
      <c r="A15" s="35" t="s">
        <v>53</v>
      </c>
      <c r="E15" s="39" t="s">
        <v>5</v>
      </c>
    </row>
    <row r="16" spans="1:5" ht="63.75">
      <c r="A16" s="35" t="s">
        <v>54</v>
      </c>
      <c r="E16" s="40" t="s">
        <v>6707</v>
      </c>
    </row>
    <row r="17" spans="1:5" ht="12.75">
      <c r="A17" t="s">
        <v>55</v>
      </c>
      <c r="E17" s="39" t="s">
        <v>5</v>
      </c>
    </row>
    <row r="18" spans="1:16" ht="25.5">
      <c r="A18" t="s">
        <v>48</v>
      </c>
      <c s="34" t="s">
        <v>26</v>
      </c>
      <c s="34" t="s">
        <v>6708</v>
      </c>
      <c s="35" t="s">
        <v>5</v>
      </c>
      <c s="6" t="s">
        <v>6709</v>
      </c>
      <c s="36" t="s">
        <v>182</v>
      </c>
      <c s="37">
        <v>4.77</v>
      </c>
      <c s="36">
        <v>0</v>
      </c>
      <c s="36">
        <f>ROUND(G18*H18,6)</f>
      </c>
      <c r="L18" s="38">
        <v>0</v>
      </c>
      <c s="32">
        <f>ROUND(ROUND(L18,2)*ROUND(G18,3),2)</f>
      </c>
      <c s="36" t="s">
        <v>3651</v>
      </c>
      <c>
        <f>(M18*21)/100</f>
      </c>
      <c t="s">
        <v>27</v>
      </c>
    </row>
    <row r="19" spans="1:5" ht="12.75">
      <c r="A19" s="35" t="s">
        <v>53</v>
      </c>
      <c r="E19" s="39" t="s">
        <v>5</v>
      </c>
    </row>
    <row r="20" spans="1:5" ht="63.75">
      <c r="A20" s="35" t="s">
        <v>54</v>
      </c>
      <c r="E20" s="40" t="s">
        <v>6710</v>
      </c>
    </row>
    <row r="21" spans="1:5" ht="63.75">
      <c r="A21" t="s">
        <v>55</v>
      </c>
      <c r="E21" s="39" t="s">
        <v>6711</v>
      </c>
    </row>
    <row r="22" spans="1:16" ht="25.5">
      <c r="A22" t="s">
        <v>48</v>
      </c>
      <c s="34" t="s">
        <v>63</v>
      </c>
      <c s="34" t="s">
        <v>6712</v>
      </c>
      <c s="35" t="s">
        <v>5</v>
      </c>
      <c s="6" t="s">
        <v>6713</v>
      </c>
      <c s="36" t="s">
        <v>182</v>
      </c>
      <c s="37">
        <v>4.77</v>
      </c>
      <c s="36">
        <v>0</v>
      </c>
      <c s="36">
        <f>ROUND(G22*H22,6)</f>
      </c>
      <c r="L22" s="38">
        <v>0</v>
      </c>
      <c s="32">
        <f>ROUND(ROUND(L22,2)*ROUND(G22,3),2)</f>
      </c>
      <c s="36" t="s">
        <v>3651</v>
      </c>
      <c>
        <f>(M22*21)/100</f>
      </c>
      <c t="s">
        <v>27</v>
      </c>
    </row>
    <row r="23" spans="1:5" ht="12.75">
      <c r="A23" s="35" t="s">
        <v>53</v>
      </c>
      <c r="E23" s="39" t="s">
        <v>5</v>
      </c>
    </row>
    <row r="24" spans="1:5" ht="12.75">
      <c r="A24" s="35" t="s">
        <v>54</v>
      </c>
      <c r="E24" s="40" t="s">
        <v>6714</v>
      </c>
    </row>
    <row r="25" spans="1:5" ht="63.75">
      <c r="A25" t="s">
        <v>55</v>
      </c>
      <c r="E25" s="39" t="s">
        <v>6711</v>
      </c>
    </row>
    <row r="26" spans="1:16" ht="12.75">
      <c r="A26" t="s">
        <v>48</v>
      </c>
      <c s="34" t="s">
        <v>67</v>
      </c>
      <c s="34" t="s">
        <v>6715</v>
      </c>
      <c s="35" t="s">
        <v>5</v>
      </c>
      <c s="6" t="s">
        <v>6716</v>
      </c>
      <c s="36" t="s">
        <v>182</v>
      </c>
      <c s="37">
        <v>13.566</v>
      </c>
      <c s="36">
        <v>0</v>
      </c>
      <c s="36">
        <f>ROUND(G26*H26,6)</f>
      </c>
      <c r="L26" s="38">
        <v>0</v>
      </c>
      <c s="32">
        <f>ROUND(ROUND(L26,2)*ROUND(G26,3),2)</f>
      </c>
      <c s="36" t="s">
        <v>3651</v>
      </c>
      <c>
        <f>(M26*21)/100</f>
      </c>
      <c t="s">
        <v>27</v>
      </c>
    </row>
    <row r="27" spans="1:5" ht="12.75">
      <c r="A27" s="35" t="s">
        <v>53</v>
      </c>
      <c r="E27" s="39" t="s">
        <v>5</v>
      </c>
    </row>
    <row r="28" spans="1:5" ht="12.75">
      <c r="A28" s="35" t="s">
        <v>54</v>
      </c>
      <c r="E28" s="40" t="s">
        <v>6717</v>
      </c>
    </row>
    <row r="29" spans="1:5" ht="12.75">
      <c r="A29" t="s">
        <v>55</v>
      </c>
      <c r="E29" s="39" t="s">
        <v>5</v>
      </c>
    </row>
    <row r="30" spans="1:16" ht="12.75">
      <c r="A30" t="s">
        <v>48</v>
      </c>
      <c s="34" t="s">
        <v>72</v>
      </c>
      <c s="34" t="s">
        <v>6718</v>
      </c>
      <c s="35" t="s">
        <v>5</v>
      </c>
      <c s="6" t="s">
        <v>6719</v>
      </c>
      <c s="36" t="s">
        <v>182</v>
      </c>
      <c s="37">
        <v>13.566</v>
      </c>
      <c s="36">
        <v>0</v>
      </c>
      <c s="36">
        <f>ROUND(G30*H30,6)</f>
      </c>
      <c r="L30" s="38">
        <v>0</v>
      </c>
      <c s="32">
        <f>ROUND(ROUND(L30,2)*ROUND(G30,3),2)</f>
      </c>
      <c s="36" t="s">
        <v>3651</v>
      </c>
      <c>
        <f>(M30*21)/100</f>
      </c>
      <c t="s">
        <v>27</v>
      </c>
    </row>
    <row r="31" spans="1:5" ht="12.75">
      <c r="A31" s="35" t="s">
        <v>53</v>
      </c>
      <c r="E31" s="39" t="s">
        <v>5</v>
      </c>
    </row>
    <row r="32" spans="1:5" ht="12.75">
      <c r="A32" s="35" t="s">
        <v>54</v>
      </c>
      <c r="E32" s="40" t="s">
        <v>6720</v>
      </c>
    </row>
    <row r="33" spans="1:5" ht="165.75">
      <c r="A33" t="s">
        <v>55</v>
      </c>
      <c r="E33" s="39" t="s">
        <v>6721</v>
      </c>
    </row>
    <row r="34" spans="1:16" ht="12.75">
      <c r="A34" t="s">
        <v>48</v>
      </c>
      <c s="34" t="s">
        <v>123</v>
      </c>
      <c s="34" t="s">
        <v>3704</v>
      </c>
      <c s="35" t="s">
        <v>5</v>
      </c>
      <c s="6" t="s">
        <v>3705</v>
      </c>
      <c s="36" t="s">
        <v>182</v>
      </c>
      <c s="37">
        <v>8.796</v>
      </c>
      <c s="36">
        <v>0</v>
      </c>
      <c s="36">
        <f>ROUND(G34*H34,6)</f>
      </c>
      <c r="L34" s="38">
        <v>0</v>
      </c>
      <c s="32">
        <f>ROUND(ROUND(L34,2)*ROUND(G34,3),2)</f>
      </c>
      <c s="36" t="s">
        <v>3651</v>
      </c>
      <c>
        <f>(M34*21)/100</f>
      </c>
      <c t="s">
        <v>27</v>
      </c>
    </row>
    <row r="35" spans="1:5" ht="12.75">
      <c r="A35" s="35" t="s">
        <v>53</v>
      </c>
      <c r="E35" s="39" t="s">
        <v>5</v>
      </c>
    </row>
    <row r="36" spans="1:5" ht="25.5">
      <c r="A36" s="35" t="s">
        <v>54</v>
      </c>
      <c r="E36" s="40" t="s">
        <v>6722</v>
      </c>
    </row>
    <row r="37" spans="1:5" ht="242.25">
      <c r="A37" t="s">
        <v>55</v>
      </c>
      <c r="E37" s="39" t="s">
        <v>6723</v>
      </c>
    </row>
    <row r="38" spans="1:16" ht="25.5">
      <c r="A38" t="s">
        <v>48</v>
      </c>
      <c s="34" t="s">
        <v>163</v>
      </c>
      <c s="34" t="s">
        <v>6724</v>
      </c>
      <c s="35" t="s">
        <v>3721</v>
      </c>
      <c s="6" t="s">
        <v>6725</v>
      </c>
      <c s="36" t="s">
        <v>443</v>
      </c>
      <c s="37">
        <v>8.586</v>
      </c>
      <c s="36">
        <v>0</v>
      </c>
      <c s="36">
        <f>ROUND(G38*H38,6)</f>
      </c>
      <c r="L38" s="38">
        <v>0</v>
      </c>
      <c s="32">
        <f>ROUND(ROUND(L38,2)*ROUND(G38,3),2)</f>
      </c>
      <c s="36" t="s">
        <v>3651</v>
      </c>
      <c>
        <f>(M38*21)/100</f>
      </c>
      <c t="s">
        <v>27</v>
      </c>
    </row>
    <row r="39" spans="1:5" ht="12.75">
      <c r="A39" s="35" t="s">
        <v>53</v>
      </c>
      <c r="E39" s="39" t="s">
        <v>445</v>
      </c>
    </row>
    <row r="40" spans="1:5" ht="12.75">
      <c r="A40" s="35" t="s">
        <v>54</v>
      </c>
      <c r="E40" s="40" t="s">
        <v>6726</v>
      </c>
    </row>
    <row r="41" spans="1:5" ht="38.25">
      <c r="A41" t="s">
        <v>55</v>
      </c>
      <c r="E41" s="39" t="s">
        <v>6727</v>
      </c>
    </row>
    <row r="42" spans="1:13" ht="12.75">
      <c r="A42" t="s">
        <v>46</v>
      </c>
      <c r="C42" s="31" t="s">
        <v>27</v>
      </c>
      <c r="E42" s="33" t="s">
        <v>3724</v>
      </c>
      <c r="J42" s="32">
        <f>0</f>
      </c>
      <c s="32">
        <f>0</f>
      </c>
      <c s="32">
        <f>0+L43+L47+L51+L55+L59+L63+L67+L71+L75</f>
      </c>
      <c s="32">
        <f>0+M43+M47+M51+M55+M59+M63+M67+M71+M75</f>
      </c>
    </row>
    <row r="43" spans="1:16" ht="12.75">
      <c r="A43" t="s">
        <v>48</v>
      </c>
      <c s="34" t="s">
        <v>76</v>
      </c>
      <c s="34" t="s">
        <v>6728</v>
      </c>
      <c s="35" t="s">
        <v>5</v>
      </c>
      <c s="6" t="s">
        <v>6729</v>
      </c>
      <c s="36" t="s">
        <v>51</v>
      </c>
      <c s="37">
        <v>68.8</v>
      </c>
      <c s="36">
        <v>0</v>
      </c>
      <c s="36">
        <f>ROUND(G43*H43,6)</f>
      </c>
      <c r="L43" s="38">
        <v>0</v>
      </c>
      <c s="32">
        <f>ROUND(ROUND(L43,2)*ROUND(G43,3),2)</f>
      </c>
      <c s="36" t="s">
        <v>434</v>
      </c>
      <c>
        <f>(M43*21)/100</f>
      </c>
      <c t="s">
        <v>27</v>
      </c>
    </row>
    <row r="44" spans="1:5" ht="12.75">
      <c r="A44" s="35" t="s">
        <v>53</v>
      </c>
      <c r="E44" s="39" t="s">
        <v>5</v>
      </c>
    </row>
    <row r="45" spans="1:5" ht="25.5">
      <c r="A45" s="35" t="s">
        <v>54</v>
      </c>
      <c r="E45" s="40" t="s">
        <v>6730</v>
      </c>
    </row>
    <row r="46" spans="1:5" ht="12.75">
      <c r="A46" t="s">
        <v>55</v>
      </c>
      <c r="E46" s="39" t="s">
        <v>5</v>
      </c>
    </row>
    <row r="47" spans="1:16" ht="12.75">
      <c r="A47" t="s">
        <v>48</v>
      </c>
      <c s="34" t="s">
        <v>82</v>
      </c>
      <c s="34" t="s">
        <v>6731</v>
      </c>
      <c s="35" t="s">
        <v>5</v>
      </c>
      <c s="6" t="s">
        <v>6732</v>
      </c>
      <c s="36" t="s">
        <v>2852</v>
      </c>
      <c s="37">
        <v>4510</v>
      </c>
      <c s="36">
        <v>0</v>
      </c>
      <c s="36">
        <f>ROUND(G47*H47,6)</f>
      </c>
      <c r="L47" s="38">
        <v>0</v>
      </c>
      <c s="32">
        <f>ROUND(ROUND(L47,2)*ROUND(G47,3),2)</f>
      </c>
      <c s="36" t="s">
        <v>434</v>
      </c>
      <c>
        <f>(M47*21)/100</f>
      </c>
      <c t="s">
        <v>27</v>
      </c>
    </row>
    <row r="48" spans="1:5" ht="12.75">
      <c r="A48" s="35" t="s">
        <v>53</v>
      </c>
      <c r="E48" s="39" t="s">
        <v>5</v>
      </c>
    </row>
    <row r="49" spans="1:5" ht="25.5">
      <c r="A49" s="35" t="s">
        <v>54</v>
      </c>
      <c r="E49" s="40" t="s">
        <v>6733</v>
      </c>
    </row>
    <row r="50" spans="1:5" ht="12.75">
      <c r="A50" t="s">
        <v>55</v>
      </c>
      <c r="E50" s="39" t="s">
        <v>5</v>
      </c>
    </row>
    <row r="51" spans="1:16" ht="12.75">
      <c r="A51" t="s">
        <v>48</v>
      </c>
      <c s="34" t="s">
        <v>86</v>
      </c>
      <c s="34" t="s">
        <v>6734</v>
      </c>
      <c s="35" t="s">
        <v>5</v>
      </c>
      <c s="6" t="s">
        <v>6735</v>
      </c>
      <c s="36" t="s">
        <v>182</v>
      </c>
      <c s="37">
        <v>1.36</v>
      </c>
      <c s="36">
        <v>2.47214</v>
      </c>
      <c s="36">
        <f>ROUND(G51*H51,6)</f>
      </c>
      <c r="L51" s="38">
        <v>0</v>
      </c>
      <c s="32">
        <f>ROUND(ROUND(L51,2)*ROUND(G51,3),2)</f>
      </c>
      <c s="36" t="s">
        <v>3651</v>
      </c>
      <c>
        <f>(M51*21)/100</f>
      </c>
      <c t="s">
        <v>27</v>
      </c>
    </row>
    <row r="52" spans="1:5" ht="12.75">
      <c r="A52" s="35" t="s">
        <v>53</v>
      </c>
      <c r="E52" s="39" t="s">
        <v>5</v>
      </c>
    </row>
    <row r="53" spans="1:5" ht="38.25">
      <c r="A53" s="35" t="s">
        <v>54</v>
      </c>
      <c r="E53" s="40" t="s">
        <v>6736</v>
      </c>
    </row>
    <row r="54" spans="1:5" ht="12.75">
      <c r="A54" t="s">
        <v>55</v>
      </c>
      <c r="E54" s="39" t="s">
        <v>5</v>
      </c>
    </row>
    <row r="55" spans="1:16" ht="12.75">
      <c r="A55" t="s">
        <v>48</v>
      </c>
      <c s="34" t="s">
        <v>90</v>
      </c>
      <c s="34" t="s">
        <v>6737</v>
      </c>
      <c s="35" t="s">
        <v>5</v>
      </c>
      <c s="6" t="s">
        <v>6738</v>
      </c>
      <c s="36" t="s">
        <v>182</v>
      </c>
      <c s="37">
        <v>32.047</v>
      </c>
      <c s="36">
        <v>2.50187</v>
      </c>
      <c s="36">
        <f>ROUND(G55*H55,6)</f>
      </c>
      <c r="L55" s="38">
        <v>0</v>
      </c>
      <c s="32">
        <f>ROUND(ROUND(L55,2)*ROUND(G55,3),2)</f>
      </c>
      <c s="36" t="s">
        <v>3651</v>
      </c>
      <c>
        <f>(M55*21)/100</f>
      </c>
      <c t="s">
        <v>27</v>
      </c>
    </row>
    <row r="56" spans="1:5" ht="12.75">
      <c r="A56" s="35" t="s">
        <v>53</v>
      </c>
      <c r="E56" s="39" t="s">
        <v>5</v>
      </c>
    </row>
    <row r="57" spans="1:5" ht="51">
      <c r="A57" s="35" t="s">
        <v>54</v>
      </c>
      <c r="E57" s="40" t="s">
        <v>6739</v>
      </c>
    </row>
    <row r="58" spans="1:5" ht="12.75">
      <c r="A58" t="s">
        <v>55</v>
      </c>
      <c r="E58" s="39" t="s">
        <v>5</v>
      </c>
    </row>
    <row r="59" spans="1:16" ht="12.75">
      <c r="A59" t="s">
        <v>48</v>
      </c>
      <c s="34" t="s">
        <v>94</v>
      </c>
      <c s="34" t="s">
        <v>6740</v>
      </c>
      <c s="35" t="s">
        <v>5</v>
      </c>
      <c s="6" t="s">
        <v>6741</v>
      </c>
      <c s="36" t="s">
        <v>197</v>
      </c>
      <c s="37">
        <v>70.931</v>
      </c>
      <c s="36">
        <v>0.00264</v>
      </c>
      <c s="36">
        <f>ROUND(G59*H59,6)</f>
      </c>
      <c r="L59" s="38">
        <v>0</v>
      </c>
      <c s="32">
        <f>ROUND(ROUND(L59,2)*ROUND(G59,3),2)</f>
      </c>
      <c s="36" t="s">
        <v>3651</v>
      </c>
      <c>
        <f>(M59*21)/100</f>
      </c>
      <c t="s">
        <v>27</v>
      </c>
    </row>
    <row r="60" spans="1:5" ht="12.75">
      <c r="A60" s="35" t="s">
        <v>53</v>
      </c>
      <c r="E60" s="39" t="s">
        <v>5</v>
      </c>
    </row>
    <row r="61" spans="1:5" ht="51">
      <c r="A61" s="35" t="s">
        <v>54</v>
      </c>
      <c r="E61" s="40" t="s">
        <v>6742</v>
      </c>
    </row>
    <row r="62" spans="1:5" ht="12.75">
      <c r="A62" t="s">
        <v>55</v>
      </c>
      <c r="E62" s="39" t="s">
        <v>5</v>
      </c>
    </row>
    <row r="63" spans="1:16" ht="12.75">
      <c r="A63" t="s">
        <v>48</v>
      </c>
      <c s="34" t="s">
        <v>98</v>
      </c>
      <c s="34" t="s">
        <v>6743</v>
      </c>
      <c s="35" t="s">
        <v>5</v>
      </c>
      <c s="6" t="s">
        <v>6744</v>
      </c>
      <c s="36" t="s">
        <v>197</v>
      </c>
      <c s="37">
        <v>70.931</v>
      </c>
      <c s="36">
        <v>0</v>
      </c>
      <c s="36">
        <f>ROUND(G63*H63,6)</f>
      </c>
      <c r="L63" s="38">
        <v>0</v>
      </c>
      <c s="32">
        <f>ROUND(ROUND(L63,2)*ROUND(G63,3),2)</f>
      </c>
      <c s="36" t="s">
        <v>3651</v>
      </c>
      <c>
        <f>(M63*21)/100</f>
      </c>
      <c t="s">
        <v>27</v>
      </c>
    </row>
    <row r="64" spans="1:5" ht="12.75">
      <c r="A64" s="35" t="s">
        <v>53</v>
      </c>
      <c r="E64" s="39" t="s">
        <v>5</v>
      </c>
    </row>
    <row r="65" spans="1:5" ht="12.75">
      <c r="A65" s="35" t="s">
        <v>54</v>
      </c>
      <c r="E65" s="40" t="s">
        <v>6745</v>
      </c>
    </row>
    <row r="66" spans="1:5" ht="12.75">
      <c r="A66" t="s">
        <v>55</v>
      </c>
      <c r="E66" s="39" t="s">
        <v>5</v>
      </c>
    </row>
    <row r="67" spans="1:16" ht="12.75">
      <c r="A67" t="s">
        <v>48</v>
      </c>
      <c s="34" t="s">
        <v>102</v>
      </c>
      <c s="34" t="s">
        <v>6746</v>
      </c>
      <c s="35" t="s">
        <v>5</v>
      </c>
      <c s="6" t="s">
        <v>6747</v>
      </c>
      <c s="36" t="s">
        <v>197</v>
      </c>
      <c s="37">
        <v>70.931</v>
      </c>
      <c s="36">
        <v>0</v>
      </c>
      <c s="36">
        <f>ROUND(G67*H67,6)</f>
      </c>
      <c r="L67" s="38">
        <v>0</v>
      </c>
      <c s="32">
        <f>ROUND(ROUND(L67,2)*ROUND(G67,3),2)</f>
      </c>
      <c s="36" t="s">
        <v>434</v>
      </c>
      <c>
        <f>(M67*21)/100</f>
      </c>
      <c t="s">
        <v>27</v>
      </c>
    </row>
    <row r="68" spans="1:5" ht="12.75">
      <c r="A68" s="35" t="s">
        <v>53</v>
      </c>
      <c r="E68" s="39" t="s">
        <v>5</v>
      </c>
    </row>
    <row r="69" spans="1:5" ht="12.75">
      <c r="A69" s="35" t="s">
        <v>54</v>
      </c>
      <c r="E69" s="40" t="s">
        <v>6745</v>
      </c>
    </row>
    <row r="70" spans="1:5" ht="12.75">
      <c r="A70" t="s">
        <v>55</v>
      </c>
      <c r="E70" s="39" t="s">
        <v>5</v>
      </c>
    </row>
    <row r="71" spans="1:16" ht="12.75">
      <c r="A71" t="s">
        <v>48</v>
      </c>
      <c s="34" t="s">
        <v>107</v>
      </c>
      <c s="34" t="s">
        <v>6748</v>
      </c>
      <c s="35" t="s">
        <v>5</v>
      </c>
      <c s="6" t="s">
        <v>6749</v>
      </c>
      <c s="36" t="s">
        <v>443</v>
      </c>
      <c s="37">
        <v>0.565</v>
      </c>
      <c s="36">
        <v>1.06062</v>
      </c>
      <c s="36">
        <f>ROUND(G71*H71,6)</f>
      </c>
      <c r="L71" s="38">
        <v>0</v>
      </c>
      <c s="32">
        <f>ROUND(ROUND(L71,2)*ROUND(G71,3),2)</f>
      </c>
      <c s="36" t="s">
        <v>3651</v>
      </c>
      <c>
        <f>(M71*21)/100</f>
      </c>
      <c t="s">
        <v>27</v>
      </c>
    </row>
    <row r="72" spans="1:5" ht="12.75">
      <c r="A72" s="35" t="s">
        <v>53</v>
      </c>
      <c r="E72" s="39" t="s">
        <v>5</v>
      </c>
    </row>
    <row r="73" spans="1:5" ht="25.5">
      <c r="A73" s="35" t="s">
        <v>54</v>
      </c>
      <c r="E73" s="40" t="s">
        <v>6750</v>
      </c>
    </row>
    <row r="74" spans="1:5" ht="12.75">
      <c r="A74" t="s">
        <v>55</v>
      </c>
      <c r="E74" s="39" t="s">
        <v>5</v>
      </c>
    </row>
    <row r="75" spans="1:16" ht="12.75">
      <c r="A75" t="s">
        <v>48</v>
      </c>
      <c s="34" t="s">
        <v>111</v>
      </c>
      <c s="34" t="s">
        <v>6751</v>
      </c>
      <c s="35" t="s">
        <v>5</v>
      </c>
      <c s="6" t="s">
        <v>6752</v>
      </c>
      <c s="36" t="s">
        <v>443</v>
      </c>
      <c s="37">
        <v>0.424</v>
      </c>
      <c s="36">
        <v>1.06277</v>
      </c>
      <c s="36">
        <f>ROUND(G75*H75,6)</f>
      </c>
      <c r="L75" s="38">
        <v>0</v>
      </c>
      <c s="32">
        <f>ROUND(ROUND(L75,2)*ROUND(G75,3),2)</f>
      </c>
      <c s="36" t="s">
        <v>3651</v>
      </c>
      <c>
        <f>(M75*21)/100</f>
      </c>
      <c t="s">
        <v>27</v>
      </c>
    </row>
    <row r="76" spans="1:5" ht="12.75">
      <c r="A76" s="35" t="s">
        <v>53</v>
      </c>
      <c r="E76" s="39" t="s">
        <v>5</v>
      </c>
    </row>
    <row r="77" spans="1:5" ht="25.5">
      <c r="A77" s="35" t="s">
        <v>54</v>
      </c>
      <c r="E77" s="40" t="s">
        <v>6753</v>
      </c>
    </row>
    <row r="78" spans="1:5" ht="12.75">
      <c r="A78" t="s">
        <v>55</v>
      </c>
      <c r="E78" s="39" t="s">
        <v>5</v>
      </c>
    </row>
    <row r="79" spans="1:13" ht="12.75">
      <c r="A79" t="s">
        <v>46</v>
      </c>
      <c r="C79" s="31" t="s">
        <v>6754</v>
      </c>
      <c r="E79" s="33" t="s">
        <v>6755</v>
      </c>
      <c r="J79" s="32">
        <f>0</f>
      </c>
      <c s="32">
        <f>0</f>
      </c>
      <c s="32">
        <f>0+L80+L84+L88</f>
      </c>
      <c s="32">
        <f>0+M80+M84+M88</f>
      </c>
    </row>
    <row r="80" spans="1:16" ht="38.25">
      <c r="A80" t="s">
        <v>48</v>
      </c>
      <c s="34" t="s">
        <v>115</v>
      </c>
      <c s="34" t="s">
        <v>6756</v>
      </c>
      <c s="35" t="s">
        <v>5</v>
      </c>
      <c s="6" t="s">
        <v>6757</v>
      </c>
      <c s="36" t="s">
        <v>197</v>
      </c>
      <c s="37">
        <v>460.249</v>
      </c>
      <c s="36">
        <v>0.0014</v>
      </c>
      <c s="36">
        <f>ROUND(G80*H80,6)</f>
      </c>
      <c r="L80" s="38">
        <v>0</v>
      </c>
      <c s="32">
        <f>ROUND(ROUND(L80,2)*ROUND(G80,3),2)</f>
      </c>
      <c s="36" t="s">
        <v>3651</v>
      </c>
      <c>
        <f>(M80*21)/100</f>
      </c>
      <c t="s">
        <v>27</v>
      </c>
    </row>
    <row r="81" spans="1:5" ht="12.75">
      <c r="A81" s="35" t="s">
        <v>53</v>
      </c>
      <c r="E81" s="39" t="s">
        <v>5</v>
      </c>
    </row>
    <row r="82" spans="1:5" ht="25.5">
      <c r="A82" s="35" t="s">
        <v>54</v>
      </c>
      <c r="E82" s="40" t="s">
        <v>6758</v>
      </c>
    </row>
    <row r="83" spans="1:5" ht="12.75">
      <c r="A83" t="s">
        <v>55</v>
      </c>
      <c r="E83" s="39" t="s">
        <v>5</v>
      </c>
    </row>
    <row r="84" spans="1:16" ht="25.5">
      <c r="A84" t="s">
        <v>48</v>
      </c>
      <c s="34" t="s">
        <v>119</v>
      </c>
      <c s="34" t="s">
        <v>6759</v>
      </c>
      <c s="35" t="s">
        <v>5</v>
      </c>
      <c s="6" t="s">
        <v>6760</v>
      </c>
      <c s="36" t="s">
        <v>197</v>
      </c>
      <c s="37">
        <v>418.408</v>
      </c>
      <c s="36">
        <v>0</v>
      </c>
      <c s="36">
        <f>ROUND(G84*H84,6)</f>
      </c>
      <c r="L84" s="38">
        <v>0</v>
      </c>
      <c s="32">
        <f>ROUND(ROUND(L84,2)*ROUND(G84,3),2)</f>
      </c>
      <c s="36" t="s">
        <v>3651</v>
      </c>
      <c>
        <f>(M84*21)/100</f>
      </c>
      <c t="s">
        <v>27</v>
      </c>
    </row>
    <row r="85" spans="1:5" ht="12.75">
      <c r="A85" s="35" t="s">
        <v>53</v>
      </c>
      <c r="E85" s="39" t="s">
        <v>5</v>
      </c>
    </row>
    <row r="86" spans="1:5" ht="63.75">
      <c r="A86" s="35" t="s">
        <v>54</v>
      </c>
      <c r="E86" s="40" t="s">
        <v>6761</v>
      </c>
    </row>
    <row r="87" spans="1:5" ht="12.75">
      <c r="A87" t="s">
        <v>55</v>
      </c>
      <c r="E87" s="39" t="s">
        <v>5</v>
      </c>
    </row>
    <row r="88" spans="1:16" ht="12.75">
      <c r="A88" t="s">
        <v>48</v>
      </c>
      <c s="34" t="s">
        <v>125</v>
      </c>
      <c s="34" t="s">
        <v>6762</v>
      </c>
      <c s="35" t="s">
        <v>5</v>
      </c>
      <c s="6" t="s">
        <v>6763</v>
      </c>
      <c s="36" t="s">
        <v>443</v>
      </c>
      <c s="37">
        <v>0.644</v>
      </c>
      <c s="36">
        <v>0</v>
      </c>
      <c s="36">
        <f>ROUND(G88*H88,6)</f>
      </c>
      <c r="L88" s="38">
        <v>0</v>
      </c>
      <c s="32">
        <f>ROUND(ROUND(L88,2)*ROUND(G88,3),2)</f>
      </c>
      <c s="36" t="s">
        <v>3651</v>
      </c>
      <c>
        <f>(M88*21)/100</f>
      </c>
      <c t="s">
        <v>27</v>
      </c>
    </row>
    <row r="89" spans="1:5" ht="12.75">
      <c r="A89" s="35" t="s">
        <v>53</v>
      </c>
      <c r="E89" s="39" t="s">
        <v>5</v>
      </c>
    </row>
    <row r="90" spans="1:5" ht="12.75">
      <c r="A90" s="35" t="s">
        <v>54</v>
      </c>
      <c r="E90" s="40" t="s">
        <v>6764</v>
      </c>
    </row>
    <row r="91" spans="1:5" ht="12.75">
      <c r="A91" t="s">
        <v>55</v>
      </c>
      <c r="E91" s="39" t="s">
        <v>5</v>
      </c>
    </row>
    <row r="92" spans="1:13" ht="12.75">
      <c r="A92" t="s">
        <v>46</v>
      </c>
      <c r="C92" s="31" t="s">
        <v>4618</v>
      </c>
      <c r="E92" s="33" t="s">
        <v>4619</v>
      </c>
      <c r="J92" s="32">
        <f>0</f>
      </c>
      <c s="32">
        <f>0</f>
      </c>
      <c s="32">
        <f>0+L93+L97+L101+L105+L109+L113+L117</f>
      </c>
      <c s="32">
        <f>0+M93+M97+M101+M105+M109+M113+M117</f>
      </c>
    </row>
    <row r="93" spans="1:16" ht="12.75">
      <c r="A93" t="s">
        <v>48</v>
      </c>
      <c s="34" t="s">
        <v>129</v>
      </c>
      <c s="34" t="s">
        <v>6765</v>
      </c>
      <c s="35" t="s">
        <v>5</v>
      </c>
      <c s="6" t="s">
        <v>6766</v>
      </c>
      <c s="36" t="s">
        <v>182</v>
      </c>
      <c s="37">
        <v>2.097</v>
      </c>
      <c s="36">
        <v>0.55</v>
      </c>
      <c s="36">
        <f>ROUND(G93*H93,6)</f>
      </c>
      <c r="L93" s="38">
        <v>0</v>
      </c>
      <c s="32">
        <f>ROUND(ROUND(L93,2)*ROUND(G93,3),2)</f>
      </c>
      <c s="36" t="s">
        <v>3651</v>
      </c>
      <c>
        <f>(M93*21)/100</f>
      </c>
      <c t="s">
        <v>27</v>
      </c>
    </row>
    <row r="94" spans="1:5" ht="12.75">
      <c r="A94" s="35" t="s">
        <v>53</v>
      </c>
      <c r="E94" s="39" t="s">
        <v>5</v>
      </c>
    </row>
    <row r="95" spans="1:5" ht="51">
      <c r="A95" s="35" t="s">
        <v>54</v>
      </c>
      <c r="E95" s="40" t="s">
        <v>6767</v>
      </c>
    </row>
    <row r="96" spans="1:5" ht="12.75">
      <c r="A96" t="s">
        <v>55</v>
      </c>
      <c r="E96" s="39" t="s">
        <v>5</v>
      </c>
    </row>
    <row r="97" spans="1:16" ht="12.75">
      <c r="A97" t="s">
        <v>48</v>
      </c>
      <c s="34" t="s">
        <v>133</v>
      </c>
      <c s="34" t="s">
        <v>6768</v>
      </c>
      <c s="35" t="s">
        <v>5</v>
      </c>
      <c s="6" t="s">
        <v>6769</v>
      </c>
      <c s="36" t="s">
        <v>197</v>
      </c>
      <c s="37">
        <v>920.498</v>
      </c>
      <c s="36">
        <v>0.0046</v>
      </c>
      <c s="36">
        <f>ROUND(G97*H97,6)</f>
      </c>
      <c r="L97" s="38">
        <v>0</v>
      </c>
      <c s="32">
        <f>ROUND(ROUND(L97,2)*ROUND(G97,3),2)</f>
      </c>
      <c s="36" t="s">
        <v>3651</v>
      </c>
      <c>
        <f>(M97*21)/100</f>
      </c>
      <c t="s">
        <v>27</v>
      </c>
    </row>
    <row r="98" spans="1:5" ht="12.75">
      <c r="A98" s="35" t="s">
        <v>53</v>
      </c>
      <c r="E98" s="39" t="s">
        <v>5</v>
      </c>
    </row>
    <row r="99" spans="1:5" ht="25.5">
      <c r="A99" s="35" t="s">
        <v>54</v>
      </c>
      <c r="E99" s="40" t="s">
        <v>6770</v>
      </c>
    </row>
    <row r="100" spans="1:5" ht="12.75">
      <c r="A100" t="s">
        <v>55</v>
      </c>
      <c r="E100" s="39" t="s">
        <v>5</v>
      </c>
    </row>
    <row r="101" spans="1:16" ht="12.75">
      <c r="A101" t="s">
        <v>48</v>
      </c>
      <c s="34" t="s">
        <v>138</v>
      </c>
      <c s="34" t="s">
        <v>6771</v>
      </c>
      <c s="35" t="s">
        <v>5</v>
      </c>
      <c s="6" t="s">
        <v>6772</v>
      </c>
      <c s="36" t="s">
        <v>298</v>
      </c>
      <c s="37">
        <v>1</v>
      </c>
      <c s="36">
        <v>0</v>
      </c>
      <c s="36">
        <f>ROUND(G101*H101,6)</f>
      </c>
      <c r="L101" s="38">
        <v>0</v>
      </c>
      <c s="32">
        <f>ROUND(ROUND(L101,2)*ROUND(G101,3),2)</f>
      </c>
      <c s="36" t="s">
        <v>434</v>
      </c>
      <c>
        <f>(M101*21)/100</f>
      </c>
      <c t="s">
        <v>27</v>
      </c>
    </row>
    <row r="102" spans="1:5" ht="12.75">
      <c r="A102" s="35" t="s">
        <v>53</v>
      </c>
      <c r="E102" s="39" t="s">
        <v>5</v>
      </c>
    </row>
    <row r="103" spans="1:5" ht="12.75">
      <c r="A103" s="35" t="s">
        <v>54</v>
      </c>
      <c r="E103" s="40" t="s">
        <v>6773</v>
      </c>
    </row>
    <row r="104" spans="1:5" ht="12.75">
      <c r="A104" t="s">
        <v>55</v>
      </c>
      <c r="E104" s="39" t="s">
        <v>5</v>
      </c>
    </row>
    <row r="105" spans="1:16" ht="25.5">
      <c r="A105" t="s">
        <v>48</v>
      </c>
      <c s="34" t="s">
        <v>249</v>
      </c>
      <c s="34" t="s">
        <v>6774</v>
      </c>
      <c s="35" t="s">
        <v>5</v>
      </c>
      <c s="6" t="s">
        <v>6775</v>
      </c>
      <c s="36" t="s">
        <v>197</v>
      </c>
      <c s="37">
        <v>443.37</v>
      </c>
      <c s="36">
        <v>0</v>
      </c>
      <c s="36">
        <f>ROUND(G105*H105,6)</f>
      </c>
      <c r="L105" s="38">
        <v>0</v>
      </c>
      <c s="32">
        <f>ROUND(ROUND(L105,2)*ROUND(G105,3),2)</f>
      </c>
      <c s="36" t="s">
        <v>434</v>
      </c>
      <c>
        <f>(M105*21)/100</f>
      </c>
      <c t="s">
        <v>27</v>
      </c>
    </row>
    <row r="106" spans="1:5" ht="12.75">
      <c r="A106" s="35" t="s">
        <v>53</v>
      </c>
      <c r="E106" s="39" t="s">
        <v>5</v>
      </c>
    </row>
    <row r="107" spans="1:5" ht="38.25">
      <c r="A107" s="35" t="s">
        <v>54</v>
      </c>
      <c r="E107" s="40" t="s">
        <v>6776</v>
      </c>
    </row>
    <row r="108" spans="1:5" ht="12.75">
      <c r="A108" t="s">
        <v>55</v>
      </c>
      <c r="E108" s="39" t="s">
        <v>5</v>
      </c>
    </row>
    <row r="109" spans="1:16" ht="25.5">
      <c r="A109" t="s">
        <v>48</v>
      </c>
      <c s="34" t="s">
        <v>253</v>
      </c>
      <c s="34" t="s">
        <v>6777</v>
      </c>
      <c s="35" t="s">
        <v>5</v>
      </c>
      <c s="6" t="s">
        <v>6778</v>
      </c>
      <c s="36" t="s">
        <v>197</v>
      </c>
      <c s="37">
        <v>836.816</v>
      </c>
      <c s="36">
        <v>0</v>
      </c>
      <c s="36">
        <f>ROUND(G109*H109,6)</f>
      </c>
      <c r="L109" s="38">
        <v>0</v>
      </c>
      <c s="32">
        <f>ROUND(ROUND(L109,2)*ROUND(G109,3),2)</f>
      </c>
      <c s="36" t="s">
        <v>3651</v>
      </c>
      <c>
        <f>(M109*21)/100</f>
      </c>
      <c t="s">
        <v>27</v>
      </c>
    </row>
    <row r="110" spans="1:5" ht="12.75">
      <c r="A110" s="35" t="s">
        <v>53</v>
      </c>
      <c r="E110" s="39" t="s">
        <v>5</v>
      </c>
    </row>
    <row r="111" spans="1:5" ht="51">
      <c r="A111" s="35" t="s">
        <v>54</v>
      </c>
      <c r="E111" s="40" t="s">
        <v>6779</v>
      </c>
    </row>
    <row r="112" spans="1:5" ht="12.75">
      <c r="A112" t="s">
        <v>55</v>
      </c>
      <c r="E112" s="39" t="s">
        <v>5</v>
      </c>
    </row>
    <row r="113" spans="1:16" ht="12.75">
      <c r="A113" t="s">
        <v>48</v>
      </c>
      <c s="34" t="s">
        <v>995</v>
      </c>
      <c s="34" t="s">
        <v>6780</v>
      </c>
      <c s="35" t="s">
        <v>5</v>
      </c>
      <c s="6" t="s">
        <v>6781</v>
      </c>
      <c s="36" t="s">
        <v>51</v>
      </c>
      <c s="37">
        <v>794</v>
      </c>
      <c s="36">
        <v>2E-05</v>
      </c>
      <c s="36">
        <f>ROUND(G113*H113,6)</f>
      </c>
      <c r="L113" s="38">
        <v>0</v>
      </c>
      <c s="32">
        <f>ROUND(ROUND(L113,2)*ROUND(G113,3),2)</f>
      </c>
      <c s="36" t="s">
        <v>3651</v>
      </c>
      <c>
        <f>(M113*21)/100</f>
      </c>
      <c t="s">
        <v>27</v>
      </c>
    </row>
    <row r="114" spans="1:5" ht="12.75">
      <c r="A114" s="35" t="s">
        <v>53</v>
      </c>
      <c r="E114" s="39" t="s">
        <v>5</v>
      </c>
    </row>
    <row r="115" spans="1:5" ht="25.5">
      <c r="A115" s="35" t="s">
        <v>54</v>
      </c>
      <c r="E115" s="40" t="s">
        <v>6782</v>
      </c>
    </row>
    <row r="116" spans="1:5" ht="12.75">
      <c r="A116" t="s">
        <v>55</v>
      </c>
      <c r="E116" s="39" t="s">
        <v>5</v>
      </c>
    </row>
    <row r="117" spans="1:16" ht="12.75">
      <c r="A117" t="s">
        <v>48</v>
      </c>
      <c s="34" t="s">
        <v>256</v>
      </c>
      <c s="34" t="s">
        <v>6783</v>
      </c>
      <c s="35" t="s">
        <v>5</v>
      </c>
      <c s="6" t="s">
        <v>6784</v>
      </c>
      <c s="36" t="s">
        <v>443</v>
      </c>
      <c s="37">
        <v>5.404</v>
      </c>
      <c s="36">
        <v>0</v>
      </c>
      <c s="36">
        <f>ROUND(G117*H117,6)</f>
      </c>
      <c r="L117" s="38">
        <v>0</v>
      </c>
      <c s="32">
        <f>ROUND(ROUND(L117,2)*ROUND(G117,3),2)</f>
      </c>
      <c s="36" t="s">
        <v>3651</v>
      </c>
      <c>
        <f>(M117*21)/100</f>
      </c>
      <c t="s">
        <v>27</v>
      </c>
    </row>
    <row r="118" spans="1:5" ht="12.75">
      <c r="A118" s="35" t="s">
        <v>53</v>
      </c>
      <c r="E118" s="39" t="s">
        <v>5</v>
      </c>
    </row>
    <row r="119" spans="1:5" ht="12.75">
      <c r="A119" s="35" t="s">
        <v>54</v>
      </c>
      <c r="E119" s="40" t="s">
        <v>6785</v>
      </c>
    </row>
    <row r="120" spans="1:5" ht="12.75">
      <c r="A120" t="s">
        <v>55</v>
      </c>
      <c r="E120" s="39" t="s">
        <v>5</v>
      </c>
    </row>
    <row r="121" spans="1:13" ht="12.75">
      <c r="A121" t="s">
        <v>46</v>
      </c>
      <c r="C121" s="31" t="s">
        <v>5958</v>
      </c>
      <c r="E121" s="33" t="s">
        <v>5959</v>
      </c>
      <c r="J121" s="32">
        <f>0</f>
      </c>
      <c s="32">
        <f>0</f>
      </c>
      <c s="32">
        <f>0+L122+L126+L130+L134+L138+L142+L146+L150+L154+L158+L162+L166+L170+L174+L178+L182+L186+L190+L194+L198+L202</f>
      </c>
      <c s="32">
        <f>0+M122+M126+M130+M134+M138+M142+M146+M150+M154+M158+M162+M166+M170+M174+M178+M182+M186+M190+M194+M198+M202</f>
      </c>
    </row>
    <row r="122" spans="1:16" ht="12.75">
      <c r="A122" t="s">
        <v>48</v>
      </c>
      <c s="34" t="s">
        <v>260</v>
      </c>
      <c s="34" t="s">
        <v>6786</v>
      </c>
      <c s="35" t="s">
        <v>5</v>
      </c>
      <c s="6" t="s">
        <v>6787</v>
      </c>
      <c s="36" t="s">
        <v>51</v>
      </c>
      <c s="37">
        <v>24.45</v>
      </c>
      <c s="36">
        <v>0</v>
      </c>
      <c s="36">
        <f>ROUND(G122*H122,6)</f>
      </c>
      <c r="L122" s="38">
        <v>0</v>
      </c>
      <c s="32">
        <f>ROUND(ROUND(L122,2)*ROUND(G122,3),2)</f>
      </c>
      <c s="36" t="s">
        <v>434</v>
      </c>
      <c>
        <f>(M122*21)/100</f>
      </c>
      <c t="s">
        <v>27</v>
      </c>
    </row>
    <row r="123" spans="1:5" ht="12.75">
      <c r="A123" s="35" t="s">
        <v>53</v>
      </c>
      <c r="E123" s="39" t="s">
        <v>5</v>
      </c>
    </row>
    <row r="124" spans="1:5" ht="12.75">
      <c r="A124" s="35" t="s">
        <v>54</v>
      </c>
      <c r="E124" s="40" t="s">
        <v>6788</v>
      </c>
    </row>
    <row r="125" spans="1:5" ht="12.75">
      <c r="A125" t="s">
        <v>55</v>
      </c>
      <c r="E125" s="39" t="s">
        <v>5</v>
      </c>
    </row>
    <row r="126" spans="1:16" ht="12.75">
      <c r="A126" t="s">
        <v>48</v>
      </c>
      <c s="34" t="s">
        <v>264</v>
      </c>
      <c s="34" t="s">
        <v>6789</v>
      </c>
      <c s="35" t="s">
        <v>5</v>
      </c>
      <c s="6" t="s">
        <v>6790</v>
      </c>
      <c s="36" t="s">
        <v>197</v>
      </c>
      <c s="37">
        <v>14.17</v>
      </c>
      <c s="36">
        <v>0</v>
      </c>
      <c s="36">
        <f>ROUND(G126*H126,6)</f>
      </c>
      <c r="L126" s="38">
        <v>0</v>
      </c>
      <c s="32">
        <f>ROUND(ROUND(L126,2)*ROUND(G126,3),2)</f>
      </c>
      <c s="36" t="s">
        <v>434</v>
      </c>
      <c>
        <f>(M126*21)/100</f>
      </c>
      <c t="s">
        <v>27</v>
      </c>
    </row>
    <row r="127" spans="1:5" ht="12.75">
      <c r="A127" s="35" t="s">
        <v>53</v>
      </c>
      <c r="E127" s="39" t="s">
        <v>5</v>
      </c>
    </row>
    <row r="128" spans="1:5" ht="12.75">
      <c r="A128" s="35" t="s">
        <v>54</v>
      </c>
      <c r="E128" s="40" t="s">
        <v>6791</v>
      </c>
    </row>
    <row r="129" spans="1:5" ht="12.75">
      <c r="A129" t="s">
        <v>55</v>
      </c>
      <c r="E129" s="39" t="s">
        <v>5</v>
      </c>
    </row>
    <row r="130" spans="1:16" ht="12.75">
      <c r="A130" t="s">
        <v>48</v>
      </c>
      <c s="34" t="s">
        <v>283</v>
      </c>
      <c s="34" t="s">
        <v>6792</v>
      </c>
      <c s="35" t="s">
        <v>5</v>
      </c>
      <c s="6" t="s">
        <v>6793</v>
      </c>
      <c s="36" t="s">
        <v>197</v>
      </c>
      <c s="37">
        <v>3.91</v>
      </c>
      <c s="36">
        <v>0</v>
      </c>
      <c s="36">
        <f>ROUND(G130*H130,6)</f>
      </c>
      <c r="L130" s="38">
        <v>0</v>
      </c>
      <c s="32">
        <f>ROUND(ROUND(L130,2)*ROUND(G130,3),2)</f>
      </c>
      <c s="36" t="s">
        <v>434</v>
      </c>
      <c>
        <f>(M130*21)/100</f>
      </c>
      <c t="s">
        <v>27</v>
      </c>
    </row>
    <row r="131" spans="1:5" ht="12.75">
      <c r="A131" s="35" t="s">
        <v>53</v>
      </c>
      <c r="E131" s="39" t="s">
        <v>5</v>
      </c>
    </row>
    <row r="132" spans="1:5" ht="12.75">
      <c r="A132" s="35" t="s">
        <v>54</v>
      </c>
      <c r="E132" s="40" t="s">
        <v>6794</v>
      </c>
    </row>
    <row r="133" spans="1:5" ht="12.75">
      <c r="A133" t="s">
        <v>55</v>
      </c>
      <c r="E133" s="39" t="s">
        <v>5</v>
      </c>
    </row>
    <row r="134" spans="1:16" ht="12.75">
      <c r="A134" t="s">
        <v>48</v>
      </c>
      <c s="34" t="s">
        <v>287</v>
      </c>
      <c s="34" t="s">
        <v>6795</v>
      </c>
      <c s="35" t="s">
        <v>5</v>
      </c>
      <c s="6" t="s">
        <v>6796</v>
      </c>
      <c s="36" t="s">
        <v>197</v>
      </c>
      <c s="37">
        <v>3.56</v>
      </c>
      <c s="36">
        <v>0</v>
      </c>
      <c s="36">
        <f>ROUND(G134*H134,6)</f>
      </c>
      <c r="L134" s="38">
        <v>0</v>
      </c>
      <c s="32">
        <f>ROUND(ROUND(L134,2)*ROUND(G134,3),2)</f>
      </c>
      <c s="36" t="s">
        <v>434</v>
      </c>
      <c>
        <f>(M134*21)/100</f>
      </c>
      <c t="s">
        <v>27</v>
      </c>
    </row>
    <row r="135" spans="1:5" ht="12.75">
      <c r="A135" s="35" t="s">
        <v>53</v>
      </c>
      <c r="E135" s="39" t="s">
        <v>5</v>
      </c>
    </row>
    <row r="136" spans="1:5" ht="12.75">
      <c r="A136" s="35" t="s">
        <v>54</v>
      </c>
      <c r="E136" s="40" t="s">
        <v>6797</v>
      </c>
    </row>
    <row r="137" spans="1:5" ht="12.75">
      <c r="A137" t="s">
        <v>55</v>
      </c>
      <c r="E137" s="39" t="s">
        <v>5</v>
      </c>
    </row>
    <row r="138" spans="1:16" ht="12.75">
      <c r="A138" t="s">
        <v>48</v>
      </c>
      <c s="34" t="s">
        <v>291</v>
      </c>
      <c s="34" t="s">
        <v>6798</v>
      </c>
      <c s="35" t="s">
        <v>5</v>
      </c>
      <c s="6" t="s">
        <v>6799</v>
      </c>
      <c s="36" t="s">
        <v>51</v>
      </c>
      <c s="37">
        <v>83.4</v>
      </c>
      <c s="36">
        <v>0</v>
      </c>
      <c s="36">
        <f>ROUND(G138*H138,6)</f>
      </c>
      <c r="L138" s="38">
        <v>0</v>
      </c>
      <c s="32">
        <f>ROUND(ROUND(L138,2)*ROUND(G138,3),2)</f>
      </c>
      <c s="36" t="s">
        <v>434</v>
      </c>
      <c>
        <f>(M138*21)/100</f>
      </c>
      <c t="s">
        <v>27</v>
      </c>
    </row>
    <row r="139" spans="1:5" ht="12.75">
      <c r="A139" s="35" t="s">
        <v>53</v>
      </c>
      <c r="E139" s="39" t="s">
        <v>5</v>
      </c>
    </row>
    <row r="140" spans="1:5" ht="12.75">
      <c r="A140" s="35" t="s">
        <v>54</v>
      </c>
      <c r="E140" s="40" t="s">
        <v>6800</v>
      </c>
    </row>
    <row r="141" spans="1:5" ht="12.75">
      <c r="A141" t="s">
        <v>55</v>
      </c>
      <c r="E141" s="39" t="s">
        <v>5</v>
      </c>
    </row>
    <row r="142" spans="1:16" ht="12.75">
      <c r="A142" t="s">
        <v>48</v>
      </c>
      <c s="34" t="s">
        <v>295</v>
      </c>
      <c s="34" t="s">
        <v>6801</v>
      </c>
      <c s="35" t="s">
        <v>5</v>
      </c>
      <c s="6" t="s">
        <v>6802</v>
      </c>
      <c s="36" t="s">
        <v>51</v>
      </c>
      <c s="37">
        <v>24.45</v>
      </c>
      <c s="36">
        <v>0</v>
      </c>
      <c s="36">
        <f>ROUND(G142*H142,6)</f>
      </c>
      <c r="L142" s="38">
        <v>0</v>
      </c>
      <c s="32">
        <f>ROUND(ROUND(L142,2)*ROUND(G142,3),2)</f>
      </c>
      <c s="36" t="s">
        <v>434</v>
      </c>
      <c>
        <f>(M142*21)/100</f>
      </c>
      <c t="s">
        <v>27</v>
      </c>
    </row>
    <row r="143" spans="1:5" ht="12.75">
      <c r="A143" s="35" t="s">
        <v>53</v>
      </c>
      <c r="E143" s="39" t="s">
        <v>5</v>
      </c>
    </row>
    <row r="144" spans="1:5" ht="12.75">
      <c r="A144" s="35" t="s">
        <v>54</v>
      </c>
      <c r="E144" s="40" t="s">
        <v>6788</v>
      </c>
    </row>
    <row r="145" spans="1:5" ht="12.75">
      <c r="A145" t="s">
        <v>55</v>
      </c>
      <c r="E145" s="39" t="s">
        <v>5</v>
      </c>
    </row>
    <row r="146" spans="1:16" ht="12.75">
      <c r="A146" t="s">
        <v>48</v>
      </c>
      <c s="34" t="s">
        <v>526</v>
      </c>
      <c s="34" t="s">
        <v>6803</v>
      </c>
      <c s="35" t="s">
        <v>5</v>
      </c>
      <c s="6" t="s">
        <v>6804</v>
      </c>
      <c s="36" t="s">
        <v>298</v>
      </c>
      <c s="37">
        <v>2</v>
      </c>
      <c s="36">
        <v>0</v>
      </c>
      <c s="36">
        <f>ROUND(G146*H146,6)</f>
      </c>
      <c r="L146" s="38">
        <v>0</v>
      </c>
      <c s="32">
        <f>ROUND(ROUND(L146,2)*ROUND(G146,3),2)</f>
      </c>
      <c s="36" t="s">
        <v>434</v>
      </c>
      <c>
        <f>(M146*21)/100</f>
      </c>
      <c t="s">
        <v>27</v>
      </c>
    </row>
    <row r="147" spans="1:5" ht="12.75">
      <c r="A147" s="35" t="s">
        <v>53</v>
      </c>
      <c r="E147" s="39" t="s">
        <v>5</v>
      </c>
    </row>
    <row r="148" spans="1:5" ht="12.75">
      <c r="A148" s="35" t="s">
        <v>54</v>
      </c>
      <c r="E148" s="40" t="s">
        <v>3735</v>
      </c>
    </row>
    <row r="149" spans="1:5" ht="12.75">
      <c r="A149" t="s">
        <v>55</v>
      </c>
      <c r="E149" s="39" t="s">
        <v>5</v>
      </c>
    </row>
    <row r="150" spans="1:16" ht="12.75">
      <c r="A150" t="s">
        <v>48</v>
      </c>
      <c s="34" t="s">
        <v>300</v>
      </c>
      <c s="34" t="s">
        <v>6805</v>
      </c>
      <c s="35" t="s">
        <v>5</v>
      </c>
      <c s="6" t="s">
        <v>6806</v>
      </c>
      <c s="36" t="s">
        <v>51</v>
      </c>
      <c s="37">
        <v>41.7</v>
      </c>
      <c s="36">
        <v>0</v>
      </c>
      <c s="36">
        <f>ROUND(G150*H150,6)</f>
      </c>
      <c r="L150" s="38">
        <v>0</v>
      </c>
      <c s="32">
        <f>ROUND(ROUND(L150,2)*ROUND(G150,3),2)</f>
      </c>
      <c s="36" t="s">
        <v>434</v>
      </c>
      <c>
        <f>(M150*21)/100</f>
      </c>
      <c t="s">
        <v>27</v>
      </c>
    </row>
    <row r="151" spans="1:5" ht="12.75">
      <c r="A151" s="35" t="s">
        <v>53</v>
      </c>
      <c r="E151" s="39" t="s">
        <v>5</v>
      </c>
    </row>
    <row r="152" spans="1:5" ht="12.75">
      <c r="A152" s="35" t="s">
        <v>54</v>
      </c>
      <c r="E152" s="40" t="s">
        <v>6807</v>
      </c>
    </row>
    <row r="153" spans="1:5" ht="12.75">
      <c r="A153" t="s">
        <v>55</v>
      </c>
      <c r="E153" s="39" t="s">
        <v>5</v>
      </c>
    </row>
    <row r="154" spans="1:16" ht="12.75">
      <c r="A154" t="s">
        <v>48</v>
      </c>
      <c s="34" t="s">
        <v>533</v>
      </c>
      <c s="34" t="s">
        <v>6808</v>
      </c>
      <c s="35" t="s">
        <v>5</v>
      </c>
      <c s="6" t="s">
        <v>6809</v>
      </c>
      <c s="36" t="s">
        <v>298</v>
      </c>
      <c s="37">
        <v>4</v>
      </c>
      <c s="36">
        <v>0</v>
      </c>
      <c s="36">
        <f>ROUND(G154*H154,6)</f>
      </c>
      <c r="L154" s="38">
        <v>0</v>
      </c>
      <c s="32">
        <f>ROUND(ROUND(L154,2)*ROUND(G154,3),2)</f>
      </c>
      <c s="36" t="s">
        <v>434</v>
      </c>
      <c>
        <f>(M154*21)/100</f>
      </c>
      <c t="s">
        <v>27</v>
      </c>
    </row>
    <row r="155" spans="1:5" ht="12.75">
      <c r="A155" s="35" t="s">
        <v>53</v>
      </c>
      <c r="E155" s="39" t="s">
        <v>5</v>
      </c>
    </row>
    <row r="156" spans="1:5" ht="12.75">
      <c r="A156" s="35" t="s">
        <v>54</v>
      </c>
      <c r="E156" s="40" t="s">
        <v>3750</v>
      </c>
    </row>
    <row r="157" spans="1:5" ht="12.75">
      <c r="A157" t="s">
        <v>55</v>
      </c>
      <c r="E157" s="39" t="s">
        <v>5</v>
      </c>
    </row>
    <row r="158" spans="1:16" ht="12.75">
      <c r="A158" t="s">
        <v>48</v>
      </c>
      <c s="34" t="s">
        <v>305</v>
      </c>
      <c s="34" t="s">
        <v>6810</v>
      </c>
      <c s="35" t="s">
        <v>5</v>
      </c>
      <c s="6" t="s">
        <v>6811</v>
      </c>
      <c s="36" t="s">
        <v>51</v>
      </c>
      <c s="37">
        <v>4.55</v>
      </c>
      <c s="36">
        <v>0</v>
      </c>
      <c s="36">
        <f>ROUND(G158*H158,6)</f>
      </c>
      <c r="L158" s="38">
        <v>0</v>
      </c>
      <c s="32">
        <f>ROUND(ROUND(L158,2)*ROUND(G158,3),2)</f>
      </c>
      <c s="36" t="s">
        <v>434</v>
      </c>
      <c>
        <f>(M158*21)/100</f>
      </c>
      <c t="s">
        <v>27</v>
      </c>
    </row>
    <row r="159" spans="1:5" ht="12.75">
      <c r="A159" s="35" t="s">
        <v>53</v>
      </c>
      <c r="E159" s="39" t="s">
        <v>5</v>
      </c>
    </row>
    <row r="160" spans="1:5" ht="12.75">
      <c r="A160" s="35" t="s">
        <v>54</v>
      </c>
      <c r="E160" s="40" t="s">
        <v>6812</v>
      </c>
    </row>
    <row r="161" spans="1:5" ht="12.75">
      <c r="A161" t="s">
        <v>55</v>
      </c>
      <c r="E161" s="39" t="s">
        <v>5</v>
      </c>
    </row>
    <row r="162" spans="1:16" ht="12.75">
      <c r="A162" t="s">
        <v>48</v>
      </c>
      <c s="34" t="s">
        <v>311</v>
      </c>
      <c s="34" t="s">
        <v>6813</v>
      </c>
      <c s="35" t="s">
        <v>5</v>
      </c>
      <c s="6" t="s">
        <v>6814</v>
      </c>
      <c s="36" t="s">
        <v>51</v>
      </c>
      <c s="37">
        <v>4.09</v>
      </c>
      <c s="36">
        <v>0</v>
      </c>
      <c s="36">
        <f>ROUND(G162*H162,6)</f>
      </c>
      <c r="L162" s="38">
        <v>0</v>
      </c>
      <c s="32">
        <f>ROUND(ROUND(L162,2)*ROUND(G162,3),2)</f>
      </c>
      <c s="36" t="s">
        <v>434</v>
      </c>
      <c>
        <f>(M162*21)/100</f>
      </c>
      <c t="s">
        <v>27</v>
      </c>
    </row>
    <row r="163" spans="1:5" ht="12.75">
      <c r="A163" s="35" t="s">
        <v>53</v>
      </c>
      <c r="E163" s="39" t="s">
        <v>5</v>
      </c>
    </row>
    <row r="164" spans="1:5" ht="12.75">
      <c r="A164" s="35" t="s">
        <v>54</v>
      </c>
      <c r="E164" s="40" t="s">
        <v>6815</v>
      </c>
    </row>
    <row r="165" spans="1:5" ht="12.75">
      <c r="A165" t="s">
        <v>55</v>
      </c>
      <c r="E165" s="39" t="s">
        <v>5</v>
      </c>
    </row>
    <row r="166" spans="1:16" ht="25.5">
      <c r="A166" t="s">
        <v>48</v>
      </c>
      <c s="34" t="s">
        <v>312</v>
      </c>
      <c s="34" t="s">
        <v>6816</v>
      </c>
      <c s="35" t="s">
        <v>5</v>
      </c>
      <c s="6" t="s">
        <v>6817</v>
      </c>
      <c s="36" t="s">
        <v>51</v>
      </c>
      <c s="37">
        <v>0.42</v>
      </c>
      <c s="36">
        <v>0</v>
      </c>
      <c s="36">
        <f>ROUND(G166*H166,6)</f>
      </c>
      <c r="L166" s="38">
        <v>0</v>
      </c>
      <c s="32">
        <f>ROUND(ROUND(L166,2)*ROUND(G166,3),2)</f>
      </c>
      <c s="36" t="s">
        <v>434</v>
      </c>
      <c>
        <f>(M166*21)/100</f>
      </c>
      <c t="s">
        <v>27</v>
      </c>
    </row>
    <row r="167" spans="1:5" ht="12.75">
      <c r="A167" s="35" t="s">
        <v>53</v>
      </c>
      <c r="E167" s="39" t="s">
        <v>5</v>
      </c>
    </row>
    <row r="168" spans="1:5" ht="12.75">
      <c r="A168" s="35" t="s">
        <v>54</v>
      </c>
      <c r="E168" s="40" t="s">
        <v>6818</v>
      </c>
    </row>
    <row r="169" spans="1:5" ht="12.75">
      <c r="A169" t="s">
        <v>55</v>
      </c>
      <c r="E169" s="39" t="s">
        <v>5</v>
      </c>
    </row>
    <row r="170" spans="1:16" ht="12.75">
      <c r="A170" t="s">
        <v>48</v>
      </c>
      <c s="34" t="s">
        <v>314</v>
      </c>
      <c s="34" t="s">
        <v>6819</v>
      </c>
      <c s="35" t="s">
        <v>5</v>
      </c>
      <c s="6" t="s">
        <v>6820</v>
      </c>
      <c s="36" t="s">
        <v>51</v>
      </c>
      <c s="37">
        <v>14.36</v>
      </c>
      <c s="36">
        <v>0</v>
      </c>
      <c s="36">
        <f>ROUND(G170*H170,6)</f>
      </c>
      <c r="L170" s="38">
        <v>0</v>
      </c>
      <c s="32">
        <f>ROUND(ROUND(L170,2)*ROUND(G170,3),2)</f>
      </c>
      <c s="36" t="s">
        <v>434</v>
      </c>
      <c>
        <f>(M170*21)/100</f>
      </c>
      <c t="s">
        <v>27</v>
      </c>
    </row>
    <row r="171" spans="1:5" ht="12.75">
      <c r="A171" s="35" t="s">
        <v>53</v>
      </c>
      <c r="E171" s="39" t="s">
        <v>5</v>
      </c>
    </row>
    <row r="172" spans="1:5" ht="12.75">
      <c r="A172" s="35" t="s">
        <v>54</v>
      </c>
      <c r="E172" s="40" t="s">
        <v>6821</v>
      </c>
    </row>
    <row r="173" spans="1:5" ht="12.75">
      <c r="A173" t="s">
        <v>55</v>
      </c>
      <c r="E173" s="39" t="s">
        <v>5</v>
      </c>
    </row>
    <row r="174" spans="1:16" ht="12.75">
      <c r="A174" t="s">
        <v>48</v>
      </c>
      <c s="34" t="s">
        <v>319</v>
      </c>
      <c s="34" t="s">
        <v>6822</v>
      </c>
      <c s="35" t="s">
        <v>5</v>
      </c>
      <c s="6" t="s">
        <v>6823</v>
      </c>
      <c s="36" t="s">
        <v>51</v>
      </c>
      <c s="37">
        <v>6.23</v>
      </c>
      <c s="36">
        <v>0</v>
      </c>
      <c s="36">
        <f>ROUND(G174*H174,6)</f>
      </c>
      <c r="L174" s="38">
        <v>0</v>
      </c>
      <c s="32">
        <f>ROUND(ROUND(L174,2)*ROUND(G174,3),2)</f>
      </c>
      <c s="36" t="s">
        <v>434</v>
      </c>
      <c>
        <f>(M174*21)/100</f>
      </c>
      <c t="s">
        <v>27</v>
      </c>
    </row>
    <row r="175" spans="1:5" ht="12.75">
      <c r="A175" s="35" t="s">
        <v>53</v>
      </c>
      <c r="E175" s="39" t="s">
        <v>5</v>
      </c>
    </row>
    <row r="176" spans="1:5" ht="12.75">
      <c r="A176" s="35" t="s">
        <v>54</v>
      </c>
      <c r="E176" s="40" t="s">
        <v>6824</v>
      </c>
    </row>
    <row r="177" spans="1:5" ht="12.75">
      <c r="A177" t="s">
        <v>55</v>
      </c>
      <c r="E177" s="39" t="s">
        <v>5</v>
      </c>
    </row>
    <row r="178" spans="1:16" ht="25.5">
      <c r="A178" t="s">
        <v>48</v>
      </c>
      <c s="34" t="s">
        <v>323</v>
      </c>
      <c s="34" t="s">
        <v>6825</v>
      </c>
      <c s="35" t="s">
        <v>5</v>
      </c>
      <c s="6" t="s">
        <v>6826</v>
      </c>
      <c s="36" t="s">
        <v>51</v>
      </c>
      <c s="37">
        <v>4.32</v>
      </c>
      <c s="36">
        <v>0</v>
      </c>
      <c s="36">
        <f>ROUND(G178*H178,6)</f>
      </c>
      <c r="L178" s="38">
        <v>0</v>
      </c>
      <c s="32">
        <f>ROUND(ROUND(L178,2)*ROUND(G178,3),2)</f>
      </c>
      <c s="36" t="s">
        <v>434</v>
      </c>
      <c>
        <f>(M178*21)/100</f>
      </c>
      <c t="s">
        <v>27</v>
      </c>
    </row>
    <row r="179" spans="1:5" ht="12.75">
      <c r="A179" s="35" t="s">
        <v>53</v>
      </c>
      <c r="E179" s="39" t="s">
        <v>5</v>
      </c>
    </row>
    <row r="180" spans="1:5" ht="12.75">
      <c r="A180" s="35" t="s">
        <v>54</v>
      </c>
      <c r="E180" s="40" t="s">
        <v>6827</v>
      </c>
    </row>
    <row r="181" spans="1:5" ht="12.75">
      <c r="A181" t="s">
        <v>55</v>
      </c>
      <c r="E181" s="39" t="s">
        <v>5</v>
      </c>
    </row>
    <row r="182" spans="1:16" ht="12.75">
      <c r="A182" t="s">
        <v>48</v>
      </c>
      <c s="34" t="s">
        <v>327</v>
      </c>
      <c s="34" t="s">
        <v>6828</v>
      </c>
      <c s="35" t="s">
        <v>5</v>
      </c>
      <c s="6" t="s">
        <v>6829</v>
      </c>
      <c s="36" t="s">
        <v>51</v>
      </c>
      <c s="37">
        <v>24.45</v>
      </c>
      <c s="36">
        <v>0</v>
      </c>
      <c s="36">
        <f>ROUND(G182*H182,6)</f>
      </c>
      <c r="L182" s="38">
        <v>0</v>
      </c>
      <c s="32">
        <f>ROUND(ROUND(L182,2)*ROUND(G182,3),2)</f>
      </c>
      <c s="36" t="s">
        <v>434</v>
      </c>
      <c>
        <f>(M182*21)/100</f>
      </c>
      <c t="s">
        <v>27</v>
      </c>
    </row>
    <row r="183" spans="1:5" ht="12.75">
      <c r="A183" s="35" t="s">
        <v>53</v>
      </c>
      <c r="E183" s="39" t="s">
        <v>5</v>
      </c>
    </row>
    <row r="184" spans="1:5" ht="12.75">
      <c r="A184" s="35" t="s">
        <v>54</v>
      </c>
      <c r="E184" s="40" t="s">
        <v>6788</v>
      </c>
    </row>
    <row r="185" spans="1:5" ht="12.75">
      <c r="A185" t="s">
        <v>55</v>
      </c>
      <c r="E185" s="39" t="s">
        <v>5</v>
      </c>
    </row>
    <row r="186" spans="1:16" ht="12.75">
      <c r="A186" t="s">
        <v>48</v>
      </c>
      <c s="34" t="s">
        <v>330</v>
      </c>
      <c s="34" t="s">
        <v>6830</v>
      </c>
      <c s="35" t="s">
        <v>5</v>
      </c>
      <c s="6" t="s">
        <v>6831</v>
      </c>
      <c s="36" t="s">
        <v>51</v>
      </c>
      <c s="37">
        <v>6.75</v>
      </c>
      <c s="36">
        <v>0</v>
      </c>
      <c s="36">
        <f>ROUND(G186*H186,6)</f>
      </c>
      <c r="L186" s="38">
        <v>0</v>
      </c>
      <c s="32">
        <f>ROUND(ROUND(L186,2)*ROUND(G186,3),2)</f>
      </c>
      <c s="36" t="s">
        <v>434</v>
      </c>
      <c>
        <f>(M186*21)/100</f>
      </c>
      <c t="s">
        <v>27</v>
      </c>
    </row>
    <row r="187" spans="1:5" ht="12.75">
      <c r="A187" s="35" t="s">
        <v>53</v>
      </c>
      <c r="E187" s="39" t="s">
        <v>5</v>
      </c>
    </row>
    <row r="188" spans="1:5" ht="12.75">
      <c r="A188" s="35" t="s">
        <v>54</v>
      </c>
      <c r="E188" s="40" t="s">
        <v>6832</v>
      </c>
    </row>
    <row r="189" spans="1:5" ht="12.75">
      <c r="A189" t="s">
        <v>55</v>
      </c>
      <c r="E189" s="39" t="s">
        <v>5</v>
      </c>
    </row>
    <row r="190" spans="1:16" ht="12.75">
      <c r="A190" t="s">
        <v>48</v>
      </c>
      <c s="34" t="s">
        <v>334</v>
      </c>
      <c s="34" t="s">
        <v>6833</v>
      </c>
      <c s="35" t="s">
        <v>5</v>
      </c>
      <c s="6" t="s">
        <v>6834</v>
      </c>
      <c s="36" t="s">
        <v>51</v>
      </c>
      <c s="37">
        <v>6.18</v>
      </c>
      <c s="36">
        <v>0</v>
      </c>
      <c s="36">
        <f>ROUND(G190*H190,6)</f>
      </c>
      <c r="L190" s="38">
        <v>0</v>
      </c>
      <c s="32">
        <f>ROUND(ROUND(L190,2)*ROUND(G190,3),2)</f>
      </c>
      <c s="36" t="s">
        <v>434</v>
      </c>
      <c>
        <f>(M190*21)/100</f>
      </c>
      <c t="s">
        <v>27</v>
      </c>
    </row>
    <row r="191" spans="1:5" ht="12.75">
      <c r="A191" s="35" t="s">
        <v>53</v>
      </c>
      <c r="E191" s="39" t="s">
        <v>5</v>
      </c>
    </row>
    <row r="192" spans="1:5" ht="12.75">
      <c r="A192" s="35" t="s">
        <v>54</v>
      </c>
      <c r="E192" s="40" t="s">
        <v>6835</v>
      </c>
    </row>
    <row r="193" spans="1:5" ht="12.75">
      <c r="A193" t="s">
        <v>55</v>
      </c>
      <c r="E193" s="39" t="s">
        <v>5</v>
      </c>
    </row>
    <row r="194" spans="1:16" ht="12.75">
      <c r="A194" t="s">
        <v>48</v>
      </c>
      <c s="34" t="s">
        <v>558</v>
      </c>
      <c s="34" t="s">
        <v>6836</v>
      </c>
      <c s="35" t="s">
        <v>5</v>
      </c>
      <c s="6" t="s">
        <v>6837</v>
      </c>
      <c s="36" t="s">
        <v>51</v>
      </c>
      <c s="37">
        <v>12.22</v>
      </c>
      <c s="36">
        <v>0</v>
      </c>
      <c s="36">
        <f>ROUND(G194*H194,6)</f>
      </c>
      <c r="L194" s="38">
        <v>0</v>
      </c>
      <c s="32">
        <f>ROUND(ROUND(L194,2)*ROUND(G194,3),2)</f>
      </c>
      <c s="36" t="s">
        <v>434</v>
      </c>
      <c>
        <f>(M194*21)/100</f>
      </c>
      <c t="s">
        <v>27</v>
      </c>
    </row>
    <row r="195" spans="1:5" ht="12.75">
      <c r="A195" s="35" t="s">
        <v>53</v>
      </c>
      <c r="E195" s="39" t="s">
        <v>5</v>
      </c>
    </row>
    <row r="196" spans="1:5" ht="12.75">
      <c r="A196" s="35" t="s">
        <v>54</v>
      </c>
      <c r="E196" s="40" t="s">
        <v>6838</v>
      </c>
    </row>
    <row r="197" spans="1:5" ht="12.75">
      <c r="A197" t="s">
        <v>55</v>
      </c>
      <c r="E197" s="39" t="s">
        <v>5</v>
      </c>
    </row>
    <row r="198" spans="1:16" ht="12.75">
      <c r="A198" t="s">
        <v>48</v>
      </c>
      <c s="34" t="s">
        <v>562</v>
      </c>
      <c s="34" t="s">
        <v>6839</v>
      </c>
      <c s="35" t="s">
        <v>5</v>
      </c>
      <c s="6" t="s">
        <v>6840</v>
      </c>
      <c s="36" t="s">
        <v>197</v>
      </c>
      <c s="37">
        <v>418.408</v>
      </c>
      <c s="36">
        <v>0.00266</v>
      </c>
      <c s="36">
        <f>ROUND(G198*H198,6)</f>
      </c>
      <c r="L198" s="38">
        <v>0</v>
      </c>
      <c s="32">
        <f>ROUND(ROUND(L198,2)*ROUND(G198,3),2)</f>
      </c>
      <c s="36" t="s">
        <v>3651</v>
      </c>
      <c>
        <f>(M198*21)/100</f>
      </c>
      <c t="s">
        <v>27</v>
      </c>
    </row>
    <row r="199" spans="1:5" ht="12.75">
      <c r="A199" s="35" t="s">
        <v>53</v>
      </c>
      <c r="E199" s="39" t="s">
        <v>5</v>
      </c>
    </row>
    <row r="200" spans="1:5" ht="38.25">
      <c r="A200" s="35" t="s">
        <v>54</v>
      </c>
      <c r="E200" s="40" t="s">
        <v>6841</v>
      </c>
    </row>
    <row r="201" spans="1:5" ht="12.75">
      <c r="A201" t="s">
        <v>55</v>
      </c>
      <c r="E201" s="39" t="s">
        <v>5</v>
      </c>
    </row>
    <row r="202" spans="1:16" ht="12.75">
      <c r="A202" t="s">
        <v>48</v>
      </c>
      <c s="34" t="s">
        <v>338</v>
      </c>
      <c s="34" t="s">
        <v>6842</v>
      </c>
      <c s="35" t="s">
        <v>5</v>
      </c>
      <c s="6" t="s">
        <v>6843</v>
      </c>
      <c s="36" t="s">
        <v>443</v>
      </c>
      <c s="37">
        <v>1.113</v>
      </c>
      <c s="36">
        <v>0</v>
      </c>
      <c s="36">
        <f>ROUND(G202*H202,6)</f>
      </c>
      <c r="L202" s="38">
        <v>0</v>
      </c>
      <c s="32">
        <f>ROUND(ROUND(L202,2)*ROUND(G202,3),2)</f>
      </c>
      <c s="36" t="s">
        <v>3651</v>
      </c>
      <c>
        <f>(M202*21)/100</f>
      </c>
      <c t="s">
        <v>27</v>
      </c>
    </row>
    <row r="203" spans="1:5" ht="12.75">
      <c r="A203" s="35" t="s">
        <v>53</v>
      </c>
      <c r="E203" s="39" t="s">
        <v>5</v>
      </c>
    </row>
    <row r="204" spans="1:5" ht="12.75">
      <c r="A204" s="35" t="s">
        <v>54</v>
      </c>
      <c r="E204" s="40" t="s">
        <v>6844</v>
      </c>
    </row>
    <row r="205" spans="1:5" ht="12.75">
      <c r="A205" t="s">
        <v>55</v>
      </c>
      <c r="E205" s="39" t="s">
        <v>5</v>
      </c>
    </row>
    <row r="206" spans="1:13" ht="12.75">
      <c r="A206" t="s">
        <v>46</v>
      </c>
      <c r="C206" s="31" t="s">
        <v>4764</v>
      </c>
      <c r="E206" s="33" t="s">
        <v>4765</v>
      </c>
      <c r="J206" s="32">
        <f>0</f>
      </c>
      <c s="32">
        <f>0</f>
      </c>
      <c s="32">
        <f>0+L207+L211+L215+L219+L223+L227+L231+L235+L239+L243</f>
      </c>
      <c s="32">
        <f>0+M207+M211+M215+M219+M223+M227+M231+M235+M239+M243</f>
      </c>
    </row>
    <row r="207" spans="1:16" ht="25.5">
      <c r="A207" t="s">
        <v>48</v>
      </c>
      <c s="34" t="s">
        <v>342</v>
      </c>
      <c s="34" t="s">
        <v>6845</v>
      </c>
      <c s="35" t="s">
        <v>5</v>
      </c>
      <c s="6" t="s">
        <v>6846</v>
      </c>
      <c s="36" t="s">
        <v>2852</v>
      </c>
      <c s="37">
        <v>20</v>
      </c>
      <c s="36">
        <v>0</v>
      </c>
      <c s="36">
        <f>ROUND(G207*H207,6)</f>
      </c>
      <c r="L207" s="38">
        <v>0</v>
      </c>
      <c s="32">
        <f>ROUND(ROUND(L207,2)*ROUND(G207,3),2)</f>
      </c>
      <c s="36" t="s">
        <v>434</v>
      </c>
      <c>
        <f>(M207*21)/100</f>
      </c>
      <c t="s">
        <v>27</v>
      </c>
    </row>
    <row r="208" spans="1:5" ht="12.75">
      <c r="A208" s="35" t="s">
        <v>53</v>
      </c>
      <c r="E208" s="39" t="s">
        <v>5</v>
      </c>
    </row>
    <row r="209" spans="1:5" ht="12.75">
      <c r="A209" s="35" t="s">
        <v>54</v>
      </c>
      <c r="E209" s="40" t="s">
        <v>6847</v>
      </c>
    </row>
    <row r="210" spans="1:5" ht="12.75">
      <c r="A210" t="s">
        <v>55</v>
      </c>
      <c r="E210" s="39" t="s">
        <v>5</v>
      </c>
    </row>
    <row r="211" spans="1:16" ht="25.5">
      <c r="A211" t="s">
        <v>48</v>
      </c>
      <c s="34" t="s">
        <v>573</v>
      </c>
      <c s="34" t="s">
        <v>6848</v>
      </c>
      <c s="35" t="s">
        <v>5</v>
      </c>
      <c s="6" t="s">
        <v>6849</v>
      </c>
      <c s="36" t="s">
        <v>2852</v>
      </c>
      <c s="37">
        <v>20</v>
      </c>
      <c s="36">
        <v>0</v>
      </c>
      <c s="36">
        <f>ROUND(G211*H211,6)</f>
      </c>
      <c r="L211" s="38">
        <v>0</v>
      </c>
      <c s="32">
        <f>ROUND(ROUND(L211,2)*ROUND(G211,3),2)</f>
      </c>
      <c s="36" t="s">
        <v>434</v>
      </c>
      <c>
        <f>(M211*21)/100</f>
      </c>
      <c t="s">
        <v>27</v>
      </c>
    </row>
    <row r="212" spans="1:5" ht="12.75">
      <c r="A212" s="35" t="s">
        <v>53</v>
      </c>
      <c r="E212" s="39" t="s">
        <v>5</v>
      </c>
    </row>
    <row r="213" spans="1:5" ht="12.75">
      <c r="A213" s="35" t="s">
        <v>54</v>
      </c>
      <c r="E213" s="40" t="s">
        <v>6847</v>
      </c>
    </row>
    <row r="214" spans="1:5" ht="12.75">
      <c r="A214" t="s">
        <v>55</v>
      </c>
      <c r="E214" s="39" t="s">
        <v>5</v>
      </c>
    </row>
    <row r="215" spans="1:16" ht="25.5">
      <c r="A215" t="s">
        <v>48</v>
      </c>
      <c s="34" t="s">
        <v>577</v>
      </c>
      <c s="34" t="s">
        <v>6850</v>
      </c>
      <c s="35" t="s">
        <v>5</v>
      </c>
      <c s="6" t="s">
        <v>6851</v>
      </c>
      <c s="36" t="s">
        <v>2852</v>
      </c>
      <c s="37">
        <v>17</v>
      </c>
      <c s="36">
        <v>0</v>
      </c>
      <c s="36">
        <f>ROUND(G215*H215,6)</f>
      </c>
      <c r="L215" s="38">
        <v>0</v>
      </c>
      <c s="32">
        <f>ROUND(ROUND(L215,2)*ROUND(G215,3),2)</f>
      </c>
      <c s="36" t="s">
        <v>434</v>
      </c>
      <c>
        <f>(M215*21)/100</f>
      </c>
      <c t="s">
        <v>27</v>
      </c>
    </row>
    <row r="216" spans="1:5" ht="12.75">
      <c r="A216" s="35" t="s">
        <v>53</v>
      </c>
      <c r="E216" s="39" t="s">
        <v>5</v>
      </c>
    </row>
    <row r="217" spans="1:5" ht="12.75">
      <c r="A217" s="35" t="s">
        <v>54</v>
      </c>
      <c r="E217" s="40" t="s">
        <v>6852</v>
      </c>
    </row>
    <row r="218" spans="1:5" ht="12.75">
      <c r="A218" t="s">
        <v>55</v>
      </c>
      <c r="E218" s="39" t="s">
        <v>5</v>
      </c>
    </row>
    <row r="219" spans="1:16" ht="25.5">
      <c r="A219" t="s">
        <v>48</v>
      </c>
      <c s="34" t="s">
        <v>346</v>
      </c>
      <c s="34" t="s">
        <v>6853</v>
      </c>
      <c s="35" t="s">
        <v>5</v>
      </c>
      <c s="6" t="s">
        <v>6854</v>
      </c>
      <c s="36" t="s">
        <v>2852</v>
      </c>
      <c s="37">
        <v>10</v>
      </c>
      <c s="36">
        <v>0</v>
      </c>
      <c s="36">
        <f>ROUND(G219*H219,6)</f>
      </c>
      <c r="L219" s="38">
        <v>0</v>
      </c>
      <c s="32">
        <f>ROUND(ROUND(L219,2)*ROUND(G219,3),2)</f>
      </c>
      <c s="36" t="s">
        <v>434</v>
      </c>
      <c>
        <f>(M219*21)/100</f>
      </c>
      <c t="s">
        <v>27</v>
      </c>
    </row>
    <row r="220" spans="1:5" ht="12.75">
      <c r="A220" s="35" t="s">
        <v>53</v>
      </c>
      <c r="E220" s="39" t="s">
        <v>5</v>
      </c>
    </row>
    <row r="221" spans="1:5" ht="12.75">
      <c r="A221" s="35" t="s">
        <v>54</v>
      </c>
      <c r="E221" s="40" t="s">
        <v>3730</v>
      </c>
    </row>
    <row r="222" spans="1:5" ht="12.75">
      <c r="A222" t="s">
        <v>55</v>
      </c>
      <c r="E222" s="39" t="s">
        <v>5</v>
      </c>
    </row>
    <row r="223" spans="1:16" ht="25.5">
      <c r="A223" t="s">
        <v>48</v>
      </c>
      <c s="34" t="s">
        <v>350</v>
      </c>
      <c s="34" t="s">
        <v>6855</v>
      </c>
      <c s="35" t="s">
        <v>5</v>
      </c>
      <c s="6" t="s">
        <v>6856</v>
      </c>
      <c s="36" t="s">
        <v>2852</v>
      </c>
      <c s="37">
        <v>9</v>
      </c>
      <c s="36">
        <v>0</v>
      </c>
      <c s="36">
        <f>ROUND(G223*H223,6)</f>
      </c>
      <c r="L223" s="38">
        <v>0</v>
      </c>
      <c s="32">
        <f>ROUND(ROUND(L223,2)*ROUND(G223,3),2)</f>
      </c>
      <c s="36" t="s">
        <v>434</v>
      </c>
      <c>
        <f>(M223*21)/100</f>
      </c>
      <c t="s">
        <v>27</v>
      </c>
    </row>
    <row r="224" spans="1:5" ht="12.75">
      <c r="A224" s="35" t="s">
        <v>53</v>
      </c>
      <c r="E224" s="39" t="s">
        <v>5</v>
      </c>
    </row>
    <row r="225" spans="1:5" ht="12.75">
      <c r="A225" s="35" t="s">
        <v>54</v>
      </c>
      <c r="E225" s="40" t="s">
        <v>4696</v>
      </c>
    </row>
    <row r="226" spans="1:5" ht="12.75">
      <c r="A226" t="s">
        <v>55</v>
      </c>
      <c r="E226" s="39" t="s">
        <v>5</v>
      </c>
    </row>
    <row r="227" spans="1:16" ht="25.5">
      <c r="A227" t="s">
        <v>48</v>
      </c>
      <c s="34" t="s">
        <v>581</v>
      </c>
      <c s="34" t="s">
        <v>6857</v>
      </c>
      <c s="35" t="s">
        <v>5</v>
      </c>
      <c s="6" t="s">
        <v>6858</v>
      </c>
      <c s="36" t="s">
        <v>2852</v>
      </c>
      <c s="37">
        <v>34</v>
      </c>
      <c s="36">
        <v>0</v>
      </c>
      <c s="36">
        <f>ROUND(G227*H227,6)</f>
      </c>
      <c r="L227" s="38">
        <v>0</v>
      </c>
      <c s="32">
        <f>ROUND(ROUND(L227,2)*ROUND(G227,3),2)</f>
      </c>
      <c s="36" t="s">
        <v>434</v>
      </c>
      <c>
        <f>(M227*21)/100</f>
      </c>
      <c t="s">
        <v>27</v>
      </c>
    </row>
    <row r="228" spans="1:5" ht="12.75">
      <c r="A228" s="35" t="s">
        <v>53</v>
      </c>
      <c r="E228" s="39" t="s">
        <v>5</v>
      </c>
    </row>
    <row r="229" spans="1:5" ht="12.75">
      <c r="A229" s="35" t="s">
        <v>54</v>
      </c>
      <c r="E229" s="40" t="s">
        <v>6859</v>
      </c>
    </row>
    <row r="230" spans="1:5" ht="12.75">
      <c r="A230" t="s">
        <v>55</v>
      </c>
      <c r="E230" s="39" t="s">
        <v>5</v>
      </c>
    </row>
    <row r="231" spans="1:16" ht="25.5">
      <c r="A231" t="s">
        <v>48</v>
      </c>
      <c s="34" t="s">
        <v>585</v>
      </c>
      <c s="34" t="s">
        <v>6860</v>
      </c>
      <c s="35" t="s">
        <v>5</v>
      </c>
      <c s="6" t="s">
        <v>6861</v>
      </c>
      <c s="36" t="s">
        <v>2852</v>
      </c>
      <c s="37">
        <v>27.2</v>
      </c>
      <c s="36">
        <v>0</v>
      </c>
      <c s="36">
        <f>ROUND(G231*H231,6)</f>
      </c>
      <c r="L231" s="38">
        <v>0</v>
      </c>
      <c s="32">
        <f>ROUND(ROUND(L231,2)*ROUND(G231,3),2)</f>
      </c>
      <c s="36" t="s">
        <v>434</v>
      </c>
      <c>
        <f>(M231*21)/100</f>
      </c>
      <c t="s">
        <v>27</v>
      </c>
    </row>
    <row r="232" spans="1:5" ht="12.75">
      <c r="A232" s="35" t="s">
        <v>53</v>
      </c>
      <c r="E232" s="39" t="s">
        <v>5</v>
      </c>
    </row>
    <row r="233" spans="1:5" ht="12.75">
      <c r="A233" s="35" t="s">
        <v>54</v>
      </c>
      <c r="E233" s="40" t="s">
        <v>6862</v>
      </c>
    </row>
    <row r="234" spans="1:5" ht="12.75">
      <c r="A234" t="s">
        <v>55</v>
      </c>
      <c r="E234" s="39" t="s">
        <v>5</v>
      </c>
    </row>
    <row r="235" spans="1:16" ht="25.5">
      <c r="A235" t="s">
        <v>48</v>
      </c>
      <c s="34" t="s">
        <v>355</v>
      </c>
      <c s="34" t="s">
        <v>6863</v>
      </c>
      <c s="35" t="s">
        <v>5</v>
      </c>
      <c s="6" t="s">
        <v>6864</v>
      </c>
      <c s="36" t="s">
        <v>2852</v>
      </c>
      <c s="37">
        <v>12</v>
      </c>
      <c s="36">
        <v>0</v>
      </c>
      <c s="36">
        <f>ROUND(G235*H235,6)</f>
      </c>
      <c r="L235" s="38">
        <v>0</v>
      </c>
      <c s="32">
        <f>ROUND(ROUND(L235,2)*ROUND(G235,3),2)</f>
      </c>
      <c s="36" t="s">
        <v>434</v>
      </c>
      <c>
        <f>(M235*21)/100</f>
      </c>
      <c t="s">
        <v>27</v>
      </c>
    </row>
    <row r="236" spans="1:5" ht="12.75">
      <c r="A236" s="35" t="s">
        <v>53</v>
      </c>
      <c r="E236" s="39" t="s">
        <v>5</v>
      </c>
    </row>
    <row r="237" spans="1:5" ht="12.75">
      <c r="A237" s="35" t="s">
        <v>54</v>
      </c>
      <c r="E237" s="40" t="s">
        <v>6865</v>
      </c>
    </row>
    <row r="238" spans="1:5" ht="12.75">
      <c r="A238" t="s">
        <v>55</v>
      </c>
      <c r="E238" s="39" t="s">
        <v>5</v>
      </c>
    </row>
    <row r="239" spans="1:16" ht="12.75">
      <c r="A239" t="s">
        <v>48</v>
      </c>
      <c s="34" t="s">
        <v>359</v>
      </c>
      <c s="34" t="s">
        <v>6866</v>
      </c>
      <c s="35" t="s">
        <v>5</v>
      </c>
      <c s="6" t="s">
        <v>6867</v>
      </c>
      <c s="36" t="s">
        <v>51</v>
      </c>
      <c s="37">
        <v>22.5</v>
      </c>
      <c s="36">
        <v>0</v>
      </c>
      <c s="36">
        <f>ROUND(G239*H239,6)</f>
      </c>
      <c r="L239" s="38">
        <v>0</v>
      </c>
      <c s="32">
        <f>ROUND(ROUND(L239,2)*ROUND(G239,3),2)</f>
      </c>
      <c s="36" t="s">
        <v>434</v>
      </c>
      <c>
        <f>(M239*21)/100</f>
      </c>
      <c t="s">
        <v>27</v>
      </c>
    </row>
    <row r="240" spans="1:5" ht="12.75">
      <c r="A240" s="35" t="s">
        <v>53</v>
      </c>
      <c r="E240" s="39" t="s">
        <v>5</v>
      </c>
    </row>
    <row r="241" spans="1:5" ht="12.75">
      <c r="A241" s="35" t="s">
        <v>54</v>
      </c>
      <c r="E241" s="40" t="s">
        <v>6868</v>
      </c>
    </row>
    <row r="242" spans="1:5" ht="12.75">
      <c r="A242" t="s">
        <v>55</v>
      </c>
      <c r="E242" s="39" t="s">
        <v>5</v>
      </c>
    </row>
    <row r="243" spans="1:16" ht="12.75">
      <c r="A243" t="s">
        <v>48</v>
      </c>
      <c s="34" t="s">
        <v>363</v>
      </c>
      <c s="34" t="s">
        <v>6869</v>
      </c>
      <c s="35" t="s">
        <v>5</v>
      </c>
      <c s="6" t="s">
        <v>6870</v>
      </c>
      <c s="36" t="s">
        <v>51</v>
      </c>
      <c s="37">
        <v>40.7</v>
      </c>
      <c s="36">
        <v>0</v>
      </c>
      <c s="36">
        <f>ROUND(G243*H243,6)</f>
      </c>
      <c r="L243" s="38">
        <v>0</v>
      </c>
      <c s="32">
        <f>ROUND(ROUND(L243,2)*ROUND(G243,3),2)</f>
      </c>
      <c s="36" t="s">
        <v>434</v>
      </c>
      <c>
        <f>(M243*21)/100</f>
      </c>
      <c t="s">
        <v>27</v>
      </c>
    </row>
    <row r="244" spans="1:5" ht="12.75">
      <c r="A244" s="35" t="s">
        <v>53</v>
      </c>
      <c r="E244" s="39" t="s">
        <v>5</v>
      </c>
    </row>
    <row r="245" spans="1:5" ht="12.75">
      <c r="A245" s="35" t="s">
        <v>54</v>
      </c>
      <c r="E245" s="40" t="s">
        <v>6871</v>
      </c>
    </row>
    <row r="246" spans="1:5" ht="12.75">
      <c r="A246" t="s">
        <v>55</v>
      </c>
      <c r="E246" s="39" t="s">
        <v>5</v>
      </c>
    </row>
    <row r="247" spans="1:13" ht="12.75">
      <c r="A247" t="s">
        <v>46</v>
      </c>
      <c r="C247" s="31" t="s">
        <v>76</v>
      </c>
      <c r="E247" s="33" t="s">
        <v>3867</v>
      </c>
      <c r="J247" s="32">
        <f>0</f>
      </c>
      <c s="32">
        <f>0</f>
      </c>
      <c s="32">
        <f>0+L248</f>
      </c>
      <c s="32">
        <f>0+M248</f>
      </c>
    </row>
    <row r="248" spans="1:16" ht="25.5">
      <c r="A248" t="s">
        <v>48</v>
      </c>
      <c s="34" t="s">
        <v>368</v>
      </c>
      <c s="34" t="s">
        <v>5068</v>
      </c>
      <c s="35" t="s">
        <v>5</v>
      </c>
      <c s="6" t="s">
        <v>6872</v>
      </c>
      <c s="36" t="s">
        <v>197</v>
      </c>
      <c s="37">
        <v>440</v>
      </c>
      <c s="36">
        <v>0.00021</v>
      </c>
      <c s="36">
        <f>ROUND(G248*H248,6)</f>
      </c>
      <c r="L248" s="38">
        <v>0</v>
      </c>
      <c s="32">
        <f>ROUND(ROUND(L248,2)*ROUND(G248,3),2)</f>
      </c>
      <c s="36" t="s">
        <v>3651</v>
      </c>
      <c>
        <f>(M248*21)/100</f>
      </c>
      <c t="s">
        <v>27</v>
      </c>
    </row>
    <row r="249" spans="1:5" ht="12.75">
      <c r="A249" s="35" t="s">
        <v>53</v>
      </c>
      <c r="E249" s="39" t="s">
        <v>5</v>
      </c>
    </row>
    <row r="250" spans="1:5" ht="12.75">
      <c r="A250" s="35" t="s">
        <v>54</v>
      </c>
      <c r="E250" s="40" t="s">
        <v>6873</v>
      </c>
    </row>
    <row r="251" spans="1:5" ht="12.75">
      <c r="A251" t="s">
        <v>55</v>
      </c>
      <c r="E251" s="39" t="s">
        <v>5</v>
      </c>
    </row>
    <row r="252" spans="1:13" ht="12.75">
      <c r="A252" t="s">
        <v>46</v>
      </c>
      <c r="C252" s="31" t="s">
        <v>3884</v>
      </c>
      <c r="E252" s="33" t="s">
        <v>3885</v>
      </c>
      <c r="J252" s="32">
        <f>0</f>
      </c>
      <c s="32">
        <f>0</f>
      </c>
      <c s="32">
        <f>0+L253</f>
      </c>
      <c s="32">
        <f>0+M253</f>
      </c>
    </row>
    <row r="253" spans="1:16" ht="12.75">
      <c r="A253" t="s">
        <v>48</v>
      </c>
      <c s="34" t="s">
        <v>372</v>
      </c>
      <c s="34" t="s">
        <v>5196</v>
      </c>
      <c s="35" t="s">
        <v>5</v>
      </c>
      <c s="6" t="s">
        <v>6216</v>
      </c>
      <c s="36" t="s">
        <v>443</v>
      </c>
      <c s="37">
        <v>84.869</v>
      </c>
      <c s="36">
        <v>0</v>
      </c>
      <c s="36">
        <f>ROUND(G253*H253,6)</f>
      </c>
      <c r="L253" s="38">
        <v>0</v>
      </c>
      <c s="32">
        <f>ROUND(ROUND(L253,2)*ROUND(G253,3),2)</f>
      </c>
      <c s="36" t="s">
        <v>3651</v>
      </c>
      <c>
        <f>(M253*21)/100</f>
      </c>
      <c t="s">
        <v>27</v>
      </c>
    </row>
    <row r="254" spans="1:5" ht="12.75">
      <c r="A254" s="35" t="s">
        <v>53</v>
      </c>
      <c r="E254" s="39" t="s">
        <v>5</v>
      </c>
    </row>
    <row r="255" spans="1:5" ht="12.75">
      <c r="A255" s="35" t="s">
        <v>54</v>
      </c>
      <c r="E255" s="40" t="s">
        <v>6874</v>
      </c>
    </row>
    <row r="256" spans="1:5" ht="12.75">
      <c r="A256" t="s">
        <v>55</v>
      </c>
      <c r="E256" s="39" t="s">
        <v>5</v>
      </c>
    </row>
    <row r="257" spans="1:13" ht="12.75">
      <c r="A257" t="s">
        <v>46</v>
      </c>
      <c r="C257" s="31" t="s">
        <v>3889</v>
      </c>
      <c r="E257" s="33" t="s">
        <v>3890</v>
      </c>
      <c r="J257" s="32">
        <f>0</f>
      </c>
      <c s="32">
        <f>0</f>
      </c>
      <c s="32">
        <f>0+L258+L262+L266+L270+L274+L278+L282+L286+L290+L294+L298+L302</f>
      </c>
      <c s="32">
        <f>0+M258+M262+M266+M270+M274+M278+M282+M286+M290+M294+M298+M302</f>
      </c>
    </row>
    <row r="258" spans="1:16" ht="25.5">
      <c r="A258" t="s">
        <v>48</v>
      </c>
      <c s="34" t="s">
        <v>376</v>
      </c>
      <c s="34" t="s">
        <v>6875</v>
      </c>
      <c s="35" t="s">
        <v>5</v>
      </c>
      <c s="6" t="s">
        <v>6876</v>
      </c>
      <c s="36" t="s">
        <v>62</v>
      </c>
      <c s="37">
        <v>12</v>
      </c>
      <c s="36">
        <v>0</v>
      </c>
      <c s="36">
        <f>ROUND(G258*H258,6)</f>
      </c>
      <c r="L258" s="38">
        <v>0</v>
      </c>
      <c s="32">
        <f>ROUND(ROUND(L258,2)*ROUND(G258,3),2)</f>
      </c>
      <c s="36" t="s">
        <v>434</v>
      </c>
      <c>
        <f>(M258*21)/100</f>
      </c>
      <c t="s">
        <v>27</v>
      </c>
    </row>
    <row r="259" spans="1:5" ht="12.75">
      <c r="A259" s="35" t="s">
        <v>53</v>
      </c>
      <c r="E259" s="39" t="s">
        <v>5</v>
      </c>
    </row>
    <row r="260" spans="1:5" ht="12.75">
      <c r="A260" s="35" t="s">
        <v>54</v>
      </c>
      <c r="E260" s="40" t="s">
        <v>6865</v>
      </c>
    </row>
    <row r="261" spans="1:5" ht="12.75">
      <c r="A261" t="s">
        <v>55</v>
      </c>
      <c r="E261" s="39" t="s">
        <v>5</v>
      </c>
    </row>
    <row r="262" spans="1:16" ht="25.5">
      <c r="A262" t="s">
        <v>48</v>
      </c>
      <c s="34" t="s">
        <v>380</v>
      </c>
      <c s="34" t="s">
        <v>6877</v>
      </c>
      <c s="35" t="s">
        <v>5</v>
      </c>
      <c s="6" t="s">
        <v>6878</v>
      </c>
      <c s="36" t="s">
        <v>51</v>
      </c>
      <c s="37">
        <v>10</v>
      </c>
      <c s="36">
        <v>0</v>
      </c>
      <c s="36">
        <f>ROUND(G262*H262,6)</f>
      </c>
      <c r="L262" s="38">
        <v>0</v>
      </c>
      <c s="32">
        <f>ROUND(ROUND(L262,2)*ROUND(G262,3),2)</f>
      </c>
      <c s="36" t="s">
        <v>434</v>
      </c>
      <c>
        <f>(M262*21)/100</f>
      </c>
      <c t="s">
        <v>27</v>
      </c>
    </row>
    <row r="263" spans="1:5" ht="12.75">
      <c r="A263" s="35" t="s">
        <v>53</v>
      </c>
      <c r="E263" s="39" t="s">
        <v>5</v>
      </c>
    </row>
    <row r="264" spans="1:5" ht="12.75">
      <c r="A264" s="35" t="s">
        <v>54</v>
      </c>
      <c r="E264" s="40" t="s">
        <v>3730</v>
      </c>
    </row>
    <row r="265" spans="1:5" ht="12.75">
      <c r="A265" t="s">
        <v>55</v>
      </c>
      <c r="E265" s="39" t="s">
        <v>5</v>
      </c>
    </row>
    <row r="266" spans="1:16" ht="25.5">
      <c r="A266" t="s">
        <v>48</v>
      </c>
      <c s="34" t="s">
        <v>384</v>
      </c>
      <c s="34" t="s">
        <v>6879</v>
      </c>
      <c s="35" t="s">
        <v>5</v>
      </c>
      <c s="6" t="s">
        <v>6880</v>
      </c>
      <c s="36" t="s">
        <v>62</v>
      </c>
      <c s="37">
        <v>9</v>
      </c>
      <c s="36">
        <v>0</v>
      </c>
      <c s="36">
        <f>ROUND(G266*H266,6)</f>
      </c>
      <c r="L266" s="38">
        <v>0</v>
      </c>
      <c s="32">
        <f>ROUND(ROUND(L266,2)*ROUND(G266,3),2)</f>
      </c>
      <c s="36" t="s">
        <v>434</v>
      </c>
      <c>
        <f>(M266*21)/100</f>
      </c>
      <c t="s">
        <v>27</v>
      </c>
    </row>
    <row r="267" spans="1:5" ht="12.75">
      <c r="A267" s="35" t="s">
        <v>53</v>
      </c>
      <c r="E267" s="39" t="s">
        <v>5</v>
      </c>
    </row>
    <row r="268" spans="1:5" ht="12.75">
      <c r="A268" s="35" t="s">
        <v>54</v>
      </c>
      <c r="E268" s="40" t="s">
        <v>4696</v>
      </c>
    </row>
    <row r="269" spans="1:5" ht="12.75">
      <c r="A269" t="s">
        <v>55</v>
      </c>
      <c r="E269" s="39" t="s">
        <v>5</v>
      </c>
    </row>
    <row r="270" spans="1:16" ht="25.5">
      <c r="A270" t="s">
        <v>48</v>
      </c>
      <c s="34" t="s">
        <v>389</v>
      </c>
      <c s="34" t="s">
        <v>6881</v>
      </c>
      <c s="35" t="s">
        <v>5</v>
      </c>
      <c s="6" t="s">
        <v>6882</v>
      </c>
      <c s="36" t="s">
        <v>51</v>
      </c>
      <c s="37">
        <v>35</v>
      </c>
      <c s="36">
        <v>0</v>
      </c>
      <c s="36">
        <f>ROUND(G270*H270,6)</f>
      </c>
      <c r="L270" s="38">
        <v>0</v>
      </c>
      <c s="32">
        <f>ROUND(ROUND(L270,2)*ROUND(G270,3),2)</f>
      </c>
      <c s="36" t="s">
        <v>434</v>
      </c>
      <c>
        <f>(M270*21)/100</f>
      </c>
      <c t="s">
        <v>27</v>
      </c>
    </row>
    <row r="271" spans="1:5" ht="12.75">
      <c r="A271" s="35" t="s">
        <v>53</v>
      </c>
      <c r="E271" s="39" t="s">
        <v>5</v>
      </c>
    </row>
    <row r="272" spans="1:5" ht="12.75">
      <c r="A272" s="35" t="s">
        <v>54</v>
      </c>
      <c r="E272" s="40" t="s">
        <v>3802</v>
      </c>
    </row>
    <row r="273" spans="1:5" ht="12.75">
      <c r="A273" t="s">
        <v>55</v>
      </c>
      <c r="E273" s="39" t="s">
        <v>5</v>
      </c>
    </row>
    <row r="274" spans="1:16" ht="12.75">
      <c r="A274" t="s">
        <v>48</v>
      </c>
      <c s="34" t="s">
        <v>393</v>
      </c>
      <c s="34" t="s">
        <v>6883</v>
      </c>
      <c s="35" t="s">
        <v>5</v>
      </c>
      <c s="6" t="s">
        <v>6884</v>
      </c>
      <c s="36" t="s">
        <v>51</v>
      </c>
      <c s="37">
        <v>3</v>
      </c>
      <c s="36">
        <v>0</v>
      </c>
      <c s="36">
        <f>ROUND(G274*H274,6)</f>
      </c>
      <c r="L274" s="38">
        <v>0</v>
      </c>
      <c s="32">
        <f>ROUND(ROUND(L274,2)*ROUND(G274,3),2)</f>
      </c>
      <c s="36" t="s">
        <v>434</v>
      </c>
      <c>
        <f>(M274*21)/100</f>
      </c>
      <c t="s">
        <v>27</v>
      </c>
    </row>
    <row r="275" spans="1:5" ht="12.75">
      <c r="A275" s="35" t="s">
        <v>53</v>
      </c>
      <c r="E275" s="39" t="s">
        <v>5</v>
      </c>
    </row>
    <row r="276" spans="1:5" ht="12.75">
      <c r="A276" s="35" t="s">
        <v>54</v>
      </c>
      <c r="E276" s="40" t="s">
        <v>3776</v>
      </c>
    </row>
    <row r="277" spans="1:5" ht="12.75">
      <c r="A277" t="s">
        <v>55</v>
      </c>
      <c r="E277" s="39" t="s">
        <v>5</v>
      </c>
    </row>
    <row r="278" spans="1:16" ht="12.75">
      <c r="A278" t="s">
        <v>48</v>
      </c>
      <c s="34" t="s">
        <v>397</v>
      </c>
      <c s="34" t="s">
        <v>6885</v>
      </c>
      <c s="35" t="s">
        <v>5</v>
      </c>
      <c s="6" t="s">
        <v>6886</v>
      </c>
      <c s="36" t="s">
        <v>51</v>
      </c>
      <c s="37">
        <v>0.6</v>
      </c>
      <c s="36">
        <v>0</v>
      </c>
      <c s="36">
        <f>ROUND(G278*H278,6)</f>
      </c>
      <c r="L278" s="38">
        <v>0</v>
      </c>
      <c s="32">
        <f>ROUND(ROUND(L278,2)*ROUND(G278,3),2)</f>
      </c>
      <c s="36" t="s">
        <v>434</v>
      </c>
      <c>
        <f>(M278*21)/100</f>
      </c>
      <c t="s">
        <v>27</v>
      </c>
    </row>
    <row r="279" spans="1:5" ht="12.75">
      <c r="A279" s="35" t="s">
        <v>53</v>
      </c>
      <c r="E279" s="39" t="s">
        <v>5</v>
      </c>
    </row>
    <row r="280" spans="1:5" ht="12.75">
      <c r="A280" s="35" t="s">
        <v>54</v>
      </c>
      <c r="E280" s="40" t="s">
        <v>6887</v>
      </c>
    </row>
    <row r="281" spans="1:5" ht="12.75">
      <c r="A281" t="s">
        <v>55</v>
      </c>
      <c r="E281" s="39" t="s">
        <v>5</v>
      </c>
    </row>
    <row r="282" spans="1:16" ht="12.75">
      <c r="A282" t="s">
        <v>48</v>
      </c>
      <c s="34" t="s">
        <v>608</v>
      </c>
      <c s="34" t="s">
        <v>6888</v>
      </c>
      <c s="35" t="s">
        <v>5</v>
      </c>
      <c s="6" t="s">
        <v>6889</v>
      </c>
      <c s="36" t="s">
        <v>51</v>
      </c>
      <c s="37">
        <v>6</v>
      </c>
      <c s="36">
        <v>0</v>
      </c>
      <c s="36">
        <f>ROUND(G282*H282,6)</f>
      </c>
      <c r="L282" s="38">
        <v>0</v>
      </c>
      <c s="32">
        <f>ROUND(ROUND(L282,2)*ROUND(G282,3),2)</f>
      </c>
      <c s="36" t="s">
        <v>434</v>
      </c>
      <c>
        <f>(M282*21)/100</f>
      </c>
      <c t="s">
        <v>27</v>
      </c>
    </row>
    <row r="283" spans="1:5" ht="12.75">
      <c r="A283" s="35" t="s">
        <v>53</v>
      </c>
      <c r="E283" s="39" t="s">
        <v>5</v>
      </c>
    </row>
    <row r="284" spans="1:5" ht="12.75">
      <c r="A284" s="35" t="s">
        <v>54</v>
      </c>
      <c r="E284" s="40" t="s">
        <v>3805</v>
      </c>
    </row>
    <row r="285" spans="1:5" ht="12.75">
      <c r="A285" t="s">
        <v>55</v>
      </c>
      <c r="E285" s="39" t="s">
        <v>5</v>
      </c>
    </row>
    <row r="286" spans="1:16" ht="12.75">
      <c r="A286" t="s">
        <v>48</v>
      </c>
      <c s="34" t="s">
        <v>612</v>
      </c>
      <c s="34" t="s">
        <v>6890</v>
      </c>
      <c s="35" t="s">
        <v>5</v>
      </c>
      <c s="6" t="s">
        <v>6891</v>
      </c>
      <c s="36" t="s">
        <v>51</v>
      </c>
      <c s="37">
        <v>1.8</v>
      </c>
      <c s="36">
        <v>0</v>
      </c>
      <c s="36">
        <f>ROUND(G286*H286,6)</f>
      </c>
      <c r="L286" s="38">
        <v>0</v>
      </c>
      <c s="32">
        <f>ROUND(ROUND(L286,2)*ROUND(G286,3),2)</f>
      </c>
      <c s="36" t="s">
        <v>434</v>
      </c>
      <c>
        <f>(M286*21)/100</f>
      </c>
      <c t="s">
        <v>27</v>
      </c>
    </row>
    <row r="287" spans="1:5" ht="12.75">
      <c r="A287" s="35" t="s">
        <v>53</v>
      </c>
      <c r="E287" s="39" t="s">
        <v>5</v>
      </c>
    </row>
    <row r="288" spans="1:5" ht="12.75">
      <c r="A288" s="35" t="s">
        <v>54</v>
      </c>
      <c r="E288" s="40" t="s">
        <v>6892</v>
      </c>
    </row>
    <row r="289" spans="1:5" ht="12.75">
      <c r="A289" t="s">
        <v>55</v>
      </c>
      <c r="E289" s="39" t="s">
        <v>5</v>
      </c>
    </row>
    <row r="290" spans="1:16" ht="25.5">
      <c r="A290" t="s">
        <v>48</v>
      </c>
      <c s="34" t="s">
        <v>401</v>
      </c>
      <c s="34" t="s">
        <v>6893</v>
      </c>
      <c s="35" t="s">
        <v>5</v>
      </c>
      <c s="6" t="s">
        <v>6894</v>
      </c>
      <c s="36" t="s">
        <v>51</v>
      </c>
      <c s="37">
        <v>40</v>
      </c>
      <c s="36">
        <v>0</v>
      </c>
      <c s="36">
        <f>ROUND(G290*H290,6)</f>
      </c>
      <c r="L290" s="38">
        <v>0</v>
      </c>
      <c s="32">
        <f>ROUND(ROUND(L290,2)*ROUND(G290,3),2)</f>
      </c>
      <c s="36" t="s">
        <v>434</v>
      </c>
      <c>
        <f>(M290*21)/100</f>
      </c>
      <c t="s">
        <v>27</v>
      </c>
    </row>
    <row r="291" spans="1:5" ht="12.75">
      <c r="A291" s="35" t="s">
        <v>53</v>
      </c>
      <c r="E291" s="39" t="s">
        <v>5</v>
      </c>
    </row>
    <row r="292" spans="1:5" ht="12.75">
      <c r="A292" s="35" t="s">
        <v>54</v>
      </c>
      <c r="E292" s="40" t="s">
        <v>3799</v>
      </c>
    </row>
    <row r="293" spans="1:5" ht="12.75">
      <c r="A293" t="s">
        <v>55</v>
      </c>
      <c r="E293" s="39" t="s">
        <v>5</v>
      </c>
    </row>
    <row r="294" spans="1:16" ht="25.5">
      <c r="A294" t="s">
        <v>48</v>
      </c>
      <c s="34" t="s">
        <v>405</v>
      </c>
      <c s="34" t="s">
        <v>6895</v>
      </c>
      <c s="35" t="s">
        <v>5</v>
      </c>
      <c s="6" t="s">
        <v>6896</v>
      </c>
      <c s="36" t="s">
        <v>51</v>
      </c>
      <c s="37">
        <v>10</v>
      </c>
      <c s="36">
        <v>0</v>
      </c>
      <c s="36">
        <f>ROUND(G294*H294,6)</f>
      </c>
      <c r="L294" s="38">
        <v>0</v>
      </c>
      <c s="32">
        <f>ROUND(ROUND(L294,2)*ROUND(G294,3),2)</f>
      </c>
      <c s="36" t="s">
        <v>434</v>
      </c>
      <c>
        <f>(M294*21)/100</f>
      </c>
      <c t="s">
        <v>27</v>
      </c>
    </row>
    <row r="295" spans="1:5" ht="12.75">
      <c r="A295" s="35" t="s">
        <v>53</v>
      </c>
      <c r="E295" s="39" t="s">
        <v>5</v>
      </c>
    </row>
    <row r="296" spans="1:5" ht="12.75">
      <c r="A296" s="35" t="s">
        <v>54</v>
      </c>
      <c r="E296" s="40" t="s">
        <v>3730</v>
      </c>
    </row>
    <row r="297" spans="1:5" ht="12.75">
      <c r="A297" t="s">
        <v>55</v>
      </c>
      <c r="E297" s="39" t="s">
        <v>5</v>
      </c>
    </row>
    <row r="298" spans="1:16" ht="25.5">
      <c r="A298" t="s">
        <v>48</v>
      </c>
      <c s="34" t="s">
        <v>409</v>
      </c>
      <c s="34" t="s">
        <v>6897</v>
      </c>
      <c s="35" t="s">
        <v>5</v>
      </c>
      <c s="6" t="s">
        <v>6898</v>
      </c>
      <c s="36" t="s">
        <v>298</v>
      </c>
      <c s="37">
        <v>10</v>
      </c>
      <c s="36">
        <v>0</v>
      </c>
      <c s="36">
        <f>ROUND(G298*H298,6)</f>
      </c>
      <c r="L298" s="38">
        <v>0</v>
      </c>
      <c s="32">
        <f>ROUND(ROUND(L298,2)*ROUND(G298,3),2)</f>
      </c>
      <c s="36" t="s">
        <v>434</v>
      </c>
      <c>
        <f>(M298*21)/100</f>
      </c>
      <c t="s">
        <v>27</v>
      </c>
    </row>
    <row r="299" spans="1:5" ht="12.75">
      <c r="A299" s="35" t="s">
        <v>53</v>
      </c>
      <c r="E299" s="39" t="s">
        <v>5</v>
      </c>
    </row>
    <row r="300" spans="1:5" ht="12.75">
      <c r="A300" s="35" t="s">
        <v>54</v>
      </c>
      <c r="E300" s="40" t="s">
        <v>3730</v>
      </c>
    </row>
    <row r="301" spans="1:5" ht="12.75">
      <c r="A301" t="s">
        <v>55</v>
      </c>
      <c r="E301" s="39" t="s">
        <v>5</v>
      </c>
    </row>
    <row r="302" spans="1:16" ht="25.5">
      <c r="A302" t="s">
        <v>48</v>
      </c>
      <c s="34" t="s">
        <v>410</v>
      </c>
      <c s="34" t="s">
        <v>6899</v>
      </c>
      <c s="35" t="s">
        <v>5</v>
      </c>
      <c s="6" t="s">
        <v>6900</v>
      </c>
      <c s="36" t="s">
        <v>298</v>
      </c>
      <c s="37">
        <v>8</v>
      </c>
      <c s="36">
        <v>0</v>
      </c>
      <c s="36">
        <f>ROUND(G302*H302,6)</f>
      </c>
      <c r="L302" s="38">
        <v>0</v>
      </c>
      <c s="32">
        <f>ROUND(ROUND(L302,2)*ROUND(G302,3),2)</f>
      </c>
      <c s="36" t="s">
        <v>434</v>
      </c>
      <c>
        <f>(M302*21)/100</f>
      </c>
      <c t="s">
        <v>27</v>
      </c>
    </row>
    <row r="303" spans="1:5" ht="12.75">
      <c r="A303" s="35" t="s">
        <v>53</v>
      </c>
      <c r="E303" s="39" t="s">
        <v>5</v>
      </c>
    </row>
    <row r="304" spans="1:5" ht="12.75">
      <c r="A304" s="35" t="s">
        <v>54</v>
      </c>
      <c r="E304" s="40" t="s">
        <v>3659</v>
      </c>
    </row>
    <row r="305" spans="1:5" ht="12.75">
      <c r="A305" t="s">
        <v>55</v>
      </c>
      <c r="E305" s="39" t="s">
        <v>5</v>
      </c>
    </row>
    <row r="306" spans="1:13" ht="12.75">
      <c r="A306" t="s">
        <v>46</v>
      </c>
      <c r="C306" s="31" t="s">
        <v>6901</v>
      </c>
      <c r="E306" s="33" t="s">
        <v>6902</v>
      </c>
      <c r="J306" s="32">
        <f>0</f>
      </c>
      <c s="32">
        <f>0</f>
      </c>
      <c s="32">
        <f>0+L307+L311+L315+L319+L323+L327+L331+L335+L339</f>
      </c>
      <c s="32">
        <f>0+M307+M311+M315+M319+M323+M327+M331+M335+M339</f>
      </c>
    </row>
    <row r="307" spans="1:16" ht="12.75">
      <c r="A307" t="s">
        <v>48</v>
      </c>
      <c s="34" t="s">
        <v>411</v>
      </c>
      <c s="34" t="s">
        <v>6903</v>
      </c>
      <c s="35" t="s">
        <v>5</v>
      </c>
      <c s="6" t="s">
        <v>6904</v>
      </c>
      <c s="36" t="s">
        <v>2852</v>
      </c>
      <c s="37">
        <v>1261</v>
      </c>
      <c s="36">
        <v>0</v>
      </c>
      <c s="36">
        <f>ROUND(G307*H307,6)</f>
      </c>
      <c r="L307" s="38">
        <v>0</v>
      </c>
      <c s="32">
        <f>ROUND(ROUND(L307,2)*ROUND(G307,3),2)</f>
      </c>
      <c s="36" t="s">
        <v>434</v>
      </c>
      <c>
        <f>(M307*21)/100</f>
      </c>
      <c t="s">
        <v>27</v>
      </c>
    </row>
    <row r="308" spans="1:5" ht="12.75">
      <c r="A308" s="35" t="s">
        <v>53</v>
      </c>
      <c r="E308" s="39" t="s">
        <v>5</v>
      </c>
    </row>
    <row r="309" spans="1:5" ht="12.75">
      <c r="A309" s="35" t="s">
        <v>54</v>
      </c>
      <c r="E309" s="40" t="s">
        <v>6905</v>
      </c>
    </row>
    <row r="310" spans="1:5" ht="12.75">
      <c r="A310" t="s">
        <v>55</v>
      </c>
      <c r="E310" s="39" t="s">
        <v>5</v>
      </c>
    </row>
    <row r="311" spans="1:16" ht="12.75">
      <c r="A311" t="s">
        <v>48</v>
      </c>
      <c s="34" t="s">
        <v>412</v>
      </c>
      <c s="34" t="s">
        <v>6906</v>
      </c>
      <c s="35" t="s">
        <v>5</v>
      </c>
      <c s="6" t="s">
        <v>6907</v>
      </c>
      <c s="36" t="s">
        <v>2852</v>
      </c>
      <c s="37">
        <v>1020</v>
      </c>
      <c s="36">
        <v>0</v>
      </c>
      <c s="36">
        <f>ROUND(G311*H311,6)</f>
      </c>
      <c r="L311" s="38">
        <v>0</v>
      </c>
      <c s="32">
        <f>ROUND(ROUND(L311,2)*ROUND(G311,3),2)</f>
      </c>
      <c s="36" t="s">
        <v>434</v>
      </c>
      <c>
        <f>(M311*21)/100</f>
      </c>
      <c t="s">
        <v>27</v>
      </c>
    </row>
    <row r="312" spans="1:5" ht="12.75">
      <c r="A312" s="35" t="s">
        <v>53</v>
      </c>
      <c r="E312" s="39" t="s">
        <v>5</v>
      </c>
    </row>
    <row r="313" spans="1:5" ht="12.75">
      <c r="A313" s="35" t="s">
        <v>54</v>
      </c>
      <c r="E313" s="40" t="s">
        <v>6908</v>
      </c>
    </row>
    <row r="314" spans="1:5" ht="12.75">
      <c r="A314" t="s">
        <v>55</v>
      </c>
      <c r="E314" s="39" t="s">
        <v>5</v>
      </c>
    </row>
    <row r="315" spans="1:16" ht="25.5">
      <c r="A315" t="s">
        <v>48</v>
      </c>
      <c s="34" t="s">
        <v>413</v>
      </c>
      <c s="34" t="s">
        <v>6909</v>
      </c>
      <c s="35" t="s">
        <v>5</v>
      </c>
      <c s="6" t="s">
        <v>6910</v>
      </c>
      <c s="36" t="s">
        <v>197</v>
      </c>
      <c s="37">
        <v>12.46</v>
      </c>
      <c s="36">
        <v>0</v>
      </c>
      <c s="36">
        <f>ROUND(G315*H315,6)</f>
      </c>
      <c r="L315" s="38">
        <v>0</v>
      </c>
      <c s="32">
        <f>ROUND(ROUND(L315,2)*ROUND(G315,3),2)</f>
      </c>
      <c s="36" t="s">
        <v>434</v>
      </c>
      <c>
        <f>(M315*21)/100</f>
      </c>
      <c t="s">
        <v>27</v>
      </c>
    </row>
    <row r="316" spans="1:5" ht="12.75">
      <c r="A316" s="35" t="s">
        <v>53</v>
      </c>
      <c r="E316" s="39" t="s">
        <v>5</v>
      </c>
    </row>
    <row r="317" spans="1:5" ht="12.75">
      <c r="A317" s="35" t="s">
        <v>54</v>
      </c>
      <c r="E317" s="40" t="s">
        <v>6911</v>
      </c>
    </row>
    <row r="318" spans="1:5" ht="12.75">
      <c r="A318" t="s">
        <v>55</v>
      </c>
      <c r="E318" s="39" t="s">
        <v>5</v>
      </c>
    </row>
    <row r="319" spans="1:16" ht="12.75">
      <c r="A319" t="s">
        <v>48</v>
      </c>
      <c s="34" t="s">
        <v>417</v>
      </c>
      <c s="34" t="s">
        <v>6912</v>
      </c>
      <c s="35" t="s">
        <v>5</v>
      </c>
      <c s="6" t="s">
        <v>6913</v>
      </c>
      <c s="36" t="s">
        <v>197</v>
      </c>
      <c s="37">
        <v>2.88</v>
      </c>
      <c s="36">
        <v>0</v>
      </c>
      <c s="36">
        <f>ROUND(G319*H319,6)</f>
      </c>
      <c r="L319" s="38">
        <v>0</v>
      </c>
      <c s="32">
        <f>ROUND(ROUND(L319,2)*ROUND(G319,3),2)</f>
      </c>
      <c s="36" t="s">
        <v>434</v>
      </c>
      <c>
        <f>(M319*21)/100</f>
      </c>
      <c t="s">
        <v>27</v>
      </c>
    </row>
    <row r="320" spans="1:5" ht="12.75">
      <c r="A320" s="35" t="s">
        <v>53</v>
      </c>
      <c r="E320" s="39" t="s">
        <v>5</v>
      </c>
    </row>
    <row r="321" spans="1:5" ht="12.75">
      <c r="A321" s="35" t="s">
        <v>54</v>
      </c>
      <c r="E321" s="40" t="s">
        <v>6914</v>
      </c>
    </row>
    <row r="322" spans="1:5" ht="12.75">
      <c r="A322" t="s">
        <v>55</v>
      </c>
      <c r="E322" s="39" t="s">
        <v>5</v>
      </c>
    </row>
    <row r="323" spans="1:16" ht="12.75">
      <c r="A323" t="s">
        <v>48</v>
      </c>
      <c s="34" t="s">
        <v>418</v>
      </c>
      <c s="34" t="s">
        <v>6915</v>
      </c>
      <c s="35" t="s">
        <v>5</v>
      </c>
      <c s="6" t="s">
        <v>6916</v>
      </c>
      <c s="36" t="s">
        <v>197</v>
      </c>
      <c s="37">
        <v>64.02</v>
      </c>
      <c s="36">
        <v>0</v>
      </c>
      <c s="36">
        <f>ROUND(G323*H323,6)</f>
      </c>
      <c r="L323" s="38">
        <v>0</v>
      </c>
      <c s="32">
        <f>ROUND(ROUND(L323,2)*ROUND(G323,3),2)</f>
      </c>
      <c s="36" t="s">
        <v>434</v>
      </c>
      <c>
        <f>(M323*21)/100</f>
      </c>
      <c t="s">
        <v>27</v>
      </c>
    </row>
    <row r="324" spans="1:5" ht="12.75">
      <c r="A324" s="35" t="s">
        <v>53</v>
      </c>
      <c r="E324" s="39" t="s">
        <v>5</v>
      </c>
    </row>
    <row r="325" spans="1:5" ht="12.75">
      <c r="A325" s="35" t="s">
        <v>54</v>
      </c>
      <c r="E325" s="40" t="s">
        <v>6917</v>
      </c>
    </row>
    <row r="326" spans="1:5" ht="12.75">
      <c r="A326" t="s">
        <v>55</v>
      </c>
      <c r="E326" s="39" t="s">
        <v>5</v>
      </c>
    </row>
    <row r="327" spans="1:16" ht="12.75">
      <c r="A327" t="s">
        <v>48</v>
      </c>
      <c s="34" t="s">
        <v>627</v>
      </c>
      <c s="34" t="s">
        <v>6918</v>
      </c>
      <c s="35" t="s">
        <v>5</v>
      </c>
      <c s="6" t="s">
        <v>6919</v>
      </c>
      <c s="36" t="s">
        <v>197</v>
      </c>
      <c s="37">
        <v>28.83</v>
      </c>
      <c s="36">
        <v>0</v>
      </c>
      <c s="36">
        <f>ROUND(G327*H327,6)</f>
      </c>
      <c r="L327" s="38">
        <v>0</v>
      </c>
      <c s="32">
        <f>ROUND(ROUND(L327,2)*ROUND(G327,3),2)</f>
      </c>
      <c s="36" t="s">
        <v>434</v>
      </c>
      <c>
        <f>(M327*21)/100</f>
      </c>
      <c t="s">
        <v>27</v>
      </c>
    </row>
    <row r="328" spans="1:5" ht="12.75">
      <c r="A328" s="35" t="s">
        <v>53</v>
      </c>
      <c r="E328" s="39" t="s">
        <v>5</v>
      </c>
    </row>
    <row r="329" spans="1:5" ht="12.75">
      <c r="A329" s="35" t="s">
        <v>54</v>
      </c>
      <c r="E329" s="40" t="s">
        <v>6920</v>
      </c>
    </row>
    <row r="330" spans="1:5" ht="12.75">
      <c r="A330" t="s">
        <v>55</v>
      </c>
      <c r="E330" s="39" t="s">
        <v>5</v>
      </c>
    </row>
    <row r="331" spans="1:16" ht="12.75">
      <c r="A331" t="s">
        <v>48</v>
      </c>
      <c s="34" t="s">
        <v>628</v>
      </c>
      <c s="34" t="s">
        <v>6921</v>
      </c>
      <c s="35" t="s">
        <v>5</v>
      </c>
      <c s="6" t="s">
        <v>6922</v>
      </c>
      <c s="36" t="s">
        <v>197</v>
      </c>
      <c s="37">
        <v>14.32</v>
      </c>
      <c s="36">
        <v>0</v>
      </c>
      <c s="36">
        <f>ROUND(G331*H331,6)</f>
      </c>
      <c r="L331" s="38">
        <v>0</v>
      </c>
      <c s="32">
        <f>ROUND(ROUND(L331,2)*ROUND(G331,3),2)</f>
      </c>
      <c s="36" t="s">
        <v>434</v>
      </c>
      <c>
        <f>(M331*21)/100</f>
      </c>
      <c t="s">
        <v>27</v>
      </c>
    </row>
    <row r="332" spans="1:5" ht="12.75">
      <c r="A332" s="35" t="s">
        <v>53</v>
      </c>
      <c r="E332" s="39" t="s">
        <v>5</v>
      </c>
    </row>
    <row r="333" spans="1:5" ht="12.75">
      <c r="A333" s="35" t="s">
        <v>54</v>
      </c>
      <c r="E333" s="40" t="s">
        <v>6923</v>
      </c>
    </row>
    <row r="334" spans="1:5" ht="12.75">
      <c r="A334" t="s">
        <v>55</v>
      </c>
      <c r="E334" s="39" t="s">
        <v>5</v>
      </c>
    </row>
    <row r="335" spans="1:16" ht="12.75">
      <c r="A335" t="s">
        <v>48</v>
      </c>
      <c s="34" t="s">
        <v>632</v>
      </c>
      <c s="34" t="s">
        <v>6924</v>
      </c>
      <c s="35" t="s">
        <v>5</v>
      </c>
      <c s="6" t="s">
        <v>6925</v>
      </c>
      <c s="36" t="s">
        <v>51</v>
      </c>
      <c s="37">
        <v>40.8</v>
      </c>
      <c s="36">
        <v>0</v>
      </c>
      <c s="36">
        <f>ROUND(G335*H335,6)</f>
      </c>
      <c r="L335" s="38">
        <v>0</v>
      </c>
      <c s="32">
        <f>ROUND(ROUND(L335,2)*ROUND(G335,3),2)</f>
      </c>
      <c s="36" t="s">
        <v>434</v>
      </c>
      <c>
        <f>(M335*21)/100</f>
      </c>
      <c t="s">
        <v>27</v>
      </c>
    </row>
    <row r="336" spans="1:5" ht="12.75">
      <c r="A336" s="35" t="s">
        <v>53</v>
      </c>
      <c r="E336" s="39" t="s">
        <v>5</v>
      </c>
    </row>
    <row r="337" spans="1:5" ht="12.75">
      <c r="A337" s="35" t="s">
        <v>54</v>
      </c>
      <c r="E337" s="40" t="s">
        <v>6926</v>
      </c>
    </row>
    <row r="338" spans="1:5" ht="12.75">
      <c r="A338" t="s">
        <v>55</v>
      </c>
      <c r="E338" s="39" t="s">
        <v>5</v>
      </c>
    </row>
    <row r="339" spans="1:16" ht="12.75">
      <c r="A339" t="s">
        <v>48</v>
      </c>
      <c s="34" t="s">
        <v>636</v>
      </c>
      <c s="34" t="s">
        <v>6927</v>
      </c>
      <c s="35" t="s">
        <v>5</v>
      </c>
      <c s="6" t="s">
        <v>6928</v>
      </c>
      <c s="36" t="s">
        <v>197</v>
      </c>
      <c s="37">
        <v>2.91</v>
      </c>
      <c s="36">
        <v>0</v>
      </c>
      <c s="36">
        <f>ROUND(G339*H339,6)</f>
      </c>
      <c r="L339" s="38">
        <v>0</v>
      </c>
      <c s="32">
        <f>ROUND(ROUND(L339,2)*ROUND(G339,3),2)</f>
      </c>
      <c s="36" t="s">
        <v>434</v>
      </c>
      <c>
        <f>(M339*21)/100</f>
      </c>
      <c t="s">
        <v>27</v>
      </c>
    </row>
    <row r="340" spans="1:5" ht="12.75">
      <c r="A340" s="35" t="s">
        <v>53</v>
      </c>
      <c r="E340" s="39" t="s">
        <v>5</v>
      </c>
    </row>
    <row r="341" spans="1:5" ht="12.75">
      <c r="A341" s="35" t="s">
        <v>54</v>
      </c>
      <c r="E341" s="40" t="s">
        <v>6929</v>
      </c>
    </row>
    <row r="342" spans="1:5" ht="12.75">
      <c r="A342" t="s">
        <v>55</v>
      </c>
      <c r="E3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4379</v>
      </c>
      <c s="41">
        <f>Rekapitulace!C74</f>
      </c>
      <c s="20" t="s">
        <v>0</v>
      </c>
      <c t="s">
        <v>23</v>
      </c>
      <c t="s">
        <v>27</v>
      </c>
    </row>
    <row r="4" spans="1:16" ht="32" customHeight="1">
      <c r="A4" s="24" t="s">
        <v>20</v>
      </c>
      <c s="25" t="s">
        <v>28</v>
      </c>
      <c s="27" t="s">
        <v>4379</v>
      </c>
      <c r="E4" s="26" t="s">
        <v>4380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6932</v>
      </c>
      <c r="E8" s="30" t="s">
        <v>6931</v>
      </c>
      <c r="J8" s="29">
        <f>0+J9+J22+J27</f>
      </c>
      <c s="29">
        <f>0+K9+K22+K27</f>
      </c>
      <c s="29">
        <f>0+L9+L22+L27</f>
      </c>
      <c s="29">
        <f>0+M9+M22+M27</f>
      </c>
    </row>
    <row r="9" spans="1:13" ht="12.75">
      <c r="A9" t="s">
        <v>46</v>
      </c>
      <c r="C9" s="31" t="s">
        <v>6933</v>
      </c>
      <c r="E9" s="33" t="s">
        <v>6934</v>
      </c>
      <c r="J9" s="32">
        <f>0</f>
      </c>
      <c s="32">
        <f>0</f>
      </c>
      <c s="32">
        <f>0+L10+L14+L18</f>
      </c>
      <c s="32">
        <f>0+M10+M14+M18</f>
      </c>
    </row>
    <row r="10" spans="1:16" ht="12.75">
      <c r="A10" t="s">
        <v>48</v>
      </c>
      <c s="34" t="s">
        <v>4</v>
      </c>
      <c s="34" t="s">
        <v>6935</v>
      </c>
      <c s="35" t="s">
        <v>5</v>
      </c>
      <c s="6" t="s">
        <v>6936</v>
      </c>
      <c s="36" t="s">
        <v>497</v>
      </c>
      <c s="37">
        <v>1</v>
      </c>
      <c s="36">
        <v>0</v>
      </c>
      <c s="36">
        <f>ROUND(G10*H10,6)</f>
      </c>
      <c r="L10" s="38">
        <v>0</v>
      </c>
      <c s="32">
        <f>ROUND(ROUND(L10,2)*ROUND(G10,3),2)</f>
      </c>
      <c s="36" t="s">
        <v>434</v>
      </c>
      <c>
        <f>(M10*21)/100</f>
      </c>
      <c t="s">
        <v>27</v>
      </c>
    </row>
    <row r="11" spans="1:5" ht="12.75">
      <c r="A11" s="35" t="s">
        <v>53</v>
      </c>
      <c r="E11" s="39" t="s">
        <v>5</v>
      </c>
    </row>
    <row r="12" spans="1:5" ht="12.75">
      <c r="A12" s="35" t="s">
        <v>54</v>
      </c>
      <c r="E12" s="40" t="s">
        <v>3747</v>
      </c>
    </row>
    <row r="13" spans="1:5" ht="38.25">
      <c r="A13" t="s">
        <v>55</v>
      </c>
      <c r="E13" s="39" t="s">
        <v>6937</v>
      </c>
    </row>
    <row r="14" spans="1:16" ht="25.5">
      <c r="A14" t="s">
        <v>48</v>
      </c>
      <c s="34" t="s">
        <v>27</v>
      </c>
      <c s="34" t="s">
        <v>6938</v>
      </c>
      <c s="35" t="s">
        <v>5</v>
      </c>
      <c s="6" t="s">
        <v>6939</v>
      </c>
      <c s="36" t="s">
        <v>497</v>
      </c>
      <c s="37">
        <v>4</v>
      </c>
      <c s="36">
        <v>0</v>
      </c>
      <c s="36">
        <f>ROUND(G14*H14,6)</f>
      </c>
      <c r="L14" s="38">
        <v>0</v>
      </c>
      <c s="32">
        <f>ROUND(ROUND(L14,2)*ROUND(G14,3),2)</f>
      </c>
      <c s="36" t="s">
        <v>434</v>
      </c>
      <c>
        <f>(M14*21)/100</f>
      </c>
      <c t="s">
        <v>27</v>
      </c>
    </row>
    <row r="15" spans="1:5" ht="12.75">
      <c r="A15" s="35" t="s">
        <v>53</v>
      </c>
      <c r="E15" s="39" t="s">
        <v>5</v>
      </c>
    </row>
    <row r="16" spans="1:5" ht="12.75">
      <c r="A16" s="35" t="s">
        <v>54</v>
      </c>
      <c r="E16" s="40" t="s">
        <v>3750</v>
      </c>
    </row>
    <row r="17" spans="1:5" ht="114.75">
      <c r="A17" t="s">
        <v>55</v>
      </c>
      <c r="E17" s="39" t="s">
        <v>6940</v>
      </c>
    </row>
    <row r="18" spans="1:16" ht="12.75">
      <c r="A18" t="s">
        <v>48</v>
      </c>
      <c s="34" t="s">
        <v>26</v>
      </c>
      <c s="34" t="s">
        <v>6941</v>
      </c>
      <c s="35" t="s">
        <v>5</v>
      </c>
      <c s="6" t="s">
        <v>6942</v>
      </c>
      <c s="36" t="s">
        <v>497</v>
      </c>
      <c s="37">
        <v>1</v>
      </c>
      <c s="36">
        <v>0</v>
      </c>
      <c s="36">
        <f>ROUND(G18*H18,6)</f>
      </c>
      <c r="L18" s="38">
        <v>0</v>
      </c>
      <c s="32">
        <f>ROUND(ROUND(L18,2)*ROUND(G18,3),2)</f>
      </c>
      <c s="36" t="s">
        <v>434</v>
      </c>
      <c>
        <f>(M18*21)/100</f>
      </c>
      <c t="s">
        <v>27</v>
      </c>
    </row>
    <row r="19" spans="1:5" ht="12.75">
      <c r="A19" s="35" t="s">
        <v>53</v>
      </c>
      <c r="E19" s="39" t="s">
        <v>5</v>
      </c>
    </row>
    <row r="20" spans="1:5" ht="12.75">
      <c r="A20" s="35" t="s">
        <v>54</v>
      </c>
      <c r="E20" s="40" t="s">
        <v>3747</v>
      </c>
    </row>
    <row r="21" spans="1:5" ht="51">
      <c r="A21" t="s">
        <v>55</v>
      </c>
      <c r="E21" s="39" t="s">
        <v>6943</v>
      </c>
    </row>
    <row r="22" spans="1:13" ht="12.75">
      <c r="A22" t="s">
        <v>46</v>
      </c>
      <c r="C22" s="31" t="s">
        <v>6944</v>
      </c>
      <c r="E22" s="33" t="s">
        <v>6945</v>
      </c>
      <c r="J22" s="32">
        <f>0</f>
      </c>
      <c s="32">
        <f>0</f>
      </c>
      <c s="32">
        <f>0+L23</f>
      </c>
      <c s="32">
        <f>0+M23</f>
      </c>
    </row>
    <row r="23" spans="1:16" ht="12.75">
      <c r="A23" t="s">
        <v>48</v>
      </c>
      <c s="34" t="s">
        <v>63</v>
      </c>
      <c s="34" t="s">
        <v>6946</v>
      </c>
      <c s="35" t="s">
        <v>5</v>
      </c>
      <c s="6" t="s">
        <v>6947</v>
      </c>
      <c s="36" t="s">
        <v>497</v>
      </c>
      <c s="37">
        <v>5</v>
      </c>
      <c s="36">
        <v>0</v>
      </c>
      <c s="36">
        <f>ROUND(G23*H23,6)</f>
      </c>
      <c r="L23" s="38">
        <v>0</v>
      </c>
      <c s="32">
        <f>ROUND(ROUND(L23,2)*ROUND(G23,3),2)</f>
      </c>
      <c s="36" t="s">
        <v>434</v>
      </c>
      <c>
        <f>(M23*21)/100</f>
      </c>
      <c t="s">
        <v>27</v>
      </c>
    </row>
    <row r="24" spans="1:5" ht="12.75">
      <c r="A24" s="35" t="s">
        <v>53</v>
      </c>
      <c r="E24" s="39" t="s">
        <v>5</v>
      </c>
    </row>
    <row r="25" spans="1:5" ht="12.75">
      <c r="A25" s="35" t="s">
        <v>54</v>
      </c>
      <c r="E25" s="40" t="s">
        <v>4826</v>
      </c>
    </row>
    <row r="26" spans="1:5" ht="153">
      <c r="A26" t="s">
        <v>55</v>
      </c>
      <c r="E26" s="39" t="s">
        <v>6948</v>
      </c>
    </row>
    <row r="27" spans="1:13" ht="12.75">
      <c r="A27" t="s">
        <v>46</v>
      </c>
      <c r="C27" s="31" t="s">
        <v>443</v>
      </c>
      <c r="E27" s="33" t="s">
        <v>6949</v>
      </c>
      <c r="J27" s="32">
        <f>0</f>
      </c>
      <c s="32">
        <f>0</f>
      </c>
      <c s="32">
        <f>0+L28+L32+L36+L40+L44+L48+L52+L56+L60+L64+L68+L72+L76+L80+L84+L88+L92+L96+L100+L104+L108+L112+L116+L120+L124+L128+L132+L136+L140+L144+L148+L152+L156+L160+L164+L168+L172+L176+L180+L184+L188+L192+L196+L200</f>
      </c>
      <c s="32">
        <f>0+M28+M32+M36+M40+M44+M48+M52+M56+M60+M64+M68+M72+M76+M80+M84+M88+M92+M96+M100+M104+M108+M112+M116+M120+M124+M128+M132+M136+M140+M144+M148+M152+M156+M160+M164+M168+M172+M176+M180+M184+M188+M192+M196+M200</f>
      </c>
    </row>
    <row r="28" spans="1:16" ht="12.75">
      <c r="A28" t="s">
        <v>48</v>
      </c>
      <c s="34" t="s">
        <v>67</v>
      </c>
      <c s="34" t="s">
        <v>6950</v>
      </c>
      <c s="35" t="s">
        <v>5</v>
      </c>
      <c s="6" t="s">
        <v>6951</v>
      </c>
      <c s="36" t="s">
        <v>497</v>
      </c>
      <c s="37">
        <v>1</v>
      </c>
      <c s="36">
        <v>0</v>
      </c>
      <c s="36">
        <f>ROUND(G28*H28,6)</f>
      </c>
      <c r="L28" s="38">
        <v>0</v>
      </c>
      <c s="32">
        <f>ROUND(ROUND(L28,2)*ROUND(G28,3),2)</f>
      </c>
      <c s="36" t="s">
        <v>434</v>
      </c>
      <c>
        <f>(M28*21)/100</f>
      </c>
      <c t="s">
        <v>27</v>
      </c>
    </row>
    <row r="29" spans="1:5" ht="12.75">
      <c r="A29" s="35" t="s">
        <v>53</v>
      </c>
      <c r="E29" s="39" t="s">
        <v>5</v>
      </c>
    </row>
    <row r="30" spans="1:5" ht="12.75">
      <c r="A30" s="35" t="s">
        <v>54</v>
      </c>
      <c r="E30" s="40" t="s">
        <v>3747</v>
      </c>
    </row>
    <row r="31" spans="1:5" ht="102">
      <c r="A31" t="s">
        <v>55</v>
      </c>
      <c r="E31" s="39" t="s">
        <v>6952</v>
      </c>
    </row>
    <row r="32" spans="1:16" ht="12.75">
      <c r="A32" t="s">
        <v>48</v>
      </c>
      <c s="34" t="s">
        <v>72</v>
      </c>
      <c s="34" t="s">
        <v>6953</v>
      </c>
      <c s="35" t="s">
        <v>5</v>
      </c>
      <c s="6" t="s">
        <v>6954</v>
      </c>
      <c s="36" t="s">
        <v>497</v>
      </c>
      <c s="37">
        <v>1</v>
      </c>
      <c s="36">
        <v>0</v>
      </c>
      <c s="36">
        <f>ROUND(G32*H32,6)</f>
      </c>
      <c r="L32" s="38">
        <v>0</v>
      </c>
      <c s="32">
        <f>ROUND(ROUND(L32,2)*ROUND(G32,3),2)</f>
      </c>
      <c s="36" t="s">
        <v>434</v>
      </c>
      <c>
        <f>(M32*21)/100</f>
      </c>
      <c t="s">
        <v>27</v>
      </c>
    </row>
    <row r="33" spans="1:5" ht="12.75">
      <c r="A33" s="35" t="s">
        <v>53</v>
      </c>
      <c r="E33" s="39" t="s">
        <v>5</v>
      </c>
    </row>
    <row r="34" spans="1:5" ht="12.75">
      <c r="A34" s="35" t="s">
        <v>54</v>
      </c>
      <c r="E34" s="40" t="s">
        <v>3747</v>
      </c>
    </row>
    <row r="35" spans="1:5" ht="76.5">
      <c r="A35" t="s">
        <v>55</v>
      </c>
      <c r="E35" s="39" t="s">
        <v>6955</v>
      </c>
    </row>
    <row r="36" spans="1:16" ht="12.75">
      <c r="A36" t="s">
        <v>48</v>
      </c>
      <c s="34" t="s">
        <v>123</v>
      </c>
      <c s="34" t="s">
        <v>6956</v>
      </c>
      <c s="35" t="s">
        <v>5</v>
      </c>
      <c s="6" t="s">
        <v>6957</v>
      </c>
      <c s="36" t="s">
        <v>497</v>
      </c>
      <c s="37">
        <v>1</v>
      </c>
      <c s="36">
        <v>0</v>
      </c>
      <c s="36">
        <f>ROUND(G36*H36,6)</f>
      </c>
      <c r="L36" s="38">
        <v>0</v>
      </c>
      <c s="32">
        <f>ROUND(ROUND(L36,2)*ROUND(G36,3),2)</f>
      </c>
      <c s="36" t="s">
        <v>434</v>
      </c>
      <c>
        <f>(M36*21)/100</f>
      </c>
      <c t="s">
        <v>27</v>
      </c>
    </row>
    <row r="37" spans="1:5" ht="12.75">
      <c r="A37" s="35" t="s">
        <v>53</v>
      </c>
      <c r="E37" s="39" t="s">
        <v>5</v>
      </c>
    </row>
    <row r="38" spans="1:5" ht="12.75">
      <c r="A38" s="35" t="s">
        <v>54</v>
      </c>
      <c r="E38" s="40" t="s">
        <v>3747</v>
      </c>
    </row>
    <row r="39" spans="1:5" ht="76.5">
      <c r="A39" t="s">
        <v>55</v>
      </c>
      <c r="E39" s="39" t="s">
        <v>6958</v>
      </c>
    </row>
    <row r="40" spans="1:16" ht="12.75">
      <c r="A40" t="s">
        <v>48</v>
      </c>
      <c s="34" t="s">
        <v>163</v>
      </c>
      <c s="34" t="s">
        <v>6959</v>
      </c>
      <c s="35" t="s">
        <v>5</v>
      </c>
      <c s="6" t="s">
        <v>6960</v>
      </c>
      <c s="36" t="s">
        <v>497</v>
      </c>
      <c s="37">
        <v>1</v>
      </c>
      <c s="36">
        <v>0</v>
      </c>
      <c s="36">
        <f>ROUND(G40*H40,6)</f>
      </c>
      <c r="L40" s="38">
        <v>0</v>
      </c>
      <c s="32">
        <f>ROUND(ROUND(L40,2)*ROUND(G40,3),2)</f>
      </c>
      <c s="36" t="s">
        <v>434</v>
      </c>
      <c>
        <f>(M40*21)/100</f>
      </c>
      <c t="s">
        <v>27</v>
      </c>
    </row>
    <row r="41" spans="1:5" ht="12.75">
      <c r="A41" s="35" t="s">
        <v>53</v>
      </c>
      <c r="E41" s="39" t="s">
        <v>5</v>
      </c>
    </row>
    <row r="42" spans="1:5" ht="12.75">
      <c r="A42" s="35" t="s">
        <v>54</v>
      </c>
      <c r="E42" s="40" t="s">
        <v>3747</v>
      </c>
    </row>
    <row r="43" spans="1:5" ht="102">
      <c r="A43" t="s">
        <v>55</v>
      </c>
      <c r="E43" s="39" t="s">
        <v>6961</v>
      </c>
    </row>
    <row r="44" spans="1:16" ht="12.75">
      <c r="A44" t="s">
        <v>48</v>
      </c>
      <c s="34" t="s">
        <v>76</v>
      </c>
      <c s="34" t="s">
        <v>6962</v>
      </c>
      <c s="35" t="s">
        <v>5</v>
      </c>
      <c s="6" t="s">
        <v>6963</v>
      </c>
      <c s="36" t="s">
        <v>497</v>
      </c>
      <c s="37">
        <v>1</v>
      </c>
      <c s="36">
        <v>0</v>
      </c>
      <c s="36">
        <f>ROUND(G44*H44,6)</f>
      </c>
      <c r="L44" s="38">
        <v>0</v>
      </c>
      <c s="32">
        <f>ROUND(ROUND(L44,2)*ROUND(G44,3),2)</f>
      </c>
      <c s="36" t="s">
        <v>434</v>
      </c>
      <c>
        <f>(M44*21)/100</f>
      </c>
      <c t="s">
        <v>27</v>
      </c>
    </row>
    <row r="45" spans="1:5" ht="12.75">
      <c r="A45" s="35" t="s">
        <v>53</v>
      </c>
      <c r="E45" s="39" t="s">
        <v>5</v>
      </c>
    </row>
    <row r="46" spans="1:5" ht="12.75">
      <c r="A46" s="35" t="s">
        <v>54</v>
      </c>
      <c r="E46" s="40" t="s">
        <v>3747</v>
      </c>
    </row>
    <row r="47" spans="1:5" ht="89.25">
      <c r="A47" t="s">
        <v>55</v>
      </c>
      <c r="E47" s="39" t="s">
        <v>6964</v>
      </c>
    </row>
    <row r="48" spans="1:16" ht="12.75">
      <c r="A48" t="s">
        <v>48</v>
      </c>
      <c s="34" t="s">
        <v>82</v>
      </c>
      <c s="34" t="s">
        <v>6965</v>
      </c>
      <c s="35" t="s">
        <v>5</v>
      </c>
      <c s="6" t="s">
        <v>6966</v>
      </c>
      <c s="36" t="s">
        <v>497</v>
      </c>
      <c s="37">
        <v>1</v>
      </c>
      <c s="36">
        <v>0</v>
      </c>
      <c s="36">
        <f>ROUND(G48*H48,6)</f>
      </c>
      <c r="L48" s="38">
        <v>0</v>
      </c>
      <c s="32">
        <f>ROUND(ROUND(L48,2)*ROUND(G48,3),2)</f>
      </c>
      <c s="36" t="s">
        <v>434</v>
      </c>
      <c>
        <f>(M48*21)/100</f>
      </c>
      <c t="s">
        <v>27</v>
      </c>
    </row>
    <row r="49" spans="1:5" ht="12.75">
      <c r="A49" s="35" t="s">
        <v>53</v>
      </c>
      <c r="E49" s="39" t="s">
        <v>5</v>
      </c>
    </row>
    <row r="50" spans="1:5" ht="12.75">
      <c r="A50" s="35" t="s">
        <v>54</v>
      </c>
      <c r="E50" s="40" t="s">
        <v>3747</v>
      </c>
    </row>
    <row r="51" spans="1:5" ht="76.5">
      <c r="A51" t="s">
        <v>55</v>
      </c>
      <c r="E51" s="39" t="s">
        <v>6967</v>
      </c>
    </row>
    <row r="52" spans="1:16" ht="25.5">
      <c r="A52" t="s">
        <v>48</v>
      </c>
      <c s="34" t="s">
        <v>86</v>
      </c>
      <c s="34" t="s">
        <v>6968</v>
      </c>
      <c s="35" t="s">
        <v>5</v>
      </c>
      <c s="6" t="s">
        <v>6969</v>
      </c>
      <c s="36" t="s">
        <v>298</v>
      </c>
      <c s="37">
        <v>1</v>
      </c>
      <c s="36">
        <v>0</v>
      </c>
      <c s="36">
        <f>ROUND(G52*H52,6)</f>
      </c>
      <c r="L52" s="38">
        <v>0</v>
      </c>
      <c s="32">
        <f>ROUND(ROUND(L52,2)*ROUND(G52,3),2)</f>
      </c>
      <c s="36" t="s">
        <v>434</v>
      </c>
      <c>
        <f>(M52*21)/100</f>
      </c>
      <c t="s">
        <v>27</v>
      </c>
    </row>
    <row r="53" spans="1:5" ht="12.75">
      <c r="A53" s="35" t="s">
        <v>53</v>
      </c>
      <c r="E53" s="39" t="s">
        <v>5</v>
      </c>
    </row>
    <row r="54" spans="1:5" ht="12.75">
      <c r="A54" s="35" t="s">
        <v>54</v>
      </c>
      <c r="E54" s="40" t="s">
        <v>3747</v>
      </c>
    </row>
    <row r="55" spans="1:5" ht="76.5">
      <c r="A55" t="s">
        <v>55</v>
      </c>
      <c r="E55" s="39" t="s">
        <v>6970</v>
      </c>
    </row>
    <row r="56" spans="1:16" ht="25.5">
      <c r="A56" t="s">
        <v>48</v>
      </c>
      <c s="34" t="s">
        <v>90</v>
      </c>
      <c s="34" t="s">
        <v>6971</v>
      </c>
      <c s="35" t="s">
        <v>5</v>
      </c>
      <c s="6" t="s">
        <v>6972</v>
      </c>
      <c s="36" t="s">
        <v>298</v>
      </c>
      <c s="37">
        <v>1</v>
      </c>
      <c s="36">
        <v>0</v>
      </c>
      <c s="36">
        <f>ROUND(G56*H56,6)</f>
      </c>
      <c r="L56" s="38">
        <v>0</v>
      </c>
      <c s="32">
        <f>ROUND(ROUND(L56,2)*ROUND(G56,3),2)</f>
      </c>
      <c s="36" t="s">
        <v>434</v>
      </c>
      <c>
        <f>(M56*21)/100</f>
      </c>
      <c t="s">
        <v>27</v>
      </c>
    </row>
    <row r="57" spans="1:5" ht="12.75">
      <c r="A57" s="35" t="s">
        <v>53</v>
      </c>
      <c r="E57" s="39" t="s">
        <v>5</v>
      </c>
    </row>
    <row r="58" spans="1:5" ht="12.75">
      <c r="A58" s="35" t="s">
        <v>54</v>
      </c>
      <c r="E58" s="40" t="s">
        <v>3747</v>
      </c>
    </row>
    <row r="59" spans="1:5" ht="89.25">
      <c r="A59" t="s">
        <v>55</v>
      </c>
      <c r="E59" s="39" t="s">
        <v>6973</v>
      </c>
    </row>
    <row r="60" spans="1:16" ht="12.75">
      <c r="A60" t="s">
        <v>48</v>
      </c>
      <c s="34" t="s">
        <v>94</v>
      </c>
      <c s="34" t="s">
        <v>6974</v>
      </c>
      <c s="35" t="s">
        <v>5</v>
      </c>
      <c s="6" t="s">
        <v>6975</v>
      </c>
      <c s="36" t="s">
        <v>497</v>
      </c>
      <c s="37">
        <v>1</v>
      </c>
      <c s="36">
        <v>0</v>
      </c>
      <c s="36">
        <f>ROUND(G60*H60,6)</f>
      </c>
      <c r="L60" s="38">
        <v>0</v>
      </c>
      <c s="32">
        <f>ROUND(ROUND(L60,2)*ROUND(G60,3),2)</f>
      </c>
      <c s="36" t="s">
        <v>434</v>
      </c>
      <c>
        <f>(M60*21)/100</f>
      </c>
      <c t="s">
        <v>27</v>
      </c>
    </row>
    <row r="61" spans="1:5" ht="12.75">
      <c r="A61" s="35" t="s">
        <v>53</v>
      </c>
      <c r="E61" s="39" t="s">
        <v>5</v>
      </c>
    </row>
    <row r="62" spans="1:5" ht="12.75">
      <c r="A62" s="35" t="s">
        <v>54</v>
      </c>
      <c r="E62" s="40" t="s">
        <v>3747</v>
      </c>
    </row>
    <row r="63" spans="1:5" ht="76.5">
      <c r="A63" t="s">
        <v>55</v>
      </c>
      <c r="E63" s="39" t="s">
        <v>6976</v>
      </c>
    </row>
    <row r="64" spans="1:16" ht="25.5">
      <c r="A64" t="s">
        <v>48</v>
      </c>
      <c s="34" t="s">
        <v>98</v>
      </c>
      <c s="34" t="s">
        <v>6977</v>
      </c>
      <c s="35" t="s">
        <v>5</v>
      </c>
      <c s="6" t="s">
        <v>6978</v>
      </c>
      <c s="36" t="s">
        <v>298</v>
      </c>
      <c s="37">
        <v>1</v>
      </c>
      <c s="36">
        <v>0</v>
      </c>
      <c s="36">
        <f>ROUND(G64*H64,6)</f>
      </c>
      <c r="L64" s="38">
        <v>0</v>
      </c>
      <c s="32">
        <f>ROUND(ROUND(L64,2)*ROUND(G64,3),2)</f>
      </c>
      <c s="36" t="s">
        <v>434</v>
      </c>
      <c>
        <f>(M64*21)/100</f>
      </c>
      <c t="s">
        <v>27</v>
      </c>
    </row>
    <row r="65" spans="1:5" ht="12.75">
      <c r="A65" s="35" t="s">
        <v>53</v>
      </c>
      <c r="E65" s="39" t="s">
        <v>5</v>
      </c>
    </row>
    <row r="66" spans="1:5" ht="12.75">
      <c r="A66" s="35" t="s">
        <v>54</v>
      </c>
      <c r="E66" s="40" t="s">
        <v>3747</v>
      </c>
    </row>
    <row r="67" spans="1:5" ht="89.25">
      <c r="A67" t="s">
        <v>55</v>
      </c>
      <c r="E67" s="39" t="s">
        <v>6979</v>
      </c>
    </row>
    <row r="68" spans="1:16" ht="12.75">
      <c r="A68" t="s">
        <v>48</v>
      </c>
      <c s="34" t="s">
        <v>102</v>
      </c>
      <c s="34" t="s">
        <v>6980</v>
      </c>
      <c s="35" t="s">
        <v>5</v>
      </c>
      <c s="6" t="s">
        <v>6981</v>
      </c>
      <c s="36" t="s">
        <v>497</v>
      </c>
      <c s="37">
        <v>1</v>
      </c>
      <c s="36">
        <v>0</v>
      </c>
      <c s="36">
        <f>ROUND(G68*H68,6)</f>
      </c>
      <c r="L68" s="38">
        <v>0</v>
      </c>
      <c s="32">
        <f>ROUND(ROUND(L68,2)*ROUND(G68,3),2)</f>
      </c>
      <c s="36" t="s">
        <v>434</v>
      </c>
      <c>
        <f>(M68*21)/100</f>
      </c>
      <c t="s">
        <v>27</v>
      </c>
    </row>
    <row r="69" spans="1:5" ht="12.75">
      <c r="A69" s="35" t="s">
        <v>53</v>
      </c>
      <c r="E69" s="39" t="s">
        <v>5</v>
      </c>
    </row>
    <row r="70" spans="1:5" ht="12.75">
      <c r="A70" s="35" t="s">
        <v>54</v>
      </c>
      <c r="E70" s="40" t="s">
        <v>3747</v>
      </c>
    </row>
    <row r="71" spans="1:5" ht="89.25">
      <c r="A71" t="s">
        <v>55</v>
      </c>
      <c r="E71" s="39" t="s">
        <v>6982</v>
      </c>
    </row>
    <row r="72" spans="1:16" ht="12.75">
      <c r="A72" t="s">
        <v>48</v>
      </c>
      <c s="34" t="s">
        <v>107</v>
      </c>
      <c s="34" t="s">
        <v>6983</v>
      </c>
      <c s="35" t="s">
        <v>5</v>
      </c>
      <c s="6" t="s">
        <v>6984</v>
      </c>
      <c s="36" t="s">
        <v>298</v>
      </c>
      <c s="37">
        <v>1</v>
      </c>
      <c s="36">
        <v>0</v>
      </c>
      <c s="36">
        <f>ROUND(G72*H72,6)</f>
      </c>
      <c r="L72" s="38">
        <v>0</v>
      </c>
      <c s="32">
        <f>ROUND(ROUND(L72,2)*ROUND(G72,3),2)</f>
      </c>
      <c s="36" t="s">
        <v>434</v>
      </c>
      <c>
        <f>(M72*21)/100</f>
      </c>
      <c t="s">
        <v>27</v>
      </c>
    </row>
    <row r="73" spans="1:5" ht="12.75">
      <c r="A73" s="35" t="s">
        <v>53</v>
      </c>
      <c r="E73" s="39" t="s">
        <v>5</v>
      </c>
    </row>
    <row r="74" spans="1:5" ht="12.75">
      <c r="A74" s="35" t="s">
        <v>54</v>
      </c>
      <c r="E74" s="40" t="s">
        <v>3747</v>
      </c>
    </row>
    <row r="75" spans="1:5" ht="102">
      <c r="A75" t="s">
        <v>55</v>
      </c>
      <c r="E75" s="39" t="s">
        <v>6985</v>
      </c>
    </row>
    <row r="76" spans="1:16" ht="12.75">
      <c r="A76" t="s">
        <v>48</v>
      </c>
      <c s="34" t="s">
        <v>111</v>
      </c>
      <c s="34" t="s">
        <v>6986</v>
      </c>
      <c s="35" t="s">
        <v>5</v>
      </c>
      <c s="6" t="s">
        <v>6987</v>
      </c>
      <c s="36" t="s">
        <v>497</v>
      </c>
      <c s="37">
        <v>1</v>
      </c>
      <c s="36">
        <v>0</v>
      </c>
      <c s="36">
        <f>ROUND(G76*H76,6)</f>
      </c>
      <c r="L76" s="38">
        <v>0</v>
      </c>
      <c s="32">
        <f>ROUND(ROUND(L76,2)*ROUND(G76,3),2)</f>
      </c>
      <c s="36" t="s">
        <v>434</v>
      </c>
      <c>
        <f>(M76*21)/100</f>
      </c>
      <c t="s">
        <v>27</v>
      </c>
    </row>
    <row r="77" spans="1:5" ht="12.75">
      <c r="A77" s="35" t="s">
        <v>53</v>
      </c>
      <c r="E77" s="39" t="s">
        <v>5</v>
      </c>
    </row>
    <row r="78" spans="1:5" ht="12.75">
      <c r="A78" s="35" t="s">
        <v>54</v>
      </c>
      <c r="E78" s="40" t="s">
        <v>3747</v>
      </c>
    </row>
    <row r="79" spans="1:5" ht="89.25">
      <c r="A79" t="s">
        <v>55</v>
      </c>
      <c r="E79" s="39" t="s">
        <v>6988</v>
      </c>
    </row>
    <row r="80" spans="1:16" ht="12.75">
      <c r="A80" t="s">
        <v>48</v>
      </c>
      <c s="34" t="s">
        <v>115</v>
      </c>
      <c s="34" t="s">
        <v>6989</v>
      </c>
      <c s="35" t="s">
        <v>5</v>
      </c>
      <c s="6" t="s">
        <v>6990</v>
      </c>
      <c s="36" t="s">
        <v>497</v>
      </c>
      <c s="37">
        <v>1</v>
      </c>
      <c s="36">
        <v>0</v>
      </c>
      <c s="36">
        <f>ROUND(G80*H80,6)</f>
      </c>
      <c r="L80" s="38">
        <v>0</v>
      </c>
      <c s="32">
        <f>ROUND(ROUND(L80,2)*ROUND(G80,3),2)</f>
      </c>
      <c s="36" t="s">
        <v>434</v>
      </c>
      <c>
        <f>(M80*21)/100</f>
      </c>
      <c t="s">
        <v>27</v>
      </c>
    </row>
    <row r="81" spans="1:5" ht="12.75">
      <c r="A81" s="35" t="s">
        <v>53</v>
      </c>
      <c r="E81" s="39" t="s">
        <v>5</v>
      </c>
    </row>
    <row r="82" spans="1:5" ht="12.75">
      <c r="A82" s="35" t="s">
        <v>54</v>
      </c>
      <c r="E82" s="40" t="s">
        <v>3747</v>
      </c>
    </row>
    <row r="83" spans="1:5" ht="89.25">
      <c r="A83" t="s">
        <v>55</v>
      </c>
      <c r="E83" s="39" t="s">
        <v>6991</v>
      </c>
    </row>
    <row r="84" spans="1:16" ht="12.75">
      <c r="A84" t="s">
        <v>48</v>
      </c>
      <c s="34" t="s">
        <v>119</v>
      </c>
      <c s="34" t="s">
        <v>6992</v>
      </c>
      <c s="35" t="s">
        <v>5</v>
      </c>
      <c s="6" t="s">
        <v>6993</v>
      </c>
      <c s="36" t="s">
        <v>497</v>
      </c>
      <c s="37">
        <v>1</v>
      </c>
      <c s="36">
        <v>0</v>
      </c>
      <c s="36">
        <f>ROUND(G84*H84,6)</f>
      </c>
      <c r="L84" s="38">
        <v>0</v>
      </c>
      <c s="32">
        <f>ROUND(ROUND(L84,2)*ROUND(G84,3),2)</f>
      </c>
      <c s="36" t="s">
        <v>434</v>
      </c>
      <c>
        <f>(M84*21)/100</f>
      </c>
      <c t="s">
        <v>27</v>
      </c>
    </row>
    <row r="85" spans="1:5" ht="12.75">
      <c r="A85" s="35" t="s">
        <v>53</v>
      </c>
      <c r="E85" s="39" t="s">
        <v>5</v>
      </c>
    </row>
    <row r="86" spans="1:5" ht="12.75">
      <c r="A86" s="35" t="s">
        <v>54</v>
      </c>
      <c r="E86" s="40" t="s">
        <v>3747</v>
      </c>
    </row>
    <row r="87" spans="1:5" ht="89.25">
      <c r="A87" t="s">
        <v>55</v>
      </c>
      <c r="E87" s="39" t="s">
        <v>6994</v>
      </c>
    </row>
    <row r="88" spans="1:16" ht="12.75">
      <c r="A88" t="s">
        <v>48</v>
      </c>
      <c s="34" t="s">
        <v>125</v>
      </c>
      <c s="34" t="s">
        <v>6995</v>
      </c>
      <c s="35" t="s">
        <v>5</v>
      </c>
      <c s="6" t="s">
        <v>6996</v>
      </c>
      <c s="36" t="s">
        <v>497</v>
      </c>
      <c s="37">
        <v>1</v>
      </c>
      <c s="36">
        <v>0</v>
      </c>
      <c s="36">
        <f>ROUND(G88*H88,6)</f>
      </c>
      <c r="L88" s="38">
        <v>0</v>
      </c>
      <c s="32">
        <f>ROUND(ROUND(L88,2)*ROUND(G88,3),2)</f>
      </c>
      <c s="36" t="s">
        <v>434</v>
      </c>
      <c>
        <f>(M88*21)/100</f>
      </c>
      <c t="s">
        <v>27</v>
      </c>
    </row>
    <row r="89" spans="1:5" ht="12.75">
      <c r="A89" s="35" t="s">
        <v>53</v>
      </c>
      <c r="E89" s="39" t="s">
        <v>5</v>
      </c>
    </row>
    <row r="90" spans="1:5" ht="12.75">
      <c r="A90" s="35" t="s">
        <v>54</v>
      </c>
      <c r="E90" s="40" t="s">
        <v>3747</v>
      </c>
    </row>
    <row r="91" spans="1:5" ht="89.25">
      <c r="A91" t="s">
        <v>55</v>
      </c>
      <c r="E91" s="39" t="s">
        <v>6997</v>
      </c>
    </row>
    <row r="92" spans="1:16" ht="25.5">
      <c r="A92" t="s">
        <v>48</v>
      </c>
      <c s="34" t="s">
        <v>129</v>
      </c>
      <c s="34" t="s">
        <v>6998</v>
      </c>
      <c s="35" t="s">
        <v>5</v>
      </c>
      <c s="6" t="s">
        <v>6999</v>
      </c>
      <c s="36" t="s">
        <v>298</v>
      </c>
      <c s="37">
        <v>1</v>
      </c>
      <c s="36">
        <v>0</v>
      </c>
      <c s="36">
        <f>ROUND(G92*H92,6)</f>
      </c>
      <c r="L92" s="38">
        <v>0</v>
      </c>
      <c s="32">
        <f>ROUND(ROUND(L92,2)*ROUND(G92,3),2)</f>
      </c>
      <c s="36" t="s">
        <v>434</v>
      </c>
      <c>
        <f>(M92*21)/100</f>
      </c>
      <c t="s">
        <v>27</v>
      </c>
    </row>
    <row r="93" spans="1:5" ht="12.75">
      <c r="A93" s="35" t="s">
        <v>53</v>
      </c>
      <c r="E93" s="39" t="s">
        <v>5</v>
      </c>
    </row>
    <row r="94" spans="1:5" ht="12.75">
      <c r="A94" s="35" t="s">
        <v>54</v>
      </c>
      <c r="E94" s="40" t="s">
        <v>3747</v>
      </c>
    </row>
    <row r="95" spans="1:5" ht="102">
      <c r="A95" t="s">
        <v>55</v>
      </c>
      <c r="E95" s="39" t="s">
        <v>7000</v>
      </c>
    </row>
    <row r="96" spans="1:16" ht="25.5">
      <c r="A96" t="s">
        <v>48</v>
      </c>
      <c s="34" t="s">
        <v>133</v>
      </c>
      <c s="34" t="s">
        <v>7001</v>
      </c>
      <c s="35" t="s">
        <v>5</v>
      </c>
      <c s="6" t="s">
        <v>7002</v>
      </c>
      <c s="36" t="s">
        <v>298</v>
      </c>
      <c s="37">
        <v>1</v>
      </c>
      <c s="36">
        <v>0</v>
      </c>
      <c s="36">
        <f>ROUND(G96*H96,6)</f>
      </c>
      <c r="L96" s="38">
        <v>0</v>
      </c>
      <c s="32">
        <f>ROUND(ROUND(L96,2)*ROUND(G96,3),2)</f>
      </c>
      <c s="36" t="s">
        <v>434</v>
      </c>
      <c>
        <f>(M96*21)/100</f>
      </c>
      <c t="s">
        <v>27</v>
      </c>
    </row>
    <row r="97" spans="1:5" ht="12.75">
      <c r="A97" s="35" t="s">
        <v>53</v>
      </c>
      <c r="E97" s="39" t="s">
        <v>5</v>
      </c>
    </row>
    <row r="98" spans="1:5" ht="12.75">
      <c r="A98" s="35" t="s">
        <v>54</v>
      </c>
      <c r="E98" s="40" t="s">
        <v>3747</v>
      </c>
    </row>
    <row r="99" spans="1:5" ht="102">
      <c r="A99" t="s">
        <v>55</v>
      </c>
      <c r="E99" s="39" t="s">
        <v>7003</v>
      </c>
    </row>
    <row r="100" spans="1:16" ht="25.5">
      <c r="A100" t="s">
        <v>48</v>
      </c>
      <c s="34" t="s">
        <v>138</v>
      </c>
      <c s="34" t="s">
        <v>7004</v>
      </c>
      <c s="35" t="s">
        <v>5</v>
      </c>
      <c s="6" t="s">
        <v>7005</v>
      </c>
      <c s="36" t="s">
        <v>298</v>
      </c>
      <c s="37">
        <v>1</v>
      </c>
      <c s="36">
        <v>0</v>
      </c>
      <c s="36">
        <f>ROUND(G100*H100,6)</f>
      </c>
      <c r="L100" s="38">
        <v>0</v>
      </c>
      <c s="32">
        <f>ROUND(ROUND(L100,2)*ROUND(G100,3),2)</f>
      </c>
      <c s="36" t="s">
        <v>434</v>
      </c>
      <c>
        <f>(M100*21)/100</f>
      </c>
      <c t="s">
        <v>27</v>
      </c>
    </row>
    <row r="101" spans="1:5" ht="12.75">
      <c r="A101" s="35" t="s">
        <v>53</v>
      </c>
      <c r="E101" s="39" t="s">
        <v>5</v>
      </c>
    </row>
    <row r="102" spans="1:5" ht="12.75">
      <c r="A102" s="35" t="s">
        <v>54</v>
      </c>
      <c r="E102" s="40" t="s">
        <v>3747</v>
      </c>
    </row>
    <row r="103" spans="1:5" ht="102">
      <c r="A103" t="s">
        <v>55</v>
      </c>
      <c r="E103" s="39" t="s">
        <v>7006</v>
      </c>
    </row>
    <row r="104" spans="1:16" ht="25.5">
      <c r="A104" t="s">
        <v>48</v>
      </c>
      <c s="34" t="s">
        <v>249</v>
      </c>
      <c s="34" t="s">
        <v>7007</v>
      </c>
      <c s="35" t="s">
        <v>5</v>
      </c>
      <c s="6" t="s">
        <v>7008</v>
      </c>
      <c s="36" t="s">
        <v>298</v>
      </c>
      <c s="37">
        <v>1</v>
      </c>
      <c s="36">
        <v>0</v>
      </c>
      <c s="36">
        <f>ROUND(G104*H104,6)</f>
      </c>
      <c r="L104" s="38">
        <v>0</v>
      </c>
      <c s="32">
        <f>ROUND(ROUND(L104,2)*ROUND(G104,3),2)</f>
      </c>
      <c s="36" t="s">
        <v>434</v>
      </c>
      <c>
        <f>(M104*21)/100</f>
      </c>
      <c t="s">
        <v>27</v>
      </c>
    </row>
    <row r="105" spans="1:5" ht="12.75">
      <c r="A105" s="35" t="s">
        <v>53</v>
      </c>
      <c r="E105" s="39" t="s">
        <v>5</v>
      </c>
    </row>
    <row r="106" spans="1:5" ht="12.75">
      <c r="A106" s="35" t="s">
        <v>54</v>
      </c>
      <c r="E106" s="40" t="s">
        <v>3747</v>
      </c>
    </row>
    <row r="107" spans="1:5" ht="102">
      <c r="A107" t="s">
        <v>55</v>
      </c>
      <c r="E107" s="39" t="s">
        <v>7009</v>
      </c>
    </row>
    <row r="108" spans="1:16" ht="25.5">
      <c r="A108" t="s">
        <v>48</v>
      </c>
      <c s="34" t="s">
        <v>253</v>
      </c>
      <c s="34" t="s">
        <v>7010</v>
      </c>
      <c s="35" t="s">
        <v>5</v>
      </c>
      <c s="6" t="s">
        <v>7011</v>
      </c>
      <c s="36" t="s">
        <v>298</v>
      </c>
      <c s="37">
        <v>1</v>
      </c>
      <c s="36">
        <v>0</v>
      </c>
      <c s="36">
        <f>ROUND(G108*H108,6)</f>
      </c>
      <c r="L108" s="38">
        <v>0</v>
      </c>
      <c s="32">
        <f>ROUND(ROUND(L108,2)*ROUND(G108,3),2)</f>
      </c>
      <c s="36" t="s">
        <v>434</v>
      </c>
      <c>
        <f>(M108*21)/100</f>
      </c>
      <c t="s">
        <v>27</v>
      </c>
    </row>
    <row r="109" spans="1:5" ht="12.75">
      <c r="A109" s="35" t="s">
        <v>53</v>
      </c>
      <c r="E109" s="39" t="s">
        <v>5</v>
      </c>
    </row>
    <row r="110" spans="1:5" ht="12.75">
      <c r="A110" s="35" t="s">
        <v>54</v>
      </c>
      <c r="E110" s="40" t="s">
        <v>3747</v>
      </c>
    </row>
    <row r="111" spans="1:5" ht="102">
      <c r="A111" t="s">
        <v>55</v>
      </c>
      <c r="E111" s="39" t="s">
        <v>7012</v>
      </c>
    </row>
    <row r="112" spans="1:16" ht="25.5">
      <c r="A112" t="s">
        <v>48</v>
      </c>
      <c s="34" t="s">
        <v>995</v>
      </c>
      <c s="34" t="s">
        <v>7013</v>
      </c>
      <c s="35" t="s">
        <v>5</v>
      </c>
      <c s="6" t="s">
        <v>7014</v>
      </c>
      <c s="36" t="s">
        <v>298</v>
      </c>
      <c s="37">
        <v>1</v>
      </c>
      <c s="36">
        <v>0</v>
      </c>
      <c s="36">
        <f>ROUND(G112*H112,6)</f>
      </c>
      <c r="L112" s="38">
        <v>0</v>
      </c>
      <c s="32">
        <f>ROUND(ROUND(L112,2)*ROUND(G112,3),2)</f>
      </c>
      <c s="36" t="s">
        <v>434</v>
      </c>
      <c>
        <f>(M112*21)/100</f>
      </c>
      <c t="s">
        <v>27</v>
      </c>
    </row>
    <row r="113" spans="1:5" ht="12.75">
      <c r="A113" s="35" t="s">
        <v>53</v>
      </c>
      <c r="E113" s="39" t="s">
        <v>5</v>
      </c>
    </row>
    <row r="114" spans="1:5" ht="12.75">
      <c r="A114" s="35" t="s">
        <v>54</v>
      </c>
      <c r="E114" s="40" t="s">
        <v>3747</v>
      </c>
    </row>
    <row r="115" spans="1:5" ht="102">
      <c r="A115" t="s">
        <v>55</v>
      </c>
      <c r="E115" s="39" t="s">
        <v>7015</v>
      </c>
    </row>
    <row r="116" spans="1:16" ht="12.75">
      <c r="A116" t="s">
        <v>48</v>
      </c>
      <c s="34" t="s">
        <v>256</v>
      </c>
      <c s="34" t="s">
        <v>7016</v>
      </c>
      <c s="35" t="s">
        <v>5</v>
      </c>
      <c s="6" t="s">
        <v>7017</v>
      </c>
      <c s="36" t="s">
        <v>497</v>
      </c>
      <c s="37">
        <v>1</v>
      </c>
      <c s="36">
        <v>0</v>
      </c>
      <c s="36">
        <f>ROUND(G116*H116,6)</f>
      </c>
      <c r="L116" s="38">
        <v>0</v>
      </c>
      <c s="32">
        <f>ROUND(ROUND(L116,2)*ROUND(G116,3),2)</f>
      </c>
      <c s="36" t="s">
        <v>434</v>
      </c>
      <c>
        <f>(M116*21)/100</f>
      </c>
      <c t="s">
        <v>27</v>
      </c>
    </row>
    <row r="117" spans="1:5" ht="12.75">
      <c r="A117" s="35" t="s">
        <v>53</v>
      </c>
      <c r="E117" s="39" t="s">
        <v>5</v>
      </c>
    </row>
    <row r="118" spans="1:5" ht="12.75">
      <c r="A118" s="35" t="s">
        <v>54</v>
      </c>
      <c r="E118" s="40" t="s">
        <v>3747</v>
      </c>
    </row>
    <row r="119" spans="1:5" ht="63.75">
      <c r="A119" t="s">
        <v>55</v>
      </c>
      <c r="E119" s="39" t="s">
        <v>7018</v>
      </c>
    </row>
    <row r="120" spans="1:16" ht="25.5">
      <c r="A120" t="s">
        <v>48</v>
      </c>
      <c s="34" t="s">
        <v>260</v>
      </c>
      <c s="34" t="s">
        <v>7019</v>
      </c>
      <c s="35" t="s">
        <v>5</v>
      </c>
      <c s="6" t="s">
        <v>7020</v>
      </c>
      <c s="36" t="s">
        <v>298</v>
      </c>
      <c s="37">
        <v>1</v>
      </c>
      <c s="36">
        <v>0</v>
      </c>
      <c s="36">
        <f>ROUND(G120*H120,6)</f>
      </c>
      <c r="L120" s="38">
        <v>0</v>
      </c>
      <c s="32">
        <f>ROUND(ROUND(L120,2)*ROUND(G120,3),2)</f>
      </c>
      <c s="36" t="s">
        <v>434</v>
      </c>
      <c>
        <f>(M120*21)/100</f>
      </c>
      <c t="s">
        <v>27</v>
      </c>
    </row>
    <row r="121" spans="1:5" ht="12.75">
      <c r="A121" s="35" t="s">
        <v>53</v>
      </c>
      <c r="E121" s="39" t="s">
        <v>5</v>
      </c>
    </row>
    <row r="122" spans="1:5" ht="12.75">
      <c r="A122" s="35" t="s">
        <v>54</v>
      </c>
      <c r="E122" s="40" t="s">
        <v>3747</v>
      </c>
    </row>
    <row r="123" spans="1:5" ht="102">
      <c r="A123" t="s">
        <v>55</v>
      </c>
      <c r="E123" s="39" t="s">
        <v>7021</v>
      </c>
    </row>
    <row r="124" spans="1:16" ht="25.5">
      <c r="A124" t="s">
        <v>48</v>
      </c>
      <c s="34" t="s">
        <v>264</v>
      </c>
      <c s="34" t="s">
        <v>7022</v>
      </c>
      <c s="35" t="s">
        <v>5</v>
      </c>
      <c s="6" t="s">
        <v>7023</v>
      </c>
      <c s="36" t="s">
        <v>298</v>
      </c>
      <c s="37">
        <v>1</v>
      </c>
      <c s="36">
        <v>0</v>
      </c>
      <c s="36">
        <f>ROUND(G124*H124,6)</f>
      </c>
      <c r="L124" s="38">
        <v>0</v>
      </c>
      <c s="32">
        <f>ROUND(ROUND(L124,2)*ROUND(G124,3),2)</f>
      </c>
      <c s="36" t="s">
        <v>434</v>
      </c>
      <c>
        <f>(M124*21)/100</f>
      </c>
      <c t="s">
        <v>27</v>
      </c>
    </row>
    <row r="125" spans="1:5" ht="12.75">
      <c r="A125" s="35" t="s">
        <v>53</v>
      </c>
      <c r="E125" s="39" t="s">
        <v>5</v>
      </c>
    </row>
    <row r="126" spans="1:5" ht="12.75">
      <c r="A126" s="35" t="s">
        <v>54</v>
      </c>
      <c r="E126" s="40" t="s">
        <v>3747</v>
      </c>
    </row>
    <row r="127" spans="1:5" ht="102">
      <c r="A127" t="s">
        <v>55</v>
      </c>
      <c r="E127" s="39" t="s">
        <v>7024</v>
      </c>
    </row>
    <row r="128" spans="1:16" ht="25.5">
      <c r="A128" t="s">
        <v>48</v>
      </c>
      <c s="34" t="s">
        <v>283</v>
      </c>
      <c s="34" t="s">
        <v>7025</v>
      </c>
      <c s="35" t="s">
        <v>5</v>
      </c>
      <c s="6" t="s">
        <v>7026</v>
      </c>
      <c s="36" t="s">
        <v>298</v>
      </c>
      <c s="37">
        <v>6</v>
      </c>
      <c s="36">
        <v>0</v>
      </c>
      <c s="36">
        <f>ROUND(G128*H128,6)</f>
      </c>
      <c r="L128" s="38">
        <v>0</v>
      </c>
      <c s="32">
        <f>ROUND(ROUND(L128,2)*ROUND(G128,3),2)</f>
      </c>
      <c s="36" t="s">
        <v>434</v>
      </c>
      <c>
        <f>(M128*21)/100</f>
      </c>
      <c t="s">
        <v>27</v>
      </c>
    </row>
    <row r="129" spans="1:5" ht="12.75">
      <c r="A129" s="35" t="s">
        <v>53</v>
      </c>
      <c r="E129" s="39" t="s">
        <v>5</v>
      </c>
    </row>
    <row r="130" spans="1:5" ht="12.75">
      <c r="A130" s="35" t="s">
        <v>54</v>
      </c>
      <c r="E130" s="40" t="s">
        <v>3805</v>
      </c>
    </row>
    <row r="131" spans="1:5" ht="89.25">
      <c r="A131" t="s">
        <v>55</v>
      </c>
      <c r="E131" s="39" t="s">
        <v>7027</v>
      </c>
    </row>
    <row r="132" spans="1:16" ht="12.75">
      <c r="A132" t="s">
        <v>48</v>
      </c>
      <c s="34" t="s">
        <v>287</v>
      </c>
      <c s="34" t="s">
        <v>7028</v>
      </c>
      <c s="35" t="s">
        <v>5</v>
      </c>
      <c s="6" t="s">
        <v>7029</v>
      </c>
      <c s="36" t="s">
        <v>497</v>
      </c>
      <c s="37">
        <v>1</v>
      </c>
      <c s="36">
        <v>0</v>
      </c>
      <c s="36">
        <f>ROUND(G132*H132,6)</f>
      </c>
      <c r="L132" s="38">
        <v>0</v>
      </c>
      <c s="32">
        <f>ROUND(ROUND(L132,2)*ROUND(G132,3),2)</f>
      </c>
      <c s="36" t="s">
        <v>434</v>
      </c>
      <c>
        <f>(M132*21)/100</f>
      </c>
      <c t="s">
        <v>27</v>
      </c>
    </row>
    <row r="133" spans="1:5" ht="12.75">
      <c r="A133" s="35" t="s">
        <v>53</v>
      </c>
      <c r="E133" s="39" t="s">
        <v>5</v>
      </c>
    </row>
    <row r="134" spans="1:5" ht="12.75">
      <c r="A134" s="35" t="s">
        <v>54</v>
      </c>
      <c r="E134" s="40" t="s">
        <v>3747</v>
      </c>
    </row>
    <row r="135" spans="1:5" ht="89.25">
      <c r="A135" t="s">
        <v>55</v>
      </c>
      <c r="E135" s="39" t="s">
        <v>7030</v>
      </c>
    </row>
    <row r="136" spans="1:16" ht="12.75">
      <c r="A136" t="s">
        <v>48</v>
      </c>
      <c s="34" t="s">
        <v>291</v>
      </c>
      <c s="34" t="s">
        <v>7031</v>
      </c>
      <c s="35" t="s">
        <v>5</v>
      </c>
      <c s="6" t="s">
        <v>7032</v>
      </c>
      <c s="36" t="s">
        <v>497</v>
      </c>
      <c s="37">
        <v>2</v>
      </c>
      <c s="36">
        <v>0</v>
      </c>
      <c s="36">
        <f>ROUND(G136*H136,6)</f>
      </c>
      <c r="L136" s="38">
        <v>0</v>
      </c>
      <c s="32">
        <f>ROUND(ROUND(L136,2)*ROUND(G136,3),2)</f>
      </c>
      <c s="36" t="s">
        <v>434</v>
      </c>
      <c>
        <f>(M136*21)/100</f>
      </c>
      <c t="s">
        <v>27</v>
      </c>
    </row>
    <row r="137" spans="1:5" ht="12.75">
      <c r="A137" s="35" t="s">
        <v>53</v>
      </c>
      <c r="E137" s="39" t="s">
        <v>5</v>
      </c>
    </row>
    <row r="138" spans="1:5" ht="12.75">
      <c r="A138" s="35" t="s">
        <v>54</v>
      </c>
      <c r="E138" s="40" t="s">
        <v>3735</v>
      </c>
    </row>
    <row r="139" spans="1:5" ht="63.75">
      <c r="A139" t="s">
        <v>55</v>
      </c>
      <c r="E139" s="39" t="s">
        <v>7033</v>
      </c>
    </row>
    <row r="140" spans="1:16" ht="25.5">
      <c r="A140" t="s">
        <v>48</v>
      </c>
      <c s="34" t="s">
        <v>295</v>
      </c>
      <c s="34" t="s">
        <v>7034</v>
      </c>
      <c s="35" t="s">
        <v>5</v>
      </c>
      <c s="6" t="s">
        <v>7035</v>
      </c>
      <c s="36" t="s">
        <v>497</v>
      </c>
      <c s="37">
        <v>3</v>
      </c>
      <c s="36">
        <v>0</v>
      </c>
      <c s="36">
        <f>ROUND(G140*H140,6)</f>
      </c>
      <c r="L140" s="38">
        <v>0</v>
      </c>
      <c s="32">
        <f>ROUND(ROUND(L140,2)*ROUND(G140,3),2)</f>
      </c>
      <c s="36" t="s">
        <v>434</v>
      </c>
      <c>
        <f>(M140*21)/100</f>
      </c>
      <c t="s">
        <v>27</v>
      </c>
    </row>
    <row r="141" spans="1:5" ht="12.75">
      <c r="A141" s="35" t="s">
        <v>53</v>
      </c>
      <c r="E141" s="39" t="s">
        <v>5</v>
      </c>
    </row>
    <row r="142" spans="1:5" ht="12.75">
      <c r="A142" s="35" t="s">
        <v>54</v>
      </c>
      <c r="E142" s="40" t="s">
        <v>3776</v>
      </c>
    </row>
    <row r="143" spans="1:5" ht="102">
      <c r="A143" t="s">
        <v>55</v>
      </c>
      <c r="E143" s="39" t="s">
        <v>7036</v>
      </c>
    </row>
    <row r="144" spans="1:16" ht="25.5">
      <c r="A144" t="s">
        <v>48</v>
      </c>
      <c s="34" t="s">
        <v>526</v>
      </c>
      <c s="34" t="s">
        <v>7037</v>
      </c>
      <c s="35" t="s">
        <v>5</v>
      </c>
      <c s="6" t="s">
        <v>7038</v>
      </c>
      <c s="36" t="s">
        <v>497</v>
      </c>
      <c s="37">
        <v>4</v>
      </c>
      <c s="36">
        <v>0</v>
      </c>
      <c s="36">
        <f>ROUND(G144*H144,6)</f>
      </c>
      <c r="L144" s="38">
        <v>0</v>
      </c>
      <c s="32">
        <f>ROUND(ROUND(L144,2)*ROUND(G144,3),2)</f>
      </c>
      <c s="36" t="s">
        <v>434</v>
      </c>
      <c>
        <f>(M144*21)/100</f>
      </c>
      <c t="s">
        <v>27</v>
      </c>
    </row>
    <row r="145" spans="1:5" ht="12.75">
      <c r="A145" s="35" t="s">
        <v>53</v>
      </c>
      <c r="E145" s="39" t="s">
        <v>5</v>
      </c>
    </row>
    <row r="146" spans="1:5" ht="12.75">
      <c r="A146" s="35" t="s">
        <v>54</v>
      </c>
      <c r="E146" s="40" t="s">
        <v>3750</v>
      </c>
    </row>
    <row r="147" spans="1:5" ht="102">
      <c r="A147" t="s">
        <v>55</v>
      </c>
      <c r="E147" s="39" t="s">
        <v>7039</v>
      </c>
    </row>
    <row r="148" spans="1:16" ht="25.5">
      <c r="A148" t="s">
        <v>48</v>
      </c>
      <c s="34" t="s">
        <v>300</v>
      </c>
      <c s="34" t="s">
        <v>7040</v>
      </c>
      <c s="35" t="s">
        <v>5</v>
      </c>
      <c s="6" t="s">
        <v>7041</v>
      </c>
      <c s="36" t="s">
        <v>497</v>
      </c>
      <c s="37">
        <v>4</v>
      </c>
      <c s="36">
        <v>0</v>
      </c>
      <c s="36">
        <f>ROUND(G148*H148,6)</f>
      </c>
      <c r="L148" s="38">
        <v>0</v>
      </c>
      <c s="32">
        <f>ROUND(ROUND(L148,2)*ROUND(G148,3),2)</f>
      </c>
      <c s="36" t="s">
        <v>434</v>
      </c>
      <c>
        <f>(M148*21)/100</f>
      </c>
      <c t="s">
        <v>27</v>
      </c>
    </row>
    <row r="149" spans="1:5" ht="12.75">
      <c r="A149" s="35" t="s">
        <v>53</v>
      </c>
      <c r="E149" s="39" t="s">
        <v>5</v>
      </c>
    </row>
    <row r="150" spans="1:5" ht="12.75">
      <c r="A150" s="35" t="s">
        <v>54</v>
      </c>
      <c r="E150" s="40" t="s">
        <v>3750</v>
      </c>
    </row>
    <row r="151" spans="1:5" ht="102">
      <c r="A151" t="s">
        <v>55</v>
      </c>
      <c r="E151" s="39" t="s">
        <v>7042</v>
      </c>
    </row>
    <row r="152" spans="1:16" ht="12.75">
      <c r="A152" t="s">
        <v>48</v>
      </c>
      <c s="34" t="s">
        <v>533</v>
      </c>
      <c s="34" t="s">
        <v>7043</v>
      </c>
      <c s="35" t="s">
        <v>5</v>
      </c>
      <c s="6" t="s">
        <v>7044</v>
      </c>
      <c s="36" t="s">
        <v>497</v>
      </c>
      <c s="37">
        <v>1</v>
      </c>
      <c s="36">
        <v>0</v>
      </c>
      <c s="36">
        <f>ROUND(G152*H152,6)</f>
      </c>
      <c r="L152" s="38">
        <v>0</v>
      </c>
      <c s="32">
        <f>ROUND(ROUND(L152,2)*ROUND(G152,3),2)</f>
      </c>
      <c s="36" t="s">
        <v>434</v>
      </c>
      <c>
        <f>(M152*21)/100</f>
      </c>
      <c t="s">
        <v>27</v>
      </c>
    </row>
    <row r="153" spans="1:5" ht="12.75">
      <c r="A153" s="35" t="s">
        <v>53</v>
      </c>
      <c r="E153" s="39" t="s">
        <v>5</v>
      </c>
    </row>
    <row r="154" spans="1:5" ht="12.75">
      <c r="A154" s="35" t="s">
        <v>54</v>
      </c>
      <c r="E154" s="40" t="s">
        <v>3747</v>
      </c>
    </row>
    <row r="155" spans="1:5" ht="89.25">
      <c r="A155" t="s">
        <v>55</v>
      </c>
      <c r="E155" s="39" t="s">
        <v>7045</v>
      </c>
    </row>
    <row r="156" spans="1:16" ht="12.75">
      <c r="A156" t="s">
        <v>48</v>
      </c>
      <c s="34" t="s">
        <v>305</v>
      </c>
      <c s="34" t="s">
        <v>7046</v>
      </c>
      <c s="35" t="s">
        <v>5</v>
      </c>
      <c s="6" t="s">
        <v>7047</v>
      </c>
      <c s="36" t="s">
        <v>497</v>
      </c>
      <c s="37">
        <v>1</v>
      </c>
      <c s="36">
        <v>0</v>
      </c>
      <c s="36">
        <f>ROUND(G156*H156,6)</f>
      </c>
      <c r="L156" s="38">
        <v>0</v>
      </c>
      <c s="32">
        <f>ROUND(ROUND(L156,2)*ROUND(G156,3),2)</f>
      </c>
      <c s="36" t="s">
        <v>434</v>
      </c>
      <c>
        <f>(M156*21)/100</f>
      </c>
      <c t="s">
        <v>27</v>
      </c>
    </row>
    <row r="157" spans="1:5" ht="12.75">
      <c r="A157" s="35" t="s">
        <v>53</v>
      </c>
      <c r="E157" s="39" t="s">
        <v>5</v>
      </c>
    </row>
    <row r="158" spans="1:5" ht="12.75">
      <c r="A158" s="35" t="s">
        <v>54</v>
      </c>
      <c r="E158" s="40" t="s">
        <v>3747</v>
      </c>
    </row>
    <row r="159" spans="1:5" ht="89.25">
      <c r="A159" t="s">
        <v>55</v>
      </c>
      <c r="E159" s="39" t="s">
        <v>7048</v>
      </c>
    </row>
    <row r="160" spans="1:16" ht="12.75">
      <c r="A160" t="s">
        <v>48</v>
      </c>
      <c s="34" t="s">
        <v>311</v>
      </c>
      <c s="34" t="s">
        <v>7049</v>
      </c>
      <c s="35" t="s">
        <v>5</v>
      </c>
      <c s="6" t="s">
        <v>7050</v>
      </c>
      <c s="36" t="s">
        <v>497</v>
      </c>
      <c s="37">
        <v>1</v>
      </c>
      <c s="36">
        <v>0</v>
      </c>
      <c s="36">
        <f>ROUND(G160*H160,6)</f>
      </c>
      <c r="L160" s="38">
        <v>0</v>
      </c>
      <c s="32">
        <f>ROUND(ROUND(L160,2)*ROUND(G160,3),2)</f>
      </c>
      <c s="36" t="s">
        <v>434</v>
      </c>
      <c>
        <f>(M160*21)/100</f>
      </c>
      <c t="s">
        <v>27</v>
      </c>
    </row>
    <row r="161" spans="1:5" ht="12.75">
      <c r="A161" s="35" t="s">
        <v>53</v>
      </c>
      <c r="E161" s="39" t="s">
        <v>5</v>
      </c>
    </row>
    <row r="162" spans="1:5" ht="12.75">
      <c r="A162" s="35" t="s">
        <v>54</v>
      </c>
      <c r="E162" s="40" t="s">
        <v>3747</v>
      </c>
    </row>
    <row r="163" spans="1:5" ht="63.75">
      <c r="A163" t="s">
        <v>55</v>
      </c>
      <c r="E163" s="39" t="s">
        <v>7051</v>
      </c>
    </row>
    <row r="164" spans="1:16" ht="25.5">
      <c r="A164" t="s">
        <v>48</v>
      </c>
      <c s="34" t="s">
        <v>312</v>
      </c>
      <c s="34" t="s">
        <v>7052</v>
      </c>
      <c s="35" t="s">
        <v>5</v>
      </c>
      <c s="6" t="s">
        <v>7053</v>
      </c>
      <c s="36" t="s">
        <v>298</v>
      </c>
      <c s="37">
        <v>1</v>
      </c>
      <c s="36">
        <v>0</v>
      </c>
      <c s="36">
        <f>ROUND(G164*H164,6)</f>
      </c>
      <c r="L164" s="38">
        <v>0</v>
      </c>
      <c s="32">
        <f>ROUND(ROUND(L164,2)*ROUND(G164,3),2)</f>
      </c>
      <c s="36" t="s">
        <v>434</v>
      </c>
      <c>
        <f>(M164*21)/100</f>
      </c>
      <c t="s">
        <v>27</v>
      </c>
    </row>
    <row r="165" spans="1:5" ht="12.75">
      <c r="A165" s="35" t="s">
        <v>53</v>
      </c>
      <c r="E165" s="39" t="s">
        <v>5</v>
      </c>
    </row>
    <row r="166" spans="1:5" ht="12.75">
      <c r="A166" s="35" t="s">
        <v>54</v>
      </c>
      <c r="E166" s="40" t="s">
        <v>3747</v>
      </c>
    </row>
    <row r="167" spans="1:5" ht="140.25">
      <c r="A167" t="s">
        <v>55</v>
      </c>
      <c r="E167" s="39" t="s">
        <v>7054</v>
      </c>
    </row>
    <row r="168" spans="1:16" ht="12.75">
      <c r="A168" t="s">
        <v>48</v>
      </c>
      <c s="34" t="s">
        <v>314</v>
      </c>
      <c s="34" t="s">
        <v>7055</v>
      </c>
      <c s="35" t="s">
        <v>5</v>
      </c>
      <c s="6" t="s">
        <v>7056</v>
      </c>
      <c s="36" t="s">
        <v>497</v>
      </c>
      <c s="37">
        <v>1</v>
      </c>
      <c s="36">
        <v>0</v>
      </c>
      <c s="36">
        <f>ROUND(G168*H168,6)</f>
      </c>
      <c r="L168" s="38">
        <v>0</v>
      </c>
      <c s="32">
        <f>ROUND(ROUND(L168,2)*ROUND(G168,3),2)</f>
      </c>
      <c s="36" t="s">
        <v>434</v>
      </c>
      <c>
        <f>(M168*21)/100</f>
      </c>
      <c t="s">
        <v>27</v>
      </c>
    </row>
    <row r="169" spans="1:5" ht="12.75">
      <c r="A169" s="35" t="s">
        <v>53</v>
      </c>
      <c r="E169" s="39" t="s">
        <v>5</v>
      </c>
    </row>
    <row r="170" spans="1:5" ht="12.75">
      <c r="A170" s="35" t="s">
        <v>54</v>
      </c>
      <c r="E170" s="40" t="s">
        <v>3747</v>
      </c>
    </row>
    <row r="171" spans="1:5" ht="76.5">
      <c r="A171" t="s">
        <v>55</v>
      </c>
      <c r="E171" s="39" t="s">
        <v>7057</v>
      </c>
    </row>
    <row r="172" spans="1:16" ht="12.75">
      <c r="A172" t="s">
        <v>48</v>
      </c>
      <c s="34" t="s">
        <v>319</v>
      </c>
      <c s="34" t="s">
        <v>7058</v>
      </c>
      <c s="35" t="s">
        <v>5</v>
      </c>
      <c s="6" t="s">
        <v>7059</v>
      </c>
      <c s="36" t="s">
        <v>497</v>
      </c>
      <c s="37">
        <v>1</v>
      </c>
      <c s="36">
        <v>0</v>
      </c>
      <c s="36">
        <f>ROUND(G172*H172,6)</f>
      </c>
      <c r="L172" s="38">
        <v>0</v>
      </c>
      <c s="32">
        <f>ROUND(ROUND(L172,2)*ROUND(G172,3),2)</f>
      </c>
      <c s="36" t="s">
        <v>434</v>
      </c>
      <c>
        <f>(M172*21)/100</f>
      </c>
      <c t="s">
        <v>27</v>
      </c>
    </row>
    <row r="173" spans="1:5" ht="12.75">
      <c r="A173" s="35" t="s">
        <v>53</v>
      </c>
      <c r="E173" s="39" t="s">
        <v>5</v>
      </c>
    </row>
    <row r="174" spans="1:5" ht="12.75">
      <c r="A174" s="35" t="s">
        <v>54</v>
      </c>
      <c r="E174" s="40" t="s">
        <v>3747</v>
      </c>
    </row>
    <row r="175" spans="1:5" ht="63.75">
      <c r="A175" t="s">
        <v>55</v>
      </c>
      <c r="E175" s="39" t="s">
        <v>7060</v>
      </c>
    </row>
    <row r="176" spans="1:16" ht="12.75">
      <c r="A176" t="s">
        <v>48</v>
      </c>
      <c s="34" t="s">
        <v>323</v>
      </c>
      <c s="34" t="s">
        <v>7061</v>
      </c>
      <c s="35" t="s">
        <v>5</v>
      </c>
      <c s="6" t="s">
        <v>7062</v>
      </c>
      <c s="36" t="s">
        <v>497</v>
      </c>
      <c s="37">
        <v>1</v>
      </c>
      <c s="36">
        <v>0</v>
      </c>
      <c s="36">
        <f>ROUND(G176*H176,6)</f>
      </c>
      <c r="L176" s="38">
        <v>0</v>
      </c>
      <c s="32">
        <f>ROUND(ROUND(L176,2)*ROUND(G176,3),2)</f>
      </c>
      <c s="36" t="s">
        <v>434</v>
      </c>
      <c>
        <f>(M176*21)/100</f>
      </c>
      <c t="s">
        <v>27</v>
      </c>
    </row>
    <row r="177" spans="1:5" ht="12.75">
      <c r="A177" s="35" t="s">
        <v>53</v>
      </c>
      <c r="E177" s="39" t="s">
        <v>5</v>
      </c>
    </row>
    <row r="178" spans="1:5" ht="12.75">
      <c r="A178" s="35" t="s">
        <v>54</v>
      </c>
      <c r="E178" s="40" t="s">
        <v>3747</v>
      </c>
    </row>
    <row r="179" spans="1:5" ht="63.75">
      <c r="A179" t="s">
        <v>55</v>
      </c>
      <c r="E179" s="39" t="s">
        <v>7063</v>
      </c>
    </row>
    <row r="180" spans="1:16" ht="25.5">
      <c r="A180" t="s">
        <v>48</v>
      </c>
      <c s="34" t="s">
        <v>327</v>
      </c>
      <c s="34" t="s">
        <v>7064</v>
      </c>
      <c s="35" t="s">
        <v>5</v>
      </c>
      <c s="6" t="s">
        <v>7065</v>
      </c>
      <c s="36" t="s">
        <v>298</v>
      </c>
      <c s="37">
        <v>1</v>
      </c>
      <c s="36">
        <v>0</v>
      </c>
      <c s="36">
        <f>ROUND(G180*H180,6)</f>
      </c>
      <c r="L180" s="38">
        <v>0</v>
      </c>
      <c s="32">
        <f>ROUND(ROUND(L180,2)*ROUND(G180,3),2)</f>
      </c>
      <c s="36" t="s">
        <v>434</v>
      </c>
      <c>
        <f>(M180*21)/100</f>
      </c>
      <c t="s">
        <v>27</v>
      </c>
    </row>
    <row r="181" spans="1:5" ht="12.75">
      <c r="A181" s="35" t="s">
        <v>53</v>
      </c>
      <c r="E181" s="39" t="s">
        <v>5</v>
      </c>
    </row>
    <row r="182" spans="1:5" ht="12.75">
      <c r="A182" s="35" t="s">
        <v>54</v>
      </c>
      <c r="E182" s="40" t="s">
        <v>3747</v>
      </c>
    </row>
    <row r="183" spans="1:5" ht="127.5">
      <c r="A183" t="s">
        <v>55</v>
      </c>
      <c r="E183" s="39" t="s">
        <v>7066</v>
      </c>
    </row>
    <row r="184" spans="1:16" ht="25.5">
      <c r="A184" t="s">
        <v>48</v>
      </c>
      <c s="34" t="s">
        <v>330</v>
      </c>
      <c s="34" t="s">
        <v>7067</v>
      </c>
      <c s="35" t="s">
        <v>5</v>
      </c>
      <c s="6" t="s">
        <v>7068</v>
      </c>
      <c s="36" t="s">
        <v>298</v>
      </c>
      <c s="37">
        <v>1</v>
      </c>
      <c s="36">
        <v>0</v>
      </c>
      <c s="36">
        <f>ROUND(G184*H184,6)</f>
      </c>
      <c r="L184" s="38">
        <v>0</v>
      </c>
      <c s="32">
        <f>ROUND(ROUND(L184,2)*ROUND(G184,3),2)</f>
      </c>
      <c s="36" t="s">
        <v>434</v>
      </c>
      <c>
        <f>(M184*21)/100</f>
      </c>
      <c t="s">
        <v>27</v>
      </c>
    </row>
    <row r="185" spans="1:5" ht="12.75">
      <c r="A185" s="35" t="s">
        <v>53</v>
      </c>
      <c r="E185" s="39" t="s">
        <v>5</v>
      </c>
    </row>
    <row r="186" spans="1:5" ht="12.75">
      <c r="A186" s="35" t="s">
        <v>54</v>
      </c>
      <c r="E186" s="40" t="s">
        <v>3747</v>
      </c>
    </row>
    <row r="187" spans="1:5" ht="140.25">
      <c r="A187" t="s">
        <v>55</v>
      </c>
      <c r="E187" s="39" t="s">
        <v>7069</v>
      </c>
    </row>
    <row r="188" spans="1:16" ht="12.75">
      <c r="A188" t="s">
        <v>48</v>
      </c>
      <c s="34" t="s">
        <v>334</v>
      </c>
      <c s="34" t="s">
        <v>7070</v>
      </c>
      <c s="35" t="s">
        <v>5</v>
      </c>
      <c s="6" t="s">
        <v>7071</v>
      </c>
      <c s="36" t="s">
        <v>298</v>
      </c>
      <c s="37">
        <v>1</v>
      </c>
      <c s="36">
        <v>0</v>
      </c>
      <c s="36">
        <f>ROUND(G188*H188,6)</f>
      </c>
      <c r="L188" s="38">
        <v>0</v>
      </c>
      <c s="32">
        <f>ROUND(ROUND(L188,2)*ROUND(G188,3),2)</f>
      </c>
      <c s="36" t="s">
        <v>434</v>
      </c>
      <c>
        <f>(M188*21)/100</f>
      </c>
      <c t="s">
        <v>27</v>
      </c>
    </row>
    <row r="189" spans="1:5" ht="12.75">
      <c r="A189" s="35" t="s">
        <v>53</v>
      </c>
      <c r="E189" s="39" t="s">
        <v>5</v>
      </c>
    </row>
    <row r="190" spans="1:5" ht="12.75">
      <c r="A190" s="35" t="s">
        <v>54</v>
      </c>
      <c r="E190" s="40" t="s">
        <v>3747</v>
      </c>
    </row>
    <row r="191" spans="1:5" ht="76.5">
      <c r="A191" t="s">
        <v>55</v>
      </c>
      <c r="E191" s="39" t="s">
        <v>7072</v>
      </c>
    </row>
    <row r="192" spans="1:16" ht="12.75">
      <c r="A192" t="s">
        <v>48</v>
      </c>
      <c s="34" t="s">
        <v>558</v>
      </c>
      <c s="34" t="s">
        <v>7073</v>
      </c>
      <c s="35" t="s">
        <v>5</v>
      </c>
      <c s="6" t="s">
        <v>7074</v>
      </c>
      <c s="36" t="s">
        <v>497</v>
      </c>
      <c s="37">
        <v>1</v>
      </c>
      <c s="36">
        <v>0</v>
      </c>
      <c s="36">
        <f>ROUND(G192*H192,6)</f>
      </c>
      <c r="L192" s="38">
        <v>0</v>
      </c>
      <c s="32">
        <f>ROUND(ROUND(L192,2)*ROUND(G192,3),2)</f>
      </c>
      <c s="36" t="s">
        <v>434</v>
      </c>
      <c>
        <f>(M192*21)/100</f>
      </c>
      <c t="s">
        <v>27</v>
      </c>
    </row>
    <row r="193" spans="1:5" ht="12.75">
      <c r="A193" s="35" t="s">
        <v>53</v>
      </c>
      <c r="E193" s="39" t="s">
        <v>5</v>
      </c>
    </row>
    <row r="194" spans="1:5" ht="12.75">
      <c r="A194" s="35" t="s">
        <v>54</v>
      </c>
      <c r="E194" s="40" t="s">
        <v>3747</v>
      </c>
    </row>
    <row r="195" spans="1:5" ht="76.5">
      <c r="A195" t="s">
        <v>55</v>
      </c>
      <c r="E195" s="39" t="s">
        <v>7075</v>
      </c>
    </row>
    <row r="196" spans="1:16" ht="25.5">
      <c r="A196" t="s">
        <v>48</v>
      </c>
      <c s="34" t="s">
        <v>562</v>
      </c>
      <c s="34" t="s">
        <v>7076</v>
      </c>
      <c s="35" t="s">
        <v>5</v>
      </c>
      <c s="6" t="s">
        <v>7077</v>
      </c>
      <c s="36" t="s">
        <v>497</v>
      </c>
      <c s="37">
        <v>4</v>
      </c>
      <c s="36">
        <v>0</v>
      </c>
      <c s="36">
        <f>ROUND(G196*H196,6)</f>
      </c>
      <c r="L196" s="38">
        <v>0</v>
      </c>
      <c s="32">
        <f>ROUND(ROUND(L196,2)*ROUND(G196,3),2)</f>
      </c>
      <c s="36" t="s">
        <v>434</v>
      </c>
      <c>
        <f>(M196*21)/100</f>
      </c>
      <c t="s">
        <v>27</v>
      </c>
    </row>
    <row r="197" spans="1:5" ht="12.75">
      <c r="A197" s="35" t="s">
        <v>53</v>
      </c>
      <c r="E197" s="39" t="s">
        <v>5</v>
      </c>
    </row>
    <row r="198" spans="1:5" ht="12.75">
      <c r="A198" s="35" t="s">
        <v>54</v>
      </c>
      <c r="E198" s="40" t="s">
        <v>3750</v>
      </c>
    </row>
    <row r="199" spans="1:5" ht="114.75">
      <c r="A199" t="s">
        <v>55</v>
      </c>
      <c r="E199" s="39" t="s">
        <v>7078</v>
      </c>
    </row>
    <row r="200" spans="1:16" ht="12.75">
      <c r="A200" t="s">
        <v>48</v>
      </c>
      <c s="34" t="s">
        <v>338</v>
      </c>
      <c s="34" t="s">
        <v>7079</v>
      </c>
      <c s="35" t="s">
        <v>5</v>
      </c>
      <c s="6" t="s">
        <v>7080</v>
      </c>
      <c s="36" t="s">
        <v>298</v>
      </c>
      <c s="37">
        <v>1</v>
      </c>
      <c s="36">
        <v>0</v>
      </c>
      <c s="36">
        <f>ROUND(G200*H200,6)</f>
      </c>
      <c r="L200" s="38">
        <v>0</v>
      </c>
      <c s="32">
        <f>ROUND(ROUND(L200,2)*ROUND(G200,3),2)</f>
      </c>
      <c s="36" t="s">
        <v>434</v>
      </c>
      <c>
        <f>(M200*21)/100</f>
      </c>
      <c t="s">
        <v>27</v>
      </c>
    </row>
    <row r="201" spans="1:5" ht="12.75">
      <c r="A201" s="35" t="s">
        <v>53</v>
      </c>
      <c r="E201" s="39" t="s">
        <v>5</v>
      </c>
    </row>
    <row r="202" spans="1:5" ht="12.75">
      <c r="A202" s="35" t="s">
        <v>54</v>
      </c>
      <c r="E202" s="40" t="s">
        <v>3747</v>
      </c>
    </row>
    <row r="203" spans="1:5" ht="89.25">
      <c r="A203" t="s">
        <v>55</v>
      </c>
      <c r="E203" s="39" t="s">
        <v>7081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899</v>
      </c>
      <c r="E8" s="30" t="s">
        <v>898</v>
      </c>
      <c r="J8" s="29">
        <f>0+J9</f>
      </c>
      <c s="29">
        <f>0+K9</f>
      </c>
      <c s="29">
        <f>0+L9</f>
      </c>
      <c s="29">
        <f>0+M9</f>
      </c>
    </row>
    <row r="9" spans="1:13" ht="12.75">
      <c r="A9" t="s">
        <v>46</v>
      </c>
      <c r="C9" s="31" t="s">
        <v>123</v>
      </c>
      <c r="E9" s="33" t="s">
        <v>124</v>
      </c>
      <c r="J9" s="32">
        <f>0</f>
      </c>
      <c s="32">
        <f>0</f>
      </c>
      <c s="32">
        <f>0+L10+L14+L18+L22+L26+L30+L34+L38+L42+L46</f>
      </c>
      <c s="32">
        <f>0+M10+M14+M18+M22+M26+M30+M34+M38+M42+M46</f>
      </c>
    </row>
    <row r="10" spans="1:16" ht="12.75">
      <c r="A10" t="s">
        <v>48</v>
      </c>
      <c s="34" t="s">
        <v>4</v>
      </c>
      <c s="34" t="s">
        <v>900</v>
      </c>
      <c s="35" t="s">
        <v>5</v>
      </c>
      <c s="6" t="s">
        <v>901</v>
      </c>
      <c s="36" t="s">
        <v>105</v>
      </c>
      <c s="37">
        <v>24</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902</v>
      </c>
    </row>
    <row r="14" spans="1:16" ht="12.75">
      <c r="A14" t="s">
        <v>48</v>
      </c>
      <c s="34" t="s">
        <v>27</v>
      </c>
      <c s="34" t="s">
        <v>903</v>
      </c>
      <c s="35" t="s">
        <v>5</v>
      </c>
      <c s="6" t="s">
        <v>904</v>
      </c>
      <c s="36" t="s">
        <v>105</v>
      </c>
      <c s="37">
        <v>24</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89.25">
      <c r="A17" t="s">
        <v>55</v>
      </c>
      <c r="E17" s="39" t="s">
        <v>905</v>
      </c>
    </row>
    <row r="18" spans="1:16" ht="12.75">
      <c r="A18" t="s">
        <v>48</v>
      </c>
      <c s="34" t="s">
        <v>26</v>
      </c>
      <c s="34" t="s">
        <v>906</v>
      </c>
      <c s="35" t="s">
        <v>5</v>
      </c>
      <c s="6" t="s">
        <v>907</v>
      </c>
      <c s="36" t="s">
        <v>62</v>
      </c>
      <c s="37">
        <v>96</v>
      </c>
      <c s="36">
        <v>0</v>
      </c>
      <c s="36">
        <f>ROUND(G18*H18,6)</f>
      </c>
      <c r="L18" s="38">
        <v>0</v>
      </c>
      <c s="32">
        <f>ROUND(ROUND(L18,2)*ROUND(G18,3),2)</f>
      </c>
      <c s="36" t="s">
        <v>52</v>
      </c>
      <c>
        <f>(M18*21)/100</f>
      </c>
      <c t="s">
        <v>27</v>
      </c>
    </row>
    <row r="19" spans="1:5" ht="12.75">
      <c r="A19" s="35" t="s">
        <v>53</v>
      </c>
      <c r="E19" s="39" t="s">
        <v>5</v>
      </c>
    </row>
    <row r="20" spans="1:5" ht="25.5">
      <c r="A20" s="35" t="s">
        <v>54</v>
      </c>
      <c r="E20" s="40" t="s">
        <v>908</v>
      </c>
    </row>
    <row r="21" spans="1:5" ht="127.5">
      <c r="A21" t="s">
        <v>55</v>
      </c>
      <c r="E21" s="39" t="s">
        <v>909</v>
      </c>
    </row>
    <row r="22" spans="1:16" ht="12.75">
      <c r="A22" t="s">
        <v>48</v>
      </c>
      <c s="34" t="s">
        <v>63</v>
      </c>
      <c s="34" t="s">
        <v>910</v>
      </c>
      <c s="35" t="s">
        <v>5</v>
      </c>
      <c s="6" t="s">
        <v>911</v>
      </c>
      <c s="36" t="s">
        <v>62</v>
      </c>
      <c s="37">
        <v>3</v>
      </c>
      <c s="36">
        <v>0</v>
      </c>
      <c s="36">
        <f>ROUND(G22*H22,6)</f>
      </c>
      <c r="L22" s="38">
        <v>0</v>
      </c>
      <c s="32">
        <f>ROUND(ROUND(L22,2)*ROUND(G22,3),2)</f>
      </c>
      <c s="36" t="s">
        <v>52</v>
      </c>
      <c>
        <f>(M22*21)/100</f>
      </c>
      <c t="s">
        <v>27</v>
      </c>
    </row>
    <row r="23" spans="1:5" ht="12.75">
      <c r="A23" s="35" t="s">
        <v>53</v>
      </c>
      <c r="E23" s="39" t="s">
        <v>5</v>
      </c>
    </row>
    <row r="24" spans="1:5" ht="25.5">
      <c r="A24" s="35" t="s">
        <v>54</v>
      </c>
      <c r="E24" s="40" t="s">
        <v>912</v>
      </c>
    </row>
    <row r="25" spans="1:5" ht="114.75">
      <c r="A25" t="s">
        <v>55</v>
      </c>
      <c r="E25" s="39" t="s">
        <v>913</v>
      </c>
    </row>
    <row r="26" spans="1:16" ht="12.75">
      <c r="A26" t="s">
        <v>48</v>
      </c>
      <c s="34" t="s">
        <v>67</v>
      </c>
      <c s="34" t="s">
        <v>914</v>
      </c>
      <c s="35" t="s">
        <v>5</v>
      </c>
      <c s="6" t="s">
        <v>915</v>
      </c>
      <c s="36" t="s">
        <v>62</v>
      </c>
      <c s="37">
        <v>2</v>
      </c>
      <c s="36">
        <v>0</v>
      </c>
      <c s="36">
        <f>ROUND(G26*H26,6)</f>
      </c>
      <c r="L26" s="38">
        <v>0</v>
      </c>
      <c s="32">
        <f>ROUND(ROUND(L26,2)*ROUND(G26,3),2)</f>
      </c>
      <c s="36" t="s">
        <v>52</v>
      </c>
      <c>
        <f>(M26*21)/100</f>
      </c>
      <c t="s">
        <v>27</v>
      </c>
    </row>
    <row r="27" spans="1:5" ht="12.75">
      <c r="A27" s="35" t="s">
        <v>53</v>
      </c>
      <c r="E27" s="39" t="s">
        <v>5</v>
      </c>
    </row>
    <row r="28" spans="1:5" ht="25.5">
      <c r="A28" s="35" t="s">
        <v>54</v>
      </c>
      <c r="E28" s="40" t="s">
        <v>70</v>
      </c>
    </row>
    <row r="29" spans="1:5" ht="114.75">
      <c r="A29" t="s">
        <v>55</v>
      </c>
      <c r="E29" s="39" t="s">
        <v>916</v>
      </c>
    </row>
    <row r="30" spans="1:16" ht="12.75">
      <c r="A30" t="s">
        <v>48</v>
      </c>
      <c s="34" t="s">
        <v>72</v>
      </c>
      <c s="34" t="s">
        <v>917</v>
      </c>
      <c s="35" t="s">
        <v>5</v>
      </c>
      <c s="6" t="s">
        <v>918</v>
      </c>
      <c s="36" t="s">
        <v>62</v>
      </c>
      <c s="37">
        <v>2</v>
      </c>
      <c s="36">
        <v>0</v>
      </c>
      <c s="36">
        <f>ROUND(G30*H30,6)</f>
      </c>
      <c r="L30" s="38">
        <v>0</v>
      </c>
      <c s="32">
        <f>ROUND(ROUND(L30,2)*ROUND(G30,3),2)</f>
      </c>
      <c s="36" t="s">
        <v>52</v>
      </c>
      <c>
        <f>(M30*21)/100</f>
      </c>
      <c t="s">
        <v>27</v>
      </c>
    </row>
    <row r="31" spans="1:5" ht="12.75">
      <c r="A31" s="35" t="s">
        <v>53</v>
      </c>
      <c r="E31" s="39" t="s">
        <v>5</v>
      </c>
    </row>
    <row r="32" spans="1:5" ht="25.5">
      <c r="A32" s="35" t="s">
        <v>54</v>
      </c>
      <c r="E32" s="40" t="s">
        <v>70</v>
      </c>
    </row>
    <row r="33" spans="1:5" ht="114.75">
      <c r="A33" t="s">
        <v>55</v>
      </c>
      <c r="E33" s="39" t="s">
        <v>919</v>
      </c>
    </row>
    <row r="34" spans="1:16" ht="12.75">
      <c r="A34" t="s">
        <v>48</v>
      </c>
      <c s="34" t="s">
        <v>123</v>
      </c>
      <c s="34" t="s">
        <v>920</v>
      </c>
      <c s="35" t="s">
        <v>5</v>
      </c>
      <c s="6" t="s">
        <v>921</v>
      </c>
      <c s="36" t="s">
        <v>62</v>
      </c>
      <c s="37">
        <v>96</v>
      </c>
      <c s="36">
        <v>0</v>
      </c>
      <c s="36">
        <f>ROUND(G34*H34,6)</f>
      </c>
      <c r="L34" s="38">
        <v>0</v>
      </c>
      <c s="32">
        <f>ROUND(ROUND(L34,2)*ROUND(G34,3),2)</f>
      </c>
      <c s="36" t="s">
        <v>52</v>
      </c>
      <c>
        <f>(M34*21)/100</f>
      </c>
      <c t="s">
        <v>27</v>
      </c>
    </row>
    <row r="35" spans="1:5" ht="12.75">
      <c r="A35" s="35" t="s">
        <v>53</v>
      </c>
      <c r="E35" s="39" t="s">
        <v>5</v>
      </c>
    </row>
    <row r="36" spans="1:5" ht="25.5">
      <c r="A36" s="35" t="s">
        <v>54</v>
      </c>
      <c r="E36" s="40" t="s">
        <v>908</v>
      </c>
    </row>
    <row r="37" spans="1:5" ht="127.5">
      <c r="A37" t="s">
        <v>55</v>
      </c>
      <c r="E37" s="39" t="s">
        <v>922</v>
      </c>
    </row>
    <row r="38" spans="1:16" ht="12.75">
      <c r="A38" t="s">
        <v>48</v>
      </c>
      <c s="34" t="s">
        <v>163</v>
      </c>
      <c s="34" t="s">
        <v>923</v>
      </c>
      <c s="35" t="s">
        <v>5</v>
      </c>
      <c s="6" t="s">
        <v>924</v>
      </c>
      <c s="36" t="s">
        <v>105</v>
      </c>
      <c s="37">
        <v>40</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925</v>
      </c>
    </row>
    <row r="42" spans="1:16" ht="25.5">
      <c r="A42" t="s">
        <v>48</v>
      </c>
      <c s="34" t="s">
        <v>76</v>
      </c>
      <c s="34" t="s">
        <v>926</v>
      </c>
      <c s="35" t="s">
        <v>5</v>
      </c>
      <c s="6" t="s">
        <v>927</v>
      </c>
      <c s="36" t="s">
        <v>62</v>
      </c>
      <c s="37">
        <v>20</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65.75">
      <c r="A45" t="s">
        <v>55</v>
      </c>
      <c r="E45" s="39" t="s">
        <v>928</v>
      </c>
    </row>
    <row r="46" spans="1:16" ht="12.75">
      <c r="A46" t="s">
        <v>48</v>
      </c>
      <c s="34" t="s">
        <v>82</v>
      </c>
      <c s="34" t="s">
        <v>929</v>
      </c>
      <c s="35" t="s">
        <v>5</v>
      </c>
      <c s="6" t="s">
        <v>915</v>
      </c>
      <c s="36" t="s">
        <v>62</v>
      </c>
      <c s="37">
        <v>2</v>
      </c>
      <c s="36">
        <v>0</v>
      </c>
      <c s="36">
        <f>ROUND(G46*H46,6)</f>
      </c>
      <c r="L46" s="38">
        <v>0</v>
      </c>
      <c s="32">
        <f>ROUND(ROUND(L46,2)*ROUND(G46,3),2)</f>
      </c>
      <c s="36" t="s">
        <v>52</v>
      </c>
      <c>
        <f>(M46*21)/100</f>
      </c>
      <c t="s">
        <v>27</v>
      </c>
    </row>
    <row r="47" spans="1:5" ht="12.75">
      <c r="A47" s="35" t="s">
        <v>53</v>
      </c>
      <c r="E47" s="39" t="s">
        <v>5</v>
      </c>
    </row>
    <row r="48" spans="1:5" ht="25.5">
      <c r="A48" s="35" t="s">
        <v>54</v>
      </c>
      <c r="E48" s="40" t="s">
        <v>70</v>
      </c>
    </row>
    <row r="49" spans="1:5" ht="114.75">
      <c r="A49" t="s">
        <v>55</v>
      </c>
      <c r="E49" s="39" t="s">
        <v>930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4379</v>
      </c>
      <c s="41">
        <f>Rekapitulace!C74</f>
      </c>
      <c s="20" t="s">
        <v>0</v>
      </c>
      <c t="s">
        <v>23</v>
      </c>
      <c t="s">
        <v>27</v>
      </c>
    </row>
    <row r="4" spans="1:16" ht="32" customHeight="1">
      <c r="A4" s="24" t="s">
        <v>20</v>
      </c>
      <c s="25" t="s">
        <v>28</v>
      </c>
      <c s="27" t="s">
        <v>4379</v>
      </c>
      <c r="E4" s="26" t="s">
        <v>4380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7084</v>
      </c>
      <c r="E8" s="30" t="s">
        <v>7083</v>
      </c>
      <c r="J8" s="29">
        <f>0+J9+J18+J31</f>
      </c>
      <c s="29">
        <f>0+K9+K18+K31</f>
      </c>
      <c s="29">
        <f>0+L9+L18+L31</f>
      </c>
      <c s="29">
        <f>0+M9+M18+M31</f>
      </c>
    </row>
    <row r="9" spans="1:13" ht="12.75">
      <c r="A9" t="s">
        <v>46</v>
      </c>
      <c r="C9" s="31" t="s">
        <v>76</v>
      </c>
      <c r="E9" s="33" t="s">
        <v>3867</v>
      </c>
      <c r="J9" s="32">
        <f>0</f>
      </c>
      <c s="32">
        <f>0</f>
      </c>
      <c s="32">
        <f>0+L10+L14</f>
      </c>
      <c s="32">
        <f>0+M10+M14</f>
      </c>
    </row>
    <row r="10" spans="1:16" ht="25.5">
      <c r="A10" t="s">
        <v>48</v>
      </c>
      <c s="34" t="s">
        <v>4</v>
      </c>
      <c s="34" t="s">
        <v>7085</v>
      </c>
      <c s="35" t="s">
        <v>5</v>
      </c>
      <c s="6" t="s">
        <v>7086</v>
      </c>
      <c s="36" t="s">
        <v>182</v>
      </c>
      <c s="37">
        <v>206</v>
      </c>
      <c s="36">
        <v>0</v>
      </c>
      <c s="36">
        <f>ROUND(G10*H10,6)</f>
      </c>
      <c r="L10" s="38">
        <v>0</v>
      </c>
      <c s="32">
        <f>ROUND(ROUND(L10,2)*ROUND(G10,3),2)</f>
      </c>
      <c s="36" t="s">
        <v>3651</v>
      </c>
      <c>
        <f>(M10*21)/100</f>
      </c>
      <c t="s">
        <v>27</v>
      </c>
    </row>
    <row r="11" spans="1:5" ht="12.75">
      <c r="A11" s="35" t="s">
        <v>53</v>
      </c>
      <c r="E11" s="39" t="s">
        <v>5</v>
      </c>
    </row>
    <row r="12" spans="1:5" ht="25.5">
      <c r="A12" s="35" t="s">
        <v>54</v>
      </c>
      <c r="E12" s="40" t="s">
        <v>7087</v>
      </c>
    </row>
    <row r="13" spans="1:5" ht="12.75">
      <c r="A13" t="s">
        <v>55</v>
      </c>
      <c r="E13" s="39" t="s">
        <v>5</v>
      </c>
    </row>
    <row r="14" spans="1:16" ht="12.75">
      <c r="A14" t="s">
        <v>48</v>
      </c>
      <c s="34" t="s">
        <v>27</v>
      </c>
      <c s="34" t="s">
        <v>7088</v>
      </c>
      <c s="35" t="s">
        <v>5</v>
      </c>
      <c s="6" t="s">
        <v>7089</v>
      </c>
      <c s="36" t="s">
        <v>182</v>
      </c>
      <c s="37">
        <v>11.025</v>
      </c>
      <c s="36">
        <v>0</v>
      </c>
      <c s="36">
        <f>ROUND(G14*H14,6)</f>
      </c>
      <c r="L14" s="38">
        <v>0</v>
      </c>
      <c s="32">
        <f>ROUND(ROUND(L14,2)*ROUND(G14,3),2)</f>
      </c>
      <c s="36" t="s">
        <v>3651</v>
      </c>
      <c>
        <f>(M14*21)/100</f>
      </c>
      <c t="s">
        <v>27</v>
      </c>
    </row>
    <row r="15" spans="1:5" ht="12.75">
      <c r="A15" s="35" t="s">
        <v>53</v>
      </c>
      <c r="E15" s="39" t="s">
        <v>5</v>
      </c>
    </row>
    <row r="16" spans="1:5" ht="25.5">
      <c r="A16" s="35" t="s">
        <v>54</v>
      </c>
      <c r="E16" s="40" t="s">
        <v>7090</v>
      </c>
    </row>
    <row r="17" spans="1:5" ht="12.75">
      <c r="A17" t="s">
        <v>55</v>
      </c>
      <c r="E17" s="39" t="s">
        <v>5</v>
      </c>
    </row>
    <row r="18" spans="1:13" ht="12.75">
      <c r="A18" t="s">
        <v>46</v>
      </c>
      <c r="C18" s="31" t="s">
        <v>3871</v>
      </c>
      <c r="E18" s="33" t="s">
        <v>3872</v>
      </c>
      <c r="J18" s="32">
        <f>0</f>
      </c>
      <c s="32">
        <f>0</f>
      </c>
      <c s="32">
        <f>0+L19+L23+L27</f>
      </c>
      <c s="32">
        <f>0+M19+M23+M27</f>
      </c>
    </row>
    <row r="19" spans="1:16" ht="12.75">
      <c r="A19" t="s">
        <v>48</v>
      </c>
      <c s="34" t="s">
        <v>26</v>
      </c>
      <c s="34" t="s">
        <v>7091</v>
      </c>
      <c s="35" t="s">
        <v>5</v>
      </c>
      <c s="6" t="s">
        <v>7092</v>
      </c>
      <c s="36" t="s">
        <v>443</v>
      </c>
      <c s="37">
        <v>102.79</v>
      </c>
      <c s="36">
        <v>0</v>
      </c>
      <c s="36">
        <f>ROUND(G19*H19,6)</f>
      </c>
      <c r="L19" s="38">
        <v>0</v>
      </c>
      <c s="32">
        <f>ROUND(ROUND(L19,2)*ROUND(G19,3),2)</f>
      </c>
      <c s="36" t="s">
        <v>3651</v>
      </c>
      <c>
        <f>(M19*21)/100</f>
      </c>
      <c t="s">
        <v>27</v>
      </c>
    </row>
    <row r="20" spans="1:5" ht="12.75">
      <c r="A20" s="35" t="s">
        <v>53</v>
      </c>
      <c r="E20" s="39" t="s">
        <v>5</v>
      </c>
    </row>
    <row r="21" spans="1:5" ht="12.75">
      <c r="A21" s="35" t="s">
        <v>54</v>
      </c>
      <c r="E21" s="40" t="s">
        <v>7093</v>
      </c>
    </row>
    <row r="22" spans="1:5" ht="25.5">
      <c r="A22" t="s">
        <v>55</v>
      </c>
      <c r="E22" s="39" t="s">
        <v>7094</v>
      </c>
    </row>
    <row r="23" spans="1:16" ht="12.75">
      <c r="A23" t="s">
        <v>48</v>
      </c>
      <c s="34" t="s">
        <v>63</v>
      </c>
      <c s="34" t="s">
        <v>7095</v>
      </c>
      <c s="35" t="s">
        <v>5</v>
      </c>
      <c s="6" t="s">
        <v>7096</v>
      </c>
      <c s="36" t="s">
        <v>443</v>
      </c>
      <c s="37">
        <v>102.79</v>
      </c>
      <c s="36">
        <v>0</v>
      </c>
      <c s="36">
        <f>ROUND(G23*H23,6)</f>
      </c>
      <c r="L23" s="38">
        <v>0</v>
      </c>
      <c s="32">
        <f>ROUND(ROUND(L23,2)*ROUND(G23,3),2)</f>
      </c>
      <c s="36" t="s">
        <v>3651</v>
      </c>
      <c>
        <f>(M23*21)/100</f>
      </c>
      <c t="s">
        <v>27</v>
      </c>
    </row>
    <row r="24" spans="1:5" ht="12.75">
      <c r="A24" s="35" t="s">
        <v>53</v>
      </c>
      <c r="E24" s="39" t="s">
        <v>5</v>
      </c>
    </row>
    <row r="25" spans="1:5" ht="12.75">
      <c r="A25" s="35" t="s">
        <v>54</v>
      </c>
      <c r="E25" s="40" t="s">
        <v>7093</v>
      </c>
    </row>
    <row r="26" spans="1:5" ht="12.75">
      <c r="A26" t="s">
        <v>55</v>
      </c>
      <c r="E26" s="39" t="s">
        <v>5</v>
      </c>
    </row>
    <row r="27" spans="1:16" ht="25.5">
      <c r="A27" t="s">
        <v>48</v>
      </c>
      <c s="34" t="s">
        <v>123</v>
      </c>
      <c s="34" t="s">
        <v>7097</v>
      </c>
      <c s="35" t="s">
        <v>7098</v>
      </c>
      <c s="6" t="s">
        <v>7099</v>
      </c>
      <c s="36" t="s">
        <v>443</v>
      </c>
      <c s="37">
        <v>102.79</v>
      </c>
      <c s="36">
        <v>0</v>
      </c>
      <c s="36">
        <f>ROUND(G27*H27,6)</f>
      </c>
      <c r="L27" s="38">
        <v>0</v>
      </c>
      <c s="32">
        <f>ROUND(ROUND(L27,2)*ROUND(G27,3),2)</f>
      </c>
      <c s="36" t="s">
        <v>3651</v>
      </c>
      <c>
        <f>(M27*21)/100</f>
      </c>
      <c t="s">
        <v>27</v>
      </c>
    </row>
    <row r="28" spans="1:5" ht="12.75">
      <c r="A28" s="35" t="s">
        <v>53</v>
      </c>
      <c r="E28" s="39" t="s">
        <v>445</v>
      </c>
    </row>
    <row r="29" spans="1:5" ht="12.75">
      <c r="A29" s="35" t="s">
        <v>54</v>
      </c>
      <c r="E29" s="40" t="s">
        <v>7093</v>
      </c>
    </row>
    <row r="30" spans="1:5" ht="12.75">
      <c r="A30" t="s">
        <v>55</v>
      </c>
      <c r="E30" s="39" t="s">
        <v>5</v>
      </c>
    </row>
    <row r="31" spans="1:13" ht="12.75">
      <c r="A31" t="s">
        <v>46</v>
      </c>
      <c r="C31" s="31" t="s">
        <v>3889</v>
      </c>
      <c r="E31" s="33" t="s">
        <v>3890</v>
      </c>
      <c r="J31" s="32">
        <f>0</f>
      </c>
      <c s="32">
        <f>0</f>
      </c>
      <c s="32">
        <f>0+L32</f>
      </c>
      <c s="32">
        <f>0+M32</f>
      </c>
    </row>
    <row r="32" spans="1:16" ht="12.75">
      <c r="A32" t="s">
        <v>48</v>
      </c>
      <c s="34" t="s">
        <v>163</v>
      </c>
      <c s="34" t="s">
        <v>7100</v>
      </c>
      <c s="35" t="s">
        <v>5</v>
      </c>
      <c s="6" t="s">
        <v>7101</v>
      </c>
      <c s="36" t="s">
        <v>298</v>
      </c>
      <c s="37">
        <v>1</v>
      </c>
      <c s="36">
        <v>0</v>
      </c>
      <c s="36">
        <f>ROUND(G32*H32,6)</f>
      </c>
      <c r="L32" s="38">
        <v>0</v>
      </c>
      <c s="32">
        <f>ROUND(ROUND(L32,2)*ROUND(G32,3),2)</f>
      </c>
      <c s="36" t="s">
        <v>434</v>
      </c>
      <c>
        <f>(M32*21)/100</f>
      </c>
      <c t="s">
        <v>27</v>
      </c>
    </row>
    <row r="33" spans="1:5" ht="12.75">
      <c r="A33" s="35" t="s">
        <v>53</v>
      </c>
      <c r="E33" s="39" t="s">
        <v>5</v>
      </c>
    </row>
    <row r="34" spans="1:5" ht="12.75">
      <c r="A34" s="35" t="s">
        <v>54</v>
      </c>
      <c r="E34" s="40" t="s">
        <v>3747</v>
      </c>
    </row>
    <row r="35" spans="1:5" ht="12.75">
      <c r="A35" t="s">
        <v>55</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1.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4379</v>
      </c>
      <c s="41">
        <f>Rekapitulace!C74</f>
      </c>
      <c s="20" t="s">
        <v>0</v>
      </c>
      <c t="s">
        <v>23</v>
      </c>
      <c t="s">
        <v>27</v>
      </c>
    </row>
    <row r="4" spans="1:16" ht="32" customHeight="1">
      <c r="A4" s="24" t="s">
        <v>20</v>
      </c>
      <c s="25" t="s">
        <v>28</v>
      </c>
      <c s="27" t="s">
        <v>4379</v>
      </c>
      <c r="E4" s="26" t="s">
        <v>4380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COUNTIFS(L8:L58,"=0",A8:A58,"P")+COUNTIFS(L8:L58,"",A8:A58,"P")+SUM(Q8:Q58)</f>
      </c>
    </row>
    <row r="8" spans="1:13" ht="12.75">
      <c r="A8" t="s">
        <v>44</v>
      </c>
      <c r="C8" s="28" t="s">
        <v>7104</v>
      </c>
      <c r="E8" s="30" t="s">
        <v>7103</v>
      </c>
      <c r="J8" s="29">
        <f>0+J9+J14+J35+J44+J57</f>
      </c>
      <c s="29">
        <f>0+K9+K14+K35+K44+K57</f>
      </c>
      <c s="29">
        <f>0+L9+L14+L35+L44+L57</f>
      </c>
      <c s="29">
        <f>0+M9+M14+M35+M44+M57</f>
      </c>
    </row>
    <row r="9" spans="1:13" ht="12.75">
      <c r="A9" t="s">
        <v>46</v>
      </c>
      <c r="C9" s="31" t="s">
        <v>6754</v>
      </c>
      <c r="E9" s="33" t="s">
        <v>6755</v>
      </c>
      <c r="J9" s="32">
        <f>0</f>
      </c>
      <c s="32">
        <f>0</f>
      </c>
      <c s="32">
        <f>0+L10</f>
      </c>
      <c s="32">
        <f>0+M10</f>
      </c>
    </row>
    <row r="10" spans="1:16" ht="25.5">
      <c r="A10" t="s">
        <v>48</v>
      </c>
      <c s="34" t="s">
        <v>4</v>
      </c>
      <c s="34" t="s">
        <v>7105</v>
      </c>
      <c s="35" t="s">
        <v>5</v>
      </c>
      <c s="6" t="s">
        <v>7106</v>
      </c>
      <c s="36" t="s">
        <v>197</v>
      </c>
      <c s="37">
        <v>140</v>
      </c>
      <c s="36">
        <v>0</v>
      </c>
      <c s="36">
        <f>ROUND(G10*H10,6)</f>
      </c>
      <c r="L10" s="38">
        <v>0</v>
      </c>
      <c s="32">
        <f>ROUND(ROUND(L10,2)*ROUND(G10,3),2)</f>
      </c>
      <c s="36" t="s">
        <v>3651</v>
      </c>
      <c>
        <f>(M10*21)/100</f>
      </c>
      <c t="s">
        <v>27</v>
      </c>
    </row>
    <row r="11" spans="1:5" ht="12.75">
      <c r="A11" s="35" t="s">
        <v>53</v>
      </c>
      <c r="E11" s="39" t="s">
        <v>5</v>
      </c>
    </row>
    <row r="12" spans="1:5" ht="12.75">
      <c r="A12" s="35" t="s">
        <v>54</v>
      </c>
      <c r="E12" s="40" t="s">
        <v>7107</v>
      </c>
    </row>
    <row r="13" spans="1:5" ht="12.75">
      <c r="A13" t="s">
        <v>55</v>
      </c>
      <c r="E13" s="39" t="s">
        <v>5</v>
      </c>
    </row>
    <row r="14" spans="1:13" ht="12.75">
      <c r="A14" t="s">
        <v>46</v>
      </c>
      <c r="C14" s="31" t="s">
        <v>4618</v>
      </c>
      <c r="E14" s="33" t="s">
        <v>4619</v>
      </c>
      <c r="J14" s="32">
        <f>0</f>
      </c>
      <c s="32">
        <f>0</f>
      </c>
      <c s="32">
        <f>0+L15+L19+L23+L27+L31</f>
      </c>
      <c s="32">
        <f>0+M15+M19+M23+M27+M31</f>
      </c>
    </row>
    <row r="15" spans="1:16" ht="12.75">
      <c r="A15" t="s">
        <v>48</v>
      </c>
      <c s="34" t="s">
        <v>27</v>
      </c>
      <c s="34" t="s">
        <v>7108</v>
      </c>
      <c s="35" t="s">
        <v>5</v>
      </c>
      <c s="6" t="s">
        <v>7109</v>
      </c>
      <c s="36" t="s">
        <v>197</v>
      </c>
      <c s="37">
        <v>140</v>
      </c>
      <c s="36">
        <v>0</v>
      </c>
      <c s="36">
        <f>ROUND(G15*H15,6)</f>
      </c>
      <c r="L15" s="38">
        <v>0</v>
      </c>
      <c s="32">
        <f>ROUND(ROUND(L15,2)*ROUND(G15,3),2)</f>
      </c>
      <c s="36" t="s">
        <v>3651</v>
      </c>
      <c>
        <f>(M15*21)/100</f>
      </c>
      <c t="s">
        <v>27</v>
      </c>
    </row>
    <row r="16" spans="1:5" ht="12.75">
      <c r="A16" s="35" t="s">
        <v>53</v>
      </c>
      <c r="E16" s="39" t="s">
        <v>5</v>
      </c>
    </row>
    <row r="17" spans="1:5" ht="25.5">
      <c r="A17" s="35" t="s">
        <v>54</v>
      </c>
      <c r="E17" s="40" t="s">
        <v>7110</v>
      </c>
    </row>
    <row r="18" spans="1:5" ht="12.75">
      <c r="A18" t="s">
        <v>55</v>
      </c>
      <c r="E18" s="39" t="s">
        <v>5</v>
      </c>
    </row>
    <row r="19" spans="1:16" ht="12.75">
      <c r="A19" t="s">
        <v>48</v>
      </c>
      <c s="34" t="s">
        <v>26</v>
      </c>
      <c s="34" t="s">
        <v>7111</v>
      </c>
      <c s="35" t="s">
        <v>5</v>
      </c>
      <c s="6" t="s">
        <v>7112</v>
      </c>
      <c s="36" t="s">
        <v>51</v>
      </c>
      <c s="37">
        <v>32.72</v>
      </c>
      <c s="36">
        <v>0</v>
      </c>
      <c s="36">
        <f>ROUND(G19*H19,6)</f>
      </c>
      <c r="L19" s="38">
        <v>0</v>
      </c>
      <c s="32">
        <f>ROUND(ROUND(L19,2)*ROUND(G19,3),2)</f>
      </c>
      <c s="36" t="s">
        <v>3651</v>
      </c>
      <c>
        <f>(M19*21)/100</f>
      </c>
      <c t="s">
        <v>27</v>
      </c>
    </row>
    <row r="20" spans="1:5" ht="12.75">
      <c r="A20" s="35" t="s">
        <v>53</v>
      </c>
      <c r="E20" s="39" t="s">
        <v>5</v>
      </c>
    </row>
    <row r="21" spans="1:5" ht="12.75">
      <c r="A21" s="35" t="s">
        <v>54</v>
      </c>
      <c r="E21" s="40" t="s">
        <v>7113</v>
      </c>
    </row>
    <row r="22" spans="1:5" ht="12.75">
      <c r="A22" t="s">
        <v>55</v>
      </c>
      <c r="E22" s="39" t="s">
        <v>5</v>
      </c>
    </row>
    <row r="23" spans="1:16" ht="25.5">
      <c r="A23" t="s">
        <v>48</v>
      </c>
      <c s="34" t="s">
        <v>63</v>
      </c>
      <c s="34" t="s">
        <v>7114</v>
      </c>
      <c s="35" t="s">
        <v>5</v>
      </c>
      <c s="6" t="s">
        <v>7115</v>
      </c>
      <c s="36" t="s">
        <v>51</v>
      </c>
      <c s="37">
        <v>159.68</v>
      </c>
      <c s="36">
        <v>0</v>
      </c>
      <c s="36">
        <f>ROUND(G23*H23,6)</f>
      </c>
      <c r="L23" s="38">
        <v>0</v>
      </c>
      <c s="32">
        <f>ROUND(ROUND(L23,2)*ROUND(G23,3),2)</f>
      </c>
      <c s="36" t="s">
        <v>3651</v>
      </c>
      <c>
        <f>(M23*21)/100</f>
      </c>
      <c t="s">
        <v>27</v>
      </c>
    </row>
    <row r="24" spans="1:5" ht="12.75">
      <c r="A24" s="35" t="s">
        <v>53</v>
      </c>
      <c r="E24" s="39" t="s">
        <v>5</v>
      </c>
    </row>
    <row r="25" spans="1:5" ht="12.75">
      <c r="A25" s="35" t="s">
        <v>54</v>
      </c>
      <c r="E25" s="40" t="s">
        <v>7116</v>
      </c>
    </row>
    <row r="26" spans="1:5" ht="12.75">
      <c r="A26" t="s">
        <v>55</v>
      </c>
      <c r="E26" s="39" t="s">
        <v>5</v>
      </c>
    </row>
    <row r="27" spans="1:16" ht="25.5">
      <c r="A27" t="s">
        <v>48</v>
      </c>
      <c s="34" t="s">
        <v>67</v>
      </c>
      <c s="34" t="s">
        <v>7117</v>
      </c>
      <c s="35" t="s">
        <v>5</v>
      </c>
      <c s="6" t="s">
        <v>7118</v>
      </c>
      <c s="36" t="s">
        <v>51</v>
      </c>
      <c s="37">
        <v>38.94</v>
      </c>
      <c s="36">
        <v>0</v>
      </c>
      <c s="36">
        <f>ROUND(G27*H27,6)</f>
      </c>
      <c r="L27" s="38">
        <v>0</v>
      </c>
      <c s="32">
        <f>ROUND(ROUND(L27,2)*ROUND(G27,3),2)</f>
      </c>
      <c s="36" t="s">
        <v>3651</v>
      </c>
      <c>
        <f>(M27*21)/100</f>
      </c>
      <c t="s">
        <v>27</v>
      </c>
    </row>
    <row r="28" spans="1:5" ht="12.75">
      <c r="A28" s="35" t="s">
        <v>53</v>
      </c>
      <c r="E28" s="39" t="s">
        <v>5</v>
      </c>
    </row>
    <row r="29" spans="1:5" ht="12.75">
      <c r="A29" s="35" t="s">
        <v>54</v>
      </c>
      <c r="E29" s="40" t="s">
        <v>7119</v>
      </c>
    </row>
    <row r="30" spans="1:5" ht="12.75">
      <c r="A30" t="s">
        <v>55</v>
      </c>
      <c r="E30" s="39" t="s">
        <v>5</v>
      </c>
    </row>
    <row r="31" spans="1:16" ht="25.5">
      <c r="A31" t="s">
        <v>48</v>
      </c>
      <c s="34" t="s">
        <v>72</v>
      </c>
      <c s="34" t="s">
        <v>7120</v>
      </c>
      <c s="35" t="s">
        <v>5</v>
      </c>
      <c s="6" t="s">
        <v>7121</v>
      </c>
      <c s="36" t="s">
        <v>51</v>
      </c>
      <c s="37">
        <v>53.4</v>
      </c>
      <c s="36">
        <v>0</v>
      </c>
      <c s="36">
        <f>ROUND(G31*H31,6)</f>
      </c>
      <c r="L31" s="38">
        <v>0</v>
      </c>
      <c s="32">
        <f>ROUND(ROUND(L31,2)*ROUND(G31,3),2)</f>
      </c>
      <c s="36" t="s">
        <v>3651</v>
      </c>
      <c>
        <f>(M31*21)/100</f>
      </c>
      <c t="s">
        <v>27</v>
      </c>
    </row>
    <row r="32" spans="1:5" ht="12.75">
      <c r="A32" s="35" t="s">
        <v>53</v>
      </c>
      <c r="E32" s="39" t="s">
        <v>5</v>
      </c>
    </row>
    <row r="33" spans="1:5" ht="12.75">
      <c r="A33" s="35" t="s">
        <v>54</v>
      </c>
      <c r="E33" s="40" t="s">
        <v>7122</v>
      </c>
    </row>
    <row r="34" spans="1:5" ht="12.75">
      <c r="A34" t="s">
        <v>55</v>
      </c>
      <c r="E34" s="39" t="s">
        <v>5</v>
      </c>
    </row>
    <row r="35" spans="1:13" ht="12.75">
      <c r="A35" t="s">
        <v>46</v>
      </c>
      <c r="C35" s="31" t="s">
        <v>5958</v>
      </c>
      <c r="E35" s="33" t="s">
        <v>5959</v>
      </c>
      <c r="J35" s="32">
        <f>0</f>
      </c>
      <c s="32">
        <f>0</f>
      </c>
      <c s="32">
        <f>0+L36+L40</f>
      </c>
      <c s="32">
        <f>0+M36+M40</f>
      </c>
    </row>
    <row r="36" spans="1:16" ht="12.75">
      <c r="A36" t="s">
        <v>48</v>
      </c>
      <c s="34" t="s">
        <v>123</v>
      </c>
      <c s="34" t="s">
        <v>7123</v>
      </c>
      <c s="35" t="s">
        <v>5</v>
      </c>
      <c s="6" t="s">
        <v>7124</v>
      </c>
      <c s="36" t="s">
        <v>51</v>
      </c>
      <c s="37">
        <v>53.92</v>
      </c>
      <c s="36">
        <v>0</v>
      </c>
      <c s="36">
        <f>ROUND(G36*H36,6)</f>
      </c>
      <c r="L36" s="38">
        <v>0</v>
      </c>
      <c s="32">
        <f>ROUND(ROUND(L36,2)*ROUND(G36,3),2)</f>
      </c>
      <c s="36" t="s">
        <v>3651</v>
      </c>
      <c>
        <f>(M36*21)/100</f>
      </c>
      <c t="s">
        <v>27</v>
      </c>
    </row>
    <row r="37" spans="1:5" ht="12.75">
      <c r="A37" s="35" t="s">
        <v>53</v>
      </c>
      <c r="E37" s="39" t="s">
        <v>5</v>
      </c>
    </row>
    <row r="38" spans="1:5" ht="12.75">
      <c r="A38" s="35" t="s">
        <v>54</v>
      </c>
      <c r="E38" s="40" t="s">
        <v>7125</v>
      </c>
    </row>
    <row r="39" spans="1:5" ht="12.75">
      <c r="A39" t="s">
        <v>55</v>
      </c>
      <c r="E39" s="39" t="s">
        <v>5</v>
      </c>
    </row>
    <row r="40" spans="1:16" ht="12.75">
      <c r="A40" t="s">
        <v>48</v>
      </c>
      <c s="34" t="s">
        <v>163</v>
      </c>
      <c s="34" t="s">
        <v>7126</v>
      </c>
      <c s="35" t="s">
        <v>5</v>
      </c>
      <c s="6" t="s">
        <v>7127</v>
      </c>
      <c s="36" t="s">
        <v>51</v>
      </c>
      <c s="37">
        <v>19.96</v>
      </c>
      <c s="36">
        <v>0</v>
      </c>
      <c s="36">
        <f>ROUND(G40*H40,6)</f>
      </c>
      <c r="L40" s="38">
        <v>0</v>
      </c>
      <c s="32">
        <f>ROUND(ROUND(L40,2)*ROUND(G40,3),2)</f>
      </c>
      <c s="36" t="s">
        <v>3651</v>
      </c>
      <c>
        <f>(M40*21)/100</f>
      </c>
      <c t="s">
        <v>27</v>
      </c>
    </row>
    <row r="41" spans="1:5" ht="12.75">
      <c r="A41" s="35" t="s">
        <v>53</v>
      </c>
      <c r="E41" s="39" t="s">
        <v>5</v>
      </c>
    </row>
    <row r="42" spans="1:5" ht="12.75">
      <c r="A42" s="35" t="s">
        <v>54</v>
      </c>
      <c r="E42" s="40" t="s">
        <v>7128</v>
      </c>
    </row>
    <row r="43" spans="1:5" ht="12.75">
      <c r="A43" t="s">
        <v>55</v>
      </c>
      <c r="E43" s="39" t="s">
        <v>5</v>
      </c>
    </row>
    <row r="44" spans="1:13" ht="12.75">
      <c r="A44" t="s">
        <v>46</v>
      </c>
      <c r="C44" s="31" t="s">
        <v>3871</v>
      </c>
      <c r="E44" s="33" t="s">
        <v>3872</v>
      </c>
      <c r="J44" s="32">
        <f>0</f>
      </c>
      <c s="32">
        <f>0</f>
      </c>
      <c s="32">
        <f>0+L45+L49+L53</f>
      </c>
      <c s="32">
        <f>0+M45+M49+M53</f>
      </c>
    </row>
    <row r="45" spans="1:16" ht="12.75">
      <c r="A45" t="s">
        <v>48</v>
      </c>
      <c s="34" t="s">
        <v>76</v>
      </c>
      <c s="34" t="s">
        <v>7091</v>
      </c>
      <c s="35" t="s">
        <v>5</v>
      </c>
      <c s="6" t="s">
        <v>7092</v>
      </c>
      <c s="36" t="s">
        <v>443</v>
      </c>
      <c s="37">
        <v>9.741</v>
      </c>
      <c s="36">
        <v>0</v>
      </c>
      <c s="36">
        <f>ROUND(G45*H45,6)</f>
      </c>
      <c r="L45" s="38">
        <v>0</v>
      </c>
      <c s="32">
        <f>ROUND(ROUND(L45,2)*ROUND(G45,3),2)</f>
      </c>
      <c s="36" t="s">
        <v>3651</v>
      </c>
      <c>
        <f>(M45*21)/100</f>
      </c>
      <c t="s">
        <v>27</v>
      </c>
    </row>
    <row r="46" spans="1:5" ht="12.75">
      <c r="A46" s="35" t="s">
        <v>53</v>
      </c>
      <c r="E46" s="39" t="s">
        <v>5</v>
      </c>
    </row>
    <row r="47" spans="1:5" ht="12.75">
      <c r="A47" s="35" t="s">
        <v>54</v>
      </c>
      <c r="E47" s="40" t="s">
        <v>7129</v>
      </c>
    </row>
    <row r="48" spans="1:5" ht="25.5">
      <c r="A48" t="s">
        <v>55</v>
      </c>
      <c r="E48" s="39" t="s">
        <v>7094</v>
      </c>
    </row>
    <row r="49" spans="1:16" ht="12.75">
      <c r="A49" t="s">
        <v>48</v>
      </c>
      <c s="34" t="s">
        <v>82</v>
      </c>
      <c s="34" t="s">
        <v>7095</v>
      </c>
      <c s="35" t="s">
        <v>5</v>
      </c>
      <c s="6" t="s">
        <v>7096</v>
      </c>
      <c s="36" t="s">
        <v>443</v>
      </c>
      <c s="37">
        <v>9.741</v>
      </c>
      <c s="36">
        <v>0</v>
      </c>
      <c s="36">
        <f>ROUND(G49*H49,6)</f>
      </c>
      <c r="L49" s="38">
        <v>0</v>
      </c>
      <c s="32">
        <f>ROUND(ROUND(L49,2)*ROUND(G49,3),2)</f>
      </c>
      <c s="36" t="s">
        <v>3651</v>
      </c>
      <c>
        <f>(M49*21)/100</f>
      </c>
      <c t="s">
        <v>27</v>
      </c>
    </row>
    <row r="50" spans="1:5" ht="12.75">
      <c r="A50" s="35" t="s">
        <v>53</v>
      </c>
      <c r="E50" s="39" t="s">
        <v>5</v>
      </c>
    </row>
    <row r="51" spans="1:5" ht="12.75">
      <c r="A51" s="35" t="s">
        <v>54</v>
      </c>
      <c r="E51" s="40" t="s">
        <v>7129</v>
      </c>
    </row>
    <row r="52" spans="1:5" ht="12.75">
      <c r="A52" t="s">
        <v>55</v>
      </c>
      <c r="E52" s="39" t="s">
        <v>5</v>
      </c>
    </row>
    <row r="53" spans="1:16" ht="25.5">
      <c r="A53" t="s">
        <v>48</v>
      </c>
      <c s="34" t="s">
        <v>94</v>
      </c>
      <c s="34" t="s">
        <v>7097</v>
      </c>
      <c s="35" t="s">
        <v>7098</v>
      </c>
      <c s="6" t="s">
        <v>7099</v>
      </c>
      <c s="36" t="s">
        <v>443</v>
      </c>
      <c s="37">
        <v>9.741</v>
      </c>
      <c s="36">
        <v>0</v>
      </c>
      <c s="36">
        <f>ROUND(G53*H53,6)</f>
      </c>
      <c r="L53" s="38">
        <v>0</v>
      </c>
      <c s="32">
        <f>ROUND(ROUND(L53,2)*ROUND(G53,3),2)</f>
      </c>
      <c s="36" t="s">
        <v>3651</v>
      </c>
      <c>
        <f>(M53*21)/100</f>
      </c>
      <c t="s">
        <v>27</v>
      </c>
    </row>
    <row r="54" spans="1:5" ht="12.75">
      <c r="A54" s="35" t="s">
        <v>53</v>
      </c>
      <c r="E54" s="39" t="s">
        <v>445</v>
      </c>
    </row>
    <row r="55" spans="1:5" ht="12.75">
      <c r="A55" s="35" t="s">
        <v>54</v>
      </c>
      <c r="E55" s="40" t="s">
        <v>7129</v>
      </c>
    </row>
    <row r="56" spans="1:5" ht="12.75">
      <c r="A56" t="s">
        <v>55</v>
      </c>
      <c r="E56" s="39" t="s">
        <v>5</v>
      </c>
    </row>
    <row r="57" spans="1:13" ht="12.75">
      <c r="A57" t="s">
        <v>46</v>
      </c>
      <c r="C57" s="31" t="s">
        <v>3889</v>
      </c>
      <c r="E57" s="33" t="s">
        <v>3890</v>
      </c>
      <c r="J57" s="32">
        <f>0</f>
      </c>
      <c s="32">
        <f>0</f>
      </c>
      <c s="32">
        <f>0+L58</f>
      </c>
      <c s="32">
        <f>0+M58</f>
      </c>
    </row>
    <row r="58" spans="1:16" ht="12.75">
      <c r="A58" t="s">
        <v>48</v>
      </c>
      <c s="34" t="s">
        <v>98</v>
      </c>
      <c s="34" t="s">
        <v>7100</v>
      </c>
      <c s="35" t="s">
        <v>5</v>
      </c>
      <c s="6" t="s">
        <v>7101</v>
      </c>
      <c s="36" t="s">
        <v>298</v>
      </c>
      <c s="37">
        <v>1</v>
      </c>
      <c s="36">
        <v>0</v>
      </c>
      <c s="36">
        <f>ROUND(G58*H58,6)</f>
      </c>
      <c r="L58" s="38">
        <v>0</v>
      </c>
      <c s="32">
        <f>ROUND(ROUND(L58,2)*ROUND(G58,3),2)</f>
      </c>
      <c s="36" t="s">
        <v>434</v>
      </c>
      <c>
        <f>(M58*21)/100</f>
      </c>
      <c t="s">
        <v>27</v>
      </c>
    </row>
    <row r="59" spans="1:5" ht="12.75">
      <c r="A59" s="35" t="s">
        <v>53</v>
      </c>
      <c r="E59" s="39" t="s">
        <v>5</v>
      </c>
    </row>
    <row r="60" spans="1:5" ht="12.75">
      <c r="A60" s="35" t="s">
        <v>54</v>
      </c>
      <c r="E60" s="40" t="s">
        <v>3747</v>
      </c>
    </row>
    <row r="61" spans="1:5" ht="12.75">
      <c r="A61" t="s">
        <v>55</v>
      </c>
      <c r="E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2.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4379</v>
      </c>
      <c s="41">
        <f>Rekapitulace!C74</f>
      </c>
      <c s="20" t="s">
        <v>0</v>
      </c>
      <c t="s">
        <v>23</v>
      </c>
      <c t="s">
        <v>27</v>
      </c>
    </row>
    <row r="4" spans="1:16" ht="32" customHeight="1">
      <c r="A4" s="24" t="s">
        <v>20</v>
      </c>
      <c s="25" t="s">
        <v>28</v>
      </c>
      <c s="27" t="s">
        <v>4379</v>
      </c>
      <c r="E4" s="26" t="s">
        <v>4380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7132</v>
      </c>
      <c r="E8" s="30" t="s">
        <v>7131</v>
      </c>
      <c r="J8" s="29">
        <f>0+J9</f>
      </c>
      <c s="29">
        <f>0+K9</f>
      </c>
      <c s="29">
        <f>0+L9</f>
      </c>
      <c s="29">
        <f>0+M9</f>
      </c>
    </row>
    <row r="9" spans="1:13" ht="12.75">
      <c r="A9" t="s">
        <v>46</v>
      </c>
      <c r="C9" s="31" t="s">
        <v>3889</v>
      </c>
      <c r="E9" s="33" t="s">
        <v>3890</v>
      </c>
      <c r="J9" s="32">
        <f>0</f>
      </c>
      <c s="32">
        <f>0</f>
      </c>
      <c s="32">
        <f>0+L10+L14+L18+L22+L26</f>
      </c>
      <c s="32">
        <f>0+M10+M14+M18+M22+M26</f>
      </c>
    </row>
    <row r="10" spans="1:16" ht="12.75">
      <c r="A10" t="s">
        <v>48</v>
      </c>
      <c s="34" t="s">
        <v>4</v>
      </c>
      <c s="34" t="s">
        <v>7100</v>
      </c>
      <c s="35" t="s">
        <v>5</v>
      </c>
      <c s="6" t="s">
        <v>7133</v>
      </c>
      <c s="36" t="s">
        <v>298</v>
      </c>
      <c s="37">
        <v>1</v>
      </c>
      <c s="36">
        <v>0</v>
      </c>
      <c s="36">
        <f>ROUND(G10*H10,6)</f>
      </c>
      <c r="L10" s="38">
        <v>0</v>
      </c>
      <c s="32">
        <f>ROUND(ROUND(L10,2)*ROUND(G10,3),2)</f>
      </c>
      <c s="36" t="s">
        <v>434</v>
      </c>
      <c>
        <f>(M10*21)/100</f>
      </c>
      <c t="s">
        <v>27</v>
      </c>
    </row>
    <row r="11" spans="1:5" ht="12.75">
      <c r="A11" s="35" t="s">
        <v>53</v>
      </c>
      <c r="E11" s="39" t="s">
        <v>5</v>
      </c>
    </row>
    <row r="12" spans="1:5" ht="12.75">
      <c r="A12" s="35" t="s">
        <v>54</v>
      </c>
      <c r="E12" s="40" t="s">
        <v>3747</v>
      </c>
    </row>
    <row r="13" spans="1:5" ht="12.75">
      <c r="A13" t="s">
        <v>55</v>
      </c>
      <c r="E13" s="39" t="s">
        <v>5</v>
      </c>
    </row>
    <row r="14" spans="1:16" ht="12.75">
      <c r="A14" t="s">
        <v>48</v>
      </c>
      <c s="34" t="s">
        <v>27</v>
      </c>
      <c s="34" t="s">
        <v>7134</v>
      </c>
      <c s="35" t="s">
        <v>5</v>
      </c>
      <c s="6" t="s">
        <v>7135</v>
      </c>
      <c s="36" t="s">
        <v>298</v>
      </c>
      <c s="37">
        <v>1</v>
      </c>
      <c s="36">
        <v>0</v>
      </c>
      <c s="36">
        <f>ROUND(G14*H14,6)</f>
      </c>
      <c r="L14" s="38">
        <v>0</v>
      </c>
      <c s="32">
        <f>ROUND(ROUND(L14,2)*ROUND(G14,3),2)</f>
      </c>
      <c s="36" t="s">
        <v>434</v>
      </c>
      <c>
        <f>(M14*21)/100</f>
      </c>
      <c t="s">
        <v>27</v>
      </c>
    </row>
    <row r="15" spans="1:5" ht="12.75">
      <c r="A15" s="35" t="s">
        <v>53</v>
      </c>
      <c r="E15" s="39" t="s">
        <v>5</v>
      </c>
    </row>
    <row r="16" spans="1:5" ht="12.75">
      <c r="A16" s="35" t="s">
        <v>54</v>
      </c>
      <c r="E16" s="40" t="s">
        <v>3747</v>
      </c>
    </row>
    <row r="17" spans="1:5" ht="12.75">
      <c r="A17" t="s">
        <v>55</v>
      </c>
      <c r="E17" s="39" t="s">
        <v>5</v>
      </c>
    </row>
    <row r="18" spans="1:16" ht="12.75">
      <c r="A18" t="s">
        <v>48</v>
      </c>
      <c s="34" t="s">
        <v>26</v>
      </c>
      <c s="34" t="s">
        <v>7136</v>
      </c>
      <c s="35" t="s">
        <v>5</v>
      </c>
      <c s="6" t="s">
        <v>7137</v>
      </c>
      <c s="36" t="s">
        <v>298</v>
      </c>
      <c s="37">
        <v>1</v>
      </c>
      <c s="36">
        <v>0</v>
      </c>
      <c s="36">
        <f>ROUND(G18*H18,6)</f>
      </c>
      <c r="L18" s="38">
        <v>0</v>
      </c>
      <c s="32">
        <f>ROUND(ROUND(L18,2)*ROUND(G18,3),2)</f>
      </c>
      <c s="36" t="s">
        <v>434</v>
      </c>
      <c>
        <f>(M18*21)/100</f>
      </c>
      <c t="s">
        <v>27</v>
      </c>
    </row>
    <row r="19" spans="1:5" ht="12.75">
      <c r="A19" s="35" t="s">
        <v>53</v>
      </c>
      <c r="E19" s="39" t="s">
        <v>5</v>
      </c>
    </row>
    <row r="20" spans="1:5" ht="12.75">
      <c r="A20" s="35" t="s">
        <v>54</v>
      </c>
      <c r="E20" s="40" t="s">
        <v>3747</v>
      </c>
    </row>
    <row r="21" spans="1:5" ht="12.75">
      <c r="A21" t="s">
        <v>55</v>
      </c>
      <c r="E21" s="39" t="s">
        <v>5</v>
      </c>
    </row>
    <row r="22" spans="1:16" ht="12.75">
      <c r="A22" t="s">
        <v>48</v>
      </c>
      <c s="34" t="s">
        <v>63</v>
      </c>
      <c s="34" t="s">
        <v>7138</v>
      </c>
      <c s="35" t="s">
        <v>5</v>
      </c>
      <c s="6" t="s">
        <v>7139</v>
      </c>
      <c s="36" t="s">
        <v>298</v>
      </c>
      <c s="37">
        <v>1</v>
      </c>
      <c s="36">
        <v>0</v>
      </c>
      <c s="36">
        <f>ROUND(G22*H22,6)</f>
      </c>
      <c r="L22" s="38">
        <v>0</v>
      </c>
      <c s="32">
        <f>ROUND(ROUND(L22,2)*ROUND(G22,3),2)</f>
      </c>
      <c s="36" t="s">
        <v>434</v>
      </c>
      <c>
        <f>(M22*21)/100</f>
      </c>
      <c t="s">
        <v>27</v>
      </c>
    </row>
    <row r="23" spans="1:5" ht="12.75">
      <c r="A23" s="35" t="s">
        <v>53</v>
      </c>
      <c r="E23" s="39" t="s">
        <v>5</v>
      </c>
    </row>
    <row r="24" spans="1:5" ht="12.75">
      <c r="A24" s="35" t="s">
        <v>54</v>
      </c>
      <c r="E24" s="40" t="s">
        <v>3747</v>
      </c>
    </row>
    <row r="25" spans="1:5" ht="12.75">
      <c r="A25" t="s">
        <v>55</v>
      </c>
      <c r="E25" s="39" t="s">
        <v>5</v>
      </c>
    </row>
    <row r="26" spans="1:16" ht="12.75">
      <c r="A26" t="s">
        <v>48</v>
      </c>
      <c s="34" t="s">
        <v>67</v>
      </c>
      <c s="34" t="s">
        <v>7140</v>
      </c>
      <c s="35" t="s">
        <v>5</v>
      </c>
      <c s="6" t="s">
        <v>7141</v>
      </c>
      <c s="36" t="s">
        <v>298</v>
      </c>
      <c s="37">
        <v>1</v>
      </c>
      <c s="36">
        <v>0</v>
      </c>
      <c s="36">
        <f>ROUND(G26*H26,6)</f>
      </c>
      <c r="L26" s="38">
        <v>0</v>
      </c>
      <c s="32">
        <f>ROUND(ROUND(L26,2)*ROUND(G26,3),2)</f>
      </c>
      <c s="36" t="s">
        <v>434</v>
      </c>
      <c>
        <f>(M26*21)/100</f>
      </c>
      <c t="s">
        <v>27</v>
      </c>
    </row>
    <row r="27" spans="1:5" ht="12.75">
      <c r="A27" s="35" t="s">
        <v>53</v>
      </c>
      <c r="E27" s="39" t="s">
        <v>5</v>
      </c>
    </row>
    <row r="28" spans="1:5" ht="12.75">
      <c r="A28" s="35" t="s">
        <v>54</v>
      </c>
      <c r="E28" s="40" t="s">
        <v>3747</v>
      </c>
    </row>
    <row r="29" spans="1:5" ht="12.75">
      <c r="A29" t="s">
        <v>55</v>
      </c>
      <c r="E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3.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4379</v>
      </c>
      <c s="41">
        <f>Rekapitulace!C74</f>
      </c>
      <c s="20" t="s">
        <v>0</v>
      </c>
      <c t="s">
        <v>23</v>
      </c>
      <c t="s">
        <v>27</v>
      </c>
    </row>
    <row r="4" spans="1:16" ht="32" customHeight="1">
      <c r="A4" s="24" t="s">
        <v>20</v>
      </c>
      <c s="25" t="s">
        <v>28</v>
      </c>
      <c s="27" t="s">
        <v>4379</v>
      </c>
      <c r="E4" s="26" t="s">
        <v>4380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7144</v>
      </c>
      <c r="E8" s="30" t="s">
        <v>7143</v>
      </c>
      <c r="J8" s="29">
        <f>0+J9</f>
      </c>
      <c s="29">
        <f>0+K9</f>
      </c>
      <c s="29">
        <f>0+L9</f>
      </c>
      <c s="29">
        <f>0+M9</f>
      </c>
    </row>
    <row r="9" spans="1:13" ht="12.75">
      <c r="A9" t="s">
        <v>46</v>
      </c>
      <c r="C9" s="31" t="s">
        <v>3889</v>
      </c>
      <c r="E9" s="33" t="s">
        <v>3890</v>
      </c>
      <c r="J9" s="32">
        <f>0</f>
      </c>
      <c s="32">
        <f>0</f>
      </c>
      <c s="32">
        <f>0+L10+L14+L18+L22+L26+L30</f>
      </c>
      <c s="32">
        <f>0+M10+M14+M18+M22+M26+M30</f>
      </c>
    </row>
    <row r="10" spans="1:16" ht="12.75">
      <c r="A10" t="s">
        <v>48</v>
      </c>
      <c s="34" t="s">
        <v>4</v>
      </c>
      <c s="34" t="s">
        <v>7145</v>
      </c>
      <c s="35" t="s">
        <v>5</v>
      </c>
      <c s="6" t="s">
        <v>7146</v>
      </c>
      <c s="36" t="s">
        <v>298</v>
      </c>
      <c s="37">
        <v>8</v>
      </c>
      <c s="36">
        <v>0</v>
      </c>
      <c s="36">
        <f>ROUND(G10*H10,6)</f>
      </c>
      <c r="L10" s="38">
        <v>0</v>
      </c>
      <c s="32">
        <f>ROUND(ROUND(L10,2)*ROUND(G10,3),2)</f>
      </c>
      <c s="36" t="s">
        <v>434</v>
      </c>
      <c>
        <f>(M10*21)/100</f>
      </c>
      <c t="s">
        <v>27</v>
      </c>
    </row>
    <row r="11" spans="1:5" ht="12.75">
      <c r="A11" s="35" t="s">
        <v>53</v>
      </c>
      <c r="E11" s="39" t="s">
        <v>5</v>
      </c>
    </row>
    <row r="12" spans="1:5" ht="12.75">
      <c r="A12" s="35" t="s">
        <v>54</v>
      </c>
      <c r="E12" s="40" t="s">
        <v>3659</v>
      </c>
    </row>
    <row r="13" spans="1:5" ht="12.75">
      <c r="A13" t="s">
        <v>55</v>
      </c>
      <c r="E13" s="39" t="s">
        <v>5</v>
      </c>
    </row>
    <row r="14" spans="1:16" ht="12.75">
      <c r="A14" t="s">
        <v>48</v>
      </c>
      <c s="34" t="s">
        <v>27</v>
      </c>
      <c s="34" t="s">
        <v>7147</v>
      </c>
      <c s="35" t="s">
        <v>5</v>
      </c>
      <c s="6" t="s">
        <v>7148</v>
      </c>
      <c s="36" t="s">
        <v>298</v>
      </c>
      <c s="37">
        <v>8</v>
      </c>
      <c s="36">
        <v>0</v>
      </c>
      <c s="36">
        <f>ROUND(G14*H14,6)</f>
      </c>
      <c r="L14" s="38">
        <v>0</v>
      </c>
      <c s="32">
        <f>ROUND(ROUND(L14,2)*ROUND(G14,3),2)</f>
      </c>
      <c s="36" t="s">
        <v>434</v>
      </c>
      <c>
        <f>(M14*21)/100</f>
      </c>
      <c t="s">
        <v>27</v>
      </c>
    </row>
    <row r="15" spans="1:5" ht="12.75">
      <c r="A15" s="35" t="s">
        <v>53</v>
      </c>
      <c r="E15" s="39" t="s">
        <v>5</v>
      </c>
    </row>
    <row r="16" spans="1:5" ht="12.75">
      <c r="A16" s="35" t="s">
        <v>54</v>
      </c>
      <c r="E16" s="40" t="s">
        <v>3659</v>
      </c>
    </row>
    <row r="17" spans="1:5" ht="12.75">
      <c r="A17" t="s">
        <v>55</v>
      </c>
      <c r="E17" s="39" t="s">
        <v>5</v>
      </c>
    </row>
    <row r="18" spans="1:16" ht="12.75">
      <c r="A18" t="s">
        <v>48</v>
      </c>
      <c s="34" t="s">
        <v>26</v>
      </c>
      <c s="34" t="s">
        <v>7149</v>
      </c>
      <c s="35" t="s">
        <v>5</v>
      </c>
      <c s="6" t="s">
        <v>7150</v>
      </c>
      <c s="36" t="s">
        <v>298</v>
      </c>
      <c s="37">
        <v>1</v>
      </c>
      <c s="36">
        <v>0</v>
      </c>
      <c s="36">
        <f>ROUND(G18*H18,6)</f>
      </c>
      <c r="L18" s="38">
        <v>0</v>
      </c>
      <c s="32">
        <f>ROUND(ROUND(L18,2)*ROUND(G18,3),2)</f>
      </c>
      <c s="36" t="s">
        <v>434</v>
      </c>
      <c>
        <f>(M18*21)/100</f>
      </c>
      <c t="s">
        <v>27</v>
      </c>
    </row>
    <row r="19" spans="1:5" ht="12.75">
      <c r="A19" s="35" t="s">
        <v>53</v>
      </c>
      <c r="E19" s="39" t="s">
        <v>5</v>
      </c>
    </row>
    <row r="20" spans="1:5" ht="12.75">
      <c r="A20" s="35" t="s">
        <v>54</v>
      </c>
      <c r="E20" s="40" t="s">
        <v>3747</v>
      </c>
    </row>
    <row r="21" spans="1:5" ht="12.75">
      <c r="A21" t="s">
        <v>55</v>
      </c>
      <c r="E21" s="39" t="s">
        <v>5</v>
      </c>
    </row>
    <row r="22" spans="1:16" ht="12.75">
      <c r="A22" t="s">
        <v>48</v>
      </c>
      <c s="34" t="s">
        <v>63</v>
      </c>
      <c s="34" t="s">
        <v>7151</v>
      </c>
      <c s="35" t="s">
        <v>5</v>
      </c>
      <c s="6" t="s">
        <v>7152</v>
      </c>
      <c s="36" t="s">
        <v>298</v>
      </c>
      <c s="37">
        <v>6</v>
      </c>
      <c s="36">
        <v>0</v>
      </c>
      <c s="36">
        <f>ROUND(G22*H22,6)</f>
      </c>
      <c r="L22" s="38">
        <v>0</v>
      </c>
      <c s="32">
        <f>ROUND(ROUND(L22,2)*ROUND(G22,3),2)</f>
      </c>
      <c s="36" t="s">
        <v>434</v>
      </c>
      <c>
        <f>(M22*21)/100</f>
      </c>
      <c t="s">
        <v>27</v>
      </c>
    </row>
    <row r="23" spans="1:5" ht="12.75">
      <c r="A23" s="35" t="s">
        <v>53</v>
      </c>
      <c r="E23" s="39" t="s">
        <v>5</v>
      </c>
    </row>
    <row r="24" spans="1:5" ht="12.75">
      <c r="A24" s="35" t="s">
        <v>54</v>
      </c>
      <c r="E24" s="40" t="s">
        <v>3805</v>
      </c>
    </row>
    <row r="25" spans="1:5" ht="12.75">
      <c r="A25" t="s">
        <v>55</v>
      </c>
      <c r="E25" s="39" t="s">
        <v>5</v>
      </c>
    </row>
    <row r="26" spans="1:16" ht="25.5">
      <c r="A26" t="s">
        <v>48</v>
      </c>
      <c s="34" t="s">
        <v>67</v>
      </c>
      <c s="34" t="s">
        <v>7153</v>
      </c>
      <c s="35" t="s">
        <v>5</v>
      </c>
      <c s="6" t="s">
        <v>7154</v>
      </c>
      <c s="36" t="s">
        <v>298</v>
      </c>
      <c s="37">
        <v>2</v>
      </c>
      <c s="36">
        <v>0</v>
      </c>
      <c s="36">
        <f>ROUND(G26*H26,6)</f>
      </c>
      <c r="L26" s="38">
        <v>0</v>
      </c>
      <c s="32">
        <f>ROUND(ROUND(L26,2)*ROUND(G26,3),2)</f>
      </c>
      <c s="36" t="s">
        <v>434</v>
      </c>
      <c>
        <f>(M26*21)/100</f>
      </c>
      <c t="s">
        <v>27</v>
      </c>
    </row>
    <row r="27" spans="1:5" ht="12.75">
      <c r="A27" s="35" t="s">
        <v>53</v>
      </c>
      <c r="E27" s="39" t="s">
        <v>5</v>
      </c>
    </row>
    <row r="28" spans="1:5" ht="12.75">
      <c r="A28" s="35" t="s">
        <v>54</v>
      </c>
      <c r="E28" s="40" t="s">
        <v>3735</v>
      </c>
    </row>
    <row r="29" spans="1:5" ht="12.75">
      <c r="A29" t="s">
        <v>55</v>
      </c>
      <c r="E29" s="39" t="s">
        <v>5</v>
      </c>
    </row>
    <row r="30" spans="1:16" ht="12.75">
      <c r="A30" t="s">
        <v>48</v>
      </c>
      <c s="34" t="s">
        <v>72</v>
      </c>
      <c s="34" t="s">
        <v>7155</v>
      </c>
      <c s="35" t="s">
        <v>5</v>
      </c>
      <c s="6" t="s">
        <v>7156</v>
      </c>
      <c s="36" t="s">
        <v>298</v>
      </c>
      <c s="37">
        <v>2</v>
      </c>
      <c s="36">
        <v>0</v>
      </c>
      <c s="36">
        <f>ROUND(G30*H30,6)</f>
      </c>
      <c r="L30" s="38">
        <v>0</v>
      </c>
      <c s="32">
        <f>ROUND(ROUND(L30,2)*ROUND(G30,3),2)</f>
      </c>
      <c s="36" t="s">
        <v>434</v>
      </c>
      <c>
        <f>(M30*21)/100</f>
      </c>
      <c t="s">
        <v>27</v>
      </c>
    </row>
    <row r="31" spans="1:5" ht="12.75">
      <c r="A31" s="35" t="s">
        <v>53</v>
      </c>
      <c r="E31" s="39" t="s">
        <v>5</v>
      </c>
    </row>
    <row r="32" spans="1:5" ht="12.75">
      <c r="A32" s="35" t="s">
        <v>54</v>
      </c>
      <c r="E32" s="40" t="s">
        <v>3735</v>
      </c>
    </row>
    <row r="33" spans="1:5" ht="12.75">
      <c r="A33" t="s">
        <v>55</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4.xml><?xml version="1.0" encoding="utf-8"?>
<worksheet xmlns="http://schemas.openxmlformats.org/spreadsheetml/2006/main" xmlns:r="http://schemas.openxmlformats.org/officeDocument/2006/relationships">
  <dimension ref="A1:T1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7157</v>
      </c>
      <c s="41">
        <f>Rekapitulace!C95</f>
      </c>
      <c s="20" t="s">
        <v>0</v>
      </c>
      <c t="s">
        <v>23</v>
      </c>
      <c t="s">
        <v>27</v>
      </c>
    </row>
    <row r="4" spans="1:16" ht="32" customHeight="1">
      <c r="A4" s="24" t="s">
        <v>20</v>
      </c>
      <c s="25" t="s">
        <v>28</v>
      </c>
      <c s="27" t="s">
        <v>7157</v>
      </c>
      <c r="E4" s="26" t="s">
        <v>7158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COUNTIFS(L8:L188,"=0",A8:A188,"P")+COUNTIFS(L8:L188,"",A8:A188,"P")+SUM(Q8:Q188)</f>
      </c>
    </row>
    <row r="8" spans="1:13" ht="12.75">
      <c r="A8" t="s">
        <v>44</v>
      </c>
      <c r="C8" s="28" t="s">
        <v>7161</v>
      </c>
      <c r="E8" s="30" t="s">
        <v>7160</v>
      </c>
      <c r="J8" s="29">
        <f>0+J9+J46+J151</f>
      </c>
      <c s="29">
        <f>0+K9+K46+K151</f>
      </c>
      <c s="29">
        <f>0+L9+L46+L151</f>
      </c>
      <c s="29">
        <f>0+M9+M46+M151</f>
      </c>
    </row>
    <row r="9" spans="1:13" ht="12.75">
      <c r="A9" t="s">
        <v>46</v>
      </c>
      <c r="C9" s="31" t="s">
        <v>4</v>
      </c>
      <c r="E9" s="33" t="s">
        <v>1269</v>
      </c>
      <c r="J9" s="32">
        <f>0</f>
      </c>
      <c s="32">
        <f>0</f>
      </c>
      <c s="32">
        <f>0+L10+L14+L18+L22+L26+L30+L34+L38+L42</f>
      </c>
      <c s="32">
        <f>0+M10+M14+M18+M22+M26+M30+M34+M38+M42</f>
      </c>
    </row>
    <row r="10" spans="1:16" ht="12.75">
      <c r="A10" t="s">
        <v>48</v>
      </c>
      <c s="34" t="s">
        <v>4</v>
      </c>
      <c s="34" t="s">
        <v>1395</v>
      </c>
      <c s="35" t="s">
        <v>5</v>
      </c>
      <c s="6" t="s">
        <v>1396</v>
      </c>
      <c s="36" t="s">
        <v>182</v>
      </c>
      <c s="37">
        <v>280</v>
      </c>
      <c s="36">
        <v>0</v>
      </c>
      <c s="36">
        <f>ROUND(G10*H10,6)</f>
      </c>
      <c r="L10" s="38">
        <v>0</v>
      </c>
      <c s="32">
        <f>ROUND(ROUND(L10,2)*ROUND(G10,3),2)</f>
      </c>
      <c s="36" t="s">
        <v>52</v>
      </c>
      <c>
        <f>(M10*21)/100</f>
      </c>
      <c t="s">
        <v>27</v>
      </c>
    </row>
    <row r="11" spans="1:5" ht="12.75">
      <c r="A11" s="35" t="s">
        <v>53</v>
      </c>
      <c r="E11" s="39" t="s">
        <v>79</v>
      </c>
    </row>
    <row r="12" spans="1:5" ht="38.25">
      <c r="A12" s="35" t="s">
        <v>54</v>
      </c>
      <c r="E12" s="40" t="s">
        <v>7162</v>
      </c>
    </row>
    <row r="13" spans="1:5" ht="318.75">
      <c r="A13" t="s">
        <v>55</v>
      </c>
      <c r="E13" s="39" t="s">
        <v>2296</v>
      </c>
    </row>
    <row r="14" spans="1:16" ht="12.75">
      <c r="A14" t="s">
        <v>48</v>
      </c>
      <c s="34" t="s">
        <v>27</v>
      </c>
      <c s="34" t="s">
        <v>7163</v>
      </c>
      <c s="35" t="s">
        <v>5</v>
      </c>
      <c s="6" t="s">
        <v>7164</v>
      </c>
      <c s="36" t="s">
        <v>51</v>
      </c>
      <c s="37">
        <v>60</v>
      </c>
      <c s="36">
        <v>0</v>
      </c>
      <c s="36">
        <f>ROUND(G14*H14,6)</f>
      </c>
      <c r="L14" s="38">
        <v>0</v>
      </c>
      <c s="32">
        <f>ROUND(ROUND(L14,2)*ROUND(G14,3),2)</f>
      </c>
      <c s="36" t="s">
        <v>52</v>
      </c>
      <c>
        <f>(M14*21)/100</f>
      </c>
      <c t="s">
        <v>27</v>
      </c>
    </row>
    <row r="15" spans="1:5" ht="12.75">
      <c r="A15" s="35" t="s">
        <v>53</v>
      </c>
      <c r="E15" s="39" t="s">
        <v>79</v>
      </c>
    </row>
    <row r="16" spans="1:5" ht="38.25">
      <c r="A16" s="35" t="s">
        <v>54</v>
      </c>
      <c r="E16" s="40" t="s">
        <v>7165</v>
      </c>
    </row>
    <row r="17" spans="1:5" ht="25.5">
      <c r="A17" t="s">
        <v>55</v>
      </c>
      <c r="E17" s="39" t="s">
        <v>2249</v>
      </c>
    </row>
    <row r="18" spans="1:16" ht="12.75">
      <c r="A18" t="s">
        <v>48</v>
      </c>
      <c s="34" t="s">
        <v>26</v>
      </c>
      <c s="34" t="s">
        <v>192</v>
      </c>
      <c s="35" t="s">
        <v>5</v>
      </c>
      <c s="6" t="s">
        <v>1398</v>
      </c>
      <c s="36" t="s">
        <v>182</v>
      </c>
      <c s="37">
        <v>280</v>
      </c>
      <c s="36">
        <v>0</v>
      </c>
      <c s="36">
        <f>ROUND(G18*H18,6)</f>
      </c>
      <c r="L18" s="38">
        <v>0</v>
      </c>
      <c s="32">
        <f>ROUND(ROUND(L18,2)*ROUND(G18,3),2)</f>
      </c>
      <c s="36" t="s">
        <v>52</v>
      </c>
      <c>
        <f>(M18*21)/100</f>
      </c>
      <c t="s">
        <v>27</v>
      </c>
    </row>
    <row r="19" spans="1:5" ht="12.75">
      <c r="A19" s="35" t="s">
        <v>53</v>
      </c>
      <c r="E19" s="39" t="s">
        <v>79</v>
      </c>
    </row>
    <row r="20" spans="1:5" ht="38.25">
      <c r="A20" s="35" t="s">
        <v>54</v>
      </c>
      <c r="E20" s="40" t="s">
        <v>7162</v>
      </c>
    </row>
    <row r="21" spans="1:5" ht="318.75">
      <c r="A21" t="s">
        <v>55</v>
      </c>
      <c r="E21" s="39" t="s">
        <v>2296</v>
      </c>
    </row>
    <row r="22" spans="1:16" ht="12.75">
      <c r="A22" t="s">
        <v>48</v>
      </c>
      <c s="34" t="s">
        <v>63</v>
      </c>
      <c s="34" t="s">
        <v>2417</v>
      </c>
      <c s="35" t="s">
        <v>5</v>
      </c>
      <c s="6" t="s">
        <v>2418</v>
      </c>
      <c s="36" t="s">
        <v>197</v>
      </c>
      <c s="37">
        <v>350</v>
      </c>
      <c s="36">
        <v>0</v>
      </c>
      <c s="36">
        <f>ROUND(G22*H22,6)</f>
      </c>
      <c r="L22" s="38">
        <v>0</v>
      </c>
      <c s="32">
        <f>ROUND(ROUND(L22,2)*ROUND(G22,3),2)</f>
      </c>
      <c s="36" t="s">
        <v>52</v>
      </c>
      <c>
        <f>(M22*21)/100</f>
      </c>
      <c t="s">
        <v>27</v>
      </c>
    </row>
    <row r="23" spans="1:5" ht="12.75">
      <c r="A23" s="35" t="s">
        <v>53</v>
      </c>
      <c r="E23" s="39" t="s">
        <v>79</v>
      </c>
    </row>
    <row r="24" spans="1:5" ht="38.25">
      <c r="A24" s="35" t="s">
        <v>54</v>
      </c>
      <c r="E24" s="40" t="s">
        <v>7166</v>
      </c>
    </row>
    <row r="25" spans="1:5" ht="38.25">
      <c r="A25" t="s">
        <v>55</v>
      </c>
      <c r="E25" s="39" t="s">
        <v>2420</v>
      </c>
    </row>
    <row r="26" spans="1:16" ht="12.75">
      <c r="A26" t="s">
        <v>48</v>
      </c>
      <c s="34" t="s">
        <v>67</v>
      </c>
      <c s="34" t="s">
        <v>1417</v>
      </c>
      <c s="35" t="s">
        <v>5</v>
      </c>
      <c s="6" t="s">
        <v>1418</v>
      </c>
      <c s="36" t="s">
        <v>51</v>
      </c>
      <c s="37">
        <v>1500</v>
      </c>
      <c s="36">
        <v>0</v>
      </c>
      <c s="36">
        <f>ROUND(G26*H26,6)</f>
      </c>
      <c r="L26" s="38">
        <v>0</v>
      </c>
      <c s="32">
        <f>ROUND(ROUND(L26,2)*ROUND(G26,3),2)</f>
      </c>
      <c s="36" t="s">
        <v>52</v>
      </c>
      <c>
        <f>(M26*21)/100</f>
      </c>
      <c t="s">
        <v>27</v>
      </c>
    </row>
    <row r="27" spans="1:5" ht="12.75">
      <c r="A27" s="35" t="s">
        <v>53</v>
      </c>
      <c r="E27" s="39" t="s">
        <v>79</v>
      </c>
    </row>
    <row r="28" spans="1:5" ht="38.25">
      <c r="A28" s="35" t="s">
        <v>54</v>
      </c>
      <c r="E28" s="40" t="s">
        <v>7167</v>
      </c>
    </row>
    <row r="29" spans="1:5" ht="102">
      <c r="A29" t="s">
        <v>55</v>
      </c>
      <c r="E29" s="39" t="s">
        <v>2425</v>
      </c>
    </row>
    <row r="30" spans="1:16" ht="12.75">
      <c r="A30" t="s">
        <v>48</v>
      </c>
      <c s="34" t="s">
        <v>72</v>
      </c>
      <c s="34" t="s">
        <v>217</v>
      </c>
      <c s="35" t="s">
        <v>5</v>
      </c>
      <c s="6" t="s">
        <v>218</v>
      </c>
      <c s="36" t="s">
        <v>51</v>
      </c>
      <c s="37">
        <v>1000</v>
      </c>
      <c s="36">
        <v>0</v>
      </c>
      <c s="36">
        <f>ROUND(G30*H30,6)</f>
      </c>
      <c r="L30" s="38">
        <v>0</v>
      </c>
      <c s="32">
        <f>ROUND(ROUND(L30,2)*ROUND(G30,3),2)</f>
      </c>
      <c s="36" t="s">
        <v>52</v>
      </c>
      <c>
        <f>(M30*21)/100</f>
      </c>
      <c t="s">
        <v>27</v>
      </c>
    </row>
    <row r="31" spans="1:5" ht="12.75">
      <c r="A31" s="35" t="s">
        <v>53</v>
      </c>
      <c r="E31" s="39" t="s">
        <v>79</v>
      </c>
    </row>
    <row r="32" spans="1:5" ht="38.25">
      <c r="A32" s="35" t="s">
        <v>54</v>
      </c>
      <c r="E32" s="40" t="s">
        <v>7168</v>
      </c>
    </row>
    <row r="33" spans="1:5" ht="140.25">
      <c r="A33" t="s">
        <v>55</v>
      </c>
      <c r="E33" s="39" t="s">
        <v>2426</v>
      </c>
    </row>
    <row r="34" spans="1:16" ht="25.5">
      <c r="A34" t="s">
        <v>48</v>
      </c>
      <c s="34" t="s">
        <v>123</v>
      </c>
      <c s="34" t="s">
        <v>1753</v>
      </c>
      <c s="35" t="s">
        <v>5</v>
      </c>
      <c s="6" t="s">
        <v>1754</v>
      </c>
      <c s="36" t="s">
        <v>51</v>
      </c>
      <c s="37">
        <v>1000</v>
      </c>
      <c s="36">
        <v>0</v>
      </c>
      <c s="36">
        <f>ROUND(G34*H34,6)</f>
      </c>
      <c r="L34" s="38">
        <v>0</v>
      </c>
      <c s="32">
        <f>ROUND(ROUND(L34,2)*ROUND(G34,3),2)</f>
      </c>
      <c s="36" t="s">
        <v>52</v>
      </c>
      <c>
        <f>(M34*21)/100</f>
      </c>
      <c t="s">
        <v>27</v>
      </c>
    </row>
    <row r="35" spans="1:5" ht="12.75">
      <c r="A35" s="35" t="s">
        <v>53</v>
      </c>
      <c r="E35" s="39" t="s">
        <v>79</v>
      </c>
    </row>
    <row r="36" spans="1:5" ht="38.25">
      <c r="A36" s="35" t="s">
        <v>54</v>
      </c>
      <c r="E36" s="40" t="s">
        <v>7169</v>
      </c>
    </row>
    <row r="37" spans="1:5" ht="140.25">
      <c r="A37" t="s">
        <v>55</v>
      </c>
      <c r="E37" s="39" t="s">
        <v>7170</v>
      </c>
    </row>
    <row r="38" spans="1:16" ht="25.5">
      <c r="A38" t="s">
        <v>48</v>
      </c>
      <c s="34" t="s">
        <v>163</v>
      </c>
      <c s="34" t="s">
        <v>233</v>
      </c>
      <c s="35" t="s">
        <v>5</v>
      </c>
      <c s="6" t="s">
        <v>234</v>
      </c>
      <c s="36" t="s">
        <v>62</v>
      </c>
      <c s="37">
        <v>5</v>
      </c>
      <c s="36">
        <v>0</v>
      </c>
      <c s="36">
        <f>ROUND(G38*H38,6)</f>
      </c>
      <c r="L38" s="38">
        <v>0</v>
      </c>
      <c s="32">
        <f>ROUND(ROUND(L38,2)*ROUND(G38,3),2)</f>
      </c>
      <c s="36" t="s">
        <v>52</v>
      </c>
      <c>
        <f>(M38*21)/100</f>
      </c>
      <c t="s">
        <v>27</v>
      </c>
    </row>
    <row r="39" spans="1:5" ht="12.75">
      <c r="A39" s="35" t="s">
        <v>53</v>
      </c>
      <c r="E39" s="39" t="s">
        <v>79</v>
      </c>
    </row>
    <row r="40" spans="1:5" ht="38.25">
      <c r="A40" s="35" t="s">
        <v>54</v>
      </c>
      <c r="E40" s="40" t="s">
        <v>7171</v>
      </c>
    </row>
    <row r="41" spans="1:5" ht="102">
      <c r="A41" t="s">
        <v>55</v>
      </c>
      <c r="E41" s="39" t="s">
        <v>2313</v>
      </c>
    </row>
    <row r="42" spans="1:16" ht="12.75">
      <c r="A42" t="s">
        <v>48</v>
      </c>
      <c s="34" t="s">
        <v>76</v>
      </c>
      <c s="34" t="s">
        <v>3528</v>
      </c>
      <c s="35" t="s">
        <v>5</v>
      </c>
      <c s="6" t="s">
        <v>3529</v>
      </c>
      <c s="36" t="s">
        <v>51</v>
      </c>
      <c s="37">
        <v>2200</v>
      </c>
      <c s="36">
        <v>0</v>
      </c>
      <c s="36">
        <f>ROUND(G42*H42,6)</f>
      </c>
      <c r="L42" s="38">
        <v>0</v>
      </c>
      <c s="32">
        <f>ROUND(ROUND(L42,2)*ROUND(G42,3),2)</f>
      </c>
      <c s="36" t="s">
        <v>52</v>
      </c>
      <c>
        <f>(M42*21)/100</f>
      </c>
      <c t="s">
        <v>27</v>
      </c>
    </row>
    <row r="43" spans="1:5" ht="12.75">
      <c r="A43" s="35" t="s">
        <v>53</v>
      </c>
      <c r="E43" s="39" t="s">
        <v>79</v>
      </c>
    </row>
    <row r="44" spans="1:5" ht="38.25">
      <c r="A44" s="35" t="s">
        <v>54</v>
      </c>
      <c r="E44" s="40" t="s">
        <v>7172</v>
      </c>
    </row>
    <row r="45" spans="1:5" ht="76.5">
      <c r="A45" t="s">
        <v>55</v>
      </c>
      <c r="E45" s="39" t="s">
        <v>3530</v>
      </c>
    </row>
    <row r="46" spans="1:13" ht="12.75">
      <c r="A46" t="s">
        <v>46</v>
      </c>
      <c r="C46" s="31" t="s">
        <v>7173</v>
      </c>
      <c r="E46" s="33" t="s">
        <v>7174</v>
      </c>
      <c r="J46" s="32">
        <f>0</f>
      </c>
      <c s="32">
        <f>0</f>
      </c>
      <c s="32">
        <f>0+L47+L51+L55+L59+L63+L67+L71+L75+L79+L83+L87+L91+L95+L99+L103+L107+L111+L115+L119+L123+L127+L131+L135+L139+L143+L147</f>
      </c>
      <c s="32">
        <f>0+M47+M51+M55+M59+M63+M67+M71+M75+M79+M83+M87+M91+M95+M99+M103+M107+M111+M115+M119+M123+M127+M131+M135+M139+M143+M147</f>
      </c>
    </row>
    <row r="47" spans="1:16" ht="12.75">
      <c r="A47" t="s">
        <v>48</v>
      </c>
      <c s="34" t="s">
        <v>82</v>
      </c>
      <c s="34" t="s">
        <v>206</v>
      </c>
      <c s="35" t="s">
        <v>5</v>
      </c>
      <c s="6" t="s">
        <v>207</v>
      </c>
      <c s="36" t="s">
        <v>62</v>
      </c>
      <c s="37">
        <v>25</v>
      </c>
      <c s="36">
        <v>0</v>
      </c>
      <c s="36">
        <f>ROUND(G47*H47,6)</f>
      </c>
      <c r="L47" s="38">
        <v>0</v>
      </c>
      <c s="32">
        <f>ROUND(ROUND(L47,2)*ROUND(G47,3),2)</f>
      </c>
      <c s="36" t="s">
        <v>52</v>
      </c>
      <c>
        <f>(M47*21)/100</f>
      </c>
      <c t="s">
        <v>27</v>
      </c>
    </row>
    <row r="48" spans="1:5" ht="12.75">
      <c r="A48" s="35" t="s">
        <v>53</v>
      </c>
      <c r="E48" s="39" t="s">
        <v>79</v>
      </c>
    </row>
    <row r="49" spans="1:5" ht="38.25">
      <c r="A49" s="35" t="s">
        <v>54</v>
      </c>
      <c r="E49" s="40" t="s">
        <v>7175</v>
      </c>
    </row>
    <row r="50" spans="1:5" ht="102">
      <c r="A50" t="s">
        <v>55</v>
      </c>
      <c r="E50" s="39" t="s">
        <v>7176</v>
      </c>
    </row>
    <row r="51" spans="1:16" ht="12.75">
      <c r="A51" t="s">
        <v>48</v>
      </c>
      <c s="34" t="s">
        <v>86</v>
      </c>
      <c s="34" t="s">
        <v>284</v>
      </c>
      <c s="35" t="s">
        <v>5</v>
      </c>
      <c s="6" t="s">
        <v>7177</v>
      </c>
      <c s="36" t="s">
        <v>51</v>
      </c>
      <c s="37">
        <v>40</v>
      </c>
      <c s="36">
        <v>0</v>
      </c>
      <c s="36">
        <f>ROUND(G51*H51,6)</f>
      </c>
      <c r="L51" s="38">
        <v>0</v>
      </c>
      <c s="32">
        <f>ROUND(ROUND(L51,2)*ROUND(G51,3),2)</f>
      </c>
      <c s="36" t="s">
        <v>52</v>
      </c>
      <c>
        <f>(M51*21)/100</f>
      </c>
      <c t="s">
        <v>27</v>
      </c>
    </row>
    <row r="52" spans="1:5" ht="12.75">
      <c r="A52" s="35" t="s">
        <v>53</v>
      </c>
      <c r="E52" s="39" t="s">
        <v>79</v>
      </c>
    </row>
    <row r="53" spans="1:5" ht="38.25">
      <c r="A53" s="35" t="s">
        <v>54</v>
      </c>
      <c r="E53" s="40" t="s">
        <v>7178</v>
      </c>
    </row>
    <row r="54" spans="1:5" ht="140.25">
      <c r="A54" t="s">
        <v>55</v>
      </c>
      <c r="E54" s="39" t="s">
        <v>7179</v>
      </c>
    </row>
    <row r="55" spans="1:16" ht="12.75">
      <c r="A55" t="s">
        <v>48</v>
      </c>
      <c s="34" t="s">
        <v>90</v>
      </c>
      <c s="34" t="s">
        <v>7180</v>
      </c>
      <c s="35" t="s">
        <v>5</v>
      </c>
      <c s="6" t="s">
        <v>7181</v>
      </c>
      <c s="36" t="s">
        <v>51</v>
      </c>
      <c s="37">
        <v>400</v>
      </c>
      <c s="36">
        <v>0</v>
      </c>
      <c s="36">
        <f>ROUND(G55*H55,6)</f>
      </c>
      <c r="L55" s="38">
        <v>0</v>
      </c>
      <c s="32">
        <f>ROUND(ROUND(L55,2)*ROUND(G55,3),2)</f>
      </c>
      <c s="36" t="s">
        <v>52</v>
      </c>
      <c>
        <f>(M55*21)/100</f>
      </c>
      <c t="s">
        <v>27</v>
      </c>
    </row>
    <row r="56" spans="1:5" ht="12.75">
      <c r="A56" s="35" t="s">
        <v>53</v>
      </c>
      <c r="E56" s="39" t="s">
        <v>79</v>
      </c>
    </row>
    <row r="57" spans="1:5" ht="38.25">
      <c r="A57" s="35" t="s">
        <v>54</v>
      </c>
      <c r="E57" s="40" t="s">
        <v>7182</v>
      </c>
    </row>
    <row r="58" spans="1:5" ht="89.25">
      <c r="A58" t="s">
        <v>55</v>
      </c>
      <c r="E58" s="39" t="s">
        <v>823</v>
      </c>
    </row>
    <row r="59" spans="1:16" ht="12.75">
      <c r="A59" t="s">
        <v>48</v>
      </c>
      <c s="34" t="s">
        <v>94</v>
      </c>
      <c s="34" t="s">
        <v>301</v>
      </c>
      <c s="35" t="s">
        <v>5</v>
      </c>
      <c s="6" t="s">
        <v>302</v>
      </c>
      <c s="36" t="s">
        <v>51</v>
      </c>
      <c s="37">
        <v>1800</v>
      </c>
      <c s="36">
        <v>0</v>
      </c>
      <c s="36">
        <f>ROUND(G59*H59,6)</f>
      </c>
      <c r="L59" s="38">
        <v>0</v>
      </c>
      <c s="32">
        <f>ROUND(ROUND(L59,2)*ROUND(G59,3),2)</f>
      </c>
      <c s="36" t="s">
        <v>52</v>
      </c>
      <c>
        <f>(M59*21)/100</f>
      </c>
      <c t="s">
        <v>27</v>
      </c>
    </row>
    <row r="60" spans="1:5" ht="12.75">
      <c r="A60" s="35" t="s">
        <v>53</v>
      </c>
      <c r="E60" s="39" t="s">
        <v>79</v>
      </c>
    </row>
    <row r="61" spans="1:5" ht="38.25">
      <c r="A61" s="35" t="s">
        <v>54</v>
      </c>
      <c r="E61" s="40" t="s">
        <v>7183</v>
      </c>
    </row>
    <row r="62" spans="1:5" ht="89.25">
      <c r="A62" t="s">
        <v>55</v>
      </c>
      <c r="E62" s="39" t="s">
        <v>823</v>
      </c>
    </row>
    <row r="63" spans="1:16" ht="12.75">
      <c r="A63" t="s">
        <v>48</v>
      </c>
      <c s="34" t="s">
        <v>98</v>
      </c>
      <c s="34" t="s">
        <v>7184</v>
      </c>
      <c s="35" t="s">
        <v>5</v>
      </c>
      <c s="6" t="s">
        <v>7185</v>
      </c>
      <c s="36" t="s">
        <v>51</v>
      </c>
      <c s="37">
        <v>170</v>
      </c>
      <c s="36">
        <v>0</v>
      </c>
      <c s="36">
        <f>ROUND(G63*H63,6)</f>
      </c>
      <c r="L63" s="38">
        <v>0</v>
      </c>
      <c s="32">
        <f>ROUND(ROUND(L63,2)*ROUND(G63,3),2)</f>
      </c>
      <c s="36" t="s">
        <v>52</v>
      </c>
      <c>
        <f>(M63*21)/100</f>
      </c>
      <c t="s">
        <v>27</v>
      </c>
    </row>
    <row r="64" spans="1:5" ht="12.75">
      <c r="A64" s="35" t="s">
        <v>53</v>
      </c>
      <c r="E64" s="39" t="s">
        <v>79</v>
      </c>
    </row>
    <row r="65" spans="1:5" ht="38.25">
      <c r="A65" s="35" t="s">
        <v>54</v>
      </c>
      <c r="E65" s="40" t="s">
        <v>7186</v>
      </c>
    </row>
    <row r="66" spans="1:5" ht="89.25">
      <c r="A66" t="s">
        <v>55</v>
      </c>
      <c r="E66" s="39" t="s">
        <v>823</v>
      </c>
    </row>
    <row r="67" spans="1:16" ht="25.5">
      <c r="A67" t="s">
        <v>48</v>
      </c>
      <c s="34" t="s">
        <v>102</v>
      </c>
      <c s="34" t="s">
        <v>7187</v>
      </c>
      <c s="35" t="s">
        <v>5</v>
      </c>
      <c s="6" t="s">
        <v>7188</v>
      </c>
      <c s="36" t="s">
        <v>51</v>
      </c>
      <c s="37">
        <v>450</v>
      </c>
      <c s="36">
        <v>0</v>
      </c>
      <c s="36">
        <f>ROUND(G67*H67,6)</f>
      </c>
      <c r="L67" s="38">
        <v>0</v>
      </c>
      <c s="32">
        <f>ROUND(ROUND(L67,2)*ROUND(G67,3),2)</f>
      </c>
      <c s="36" t="s">
        <v>52</v>
      </c>
      <c>
        <f>(M67*21)/100</f>
      </c>
      <c t="s">
        <v>27</v>
      </c>
    </row>
    <row r="68" spans="1:5" ht="12.75">
      <c r="A68" s="35" t="s">
        <v>53</v>
      </c>
      <c r="E68" s="39" t="s">
        <v>79</v>
      </c>
    </row>
    <row r="69" spans="1:5" ht="38.25">
      <c r="A69" s="35" t="s">
        <v>54</v>
      </c>
      <c r="E69" s="40" t="s">
        <v>7189</v>
      </c>
    </row>
    <row r="70" spans="1:5" ht="89.25">
      <c r="A70" t="s">
        <v>55</v>
      </c>
      <c r="E70" s="39" t="s">
        <v>823</v>
      </c>
    </row>
    <row r="71" spans="1:16" ht="12.75">
      <c r="A71" t="s">
        <v>48</v>
      </c>
      <c s="34" t="s">
        <v>107</v>
      </c>
      <c s="34" t="s">
        <v>2128</v>
      </c>
      <c s="35" t="s">
        <v>5</v>
      </c>
      <c s="6" t="s">
        <v>7190</v>
      </c>
      <c s="36" t="s">
        <v>51</v>
      </c>
      <c s="37">
        <v>20</v>
      </c>
      <c s="36">
        <v>0</v>
      </c>
      <c s="36">
        <f>ROUND(G71*H71,6)</f>
      </c>
      <c r="L71" s="38">
        <v>0</v>
      </c>
      <c s="32">
        <f>ROUND(ROUND(L71,2)*ROUND(G71,3),2)</f>
      </c>
      <c s="36" t="s">
        <v>52</v>
      </c>
      <c>
        <f>(M71*21)/100</f>
      </c>
      <c t="s">
        <v>27</v>
      </c>
    </row>
    <row r="72" spans="1:5" ht="12.75">
      <c r="A72" s="35" t="s">
        <v>53</v>
      </c>
      <c r="E72" s="39" t="s">
        <v>79</v>
      </c>
    </row>
    <row r="73" spans="1:5" ht="38.25">
      <c r="A73" s="35" t="s">
        <v>54</v>
      </c>
      <c r="E73" s="40" t="s">
        <v>7191</v>
      </c>
    </row>
    <row r="74" spans="1:5" ht="89.25">
      <c r="A74" t="s">
        <v>55</v>
      </c>
      <c r="E74" s="39" t="s">
        <v>823</v>
      </c>
    </row>
    <row r="75" spans="1:16" ht="25.5">
      <c r="A75" t="s">
        <v>48</v>
      </c>
      <c s="34" t="s">
        <v>111</v>
      </c>
      <c s="34" t="s">
        <v>7192</v>
      </c>
      <c s="35" t="s">
        <v>5</v>
      </c>
      <c s="6" t="s">
        <v>843</v>
      </c>
      <c s="36" t="s">
        <v>62</v>
      </c>
      <c s="37">
        <v>4</v>
      </c>
      <c s="36">
        <v>0</v>
      </c>
      <c s="36">
        <f>ROUND(G75*H75,6)</f>
      </c>
      <c r="L75" s="38">
        <v>0</v>
      </c>
      <c s="32">
        <f>ROUND(ROUND(L75,2)*ROUND(G75,3),2)</f>
      </c>
      <c s="36" t="s">
        <v>52</v>
      </c>
      <c>
        <f>(M75*21)/100</f>
      </c>
      <c t="s">
        <v>27</v>
      </c>
    </row>
    <row r="76" spans="1:5" ht="12.75">
      <c r="A76" s="35" t="s">
        <v>53</v>
      </c>
      <c r="E76" s="39" t="s">
        <v>79</v>
      </c>
    </row>
    <row r="77" spans="1:5" ht="38.25">
      <c r="A77" s="35" t="s">
        <v>54</v>
      </c>
      <c r="E77" s="40" t="s">
        <v>7193</v>
      </c>
    </row>
    <row r="78" spans="1:5" ht="102">
      <c r="A78" t="s">
        <v>55</v>
      </c>
      <c r="E78" s="39" t="s">
        <v>844</v>
      </c>
    </row>
    <row r="79" spans="1:16" ht="25.5">
      <c r="A79" t="s">
        <v>48</v>
      </c>
      <c s="34" t="s">
        <v>115</v>
      </c>
      <c s="34" t="s">
        <v>7194</v>
      </c>
      <c s="35" t="s">
        <v>5</v>
      </c>
      <c s="6" t="s">
        <v>307</v>
      </c>
      <c s="36" t="s">
        <v>62</v>
      </c>
      <c s="37">
        <v>30</v>
      </c>
      <c s="36">
        <v>0</v>
      </c>
      <c s="36">
        <f>ROUND(G79*H79,6)</f>
      </c>
      <c r="L79" s="38">
        <v>0</v>
      </c>
      <c s="32">
        <f>ROUND(ROUND(L79,2)*ROUND(G79,3),2)</f>
      </c>
      <c s="36" t="s">
        <v>52</v>
      </c>
      <c>
        <f>(M79*21)/100</f>
      </c>
      <c t="s">
        <v>27</v>
      </c>
    </row>
    <row r="80" spans="1:5" ht="12.75">
      <c r="A80" s="35" t="s">
        <v>53</v>
      </c>
      <c r="E80" s="39" t="s">
        <v>79</v>
      </c>
    </row>
    <row r="81" spans="1:5" ht="38.25">
      <c r="A81" s="35" t="s">
        <v>54</v>
      </c>
      <c r="E81" s="40" t="s">
        <v>7195</v>
      </c>
    </row>
    <row r="82" spans="1:5" ht="102">
      <c r="A82" t="s">
        <v>55</v>
      </c>
      <c r="E82" s="39" t="s">
        <v>844</v>
      </c>
    </row>
    <row r="83" spans="1:16" ht="25.5">
      <c r="A83" t="s">
        <v>48</v>
      </c>
      <c s="34" t="s">
        <v>119</v>
      </c>
      <c s="34" t="s">
        <v>7196</v>
      </c>
      <c s="35" t="s">
        <v>5</v>
      </c>
      <c s="6" t="s">
        <v>7197</v>
      </c>
      <c s="36" t="s">
        <v>62</v>
      </c>
      <c s="37">
        <v>2</v>
      </c>
      <c s="36">
        <v>0</v>
      </c>
      <c s="36">
        <f>ROUND(G83*H83,6)</f>
      </c>
      <c r="L83" s="38">
        <v>0</v>
      </c>
      <c s="32">
        <f>ROUND(ROUND(L83,2)*ROUND(G83,3),2)</f>
      </c>
      <c s="36" t="s">
        <v>52</v>
      </c>
      <c>
        <f>(M83*21)/100</f>
      </c>
      <c t="s">
        <v>27</v>
      </c>
    </row>
    <row r="84" spans="1:5" ht="12.75">
      <c r="A84" s="35" t="s">
        <v>53</v>
      </c>
      <c r="E84" s="39" t="s">
        <v>79</v>
      </c>
    </row>
    <row r="85" spans="1:5" ht="38.25">
      <c r="A85" s="35" t="s">
        <v>54</v>
      </c>
      <c r="E85" s="40" t="s">
        <v>7198</v>
      </c>
    </row>
    <row r="86" spans="1:5" ht="102">
      <c r="A86" t="s">
        <v>55</v>
      </c>
      <c r="E86" s="39" t="s">
        <v>844</v>
      </c>
    </row>
    <row r="87" spans="1:16" ht="25.5">
      <c r="A87" t="s">
        <v>48</v>
      </c>
      <c s="34" t="s">
        <v>125</v>
      </c>
      <c s="34" t="s">
        <v>7199</v>
      </c>
      <c s="35" t="s">
        <v>5</v>
      </c>
      <c s="6" t="s">
        <v>7200</v>
      </c>
      <c s="36" t="s">
        <v>62</v>
      </c>
      <c s="37">
        <v>2</v>
      </c>
      <c s="36">
        <v>0</v>
      </c>
      <c s="36">
        <f>ROUND(G87*H87,6)</f>
      </c>
      <c r="L87" s="38">
        <v>0</v>
      </c>
      <c s="32">
        <f>ROUND(ROUND(L87,2)*ROUND(G87,3),2)</f>
      </c>
      <c s="36" t="s">
        <v>52</v>
      </c>
      <c>
        <f>(M87*21)/100</f>
      </c>
      <c t="s">
        <v>27</v>
      </c>
    </row>
    <row r="88" spans="1:5" ht="12.75">
      <c r="A88" s="35" t="s">
        <v>53</v>
      </c>
      <c r="E88" s="39" t="s">
        <v>79</v>
      </c>
    </row>
    <row r="89" spans="1:5" ht="38.25">
      <c r="A89" s="35" t="s">
        <v>54</v>
      </c>
      <c r="E89" s="40" t="s">
        <v>7198</v>
      </c>
    </row>
    <row r="90" spans="1:5" ht="102">
      <c r="A90" t="s">
        <v>55</v>
      </c>
      <c r="E90" s="39" t="s">
        <v>844</v>
      </c>
    </row>
    <row r="91" spans="1:16" ht="25.5">
      <c r="A91" t="s">
        <v>48</v>
      </c>
      <c s="34" t="s">
        <v>129</v>
      </c>
      <c s="34" t="s">
        <v>2131</v>
      </c>
      <c s="35" t="s">
        <v>5</v>
      </c>
      <c s="6" t="s">
        <v>2132</v>
      </c>
      <c s="36" t="s">
        <v>62</v>
      </c>
      <c s="37">
        <v>4</v>
      </c>
      <c s="36">
        <v>0</v>
      </c>
      <c s="36">
        <f>ROUND(G91*H91,6)</f>
      </c>
      <c r="L91" s="38">
        <v>0</v>
      </c>
      <c s="32">
        <f>ROUND(ROUND(L91,2)*ROUND(G91,3),2)</f>
      </c>
      <c s="36" t="s">
        <v>52</v>
      </c>
      <c>
        <f>(M91*21)/100</f>
      </c>
      <c t="s">
        <v>27</v>
      </c>
    </row>
    <row r="92" spans="1:5" ht="12.75">
      <c r="A92" s="35" t="s">
        <v>53</v>
      </c>
      <c r="E92" s="39" t="s">
        <v>79</v>
      </c>
    </row>
    <row r="93" spans="1:5" ht="38.25">
      <c r="A93" s="35" t="s">
        <v>54</v>
      </c>
      <c r="E93" s="40" t="s">
        <v>7193</v>
      </c>
    </row>
    <row r="94" spans="1:5" ht="102">
      <c r="A94" t="s">
        <v>55</v>
      </c>
      <c r="E94" s="39" t="s">
        <v>844</v>
      </c>
    </row>
    <row r="95" spans="1:16" ht="12.75">
      <c r="A95" t="s">
        <v>48</v>
      </c>
      <c s="34" t="s">
        <v>133</v>
      </c>
      <c s="34" t="s">
        <v>7201</v>
      </c>
      <c s="35" t="s">
        <v>5</v>
      </c>
      <c s="6" t="s">
        <v>7202</v>
      </c>
      <c s="36" t="s">
        <v>62</v>
      </c>
      <c s="37">
        <v>50</v>
      </c>
      <c s="36">
        <v>0</v>
      </c>
      <c s="36">
        <f>ROUND(G95*H95,6)</f>
      </c>
      <c r="L95" s="38">
        <v>0</v>
      </c>
      <c s="32">
        <f>ROUND(ROUND(L95,2)*ROUND(G95,3),2)</f>
      </c>
      <c s="36" t="s">
        <v>52</v>
      </c>
      <c>
        <f>(M95*21)/100</f>
      </c>
      <c t="s">
        <v>27</v>
      </c>
    </row>
    <row r="96" spans="1:5" ht="12.75">
      <c r="A96" s="35" t="s">
        <v>53</v>
      </c>
      <c r="E96" s="39" t="s">
        <v>79</v>
      </c>
    </row>
    <row r="97" spans="1:5" ht="38.25">
      <c r="A97" s="35" t="s">
        <v>54</v>
      </c>
      <c r="E97" s="40" t="s">
        <v>7203</v>
      </c>
    </row>
    <row r="98" spans="1:5" ht="89.25">
      <c r="A98" t="s">
        <v>55</v>
      </c>
      <c r="E98" s="39" t="s">
        <v>7204</v>
      </c>
    </row>
    <row r="99" spans="1:16" ht="12.75">
      <c r="A99" t="s">
        <v>48</v>
      </c>
      <c s="34" t="s">
        <v>138</v>
      </c>
      <c s="34" t="s">
        <v>7205</v>
      </c>
      <c s="35" t="s">
        <v>5</v>
      </c>
      <c s="6" t="s">
        <v>7206</v>
      </c>
      <c s="36" t="s">
        <v>62</v>
      </c>
      <c s="37">
        <v>1</v>
      </c>
      <c s="36">
        <v>0</v>
      </c>
      <c s="36">
        <f>ROUND(G99*H99,6)</f>
      </c>
      <c r="L99" s="38">
        <v>0</v>
      </c>
      <c s="32">
        <f>ROUND(ROUND(L99,2)*ROUND(G99,3),2)</f>
      </c>
      <c s="36" t="s">
        <v>52</v>
      </c>
      <c>
        <f>(M99*21)/100</f>
      </c>
      <c t="s">
        <v>27</v>
      </c>
    </row>
    <row r="100" spans="1:5" ht="12.75">
      <c r="A100" s="35" t="s">
        <v>53</v>
      </c>
      <c r="E100" s="39" t="s">
        <v>79</v>
      </c>
    </row>
    <row r="101" spans="1:5" ht="38.25">
      <c r="A101" s="35" t="s">
        <v>54</v>
      </c>
      <c r="E101" s="40" t="s">
        <v>7207</v>
      </c>
    </row>
    <row r="102" spans="1:5" ht="140.25">
      <c r="A102" t="s">
        <v>55</v>
      </c>
      <c r="E102" s="39" t="s">
        <v>7208</v>
      </c>
    </row>
    <row r="103" spans="1:16" ht="12.75">
      <c r="A103" t="s">
        <v>48</v>
      </c>
      <c s="34" t="s">
        <v>249</v>
      </c>
      <c s="34" t="s">
        <v>7209</v>
      </c>
      <c s="35" t="s">
        <v>5</v>
      </c>
      <c s="6" t="s">
        <v>7210</v>
      </c>
      <c s="36" t="s">
        <v>62</v>
      </c>
      <c s="37">
        <v>1</v>
      </c>
      <c s="36">
        <v>0</v>
      </c>
      <c s="36">
        <f>ROUND(G103*H103,6)</f>
      </c>
      <c r="L103" s="38">
        <v>0</v>
      </c>
      <c s="32">
        <f>ROUND(ROUND(L103,2)*ROUND(G103,3),2)</f>
      </c>
      <c s="36" t="s">
        <v>52</v>
      </c>
      <c>
        <f>(M103*21)/100</f>
      </c>
      <c t="s">
        <v>27</v>
      </c>
    </row>
    <row r="104" spans="1:5" ht="12.75">
      <c r="A104" s="35" t="s">
        <v>53</v>
      </c>
      <c r="E104" s="39" t="s">
        <v>79</v>
      </c>
    </row>
    <row r="105" spans="1:5" ht="38.25">
      <c r="A105" s="35" t="s">
        <v>54</v>
      </c>
      <c r="E105" s="40" t="s">
        <v>7207</v>
      </c>
    </row>
    <row r="106" spans="1:5" ht="140.25">
      <c r="A106" t="s">
        <v>55</v>
      </c>
      <c r="E106" s="39" t="s">
        <v>7208</v>
      </c>
    </row>
    <row r="107" spans="1:16" ht="12.75">
      <c r="A107" t="s">
        <v>48</v>
      </c>
      <c s="34" t="s">
        <v>253</v>
      </c>
      <c s="34" t="s">
        <v>7211</v>
      </c>
      <c s="35" t="s">
        <v>5</v>
      </c>
      <c s="6" t="s">
        <v>7212</v>
      </c>
      <c s="36" t="s">
        <v>62</v>
      </c>
      <c s="37">
        <v>1</v>
      </c>
      <c s="36">
        <v>0</v>
      </c>
      <c s="36">
        <f>ROUND(G107*H107,6)</f>
      </c>
      <c r="L107" s="38">
        <v>0</v>
      </c>
      <c s="32">
        <f>ROUND(ROUND(L107,2)*ROUND(G107,3),2)</f>
      </c>
      <c s="36" t="s">
        <v>52</v>
      </c>
      <c>
        <f>(M107*21)/100</f>
      </c>
      <c t="s">
        <v>27</v>
      </c>
    </row>
    <row r="108" spans="1:5" ht="12.75">
      <c r="A108" s="35" t="s">
        <v>53</v>
      </c>
      <c r="E108" s="39" t="s">
        <v>79</v>
      </c>
    </row>
    <row r="109" spans="1:5" ht="38.25">
      <c r="A109" s="35" t="s">
        <v>54</v>
      </c>
      <c r="E109" s="40" t="s">
        <v>7213</v>
      </c>
    </row>
    <row r="110" spans="1:5" ht="140.25">
      <c r="A110" t="s">
        <v>55</v>
      </c>
      <c r="E110" s="39" t="s">
        <v>7208</v>
      </c>
    </row>
    <row r="111" spans="1:16" ht="12.75">
      <c r="A111" t="s">
        <v>48</v>
      </c>
      <c s="34" t="s">
        <v>995</v>
      </c>
      <c s="34" t="s">
        <v>7214</v>
      </c>
      <c s="35" t="s">
        <v>5</v>
      </c>
      <c s="6" t="s">
        <v>7215</v>
      </c>
      <c s="36" t="s">
        <v>62</v>
      </c>
      <c s="37">
        <v>1</v>
      </c>
      <c s="36">
        <v>0</v>
      </c>
      <c s="36">
        <f>ROUND(G111*H111,6)</f>
      </c>
      <c r="L111" s="38">
        <v>0</v>
      </c>
      <c s="32">
        <f>ROUND(ROUND(L111,2)*ROUND(G111,3),2)</f>
      </c>
      <c s="36" t="s">
        <v>52</v>
      </c>
      <c>
        <f>(M111*21)/100</f>
      </c>
      <c t="s">
        <v>27</v>
      </c>
    </row>
    <row r="112" spans="1:5" ht="12.75">
      <c r="A112" s="35" t="s">
        <v>53</v>
      </c>
      <c r="E112" s="39" t="s">
        <v>79</v>
      </c>
    </row>
    <row r="113" spans="1:5" ht="38.25">
      <c r="A113" s="35" t="s">
        <v>54</v>
      </c>
      <c r="E113" s="40" t="s">
        <v>7207</v>
      </c>
    </row>
    <row r="114" spans="1:5" ht="140.25">
      <c r="A114" t="s">
        <v>55</v>
      </c>
      <c r="E114" s="39" t="s">
        <v>7208</v>
      </c>
    </row>
    <row r="115" spans="1:16" ht="12.75">
      <c r="A115" t="s">
        <v>48</v>
      </c>
      <c s="34" t="s">
        <v>256</v>
      </c>
      <c s="34" t="s">
        <v>7216</v>
      </c>
      <c s="35" t="s">
        <v>5</v>
      </c>
      <c s="6" t="s">
        <v>7217</v>
      </c>
      <c s="36" t="s">
        <v>62</v>
      </c>
      <c s="37">
        <v>6</v>
      </c>
      <c s="36">
        <v>0</v>
      </c>
      <c s="36">
        <f>ROUND(G115*H115,6)</f>
      </c>
      <c r="L115" s="38">
        <v>0</v>
      </c>
      <c s="32">
        <f>ROUND(ROUND(L115,2)*ROUND(G115,3),2)</f>
      </c>
      <c s="36" t="s">
        <v>52</v>
      </c>
      <c>
        <f>(M115*21)/100</f>
      </c>
      <c t="s">
        <v>27</v>
      </c>
    </row>
    <row r="116" spans="1:5" ht="12.75">
      <c r="A116" s="35" t="s">
        <v>53</v>
      </c>
      <c r="E116" s="39" t="s">
        <v>79</v>
      </c>
    </row>
    <row r="117" spans="1:5" ht="38.25">
      <c r="A117" s="35" t="s">
        <v>54</v>
      </c>
      <c r="E117" s="40" t="s">
        <v>7218</v>
      </c>
    </row>
    <row r="118" spans="1:5" ht="127.5">
      <c r="A118" t="s">
        <v>55</v>
      </c>
      <c r="E118" s="39" t="s">
        <v>7219</v>
      </c>
    </row>
    <row r="119" spans="1:16" ht="25.5">
      <c r="A119" t="s">
        <v>48</v>
      </c>
      <c s="34" t="s">
        <v>260</v>
      </c>
      <c s="34" t="s">
        <v>7220</v>
      </c>
      <c s="35" t="s">
        <v>5</v>
      </c>
      <c s="6" t="s">
        <v>7221</v>
      </c>
      <c s="36" t="s">
        <v>62</v>
      </c>
      <c s="37">
        <v>2</v>
      </c>
      <c s="36">
        <v>0</v>
      </c>
      <c s="36">
        <f>ROUND(G119*H119,6)</f>
      </c>
      <c r="L119" s="38">
        <v>0</v>
      </c>
      <c s="32">
        <f>ROUND(ROUND(L119,2)*ROUND(G119,3),2)</f>
      </c>
      <c s="36" t="s">
        <v>52</v>
      </c>
      <c>
        <f>(M119*21)/100</f>
      </c>
      <c t="s">
        <v>27</v>
      </c>
    </row>
    <row r="120" spans="1:5" ht="12.75">
      <c r="A120" s="35" t="s">
        <v>53</v>
      </c>
      <c r="E120" s="39" t="s">
        <v>79</v>
      </c>
    </row>
    <row r="121" spans="1:5" ht="38.25">
      <c r="A121" s="35" t="s">
        <v>54</v>
      </c>
      <c r="E121" s="40" t="s">
        <v>7222</v>
      </c>
    </row>
    <row r="122" spans="1:5" ht="102">
      <c r="A122" t="s">
        <v>55</v>
      </c>
      <c r="E122" s="39" t="s">
        <v>7223</v>
      </c>
    </row>
    <row r="123" spans="1:16" ht="25.5">
      <c r="A123" t="s">
        <v>48</v>
      </c>
      <c s="34" t="s">
        <v>264</v>
      </c>
      <c s="34" t="s">
        <v>7224</v>
      </c>
      <c s="35" t="s">
        <v>5</v>
      </c>
      <c s="6" t="s">
        <v>7225</v>
      </c>
      <c s="36" t="s">
        <v>62</v>
      </c>
      <c s="37">
        <v>2</v>
      </c>
      <c s="36">
        <v>0</v>
      </c>
      <c s="36">
        <f>ROUND(G123*H123,6)</f>
      </c>
      <c r="L123" s="38">
        <v>0</v>
      </c>
      <c s="32">
        <f>ROUND(ROUND(L123,2)*ROUND(G123,3),2)</f>
      </c>
      <c s="36" t="s">
        <v>52</v>
      </c>
      <c>
        <f>(M123*21)/100</f>
      </c>
      <c t="s">
        <v>27</v>
      </c>
    </row>
    <row r="124" spans="1:5" ht="12.75">
      <c r="A124" s="35" t="s">
        <v>53</v>
      </c>
      <c r="E124" s="39" t="s">
        <v>79</v>
      </c>
    </row>
    <row r="125" spans="1:5" ht="38.25">
      <c r="A125" s="35" t="s">
        <v>54</v>
      </c>
      <c r="E125" s="40" t="s">
        <v>7222</v>
      </c>
    </row>
    <row r="126" spans="1:5" ht="102">
      <c r="A126" t="s">
        <v>55</v>
      </c>
      <c r="E126" s="39" t="s">
        <v>7226</v>
      </c>
    </row>
    <row r="127" spans="1:16" ht="12.75">
      <c r="A127" t="s">
        <v>48</v>
      </c>
      <c s="34" t="s">
        <v>283</v>
      </c>
      <c s="34" t="s">
        <v>7227</v>
      </c>
      <c s="35" t="s">
        <v>5</v>
      </c>
      <c s="6" t="s">
        <v>7228</v>
      </c>
      <c s="36" t="s">
        <v>62</v>
      </c>
      <c s="37">
        <v>2</v>
      </c>
      <c s="36">
        <v>0</v>
      </c>
      <c s="36">
        <f>ROUND(G127*H127,6)</f>
      </c>
      <c r="L127" s="38">
        <v>0</v>
      </c>
      <c s="32">
        <f>ROUND(ROUND(L127,2)*ROUND(G127,3),2)</f>
      </c>
      <c s="36" t="s">
        <v>52</v>
      </c>
      <c>
        <f>(M127*21)/100</f>
      </c>
      <c t="s">
        <v>27</v>
      </c>
    </row>
    <row r="128" spans="1:5" ht="12.75">
      <c r="A128" s="35" t="s">
        <v>53</v>
      </c>
      <c r="E128" s="39" t="s">
        <v>79</v>
      </c>
    </row>
    <row r="129" spans="1:5" ht="38.25">
      <c r="A129" s="35" t="s">
        <v>54</v>
      </c>
      <c r="E129" s="40" t="s">
        <v>7222</v>
      </c>
    </row>
    <row r="130" spans="1:5" ht="89.25">
      <c r="A130" t="s">
        <v>55</v>
      </c>
      <c r="E130" s="39" t="s">
        <v>7229</v>
      </c>
    </row>
    <row r="131" spans="1:16" ht="25.5">
      <c r="A131" t="s">
        <v>48</v>
      </c>
      <c s="34" t="s">
        <v>287</v>
      </c>
      <c s="34" t="s">
        <v>7230</v>
      </c>
      <c s="35" t="s">
        <v>5</v>
      </c>
      <c s="6" t="s">
        <v>7231</v>
      </c>
      <c s="36" t="s">
        <v>62</v>
      </c>
      <c s="37">
        <v>1</v>
      </c>
      <c s="36">
        <v>0</v>
      </c>
      <c s="36">
        <f>ROUND(G131*H131,6)</f>
      </c>
      <c r="L131" s="38">
        <v>0</v>
      </c>
      <c s="32">
        <f>ROUND(ROUND(L131,2)*ROUND(G131,3),2)</f>
      </c>
      <c s="36" t="s">
        <v>52</v>
      </c>
      <c>
        <f>(M131*21)/100</f>
      </c>
      <c t="s">
        <v>27</v>
      </c>
    </row>
    <row r="132" spans="1:5" ht="12.75">
      <c r="A132" s="35" t="s">
        <v>53</v>
      </c>
      <c r="E132" s="39" t="s">
        <v>79</v>
      </c>
    </row>
    <row r="133" spans="1:5" ht="38.25">
      <c r="A133" s="35" t="s">
        <v>54</v>
      </c>
      <c r="E133" s="40" t="s">
        <v>7213</v>
      </c>
    </row>
    <row r="134" spans="1:5" ht="102">
      <c r="A134" t="s">
        <v>55</v>
      </c>
      <c r="E134" s="39" t="s">
        <v>7232</v>
      </c>
    </row>
    <row r="135" spans="1:16" ht="25.5">
      <c r="A135" t="s">
        <v>48</v>
      </c>
      <c s="34" t="s">
        <v>291</v>
      </c>
      <c s="34" t="s">
        <v>7233</v>
      </c>
      <c s="35" t="s">
        <v>5</v>
      </c>
      <c s="6" t="s">
        <v>7234</v>
      </c>
      <c s="36" t="s">
        <v>62</v>
      </c>
      <c s="37">
        <v>6</v>
      </c>
      <c s="36">
        <v>0</v>
      </c>
      <c s="36">
        <f>ROUND(G135*H135,6)</f>
      </c>
      <c r="L135" s="38">
        <v>0</v>
      </c>
      <c s="32">
        <f>ROUND(ROUND(L135,2)*ROUND(G135,3),2)</f>
      </c>
      <c s="36" t="s">
        <v>52</v>
      </c>
      <c>
        <f>(M135*21)/100</f>
      </c>
      <c t="s">
        <v>27</v>
      </c>
    </row>
    <row r="136" spans="1:5" ht="12.75">
      <c r="A136" s="35" t="s">
        <v>53</v>
      </c>
      <c r="E136" s="39" t="s">
        <v>79</v>
      </c>
    </row>
    <row r="137" spans="1:5" ht="38.25">
      <c r="A137" s="35" t="s">
        <v>54</v>
      </c>
      <c r="E137" s="40" t="s">
        <v>7235</v>
      </c>
    </row>
    <row r="138" spans="1:5" ht="76.5">
      <c r="A138" t="s">
        <v>55</v>
      </c>
      <c r="E138" s="39" t="s">
        <v>7236</v>
      </c>
    </row>
    <row r="139" spans="1:16" ht="25.5">
      <c r="A139" t="s">
        <v>48</v>
      </c>
      <c s="34" t="s">
        <v>295</v>
      </c>
      <c s="34" t="s">
        <v>7237</v>
      </c>
      <c s="35" t="s">
        <v>5</v>
      </c>
      <c s="6" t="s">
        <v>7238</v>
      </c>
      <c s="36" t="s">
        <v>62</v>
      </c>
      <c s="37">
        <v>2</v>
      </c>
      <c s="36">
        <v>0</v>
      </c>
      <c s="36">
        <f>ROUND(G139*H139,6)</f>
      </c>
      <c r="L139" s="38">
        <v>0</v>
      </c>
      <c s="32">
        <f>ROUND(ROUND(L139,2)*ROUND(G139,3),2)</f>
      </c>
      <c s="36" t="s">
        <v>52</v>
      </c>
      <c>
        <f>(M139*21)/100</f>
      </c>
      <c t="s">
        <v>27</v>
      </c>
    </row>
    <row r="140" spans="1:5" ht="12.75">
      <c r="A140" s="35" t="s">
        <v>53</v>
      </c>
      <c r="E140" s="39" t="s">
        <v>79</v>
      </c>
    </row>
    <row r="141" spans="1:5" ht="38.25">
      <c r="A141" s="35" t="s">
        <v>54</v>
      </c>
      <c r="E141" s="40" t="s">
        <v>7222</v>
      </c>
    </row>
    <row r="142" spans="1:5" ht="76.5">
      <c r="A142" t="s">
        <v>55</v>
      </c>
      <c r="E142" s="39" t="s">
        <v>7236</v>
      </c>
    </row>
    <row r="143" spans="1:16" ht="25.5">
      <c r="A143" t="s">
        <v>48</v>
      </c>
      <c s="34" t="s">
        <v>526</v>
      </c>
      <c s="34" t="s">
        <v>7239</v>
      </c>
      <c s="35" t="s">
        <v>5</v>
      </c>
      <c s="6" t="s">
        <v>7240</v>
      </c>
      <c s="36" t="s">
        <v>105</v>
      </c>
      <c s="37">
        <v>15</v>
      </c>
      <c s="36">
        <v>0</v>
      </c>
      <c s="36">
        <f>ROUND(G143*H143,6)</f>
      </c>
      <c r="L143" s="38">
        <v>0</v>
      </c>
      <c s="32">
        <f>ROUND(ROUND(L143,2)*ROUND(G143,3),2)</f>
      </c>
      <c s="36" t="s">
        <v>52</v>
      </c>
      <c>
        <f>(M143*21)/100</f>
      </c>
      <c t="s">
        <v>27</v>
      </c>
    </row>
    <row r="144" spans="1:5" ht="12.75">
      <c r="A144" s="35" t="s">
        <v>53</v>
      </c>
      <c r="E144" s="39" t="s">
        <v>79</v>
      </c>
    </row>
    <row r="145" spans="1:5" ht="38.25">
      <c r="A145" s="35" t="s">
        <v>54</v>
      </c>
      <c r="E145" s="40" t="s">
        <v>7241</v>
      </c>
    </row>
    <row r="146" spans="1:5" ht="140.25">
      <c r="A146" t="s">
        <v>55</v>
      </c>
      <c r="E146" s="39" t="s">
        <v>7242</v>
      </c>
    </row>
    <row r="147" spans="1:16" ht="25.5">
      <c r="A147" t="s">
        <v>48</v>
      </c>
      <c s="34" t="s">
        <v>300</v>
      </c>
      <c s="34" t="s">
        <v>7243</v>
      </c>
      <c s="35" t="s">
        <v>5</v>
      </c>
      <c s="6" t="s">
        <v>7244</v>
      </c>
      <c s="36" t="s">
        <v>105</v>
      </c>
      <c s="37">
        <v>15</v>
      </c>
      <c s="36">
        <v>0</v>
      </c>
      <c s="36">
        <f>ROUND(G147*H147,6)</f>
      </c>
      <c r="L147" s="38">
        <v>0</v>
      </c>
      <c s="32">
        <f>ROUND(ROUND(L147,2)*ROUND(G147,3),2)</f>
      </c>
      <c s="36" t="s">
        <v>52</v>
      </c>
      <c>
        <f>(M147*21)/100</f>
      </c>
      <c t="s">
        <v>27</v>
      </c>
    </row>
    <row r="148" spans="1:5" ht="12.75">
      <c r="A148" s="35" t="s">
        <v>53</v>
      </c>
      <c r="E148" s="39" t="s">
        <v>79</v>
      </c>
    </row>
    <row r="149" spans="1:5" ht="38.25">
      <c r="A149" s="35" t="s">
        <v>54</v>
      </c>
      <c r="E149" s="40" t="s">
        <v>7241</v>
      </c>
    </row>
    <row r="150" spans="1:5" ht="153">
      <c r="A150" t="s">
        <v>55</v>
      </c>
      <c r="E150" s="39" t="s">
        <v>7245</v>
      </c>
    </row>
    <row r="151" spans="1:13" ht="12.75">
      <c r="A151" t="s">
        <v>46</v>
      </c>
      <c r="C151" s="31" t="s">
        <v>2340</v>
      </c>
      <c r="E151" s="33" t="s">
        <v>2341</v>
      </c>
      <c r="J151" s="32">
        <f>0</f>
      </c>
      <c s="32">
        <f>0</f>
      </c>
      <c s="32">
        <f>0+L152+L156+L160+L164+L168+L172+L176+L180+L184+L188</f>
      </c>
      <c s="32">
        <f>0+M152+M156+M160+M164+M168+M172+M176+M180+M184+M188</f>
      </c>
    </row>
    <row r="152" spans="1:16" ht="12.75">
      <c r="A152" t="s">
        <v>48</v>
      </c>
      <c s="34" t="s">
        <v>533</v>
      </c>
      <c s="34" t="s">
        <v>2342</v>
      </c>
      <c s="35" t="s">
        <v>5</v>
      </c>
      <c s="6" t="s">
        <v>2343</v>
      </c>
      <c s="36" t="s">
        <v>62</v>
      </c>
      <c s="37">
        <v>1</v>
      </c>
      <c s="36">
        <v>0</v>
      </c>
      <c s="36">
        <f>ROUND(G152*H152,6)</f>
      </c>
      <c r="L152" s="38">
        <v>0</v>
      </c>
      <c s="32">
        <f>ROUND(ROUND(L152,2)*ROUND(G152,3),2)</f>
      </c>
      <c s="36" t="s">
        <v>52</v>
      </c>
      <c>
        <f>(M152*21)/100</f>
      </c>
      <c t="s">
        <v>27</v>
      </c>
    </row>
    <row r="153" spans="1:5" ht="12.75">
      <c r="A153" s="35" t="s">
        <v>53</v>
      </c>
      <c r="E153" s="39" t="s">
        <v>79</v>
      </c>
    </row>
    <row r="154" spans="1:5" ht="38.25">
      <c r="A154" s="35" t="s">
        <v>54</v>
      </c>
      <c r="E154" s="40" t="s">
        <v>2344</v>
      </c>
    </row>
    <row r="155" spans="1:5" ht="12.75">
      <c r="A155" t="s">
        <v>55</v>
      </c>
      <c r="E155" s="39" t="s">
        <v>1391</v>
      </c>
    </row>
    <row r="156" spans="1:16" ht="12.75">
      <c r="A156" t="s">
        <v>48</v>
      </c>
      <c s="34" t="s">
        <v>305</v>
      </c>
      <c s="34" t="s">
        <v>2345</v>
      </c>
      <c s="35" t="s">
        <v>5</v>
      </c>
      <c s="6" t="s">
        <v>2346</v>
      </c>
      <c s="36" t="s">
        <v>298</v>
      </c>
      <c s="37">
        <v>1</v>
      </c>
      <c s="36">
        <v>0</v>
      </c>
      <c s="36">
        <f>ROUND(G156*H156,6)</f>
      </c>
      <c r="L156" s="38">
        <v>0</v>
      </c>
      <c s="32">
        <f>ROUND(ROUND(L156,2)*ROUND(G156,3),2)</f>
      </c>
      <c s="36" t="s">
        <v>52</v>
      </c>
      <c>
        <f>(M156*21)/100</f>
      </c>
      <c t="s">
        <v>27</v>
      </c>
    </row>
    <row r="157" spans="1:5" ht="12.75">
      <c r="A157" s="35" t="s">
        <v>53</v>
      </c>
      <c r="E157" s="39" t="s">
        <v>79</v>
      </c>
    </row>
    <row r="158" spans="1:5" ht="38.25">
      <c r="A158" s="35" t="s">
        <v>54</v>
      </c>
      <c r="E158" s="40" t="s">
        <v>2347</v>
      </c>
    </row>
    <row r="159" spans="1:5" ht="12.75">
      <c r="A159" t="s">
        <v>55</v>
      </c>
      <c r="E159" s="39" t="s">
        <v>1391</v>
      </c>
    </row>
    <row r="160" spans="1:16" ht="12.75">
      <c r="A160" t="s">
        <v>48</v>
      </c>
      <c s="34" t="s">
        <v>311</v>
      </c>
      <c s="34" t="s">
        <v>2348</v>
      </c>
      <c s="35" t="s">
        <v>5</v>
      </c>
      <c s="6" t="s">
        <v>2349</v>
      </c>
      <c s="36" t="s">
        <v>298</v>
      </c>
      <c s="37">
        <v>1</v>
      </c>
      <c s="36">
        <v>0</v>
      </c>
      <c s="36">
        <f>ROUND(G160*H160,6)</f>
      </c>
      <c r="L160" s="38">
        <v>0</v>
      </c>
      <c s="32">
        <f>ROUND(ROUND(L160,2)*ROUND(G160,3),2)</f>
      </c>
      <c s="36" t="s">
        <v>52</v>
      </c>
      <c>
        <f>(M160*21)/100</f>
      </c>
      <c t="s">
        <v>27</v>
      </c>
    </row>
    <row r="161" spans="1:5" ht="12.75">
      <c r="A161" s="35" t="s">
        <v>53</v>
      </c>
      <c r="E161" s="39" t="s">
        <v>79</v>
      </c>
    </row>
    <row r="162" spans="1:5" ht="38.25">
      <c r="A162" s="35" t="s">
        <v>54</v>
      </c>
      <c r="E162" s="40" t="s">
        <v>2350</v>
      </c>
    </row>
    <row r="163" spans="1:5" ht="25.5">
      <c r="A163" t="s">
        <v>55</v>
      </c>
      <c r="E163" s="39" t="s">
        <v>2351</v>
      </c>
    </row>
    <row r="164" spans="1:16" ht="25.5">
      <c r="A164" t="s">
        <v>48</v>
      </c>
      <c s="34" t="s">
        <v>312</v>
      </c>
      <c s="34" t="s">
        <v>2352</v>
      </c>
      <c s="35" t="s">
        <v>5</v>
      </c>
      <c s="6" t="s">
        <v>2353</v>
      </c>
      <c s="36" t="s">
        <v>62</v>
      </c>
      <c s="37">
        <v>1</v>
      </c>
      <c s="36">
        <v>0</v>
      </c>
      <c s="36">
        <f>ROUND(G164*H164,6)</f>
      </c>
      <c r="L164" s="38">
        <v>0</v>
      </c>
      <c s="32">
        <f>ROUND(ROUND(L164,2)*ROUND(G164,3),2)</f>
      </c>
      <c s="36" t="s">
        <v>52</v>
      </c>
      <c>
        <f>(M164*21)/100</f>
      </c>
      <c t="s">
        <v>27</v>
      </c>
    </row>
    <row r="165" spans="1:5" ht="12.75">
      <c r="A165" s="35" t="s">
        <v>53</v>
      </c>
      <c r="E165" s="39" t="s">
        <v>79</v>
      </c>
    </row>
    <row r="166" spans="1:5" ht="38.25">
      <c r="A166" s="35" t="s">
        <v>54</v>
      </c>
      <c r="E166" s="40" t="s">
        <v>7246</v>
      </c>
    </row>
    <row r="167" spans="1:5" ht="114.75">
      <c r="A167" t="s">
        <v>55</v>
      </c>
      <c r="E167" s="39" t="s">
        <v>2354</v>
      </c>
    </row>
    <row r="168" spans="1:16" ht="38.25">
      <c r="A168" t="s">
        <v>48</v>
      </c>
      <c s="34" t="s">
        <v>314</v>
      </c>
      <c s="34" t="s">
        <v>2446</v>
      </c>
      <c s="35" t="s">
        <v>5</v>
      </c>
      <c s="6" t="s">
        <v>2447</v>
      </c>
      <c s="36" t="s">
        <v>62</v>
      </c>
      <c s="37">
        <v>5</v>
      </c>
      <c s="36">
        <v>0</v>
      </c>
      <c s="36">
        <f>ROUND(G168*H168,6)</f>
      </c>
      <c r="L168" s="38">
        <v>0</v>
      </c>
      <c s="32">
        <f>ROUND(ROUND(L168,2)*ROUND(G168,3),2)</f>
      </c>
      <c s="36" t="s">
        <v>52</v>
      </c>
      <c>
        <f>(M168*21)/100</f>
      </c>
      <c t="s">
        <v>27</v>
      </c>
    </row>
    <row r="169" spans="1:5" ht="12.75">
      <c r="A169" s="35" t="s">
        <v>53</v>
      </c>
      <c r="E169" s="39" t="s">
        <v>79</v>
      </c>
    </row>
    <row r="170" spans="1:5" ht="38.25">
      <c r="A170" s="35" t="s">
        <v>54</v>
      </c>
      <c r="E170" s="40" t="s">
        <v>7247</v>
      </c>
    </row>
    <row r="171" spans="1:5" ht="114.75">
      <c r="A171" t="s">
        <v>55</v>
      </c>
      <c r="E171" s="39" t="s">
        <v>2354</v>
      </c>
    </row>
    <row r="172" spans="1:16" ht="25.5">
      <c r="A172" t="s">
        <v>48</v>
      </c>
      <c s="34" t="s">
        <v>319</v>
      </c>
      <c s="34" t="s">
        <v>2355</v>
      </c>
      <c s="35" t="s">
        <v>5</v>
      </c>
      <c s="6" t="s">
        <v>2356</v>
      </c>
      <c s="36" t="s">
        <v>62</v>
      </c>
      <c s="37">
        <v>1</v>
      </c>
      <c s="36">
        <v>0</v>
      </c>
      <c s="36">
        <f>ROUND(G172*H172,6)</f>
      </c>
      <c r="L172" s="38">
        <v>0</v>
      </c>
      <c s="32">
        <f>ROUND(ROUND(L172,2)*ROUND(G172,3),2)</f>
      </c>
      <c s="36" t="s">
        <v>52</v>
      </c>
      <c>
        <f>(M172*21)/100</f>
      </c>
      <c t="s">
        <v>27</v>
      </c>
    </row>
    <row r="173" spans="1:5" ht="12.75">
      <c r="A173" s="35" t="s">
        <v>53</v>
      </c>
      <c r="E173" s="39" t="s">
        <v>79</v>
      </c>
    </row>
    <row r="174" spans="1:5" ht="38.25">
      <c r="A174" s="35" t="s">
        <v>54</v>
      </c>
      <c r="E174" s="40" t="s">
        <v>7246</v>
      </c>
    </row>
    <row r="175" spans="1:5" ht="89.25">
      <c r="A175" t="s">
        <v>55</v>
      </c>
      <c r="E175" s="39" t="s">
        <v>2357</v>
      </c>
    </row>
    <row r="176" spans="1:16" ht="12.75">
      <c r="A176" t="s">
        <v>48</v>
      </c>
      <c s="34" t="s">
        <v>323</v>
      </c>
      <c s="34" t="s">
        <v>2358</v>
      </c>
      <c s="35" t="s">
        <v>5</v>
      </c>
      <c s="6" t="s">
        <v>2359</v>
      </c>
      <c s="36" t="s">
        <v>105</v>
      </c>
      <c s="37">
        <v>15</v>
      </c>
      <c s="36">
        <v>0</v>
      </c>
      <c s="36">
        <f>ROUND(G176*H176,6)</f>
      </c>
      <c r="L176" s="38">
        <v>0</v>
      </c>
      <c s="32">
        <f>ROUND(ROUND(L176,2)*ROUND(G176,3),2)</f>
      </c>
      <c s="36" t="s">
        <v>52</v>
      </c>
      <c>
        <f>(M176*21)/100</f>
      </c>
      <c t="s">
        <v>27</v>
      </c>
    </row>
    <row r="177" spans="1:5" ht="12.75">
      <c r="A177" s="35" t="s">
        <v>53</v>
      </c>
      <c r="E177" s="39" t="s">
        <v>79</v>
      </c>
    </row>
    <row r="178" spans="1:5" ht="38.25">
      <c r="A178" s="35" t="s">
        <v>54</v>
      </c>
      <c r="E178" s="40" t="s">
        <v>7248</v>
      </c>
    </row>
    <row r="179" spans="1:5" ht="89.25">
      <c r="A179" t="s">
        <v>55</v>
      </c>
      <c r="E179" s="39" t="s">
        <v>2360</v>
      </c>
    </row>
    <row r="180" spans="1:16" ht="12.75">
      <c r="A180" t="s">
        <v>48</v>
      </c>
      <c s="34" t="s">
        <v>327</v>
      </c>
      <c s="34" t="s">
        <v>2361</v>
      </c>
      <c s="35" t="s">
        <v>5</v>
      </c>
      <c s="6" t="s">
        <v>2362</v>
      </c>
      <c s="36" t="s">
        <v>105</v>
      </c>
      <c s="37">
        <v>15</v>
      </c>
      <c s="36">
        <v>0</v>
      </c>
      <c s="36">
        <f>ROUND(G180*H180,6)</f>
      </c>
      <c r="L180" s="38">
        <v>0</v>
      </c>
      <c s="32">
        <f>ROUND(ROUND(L180,2)*ROUND(G180,3),2)</f>
      </c>
      <c s="36" t="s">
        <v>52</v>
      </c>
      <c>
        <f>(M180*21)/100</f>
      </c>
      <c t="s">
        <v>27</v>
      </c>
    </row>
    <row r="181" spans="1:5" ht="12.75">
      <c r="A181" s="35" t="s">
        <v>53</v>
      </c>
      <c r="E181" s="39" t="s">
        <v>79</v>
      </c>
    </row>
    <row r="182" spans="1:5" ht="38.25">
      <c r="A182" s="35" t="s">
        <v>54</v>
      </c>
      <c r="E182" s="40" t="s">
        <v>7248</v>
      </c>
    </row>
    <row r="183" spans="1:5" ht="89.25">
      <c r="A183" t="s">
        <v>55</v>
      </c>
      <c r="E183" s="39" t="s">
        <v>2363</v>
      </c>
    </row>
    <row r="184" spans="1:16" ht="12.75">
      <c r="A184" t="s">
        <v>48</v>
      </c>
      <c s="34" t="s">
        <v>330</v>
      </c>
      <c s="34" t="s">
        <v>900</v>
      </c>
      <c s="35" t="s">
        <v>5</v>
      </c>
      <c s="6" t="s">
        <v>901</v>
      </c>
      <c s="36" t="s">
        <v>105</v>
      </c>
      <c s="37">
        <v>10</v>
      </c>
      <c s="36">
        <v>0</v>
      </c>
      <c s="36">
        <f>ROUND(G184*H184,6)</f>
      </c>
      <c r="L184" s="38">
        <v>0</v>
      </c>
      <c s="32">
        <f>ROUND(ROUND(L184,2)*ROUND(G184,3),2)</f>
      </c>
      <c s="36" t="s">
        <v>52</v>
      </c>
      <c>
        <f>(M184*21)/100</f>
      </c>
      <c t="s">
        <v>27</v>
      </c>
    </row>
    <row r="185" spans="1:5" ht="12.75">
      <c r="A185" s="35" t="s">
        <v>53</v>
      </c>
      <c r="E185" s="39" t="s">
        <v>79</v>
      </c>
    </row>
    <row r="186" spans="1:5" ht="38.25">
      <c r="A186" s="35" t="s">
        <v>54</v>
      </c>
      <c r="E186" s="40" t="s">
        <v>7249</v>
      </c>
    </row>
    <row r="187" spans="1:5" ht="89.25">
      <c r="A187" t="s">
        <v>55</v>
      </c>
      <c r="E187" s="39" t="s">
        <v>2364</v>
      </c>
    </row>
    <row r="188" spans="1:16" ht="12.75">
      <c r="A188" t="s">
        <v>48</v>
      </c>
      <c s="34" t="s">
        <v>334</v>
      </c>
      <c s="34" t="s">
        <v>903</v>
      </c>
      <c s="35" t="s">
        <v>5</v>
      </c>
      <c s="6" t="s">
        <v>904</v>
      </c>
      <c s="36" t="s">
        <v>105</v>
      </c>
      <c s="37">
        <v>20</v>
      </c>
      <c s="36">
        <v>0</v>
      </c>
      <c s="36">
        <f>ROUND(G188*H188,6)</f>
      </c>
      <c r="L188" s="38">
        <v>0</v>
      </c>
      <c s="32">
        <f>ROUND(ROUND(L188,2)*ROUND(G188,3),2)</f>
      </c>
      <c s="36" t="s">
        <v>52</v>
      </c>
      <c>
        <f>(M188*21)/100</f>
      </c>
      <c t="s">
        <v>27</v>
      </c>
    </row>
    <row r="189" spans="1:5" ht="12.75">
      <c r="A189" s="35" t="s">
        <v>53</v>
      </c>
      <c r="E189" s="39" t="s">
        <v>79</v>
      </c>
    </row>
    <row r="190" spans="1:5" ht="38.25">
      <c r="A190" s="35" t="s">
        <v>54</v>
      </c>
      <c r="E190" s="40" t="s">
        <v>7250</v>
      </c>
    </row>
    <row r="191" spans="1:5" ht="89.25">
      <c r="A191" t="s">
        <v>55</v>
      </c>
      <c r="E191" s="39" t="s">
        <v>2365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5.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7251</v>
      </c>
      <c s="41">
        <f>Rekapitulace!C97</f>
      </c>
      <c s="20" t="s">
        <v>0</v>
      </c>
      <c t="s">
        <v>23</v>
      </c>
      <c t="s">
        <v>27</v>
      </c>
    </row>
    <row r="4" spans="1:16" ht="32" customHeight="1">
      <c r="A4" s="24" t="s">
        <v>20</v>
      </c>
      <c s="25" t="s">
        <v>28</v>
      </c>
      <c s="27" t="s">
        <v>7251</v>
      </c>
      <c r="E4" s="26" t="s">
        <v>7252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7255</v>
      </c>
      <c r="E8" s="30" t="s">
        <v>7254</v>
      </c>
      <c r="J8" s="29">
        <f>0+J9+J46+J115</f>
      </c>
      <c s="29">
        <f>0+K9+K46+K115</f>
      </c>
      <c s="29">
        <f>0+L9+L46+L115</f>
      </c>
      <c s="29">
        <f>0+M9+M46+M115</f>
      </c>
    </row>
    <row r="9" spans="1:13" ht="12.75">
      <c r="A9" t="s">
        <v>46</v>
      </c>
      <c r="C9" s="31" t="s">
        <v>4</v>
      </c>
      <c r="E9" s="33" t="s">
        <v>1269</v>
      </c>
      <c r="J9" s="32">
        <f>0</f>
      </c>
      <c s="32">
        <f>0</f>
      </c>
      <c s="32">
        <f>0+L10+L14+L18+L22+L26+L30+L34+L38+L42</f>
      </c>
      <c s="32">
        <f>0+M10+M14+M18+M22+M26+M30+M34+M38+M42</f>
      </c>
    </row>
    <row r="10" spans="1:16" ht="12.75">
      <c r="A10" t="s">
        <v>48</v>
      </c>
      <c s="34" t="s">
        <v>4</v>
      </c>
      <c s="34" t="s">
        <v>1395</v>
      </c>
      <c s="35" t="s">
        <v>5</v>
      </c>
      <c s="6" t="s">
        <v>1396</v>
      </c>
      <c s="36" t="s">
        <v>182</v>
      </c>
      <c s="37">
        <v>510</v>
      </c>
      <c s="36">
        <v>0</v>
      </c>
      <c s="36">
        <f>ROUND(G10*H10,6)</f>
      </c>
      <c r="L10" s="38">
        <v>0</v>
      </c>
      <c s="32">
        <f>ROUND(ROUND(L10,2)*ROUND(G10,3),2)</f>
      </c>
      <c s="36" t="s">
        <v>52</v>
      </c>
      <c>
        <f>(M10*21)/100</f>
      </c>
      <c t="s">
        <v>27</v>
      </c>
    </row>
    <row r="11" spans="1:5" ht="12.75">
      <c r="A11" s="35" t="s">
        <v>53</v>
      </c>
      <c r="E11" s="39" t="s">
        <v>79</v>
      </c>
    </row>
    <row r="12" spans="1:5" ht="38.25">
      <c r="A12" s="35" t="s">
        <v>54</v>
      </c>
      <c r="E12" s="40" t="s">
        <v>7256</v>
      </c>
    </row>
    <row r="13" spans="1:5" ht="318.75">
      <c r="A13" t="s">
        <v>55</v>
      </c>
      <c r="E13" s="39" t="s">
        <v>2296</v>
      </c>
    </row>
    <row r="14" spans="1:16" ht="12.75">
      <c r="A14" t="s">
        <v>48</v>
      </c>
      <c s="34" t="s">
        <v>27</v>
      </c>
      <c s="34" t="s">
        <v>7163</v>
      </c>
      <c s="35" t="s">
        <v>5</v>
      </c>
      <c s="6" t="s">
        <v>7164</v>
      </c>
      <c s="36" t="s">
        <v>51</v>
      </c>
      <c s="37">
        <v>80</v>
      </c>
      <c s="36">
        <v>0</v>
      </c>
      <c s="36">
        <f>ROUND(G14*H14,6)</f>
      </c>
      <c r="L14" s="38">
        <v>0</v>
      </c>
      <c s="32">
        <f>ROUND(ROUND(L14,2)*ROUND(G14,3),2)</f>
      </c>
      <c s="36" t="s">
        <v>52</v>
      </c>
      <c>
        <f>(M14*21)/100</f>
      </c>
      <c t="s">
        <v>27</v>
      </c>
    </row>
    <row r="15" spans="1:5" ht="12.75">
      <c r="A15" s="35" t="s">
        <v>53</v>
      </c>
      <c r="E15" s="39" t="s">
        <v>79</v>
      </c>
    </row>
    <row r="16" spans="1:5" ht="38.25">
      <c r="A16" s="35" t="s">
        <v>54</v>
      </c>
      <c r="E16" s="40" t="s">
        <v>7257</v>
      </c>
    </row>
    <row r="17" spans="1:5" ht="25.5">
      <c r="A17" t="s">
        <v>55</v>
      </c>
      <c r="E17" s="39" t="s">
        <v>2249</v>
      </c>
    </row>
    <row r="18" spans="1:16" ht="12.75">
      <c r="A18" t="s">
        <v>48</v>
      </c>
      <c s="34" t="s">
        <v>26</v>
      </c>
      <c s="34" t="s">
        <v>192</v>
      </c>
      <c s="35" t="s">
        <v>5</v>
      </c>
      <c s="6" t="s">
        <v>1398</v>
      </c>
      <c s="36" t="s">
        <v>182</v>
      </c>
      <c s="37">
        <v>510</v>
      </c>
      <c s="36">
        <v>0</v>
      </c>
      <c s="36">
        <f>ROUND(G18*H18,6)</f>
      </c>
      <c r="L18" s="38">
        <v>0</v>
      </c>
      <c s="32">
        <f>ROUND(ROUND(L18,2)*ROUND(G18,3),2)</f>
      </c>
      <c s="36" t="s">
        <v>52</v>
      </c>
      <c>
        <f>(M18*21)/100</f>
      </c>
      <c t="s">
        <v>27</v>
      </c>
    </row>
    <row r="19" spans="1:5" ht="12.75">
      <c r="A19" s="35" t="s">
        <v>53</v>
      </c>
      <c r="E19" s="39" t="s">
        <v>79</v>
      </c>
    </row>
    <row r="20" spans="1:5" ht="38.25">
      <c r="A20" s="35" t="s">
        <v>54</v>
      </c>
      <c r="E20" s="40" t="s">
        <v>7256</v>
      </c>
    </row>
    <row r="21" spans="1:5" ht="318.75">
      <c r="A21" t="s">
        <v>55</v>
      </c>
      <c r="E21" s="39" t="s">
        <v>2296</v>
      </c>
    </row>
    <row r="22" spans="1:16" ht="12.75">
      <c r="A22" t="s">
        <v>48</v>
      </c>
      <c s="34" t="s">
        <v>63</v>
      </c>
      <c s="34" t="s">
        <v>2417</v>
      </c>
      <c s="35" t="s">
        <v>5</v>
      </c>
      <c s="6" t="s">
        <v>2418</v>
      </c>
      <c s="36" t="s">
        <v>197</v>
      </c>
      <c s="37">
        <v>637</v>
      </c>
      <c s="36">
        <v>0</v>
      </c>
      <c s="36">
        <f>ROUND(G22*H22,6)</f>
      </c>
      <c r="L22" s="38">
        <v>0</v>
      </c>
      <c s="32">
        <f>ROUND(ROUND(L22,2)*ROUND(G22,3),2)</f>
      </c>
      <c s="36" t="s">
        <v>52</v>
      </c>
      <c>
        <f>(M22*21)/100</f>
      </c>
      <c t="s">
        <v>27</v>
      </c>
    </row>
    <row r="23" spans="1:5" ht="12.75">
      <c r="A23" s="35" t="s">
        <v>53</v>
      </c>
      <c r="E23" s="39" t="s">
        <v>79</v>
      </c>
    </row>
    <row r="24" spans="1:5" ht="38.25">
      <c r="A24" s="35" t="s">
        <v>54</v>
      </c>
      <c r="E24" s="40" t="s">
        <v>7258</v>
      </c>
    </row>
    <row r="25" spans="1:5" ht="38.25">
      <c r="A25" t="s">
        <v>55</v>
      </c>
      <c r="E25" s="39" t="s">
        <v>2420</v>
      </c>
    </row>
    <row r="26" spans="1:16" ht="12.75">
      <c r="A26" t="s">
        <v>48</v>
      </c>
      <c s="34" t="s">
        <v>67</v>
      </c>
      <c s="34" t="s">
        <v>1417</v>
      </c>
      <c s="35" t="s">
        <v>5</v>
      </c>
      <c s="6" t="s">
        <v>1418</v>
      </c>
      <c s="36" t="s">
        <v>51</v>
      </c>
      <c s="37">
        <v>2220</v>
      </c>
      <c s="36">
        <v>0</v>
      </c>
      <c s="36">
        <f>ROUND(G26*H26,6)</f>
      </c>
      <c r="L26" s="38">
        <v>0</v>
      </c>
      <c s="32">
        <f>ROUND(ROUND(L26,2)*ROUND(G26,3),2)</f>
      </c>
      <c s="36" t="s">
        <v>52</v>
      </c>
      <c>
        <f>(M26*21)/100</f>
      </c>
      <c t="s">
        <v>27</v>
      </c>
    </row>
    <row r="27" spans="1:5" ht="12.75">
      <c r="A27" s="35" t="s">
        <v>53</v>
      </c>
      <c r="E27" s="39" t="s">
        <v>79</v>
      </c>
    </row>
    <row r="28" spans="1:5" ht="38.25">
      <c r="A28" s="35" t="s">
        <v>54</v>
      </c>
      <c r="E28" s="40" t="s">
        <v>7259</v>
      </c>
    </row>
    <row r="29" spans="1:5" ht="102">
      <c r="A29" t="s">
        <v>55</v>
      </c>
      <c r="E29" s="39" t="s">
        <v>2425</v>
      </c>
    </row>
    <row r="30" spans="1:16" ht="12.75">
      <c r="A30" t="s">
        <v>48</v>
      </c>
      <c s="34" t="s">
        <v>72</v>
      </c>
      <c s="34" t="s">
        <v>217</v>
      </c>
      <c s="35" t="s">
        <v>5</v>
      </c>
      <c s="6" t="s">
        <v>218</v>
      </c>
      <c s="36" t="s">
        <v>51</v>
      </c>
      <c s="37">
        <v>1820</v>
      </c>
      <c s="36">
        <v>0</v>
      </c>
      <c s="36">
        <f>ROUND(G30*H30,6)</f>
      </c>
      <c r="L30" s="38">
        <v>0</v>
      </c>
      <c s="32">
        <f>ROUND(ROUND(L30,2)*ROUND(G30,3),2)</f>
      </c>
      <c s="36" t="s">
        <v>52</v>
      </c>
      <c>
        <f>(M30*21)/100</f>
      </c>
      <c t="s">
        <v>27</v>
      </c>
    </row>
    <row r="31" spans="1:5" ht="12.75">
      <c r="A31" s="35" t="s">
        <v>53</v>
      </c>
      <c r="E31" s="39" t="s">
        <v>79</v>
      </c>
    </row>
    <row r="32" spans="1:5" ht="38.25">
      <c r="A32" s="35" t="s">
        <v>54</v>
      </c>
      <c r="E32" s="40" t="s">
        <v>7260</v>
      </c>
    </row>
    <row r="33" spans="1:5" ht="140.25">
      <c r="A33" t="s">
        <v>55</v>
      </c>
      <c r="E33" s="39" t="s">
        <v>2426</v>
      </c>
    </row>
    <row r="34" spans="1:16" ht="25.5">
      <c r="A34" t="s">
        <v>48</v>
      </c>
      <c s="34" t="s">
        <v>123</v>
      </c>
      <c s="34" t="s">
        <v>1753</v>
      </c>
      <c s="35" t="s">
        <v>5</v>
      </c>
      <c s="6" t="s">
        <v>1754</v>
      </c>
      <c s="36" t="s">
        <v>51</v>
      </c>
      <c s="37">
        <v>1820</v>
      </c>
      <c s="36">
        <v>0</v>
      </c>
      <c s="36">
        <f>ROUND(G34*H34,6)</f>
      </c>
      <c r="L34" s="38">
        <v>0</v>
      </c>
      <c s="32">
        <f>ROUND(ROUND(L34,2)*ROUND(G34,3),2)</f>
      </c>
      <c s="36" t="s">
        <v>52</v>
      </c>
      <c>
        <f>(M34*21)/100</f>
      </c>
      <c t="s">
        <v>27</v>
      </c>
    </row>
    <row r="35" spans="1:5" ht="12.75">
      <c r="A35" s="35" t="s">
        <v>53</v>
      </c>
      <c r="E35" s="39" t="s">
        <v>79</v>
      </c>
    </row>
    <row r="36" spans="1:5" ht="38.25">
      <c r="A36" s="35" t="s">
        <v>54</v>
      </c>
      <c r="E36" s="40" t="s">
        <v>7261</v>
      </c>
    </row>
    <row r="37" spans="1:5" ht="140.25">
      <c r="A37" t="s">
        <v>55</v>
      </c>
      <c r="E37" s="39" t="s">
        <v>7170</v>
      </c>
    </row>
    <row r="38" spans="1:16" ht="25.5">
      <c r="A38" t="s">
        <v>48</v>
      </c>
      <c s="34" t="s">
        <v>163</v>
      </c>
      <c s="34" t="s">
        <v>233</v>
      </c>
      <c s="35" t="s">
        <v>5</v>
      </c>
      <c s="6" t="s">
        <v>234</v>
      </c>
      <c s="36" t="s">
        <v>62</v>
      </c>
      <c s="37">
        <v>10</v>
      </c>
      <c s="36">
        <v>0</v>
      </c>
      <c s="36">
        <f>ROUND(G38*H38,6)</f>
      </c>
      <c r="L38" s="38">
        <v>0</v>
      </c>
      <c s="32">
        <f>ROUND(ROUND(L38,2)*ROUND(G38,3),2)</f>
      </c>
      <c s="36" t="s">
        <v>52</v>
      </c>
      <c>
        <f>(M38*21)/100</f>
      </c>
      <c t="s">
        <v>27</v>
      </c>
    </row>
    <row r="39" spans="1:5" ht="12.75">
      <c r="A39" s="35" t="s">
        <v>53</v>
      </c>
      <c r="E39" s="39" t="s">
        <v>79</v>
      </c>
    </row>
    <row r="40" spans="1:5" ht="38.25">
      <c r="A40" s="35" t="s">
        <v>54</v>
      </c>
      <c r="E40" s="40" t="s">
        <v>7262</v>
      </c>
    </row>
    <row r="41" spans="1:5" ht="102">
      <c r="A41" t="s">
        <v>55</v>
      </c>
      <c r="E41" s="39" t="s">
        <v>2313</v>
      </c>
    </row>
    <row r="42" spans="1:16" ht="12.75">
      <c r="A42" t="s">
        <v>48</v>
      </c>
      <c s="34" t="s">
        <v>76</v>
      </c>
      <c s="34" t="s">
        <v>3528</v>
      </c>
      <c s="35" t="s">
        <v>5</v>
      </c>
      <c s="6" t="s">
        <v>3529</v>
      </c>
      <c s="36" t="s">
        <v>51</v>
      </c>
      <c s="37">
        <v>2220</v>
      </c>
      <c s="36">
        <v>0</v>
      </c>
      <c s="36">
        <f>ROUND(G42*H42,6)</f>
      </c>
      <c r="L42" s="38">
        <v>0</v>
      </c>
      <c s="32">
        <f>ROUND(ROUND(L42,2)*ROUND(G42,3),2)</f>
      </c>
      <c s="36" t="s">
        <v>52</v>
      </c>
      <c>
        <f>(M42*21)/100</f>
      </c>
      <c t="s">
        <v>27</v>
      </c>
    </row>
    <row r="43" spans="1:5" ht="12.75">
      <c r="A43" s="35" t="s">
        <v>53</v>
      </c>
      <c r="E43" s="39" t="s">
        <v>79</v>
      </c>
    </row>
    <row r="44" spans="1:5" ht="38.25">
      <c r="A44" s="35" t="s">
        <v>54</v>
      </c>
      <c r="E44" s="40" t="s">
        <v>7259</v>
      </c>
    </row>
    <row r="45" spans="1:5" ht="76.5">
      <c r="A45" t="s">
        <v>55</v>
      </c>
      <c r="E45" s="39" t="s">
        <v>3530</v>
      </c>
    </row>
    <row r="46" spans="1:13" ht="12.75">
      <c r="A46" t="s">
        <v>46</v>
      </c>
      <c r="C46" s="31" t="s">
        <v>7173</v>
      </c>
      <c r="E46" s="33" t="s">
        <v>7174</v>
      </c>
      <c r="J46" s="32">
        <f>0</f>
      </c>
      <c s="32">
        <f>0</f>
      </c>
      <c s="32">
        <f>0+L47+L51+L55+L59+L63+L67+L71+L75+L79+L83+L87+L91+L95+L99+L103+L107+L111</f>
      </c>
      <c s="32">
        <f>0+M47+M51+M55+M59+M63+M67+M71+M75+M79+M83+M87+M91+M95+M99+M103+M107+M111</f>
      </c>
    </row>
    <row r="47" spans="1:16" ht="12.75">
      <c r="A47" t="s">
        <v>48</v>
      </c>
      <c s="34" t="s">
        <v>82</v>
      </c>
      <c s="34" t="s">
        <v>206</v>
      </c>
      <c s="35" t="s">
        <v>5</v>
      </c>
      <c s="6" t="s">
        <v>207</v>
      </c>
      <c s="36" t="s">
        <v>62</v>
      </c>
      <c s="37">
        <v>45</v>
      </c>
      <c s="36">
        <v>0</v>
      </c>
      <c s="36">
        <f>ROUND(G47*H47,6)</f>
      </c>
      <c r="L47" s="38">
        <v>0</v>
      </c>
      <c s="32">
        <f>ROUND(ROUND(L47,2)*ROUND(G47,3),2)</f>
      </c>
      <c s="36" t="s">
        <v>52</v>
      </c>
      <c>
        <f>(M47*21)/100</f>
      </c>
      <c t="s">
        <v>27</v>
      </c>
    </row>
    <row r="48" spans="1:5" ht="12.75">
      <c r="A48" s="35" t="s">
        <v>53</v>
      </c>
      <c r="E48" s="39" t="s">
        <v>79</v>
      </c>
    </row>
    <row r="49" spans="1:5" ht="38.25">
      <c r="A49" s="35" t="s">
        <v>54</v>
      </c>
      <c r="E49" s="40" t="s">
        <v>7263</v>
      </c>
    </row>
    <row r="50" spans="1:5" ht="102">
      <c r="A50" t="s">
        <v>55</v>
      </c>
      <c r="E50" s="39" t="s">
        <v>7176</v>
      </c>
    </row>
    <row r="51" spans="1:16" ht="25.5">
      <c r="A51" t="s">
        <v>48</v>
      </c>
      <c s="34" t="s">
        <v>86</v>
      </c>
      <c s="34" t="s">
        <v>7264</v>
      </c>
      <c s="35" t="s">
        <v>5</v>
      </c>
      <c s="6" t="s">
        <v>7265</v>
      </c>
      <c s="36" t="s">
        <v>62</v>
      </c>
      <c s="37">
        <v>4</v>
      </c>
      <c s="36">
        <v>0</v>
      </c>
      <c s="36">
        <f>ROUND(G51*H51,6)</f>
      </c>
      <c r="L51" s="38">
        <v>0</v>
      </c>
      <c s="32">
        <f>ROUND(ROUND(L51,2)*ROUND(G51,3),2)</f>
      </c>
      <c s="36" t="s">
        <v>52</v>
      </c>
      <c>
        <f>(M51*21)/100</f>
      </c>
      <c t="s">
        <v>27</v>
      </c>
    </row>
    <row r="52" spans="1:5" ht="12.75">
      <c r="A52" s="35" t="s">
        <v>53</v>
      </c>
      <c r="E52" s="39" t="s">
        <v>79</v>
      </c>
    </row>
    <row r="53" spans="1:5" ht="38.25">
      <c r="A53" s="35" t="s">
        <v>54</v>
      </c>
      <c r="E53" s="40" t="s">
        <v>7266</v>
      </c>
    </row>
    <row r="54" spans="1:5" ht="76.5">
      <c r="A54" t="s">
        <v>55</v>
      </c>
      <c r="E54" s="39" t="s">
        <v>2376</v>
      </c>
    </row>
    <row r="55" spans="1:16" ht="12.75">
      <c r="A55" t="s">
        <v>48</v>
      </c>
      <c s="34" t="s">
        <v>90</v>
      </c>
      <c s="34" t="s">
        <v>284</v>
      </c>
      <c s="35" t="s">
        <v>5</v>
      </c>
      <c s="6" t="s">
        <v>7177</v>
      </c>
      <c s="36" t="s">
        <v>51</v>
      </c>
      <c s="37">
        <v>280</v>
      </c>
      <c s="36">
        <v>0</v>
      </c>
      <c s="36">
        <f>ROUND(G55*H55,6)</f>
      </c>
      <c r="L55" s="38">
        <v>0</v>
      </c>
      <c s="32">
        <f>ROUND(ROUND(L55,2)*ROUND(G55,3),2)</f>
      </c>
      <c s="36" t="s">
        <v>52</v>
      </c>
      <c>
        <f>(M55*21)/100</f>
      </c>
      <c t="s">
        <v>27</v>
      </c>
    </row>
    <row r="56" spans="1:5" ht="12.75">
      <c r="A56" s="35" t="s">
        <v>53</v>
      </c>
      <c r="E56" s="39" t="s">
        <v>79</v>
      </c>
    </row>
    <row r="57" spans="1:5" ht="38.25">
      <c r="A57" s="35" t="s">
        <v>54</v>
      </c>
      <c r="E57" s="40" t="s">
        <v>7267</v>
      </c>
    </row>
    <row r="58" spans="1:5" ht="140.25">
      <c r="A58" t="s">
        <v>55</v>
      </c>
      <c r="E58" s="39" t="s">
        <v>7179</v>
      </c>
    </row>
    <row r="59" spans="1:16" ht="12.75">
      <c r="A59" t="s">
        <v>48</v>
      </c>
      <c s="34" t="s">
        <v>94</v>
      </c>
      <c s="34" t="s">
        <v>301</v>
      </c>
      <c s="35" t="s">
        <v>5</v>
      </c>
      <c s="6" t="s">
        <v>302</v>
      </c>
      <c s="36" t="s">
        <v>51</v>
      </c>
      <c s="37">
        <v>1300</v>
      </c>
      <c s="36">
        <v>0</v>
      </c>
      <c s="36">
        <f>ROUND(G59*H59,6)</f>
      </c>
      <c r="L59" s="38">
        <v>0</v>
      </c>
      <c s="32">
        <f>ROUND(ROUND(L59,2)*ROUND(G59,3),2)</f>
      </c>
      <c s="36" t="s">
        <v>52</v>
      </c>
      <c>
        <f>(M59*21)/100</f>
      </c>
      <c t="s">
        <v>27</v>
      </c>
    </row>
    <row r="60" spans="1:5" ht="12.75">
      <c r="A60" s="35" t="s">
        <v>53</v>
      </c>
      <c r="E60" s="39" t="s">
        <v>79</v>
      </c>
    </row>
    <row r="61" spans="1:5" ht="38.25">
      <c r="A61" s="35" t="s">
        <v>54</v>
      </c>
      <c r="E61" s="40" t="s">
        <v>7268</v>
      </c>
    </row>
    <row r="62" spans="1:5" ht="89.25">
      <c r="A62" t="s">
        <v>55</v>
      </c>
      <c r="E62" s="39" t="s">
        <v>823</v>
      </c>
    </row>
    <row r="63" spans="1:16" ht="12.75">
      <c r="A63" t="s">
        <v>48</v>
      </c>
      <c s="34" t="s">
        <v>98</v>
      </c>
      <c s="34" t="s">
        <v>7184</v>
      </c>
      <c s="35" t="s">
        <v>5</v>
      </c>
      <c s="6" t="s">
        <v>7185</v>
      </c>
      <c s="36" t="s">
        <v>51</v>
      </c>
      <c s="37">
        <v>1000</v>
      </c>
      <c s="36">
        <v>0</v>
      </c>
      <c s="36">
        <f>ROUND(G63*H63,6)</f>
      </c>
      <c r="L63" s="38">
        <v>0</v>
      </c>
      <c s="32">
        <f>ROUND(ROUND(L63,2)*ROUND(G63,3),2)</f>
      </c>
      <c s="36" t="s">
        <v>52</v>
      </c>
      <c>
        <f>(M63*21)/100</f>
      </c>
      <c t="s">
        <v>27</v>
      </c>
    </row>
    <row r="64" spans="1:5" ht="12.75">
      <c r="A64" s="35" t="s">
        <v>53</v>
      </c>
      <c r="E64" s="39" t="s">
        <v>79</v>
      </c>
    </row>
    <row r="65" spans="1:5" ht="38.25">
      <c r="A65" s="35" t="s">
        <v>54</v>
      </c>
      <c r="E65" s="40" t="s">
        <v>7269</v>
      </c>
    </row>
    <row r="66" spans="1:5" ht="89.25">
      <c r="A66" t="s">
        <v>55</v>
      </c>
      <c r="E66" s="39" t="s">
        <v>823</v>
      </c>
    </row>
    <row r="67" spans="1:16" ht="25.5">
      <c r="A67" t="s">
        <v>48</v>
      </c>
      <c s="34" t="s">
        <v>102</v>
      </c>
      <c s="34" t="s">
        <v>7194</v>
      </c>
      <c s="35" t="s">
        <v>5</v>
      </c>
      <c s="6" t="s">
        <v>307</v>
      </c>
      <c s="36" t="s">
        <v>62</v>
      </c>
      <c s="37">
        <v>22</v>
      </c>
      <c s="36">
        <v>0</v>
      </c>
      <c s="36">
        <f>ROUND(G67*H67,6)</f>
      </c>
      <c r="L67" s="38">
        <v>0</v>
      </c>
      <c s="32">
        <f>ROUND(ROUND(L67,2)*ROUND(G67,3),2)</f>
      </c>
      <c s="36" t="s">
        <v>52</v>
      </c>
      <c>
        <f>(M67*21)/100</f>
      </c>
      <c t="s">
        <v>27</v>
      </c>
    </row>
    <row r="68" spans="1:5" ht="12.75">
      <c r="A68" s="35" t="s">
        <v>53</v>
      </c>
      <c r="E68" s="39" t="s">
        <v>79</v>
      </c>
    </row>
    <row r="69" spans="1:5" ht="38.25">
      <c r="A69" s="35" t="s">
        <v>54</v>
      </c>
      <c r="E69" s="40" t="s">
        <v>7270</v>
      </c>
    </row>
    <row r="70" spans="1:5" ht="102">
      <c r="A70" t="s">
        <v>55</v>
      </c>
      <c r="E70" s="39" t="s">
        <v>844</v>
      </c>
    </row>
    <row r="71" spans="1:16" ht="25.5">
      <c r="A71" t="s">
        <v>48</v>
      </c>
      <c s="34" t="s">
        <v>107</v>
      </c>
      <c s="34" t="s">
        <v>7196</v>
      </c>
      <c s="35" t="s">
        <v>5</v>
      </c>
      <c s="6" t="s">
        <v>7197</v>
      </c>
      <c s="36" t="s">
        <v>62</v>
      </c>
      <c s="37">
        <v>2</v>
      </c>
      <c s="36">
        <v>0</v>
      </c>
      <c s="36">
        <f>ROUND(G71*H71,6)</f>
      </c>
      <c r="L71" s="38">
        <v>0</v>
      </c>
      <c s="32">
        <f>ROUND(ROUND(L71,2)*ROUND(G71,3),2)</f>
      </c>
      <c s="36" t="s">
        <v>52</v>
      </c>
      <c>
        <f>(M71*21)/100</f>
      </c>
      <c t="s">
        <v>27</v>
      </c>
    </row>
    <row r="72" spans="1:5" ht="12.75">
      <c r="A72" s="35" t="s">
        <v>53</v>
      </c>
      <c r="E72" s="39" t="s">
        <v>79</v>
      </c>
    </row>
    <row r="73" spans="1:5" ht="38.25">
      <c r="A73" s="35" t="s">
        <v>54</v>
      </c>
      <c r="E73" s="40" t="s">
        <v>7271</v>
      </c>
    </row>
    <row r="74" spans="1:5" ht="102">
      <c r="A74" t="s">
        <v>55</v>
      </c>
      <c r="E74" s="39" t="s">
        <v>844</v>
      </c>
    </row>
    <row r="75" spans="1:16" ht="12.75">
      <c r="A75" t="s">
        <v>48</v>
      </c>
      <c s="34" t="s">
        <v>111</v>
      </c>
      <c s="34" t="s">
        <v>7201</v>
      </c>
      <c s="35" t="s">
        <v>5</v>
      </c>
      <c s="6" t="s">
        <v>7202</v>
      </c>
      <c s="36" t="s">
        <v>62</v>
      </c>
      <c s="37">
        <v>50</v>
      </c>
      <c s="36">
        <v>0</v>
      </c>
      <c s="36">
        <f>ROUND(G75*H75,6)</f>
      </c>
      <c r="L75" s="38">
        <v>0</v>
      </c>
      <c s="32">
        <f>ROUND(ROUND(L75,2)*ROUND(G75,3),2)</f>
      </c>
      <c s="36" t="s">
        <v>52</v>
      </c>
      <c>
        <f>(M75*21)/100</f>
      </c>
      <c t="s">
        <v>27</v>
      </c>
    </row>
    <row r="76" spans="1:5" ht="12.75">
      <c r="A76" s="35" t="s">
        <v>53</v>
      </c>
      <c r="E76" s="39" t="s">
        <v>79</v>
      </c>
    </row>
    <row r="77" spans="1:5" ht="38.25">
      <c r="A77" s="35" t="s">
        <v>54</v>
      </c>
      <c r="E77" s="40" t="s">
        <v>7203</v>
      </c>
    </row>
    <row r="78" spans="1:5" ht="89.25">
      <c r="A78" t="s">
        <v>55</v>
      </c>
      <c r="E78" s="39" t="s">
        <v>7204</v>
      </c>
    </row>
    <row r="79" spans="1:16" ht="25.5">
      <c r="A79" t="s">
        <v>48</v>
      </c>
      <c s="34" t="s">
        <v>115</v>
      </c>
      <c s="34" t="s">
        <v>7272</v>
      </c>
      <c s="35" t="s">
        <v>5</v>
      </c>
      <c s="6" t="s">
        <v>7273</v>
      </c>
      <c s="36" t="s">
        <v>62</v>
      </c>
      <c s="37">
        <v>2</v>
      </c>
      <c s="36">
        <v>0</v>
      </c>
      <c s="36">
        <f>ROUND(G79*H79,6)</f>
      </c>
      <c r="L79" s="38">
        <v>0</v>
      </c>
      <c s="32">
        <f>ROUND(ROUND(L79,2)*ROUND(G79,3),2)</f>
      </c>
      <c s="36" t="s">
        <v>52</v>
      </c>
      <c>
        <f>(M79*21)/100</f>
      </c>
      <c t="s">
        <v>27</v>
      </c>
    </row>
    <row r="80" spans="1:5" ht="12.75">
      <c r="A80" s="35" t="s">
        <v>53</v>
      </c>
      <c r="E80" s="39" t="s">
        <v>79</v>
      </c>
    </row>
    <row r="81" spans="1:5" ht="38.25">
      <c r="A81" s="35" t="s">
        <v>54</v>
      </c>
      <c r="E81" s="40" t="s">
        <v>7274</v>
      </c>
    </row>
    <row r="82" spans="1:5" ht="89.25">
      <c r="A82" t="s">
        <v>55</v>
      </c>
      <c r="E82" s="39" t="s">
        <v>7229</v>
      </c>
    </row>
    <row r="83" spans="1:16" ht="25.5">
      <c r="A83" t="s">
        <v>48</v>
      </c>
      <c s="34" t="s">
        <v>119</v>
      </c>
      <c s="34" t="s">
        <v>7275</v>
      </c>
      <c s="35" t="s">
        <v>5</v>
      </c>
      <c s="6" t="s">
        <v>7276</v>
      </c>
      <c s="36" t="s">
        <v>62</v>
      </c>
      <c s="37">
        <v>4</v>
      </c>
      <c s="36">
        <v>0</v>
      </c>
      <c s="36">
        <f>ROUND(G83*H83,6)</f>
      </c>
      <c r="L83" s="38">
        <v>0</v>
      </c>
      <c s="32">
        <f>ROUND(ROUND(L83,2)*ROUND(G83,3),2)</f>
      </c>
      <c s="36" t="s">
        <v>52</v>
      </c>
      <c>
        <f>(M83*21)/100</f>
      </c>
      <c t="s">
        <v>27</v>
      </c>
    </row>
    <row r="84" spans="1:5" ht="12.75">
      <c r="A84" s="35" t="s">
        <v>53</v>
      </c>
      <c r="E84" s="39" t="s">
        <v>79</v>
      </c>
    </row>
    <row r="85" spans="1:5" ht="38.25">
      <c r="A85" s="35" t="s">
        <v>54</v>
      </c>
      <c r="E85" s="40" t="s">
        <v>7266</v>
      </c>
    </row>
    <row r="86" spans="1:5" ht="102">
      <c r="A86" t="s">
        <v>55</v>
      </c>
      <c r="E86" s="39" t="s">
        <v>7277</v>
      </c>
    </row>
    <row r="87" spans="1:16" ht="25.5">
      <c r="A87" t="s">
        <v>48</v>
      </c>
      <c s="34" t="s">
        <v>125</v>
      </c>
      <c s="34" t="s">
        <v>7278</v>
      </c>
      <c s="35" t="s">
        <v>5</v>
      </c>
      <c s="6" t="s">
        <v>7279</v>
      </c>
      <c s="36" t="s">
        <v>62</v>
      </c>
      <c s="37">
        <v>2</v>
      </c>
      <c s="36">
        <v>0</v>
      </c>
      <c s="36">
        <f>ROUND(G87*H87,6)</f>
      </c>
      <c r="L87" s="38">
        <v>0</v>
      </c>
      <c s="32">
        <f>ROUND(ROUND(L87,2)*ROUND(G87,3),2)</f>
      </c>
      <c s="36" t="s">
        <v>52</v>
      </c>
      <c>
        <f>(M87*21)/100</f>
      </c>
      <c t="s">
        <v>27</v>
      </c>
    </row>
    <row r="88" spans="1:5" ht="12.75">
      <c r="A88" s="35" t="s">
        <v>53</v>
      </c>
      <c r="E88" s="39" t="s">
        <v>79</v>
      </c>
    </row>
    <row r="89" spans="1:5" ht="38.25">
      <c r="A89" s="35" t="s">
        <v>54</v>
      </c>
      <c r="E89" s="40" t="s">
        <v>7271</v>
      </c>
    </row>
    <row r="90" spans="1:5" ht="89.25">
      <c r="A90" t="s">
        <v>55</v>
      </c>
      <c r="E90" s="39" t="s">
        <v>7280</v>
      </c>
    </row>
    <row r="91" spans="1:16" ht="12.75">
      <c r="A91" t="s">
        <v>48</v>
      </c>
      <c s="34" t="s">
        <v>129</v>
      </c>
      <c s="34" t="s">
        <v>7281</v>
      </c>
      <c s="35" t="s">
        <v>5</v>
      </c>
      <c s="6" t="s">
        <v>7282</v>
      </c>
      <c s="36" t="s">
        <v>62</v>
      </c>
      <c s="37">
        <v>8</v>
      </c>
      <c s="36">
        <v>0</v>
      </c>
      <c s="36">
        <f>ROUND(G91*H91,6)</f>
      </c>
      <c r="L91" s="38">
        <v>0</v>
      </c>
      <c s="32">
        <f>ROUND(ROUND(L91,2)*ROUND(G91,3),2)</f>
      </c>
      <c s="36" t="s">
        <v>52</v>
      </c>
      <c>
        <f>(M91*21)/100</f>
      </c>
      <c t="s">
        <v>27</v>
      </c>
    </row>
    <row r="92" spans="1:5" ht="12.75">
      <c r="A92" s="35" t="s">
        <v>53</v>
      </c>
      <c r="E92" s="39" t="s">
        <v>79</v>
      </c>
    </row>
    <row r="93" spans="1:5" ht="38.25">
      <c r="A93" s="35" t="s">
        <v>54</v>
      </c>
      <c r="E93" s="40" t="s">
        <v>7283</v>
      </c>
    </row>
    <row r="94" spans="1:5" ht="127.5">
      <c r="A94" t="s">
        <v>55</v>
      </c>
      <c r="E94" s="39" t="s">
        <v>7284</v>
      </c>
    </row>
    <row r="95" spans="1:16" ht="12.75">
      <c r="A95" t="s">
        <v>48</v>
      </c>
      <c s="34" t="s">
        <v>133</v>
      </c>
      <c s="34" t="s">
        <v>935</v>
      </c>
      <c s="35" t="s">
        <v>5</v>
      </c>
      <c s="6" t="s">
        <v>936</v>
      </c>
      <c s="36" t="s">
        <v>62</v>
      </c>
      <c s="37">
        <v>7</v>
      </c>
      <c s="36">
        <v>0</v>
      </c>
      <c s="36">
        <f>ROUND(G95*H95,6)</f>
      </c>
      <c r="L95" s="38">
        <v>0</v>
      </c>
      <c s="32">
        <f>ROUND(ROUND(L95,2)*ROUND(G95,3),2)</f>
      </c>
      <c s="36" t="s">
        <v>52</v>
      </c>
      <c>
        <f>(M95*21)/100</f>
      </c>
      <c t="s">
        <v>27</v>
      </c>
    </row>
    <row r="96" spans="1:5" ht="12.75">
      <c r="A96" s="35" t="s">
        <v>53</v>
      </c>
      <c r="E96" s="39" t="s">
        <v>79</v>
      </c>
    </row>
    <row r="97" spans="1:5" ht="38.25">
      <c r="A97" s="35" t="s">
        <v>54</v>
      </c>
      <c r="E97" s="40" t="s">
        <v>7285</v>
      </c>
    </row>
    <row r="98" spans="1:5" ht="102">
      <c r="A98" t="s">
        <v>55</v>
      </c>
      <c r="E98" s="39" t="s">
        <v>2386</v>
      </c>
    </row>
    <row r="99" spans="1:16" ht="12.75">
      <c r="A99" t="s">
        <v>48</v>
      </c>
      <c s="34" t="s">
        <v>138</v>
      </c>
      <c s="34" t="s">
        <v>7286</v>
      </c>
      <c s="35" t="s">
        <v>5</v>
      </c>
      <c s="6" t="s">
        <v>7287</v>
      </c>
      <c s="36" t="s">
        <v>62</v>
      </c>
      <c s="37">
        <v>1</v>
      </c>
      <c s="36">
        <v>0</v>
      </c>
      <c s="36">
        <f>ROUND(G99*H99,6)</f>
      </c>
      <c r="L99" s="38">
        <v>0</v>
      </c>
      <c s="32">
        <f>ROUND(ROUND(L99,2)*ROUND(G99,3),2)</f>
      </c>
      <c s="36" t="s">
        <v>52</v>
      </c>
      <c>
        <f>(M99*21)/100</f>
      </c>
      <c t="s">
        <v>27</v>
      </c>
    </row>
    <row r="100" spans="1:5" ht="12.75">
      <c r="A100" s="35" t="s">
        <v>53</v>
      </c>
      <c r="E100" s="39" t="s">
        <v>79</v>
      </c>
    </row>
    <row r="101" spans="1:5" ht="38.25">
      <c r="A101" s="35" t="s">
        <v>54</v>
      </c>
      <c r="E101" s="40" t="s">
        <v>7288</v>
      </c>
    </row>
    <row r="102" spans="1:5" ht="102">
      <c r="A102" t="s">
        <v>55</v>
      </c>
      <c r="E102" s="39" t="s">
        <v>2386</v>
      </c>
    </row>
    <row r="103" spans="1:16" ht="12.75">
      <c r="A103" t="s">
        <v>48</v>
      </c>
      <c s="34" t="s">
        <v>249</v>
      </c>
      <c s="34" t="s">
        <v>7289</v>
      </c>
      <c s="35" t="s">
        <v>5</v>
      </c>
      <c s="6" t="s">
        <v>7290</v>
      </c>
      <c s="36" t="s">
        <v>62</v>
      </c>
      <c s="37">
        <v>24</v>
      </c>
      <c s="36">
        <v>0</v>
      </c>
      <c s="36">
        <f>ROUND(G103*H103,6)</f>
      </c>
      <c r="L103" s="38">
        <v>0</v>
      </c>
      <c s="32">
        <f>ROUND(ROUND(L103,2)*ROUND(G103,3),2)</f>
      </c>
      <c s="36" t="s">
        <v>52</v>
      </c>
      <c>
        <f>(M103*21)/100</f>
      </c>
      <c t="s">
        <v>27</v>
      </c>
    </row>
    <row r="104" spans="1:5" ht="12.75">
      <c r="A104" s="35" t="s">
        <v>53</v>
      </c>
      <c r="E104" s="39" t="s">
        <v>79</v>
      </c>
    </row>
    <row r="105" spans="1:5" ht="38.25">
      <c r="A105" s="35" t="s">
        <v>54</v>
      </c>
      <c r="E105" s="40" t="s">
        <v>7291</v>
      </c>
    </row>
    <row r="106" spans="1:5" ht="102">
      <c r="A106" t="s">
        <v>55</v>
      </c>
      <c r="E106" s="39" t="s">
        <v>2386</v>
      </c>
    </row>
    <row r="107" spans="1:16" ht="12.75">
      <c r="A107" t="s">
        <v>48</v>
      </c>
      <c s="34" t="s">
        <v>253</v>
      </c>
      <c s="34" t="s">
        <v>7292</v>
      </c>
      <c s="35" t="s">
        <v>5</v>
      </c>
      <c s="6" t="s">
        <v>7293</v>
      </c>
      <c s="36" t="s">
        <v>62</v>
      </c>
      <c s="37">
        <v>17</v>
      </c>
      <c s="36">
        <v>0</v>
      </c>
      <c s="36">
        <f>ROUND(G107*H107,6)</f>
      </c>
      <c r="L107" s="38">
        <v>0</v>
      </c>
      <c s="32">
        <f>ROUND(ROUND(L107,2)*ROUND(G107,3),2)</f>
      </c>
      <c s="36" t="s">
        <v>52</v>
      </c>
      <c>
        <f>(M107*21)/100</f>
      </c>
      <c t="s">
        <v>27</v>
      </c>
    </row>
    <row r="108" spans="1:5" ht="12.75">
      <c r="A108" s="35" t="s">
        <v>53</v>
      </c>
      <c r="E108" s="39" t="s">
        <v>79</v>
      </c>
    </row>
    <row r="109" spans="1:5" ht="38.25">
      <c r="A109" s="35" t="s">
        <v>54</v>
      </c>
      <c r="E109" s="40" t="s">
        <v>7294</v>
      </c>
    </row>
    <row r="110" spans="1:5" ht="102">
      <c r="A110" t="s">
        <v>55</v>
      </c>
      <c r="E110" s="39" t="s">
        <v>2386</v>
      </c>
    </row>
    <row r="111" spans="1:16" ht="12.75">
      <c r="A111" t="s">
        <v>48</v>
      </c>
      <c s="34" t="s">
        <v>995</v>
      </c>
      <c s="34" t="s">
        <v>7295</v>
      </c>
      <c s="35" t="s">
        <v>5</v>
      </c>
      <c s="6" t="s">
        <v>7296</v>
      </c>
      <c s="36" t="s">
        <v>62</v>
      </c>
      <c s="37">
        <v>6</v>
      </c>
      <c s="36">
        <v>0</v>
      </c>
      <c s="36">
        <f>ROUND(G111*H111,6)</f>
      </c>
      <c r="L111" s="38">
        <v>0</v>
      </c>
      <c s="32">
        <f>ROUND(ROUND(L111,2)*ROUND(G111,3),2)</f>
      </c>
      <c s="36" t="s">
        <v>52</v>
      </c>
      <c>
        <f>(M111*21)/100</f>
      </c>
      <c t="s">
        <v>27</v>
      </c>
    </row>
    <row r="112" spans="1:5" ht="12.75">
      <c r="A112" s="35" t="s">
        <v>53</v>
      </c>
      <c r="E112" s="39" t="s">
        <v>79</v>
      </c>
    </row>
    <row r="113" spans="1:5" ht="38.25">
      <c r="A113" s="35" t="s">
        <v>54</v>
      </c>
      <c r="E113" s="40" t="s">
        <v>7297</v>
      </c>
    </row>
    <row r="114" spans="1:5" ht="102">
      <c r="A114" t="s">
        <v>55</v>
      </c>
      <c r="E114" s="39" t="s">
        <v>2386</v>
      </c>
    </row>
    <row r="115" spans="1:13" ht="12.75">
      <c r="A115" t="s">
        <v>46</v>
      </c>
      <c r="C115" s="31" t="s">
        <v>2340</v>
      </c>
      <c r="E115" s="33" t="s">
        <v>2341</v>
      </c>
      <c r="J115" s="32">
        <f>0</f>
      </c>
      <c s="32">
        <f>0</f>
      </c>
      <c s="32">
        <f>0+L116+L120+L124+L128+L132+L136+L140+L144+L148+L152</f>
      </c>
      <c s="32">
        <f>0+M116+M120+M124+M128+M132+M136+M140+M144+M148+M152</f>
      </c>
    </row>
    <row r="116" spans="1:16" ht="12.75">
      <c r="A116" t="s">
        <v>48</v>
      </c>
      <c s="34" t="s">
        <v>256</v>
      </c>
      <c s="34" t="s">
        <v>2342</v>
      </c>
      <c s="35" t="s">
        <v>5</v>
      </c>
      <c s="6" t="s">
        <v>2343</v>
      </c>
      <c s="36" t="s">
        <v>62</v>
      </c>
      <c s="37">
        <v>1</v>
      </c>
      <c s="36">
        <v>0</v>
      </c>
      <c s="36">
        <f>ROUND(G116*H116,6)</f>
      </c>
      <c r="L116" s="38">
        <v>0</v>
      </c>
      <c s="32">
        <f>ROUND(ROUND(L116,2)*ROUND(G116,3),2)</f>
      </c>
      <c s="36" t="s">
        <v>52</v>
      </c>
      <c>
        <f>(M116*21)/100</f>
      </c>
      <c t="s">
        <v>27</v>
      </c>
    </row>
    <row r="117" spans="1:5" ht="12.75">
      <c r="A117" s="35" t="s">
        <v>53</v>
      </c>
      <c r="E117" s="39" t="s">
        <v>79</v>
      </c>
    </row>
    <row r="118" spans="1:5" ht="38.25">
      <c r="A118" s="35" t="s">
        <v>54</v>
      </c>
      <c r="E118" s="40" t="s">
        <v>2344</v>
      </c>
    </row>
    <row r="119" spans="1:5" ht="12.75">
      <c r="A119" t="s">
        <v>55</v>
      </c>
      <c r="E119" s="39" t="s">
        <v>1391</v>
      </c>
    </row>
    <row r="120" spans="1:16" ht="12.75">
      <c r="A120" t="s">
        <v>48</v>
      </c>
      <c s="34" t="s">
        <v>260</v>
      </c>
      <c s="34" t="s">
        <v>2345</v>
      </c>
      <c s="35" t="s">
        <v>5</v>
      </c>
      <c s="6" t="s">
        <v>2346</v>
      </c>
      <c s="36" t="s">
        <v>298</v>
      </c>
      <c s="37">
        <v>1</v>
      </c>
      <c s="36">
        <v>0</v>
      </c>
      <c s="36">
        <f>ROUND(G120*H120,6)</f>
      </c>
      <c r="L120" s="38">
        <v>0</v>
      </c>
      <c s="32">
        <f>ROUND(ROUND(L120,2)*ROUND(G120,3),2)</f>
      </c>
      <c s="36" t="s">
        <v>52</v>
      </c>
      <c>
        <f>(M120*21)/100</f>
      </c>
      <c t="s">
        <v>27</v>
      </c>
    </row>
    <row r="121" spans="1:5" ht="12.75">
      <c r="A121" s="35" t="s">
        <v>53</v>
      </c>
      <c r="E121" s="39" t="s">
        <v>79</v>
      </c>
    </row>
    <row r="122" spans="1:5" ht="38.25">
      <c r="A122" s="35" t="s">
        <v>54</v>
      </c>
      <c r="E122" s="40" t="s">
        <v>2347</v>
      </c>
    </row>
    <row r="123" spans="1:5" ht="12.75">
      <c r="A123" t="s">
        <v>55</v>
      </c>
      <c r="E123" s="39" t="s">
        <v>1391</v>
      </c>
    </row>
    <row r="124" spans="1:16" ht="12.75">
      <c r="A124" t="s">
        <v>48</v>
      </c>
      <c s="34" t="s">
        <v>264</v>
      </c>
      <c s="34" t="s">
        <v>2348</v>
      </c>
      <c s="35" t="s">
        <v>5</v>
      </c>
      <c s="6" t="s">
        <v>2349</v>
      </c>
      <c s="36" t="s">
        <v>298</v>
      </c>
      <c s="37">
        <v>1</v>
      </c>
      <c s="36">
        <v>0</v>
      </c>
      <c s="36">
        <f>ROUND(G124*H124,6)</f>
      </c>
      <c r="L124" s="38">
        <v>0</v>
      </c>
      <c s="32">
        <f>ROUND(ROUND(L124,2)*ROUND(G124,3),2)</f>
      </c>
      <c s="36" t="s">
        <v>52</v>
      </c>
      <c>
        <f>(M124*21)/100</f>
      </c>
      <c t="s">
        <v>27</v>
      </c>
    </row>
    <row r="125" spans="1:5" ht="12.75">
      <c r="A125" s="35" t="s">
        <v>53</v>
      </c>
      <c r="E125" s="39" t="s">
        <v>79</v>
      </c>
    </row>
    <row r="126" spans="1:5" ht="38.25">
      <c r="A126" s="35" t="s">
        <v>54</v>
      </c>
      <c r="E126" s="40" t="s">
        <v>2350</v>
      </c>
    </row>
    <row r="127" spans="1:5" ht="25.5">
      <c r="A127" t="s">
        <v>55</v>
      </c>
      <c r="E127" s="39" t="s">
        <v>2351</v>
      </c>
    </row>
    <row r="128" spans="1:16" ht="25.5">
      <c r="A128" t="s">
        <v>48</v>
      </c>
      <c s="34" t="s">
        <v>283</v>
      </c>
      <c s="34" t="s">
        <v>2352</v>
      </c>
      <c s="35" t="s">
        <v>5</v>
      </c>
      <c s="6" t="s">
        <v>2353</v>
      </c>
      <c s="36" t="s">
        <v>62</v>
      </c>
      <c s="37">
        <v>1</v>
      </c>
      <c s="36">
        <v>0</v>
      </c>
      <c s="36">
        <f>ROUND(G128*H128,6)</f>
      </c>
      <c r="L128" s="38">
        <v>0</v>
      </c>
      <c s="32">
        <f>ROUND(ROUND(L128,2)*ROUND(G128,3),2)</f>
      </c>
      <c s="36" t="s">
        <v>52</v>
      </c>
      <c>
        <f>(M128*21)/100</f>
      </c>
      <c t="s">
        <v>27</v>
      </c>
    </row>
    <row r="129" spans="1:5" ht="12.75">
      <c r="A129" s="35" t="s">
        <v>53</v>
      </c>
      <c r="E129" s="39" t="s">
        <v>79</v>
      </c>
    </row>
    <row r="130" spans="1:5" ht="38.25">
      <c r="A130" s="35" t="s">
        <v>54</v>
      </c>
      <c r="E130" s="40" t="s">
        <v>7246</v>
      </c>
    </row>
    <row r="131" spans="1:5" ht="114.75">
      <c r="A131" t="s">
        <v>55</v>
      </c>
      <c r="E131" s="39" t="s">
        <v>2354</v>
      </c>
    </row>
    <row r="132" spans="1:16" ht="38.25">
      <c r="A132" t="s">
        <v>48</v>
      </c>
      <c s="34" t="s">
        <v>287</v>
      </c>
      <c s="34" t="s">
        <v>2446</v>
      </c>
      <c s="35" t="s">
        <v>5</v>
      </c>
      <c s="6" t="s">
        <v>2447</v>
      </c>
      <c s="36" t="s">
        <v>62</v>
      </c>
      <c s="37">
        <v>5</v>
      </c>
      <c s="36">
        <v>0</v>
      </c>
      <c s="36">
        <f>ROUND(G132*H132,6)</f>
      </c>
      <c r="L132" s="38">
        <v>0</v>
      </c>
      <c s="32">
        <f>ROUND(ROUND(L132,2)*ROUND(G132,3),2)</f>
      </c>
      <c s="36" t="s">
        <v>52</v>
      </c>
      <c>
        <f>(M132*21)/100</f>
      </c>
      <c t="s">
        <v>27</v>
      </c>
    </row>
    <row r="133" spans="1:5" ht="12.75">
      <c r="A133" s="35" t="s">
        <v>53</v>
      </c>
      <c r="E133" s="39" t="s">
        <v>79</v>
      </c>
    </row>
    <row r="134" spans="1:5" ht="38.25">
      <c r="A134" s="35" t="s">
        <v>54</v>
      </c>
      <c r="E134" s="40" t="s">
        <v>7298</v>
      </c>
    </row>
    <row r="135" spans="1:5" ht="114.75">
      <c r="A135" t="s">
        <v>55</v>
      </c>
      <c r="E135" s="39" t="s">
        <v>2354</v>
      </c>
    </row>
    <row r="136" spans="1:16" ht="25.5">
      <c r="A136" t="s">
        <v>48</v>
      </c>
      <c s="34" t="s">
        <v>291</v>
      </c>
      <c s="34" t="s">
        <v>2355</v>
      </c>
      <c s="35" t="s">
        <v>5</v>
      </c>
      <c s="6" t="s">
        <v>2356</v>
      </c>
      <c s="36" t="s">
        <v>62</v>
      </c>
      <c s="37">
        <v>1</v>
      </c>
      <c s="36">
        <v>0</v>
      </c>
      <c s="36">
        <f>ROUND(G136*H136,6)</f>
      </c>
      <c r="L136" s="38">
        <v>0</v>
      </c>
      <c s="32">
        <f>ROUND(ROUND(L136,2)*ROUND(G136,3),2)</f>
      </c>
      <c s="36" t="s">
        <v>52</v>
      </c>
      <c>
        <f>(M136*21)/100</f>
      </c>
      <c t="s">
        <v>27</v>
      </c>
    </row>
    <row r="137" spans="1:5" ht="12.75">
      <c r="A137" s="35" t="s">
        <v>53</v>
      </c>
      <c r="E137" s="39" t="s">
        <v>79</v>
      </c>
    </row>
    <row r="138" spans="1:5" ht="38.25">
      <c r="A138" s="35" t="s">
        <v>54</v>
      </c>
      <c r="E138" s="40" t="s">
        <v>7246</v>
      </c>
    </row>
    <row r="139" spans="1:5" ht="89.25">
      <c r="A139" t="s">
        <v>55</v>
      </c>
      <c r="E139" s="39" t="s">
        <v>2357</v>
      </c>
    </row>
    <row r="140" spans="1:16" ht="12.75">
      <c r="A140" t="s">
        <v>48</v>
      </c>
      <c s="34" t="s">
        <v>295</v>
      </c>
      <c s="34" t="s">
        <v>2358</v>
      </c>
      <c s="35" t="s">
        <v>5</v>
      </c>
      <c s="6" t="s">
        <v>2359</v>
      </c>
      <c s="36" t="s">
        <v>105</v>
      </c>
      <c s="37">
        <v>20</v>
      </c>
      <c s="36">
        <v>0</v>
      </c>
      <c s="36">
        <f>ROUND(G140*H140,6)</f>
      </c>
      <c r="L140" s="38">
        <v>0</v>
      </c>
      <c s="32">
        <f>ROUND(ROUND(L140,2)*ROUND(G140,3),2)</f>
      </c>
      <c s="36" t="s">
        <v>52</v>
      </c>
      <c>
        <f>(M140*21)/100</f>
      </c>
      <c t="s">
        <v>27</v>
      </c>
    </row>
    <row r="141" spans="1:5" ht="12.75">
      <c r="A141" s="35" t="s">
        <v>53</v>
      </c>
      <c r="E141" s="39" t="s">
        <v>79</v>
      </c>
    </row>
    <row r="142" spans="1:5" ht="38.25">
      <c r="A142" s="35" t="s">
        <v>54</v>
      </c>
      <c r="E142" s="40" t="s">
        <v>7250</v>
      </c>
    </row>
    <row r="143" spans="1:5" ht="89.25">
      <c r="A143" t="s">
        <v>55</v>
      </c>
      <c r="E143" s="39" t="s">
        <v>2360</v>
      </c>
    </row>
    <row r="144" spans="1:16" ht="12.75">
      <c r="A144" t="s">
        <v>48</v>
      </c>
      <c s="34" t="s">
        <v>526</v>
      </c>
      <c s="34" t="s">
        <v>2361</v>
      </c>
      <c s="35" t="s">
        <v>5</v>
      </c>
      <c s="6" t="s">
        <v>2362</v>
      </c>
      <c s="36" t="s">
        <v>105</v>
      </c>
      <c s="37">
        <v>20</v>
      </c>
      <c s="36">
        <v>0</v>
      </c>
      <c s="36">
        <f>ROUND(G144*H144,6)</f>
      </c>
      <c r="L144" s="38">
        <v>0</v>
      </c>
      <c s="32">
        <f>ROUND(ROUND(L144,2)*ROUND(G144,3),2)</f>
      </c>
      <c s="36" t="s">
        <v>52</v>
      </c>
      <c>
        <f>(M144*21)/100</f>
      </c>
      <c t="s">
        <v>27</v>
      </c>
    </row>
    <row r="145" spans="1:5" ht="12.75">
      <c r="A145" s="35" t="s">
        <v>53</v>
      </c>
      <c r="E145" s="39" t="s">
        <v>79</v>
      </c>
    </row>
    <row r="146" spans="1:5" ht="38.25">
      <c r="A146" s="35" t="s">
        <v>54</v>
      </c>
      <c r="E146" s="40" t="s">
        <v>7250</v>
      </c>
    </row>
    <row r="147" spans="1:5" ht="89.25">
      <c r="A147" t="s">
        <v>55</v>
      </c>
      <c r="E147" s="39" t="s">
        <v>2363</v>
      </c>
    </row>
    <row r="148" spans="1:16" ht="12.75">
      <c r="A148" t="s">
        <v>48</v>
      </c>
      <c s="34" t="s">
        <v>300</v>
      </c>
      <c s="34" t="s">
        <v>900</v>
      </c>
      <c s="35" t="s">
        <v>5</v>
      </c>
      <c s="6" t="s">
        <v>901</v>
      </c>
      <c s="36" t="s">
        <v>105</v>
      </c>
      <c s="37">
        <v>15</v>
      </c>
      <c s="36">
        <v>0</v>
      </c>
      <c s="36">
        <f>ROUND(G148*H148,6)</f>
      </c>
      <c r="L148" s="38">
        <v>0</v>
      </c>
      <c s="32">
        <f>ROUND(ROUND(L148,2)*ROUND(G148,3),2)</f>
      </c>
      <c s="36" t="s">
        <v>52</v>
      </c>
      <c>
        <f>(M148*21)/100</f>
      </c>
      <c t="s">
        <v>27</v>
      </c>
    </row>
    <row r="149" spans="1:5" ht="12.75">
      <c r="A149" s="35" t="s">
        <v>53</v>
      </c>
      <c r="E149" s="39" t="s">
        <v>79</v>
      </c>
    </row>
    <row r="150" spans="1:5" ht="38.25">
      <c r="A150" s="35" t="s">
        <v>54</v>
      </c>
      <c r="E150" s="40" t="s">
        <v>7248</v>
      </c>
    </row>
    <row r="151" spans="1:5" ht="89.25">
      <c r="A151" t="s">
        <v>55</v>
      </c>
      <c r="E151" s="39" t="s">
        <v>2364</v>
      </c>
    </row>
    <row r="152" spans="1:16" ht="12.75">
      <c r="A152" t="s">
        <v>48</v>
      </c>
      <c s="34" t="s">
        <v>533</v>
      </c>
      <c s="34" t="s">
        <v>903</v>
      </c>
      <c s="35" t="s">
        <v>5</v>
      </c>
      <c s="6" t="s">
        <v>904</v>
      </c>
      <c s="36" t="s">
        <v>105</v>
      </c>
      <c s="37">
        <v>25</v>
      </c>
      <c s="36">
        <v>0</v>
      </c>
      <c s="36">
        <f>ROUND(G152*H152,6)</f>
      </c>
      <c r="L152" s="38">
        <v>0</v>
      </c>
      <c s="32">
        <f>ROUND(ROUND(L152,2)*ROUND(G152,3),2)</f>
      </c>
      <c s="36" t="s">
        <v>52</v>
      </c>
      <c>
        <f>(M152*21)/100</f>
      </c>
      <c t="s">
        <v>27</v>
      </c>
    </row>
    <row r="153" spans="1:5" ht="12.75">
      <c r="A153" s="35" t="s">
        <v>53</v>
      </c>
      <c r="E153" s="39" t="s">
        <v>79</v>
      </c>
    </row>
    <row r="154" spans="1:5" ht="38.25">
      <c r="A154" s="35" t="s">
        <v>54</v>
      </c>
      <c r="E154" s="40" t="s">
        <v>7299</v>
      </c>
    </row>
    <row r="155" spans="1:5" ht="89.25">
      <c r="A155" t="s">
        <v>55</v>
      </c>
      <c r="E155" s="39" t="s">
        <v>2365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6.xml><?xml version="1.0" encoding="utf-8"?>
<worksheet xmlns="http://schemas.openxmlformats.org/spreadsheetml/2006/main" xmlns:r="http://schemas.openxmlformats.org/officeDocument/2006/relationships">
  <dimension ref="A1:T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7251</v>
      </c>
      <c s="41">
        <f>Rekapitulace!C97</f>
      </c>
      <c s="20" t="s">
        <v>0</v>
      </c>
      <c t="s">
        <v>23</v>
      </c>
      <c t="s">
        <v>27</v>
      </c>
    </row>
    <row r="4" spans="1:16" ht="32" customHeight="1">
      <c r="A4" s="24" t="s">
        <v>20</v>
      </c>
      <c s="25" t="s">
        <v>28</v>
      </c>
      <c s="27" t="s">
        <v>7251</v>
      </c>
      <c r="E4" s="26" t="s">
        <v>7252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COUNTIFS(L8:L210,"=0",A8:A210,"P")+COUNTIFS(L8:L210,"",A8:A210,"P")+SUM(Q8:Q210)</f>
      </c>
    </row>
    <row r="8" spans="1:13" ht="12.75">
      <c r="A8" t="s">
        <v>44</v>
      </c>
      <c r="C8" s="28" t="s">
        <v>7302</v>
      </c>
      <c r="E8" s="30" t="s">
        <v>7301</v>
      </c>
      <c r="J8" s="29">
        <f>0+J9+J50+J59+J124+J169</f>
      </c>
      <c s="29">
        <f>0+K9+K50+K59+K124+K169</f>
      </c>
      <c s="29">
        <f>0+L9+L50+L59+L124+L169</f>
      </c>
      <c s="29">
        <f>0+M9+M50+M59+M124+M169</f>
      </c>
    </row>
    <row r="9" spans="1:13" ht="12.75">
      <c r="A9" t="s">
        <v>46</v>
      </c>
      <c r="C9" s="31" t="s">
        <v>4</v>
      </c>
      <c r="E9" s="33" t="s">
        <v>1269</v>
      </c>
      <c r="J9" s="32">
        <f>0</f>
      </c>
      <c s="32">
        <f>0</f>
      </c>
      <c s="32">
        <f>0+L10+L14+L18+L22+L26+L30+L34+L38+L42+L46</f>
      </c>
      <c s="32">
        <f>0+M10+M14+M18+M22+M26+M30+M34+M38+M42+M46</f>
      </c>
    </row>
    <row r="10" spans="1:16" ht="12.75">
      <c r="A10" t="s">
        <v>48</v>
      </c>
      <c s="34" t="s">
        <v>4</v>
      </c>
      <c s="34" t="s">
        <v>1395</v>
      </c>
      <c s="35" t="s">
        <v>5</v>
      </c>
      <c s="6" t="s">
        <v>1396</v>
      </c>
      <c s="36" t="s">
        <v>182</v>
      </c>
      <c s="37">
        <v>264</v>
      </c>
      <c s="36">
        <v>0</v>
      </c>
      <c s="36">
        <f>ROUND(G10*H10,6)</f>
      </c>
      <c r="L10" s="38">
        <v>0</v>
      </c>
      <c s="32">
        <f>ROUND(ROUND(L10,2)*ROUND(G10,3),2)</f>
      </c>
      <c s="36" t="s">
        <v>52</v>
      </c>
      <c>
        <f>(M10*21)/100</f>
      </c>
      <c t="s">
        <v>27</v>
      </c>
    </row>
    <row r="11" spans="1:5" ht="12.75">
      <c r="A11" s="35" t="s">
        <v>53</v>
      </c>
      <c r="E11" s="39" t="s">
        <v>79</v>
      </c>
    </row>
    <row r="12" spans="1:5" ht="38.25">
      <c r="A12" s="35" t="s">
        <v>54</v>
      </c>
      <c r="E12" s="40" t="s">
        <v>7303</v>
      </c>
    </row>
    <row r="13" spans="1:5" ht="318.75">
      <c r="A13" t="s">
        <v>55</v>
      </c>
      <c r="E13" s="39" t="s">
        <v>2296</v>
      </c>
    </row>
    <row r="14" spans="1:16" ht="12.75">
      <c r="A14" t="s">
        <v>48</v>
      </c>
      <c s="34" t="s">
        <v>27</v>
      </c>
      <c s="34" t="s">
        <v>7163</v>
      </c>
      <c s="35" t="s">
        <v>5</v>
      </c>
      <c s="6" t="s">
        <v>7164</v>
      </c>
      <c s="36" t="s">
        <v>51</v>
      </c>
      <c s="37">
        <v>65</v>
      </c>
      <c s="36">
        <v>0</v>
      </c>
      <c s="36">
        <f>ROUND(G14*H14,6)</f>
      </c>
      <c r="L14" s="38">
        <v>0</v>
      </c>
      <c s="32">
        <f>ROUND(ROUND(L14,2)*ROUND(G14,3),2)</f>
      </c>
      <c s="36" t="s">
        <v>52</v>
      </c>
      <c>
        <f>(M14*21)/100</f>
      </c>
      <c t="s">
        <v>27</v>
      </c>
    </row>
    <row r="15" spans="1:5" ht="12.75">
      <c r="A15" s="35" t="s">
        <v>53</v>
      </c>
      <c r="E15" s="39" t="s">
        <v>79</v>
      </c>
    </row>
    <row r="16" spans="1:5" ht="38.25">
      <c r="A16" s="35" t="s">
        <v>54</v>
      </c>
      <c r="E16" s="40" t="s">
        <v>7304</v>
      </c>
    </row>
    <row r="17" spans="1:5" ht="25.5">
      <c r="A17" t="s">
        <v>55</v>
      </c>
      <c r="E17" s="39" t="s">
        <v>2249</v>
      </c>
    </row>
    <row r="18" spans="1:16" ht="12.75">
      <c r="A18" t="s">
        <v>48</v>
      </c>
      <c s="34" t="s">
        <v>26</v>
      </c>
      <c s="34" t="s">
        <v>192</v>
      </c>
      <c s="35" t="s">
        <v>5</v>
      </c>
      <c s="6" t="s">
        <v>1398</v>
      </c>
      <c s="36" t="s">
        <v>182</v>
      </c>
      <c s="37">
        <v>264</v>
      </c>
      <c s="36">
        <v>0</v>
      </c>
      <c s="36">
        <f>ROUND(G18*H18,6)</f>
      </c>
      <c r="L18" s="38">
        <v>0</v>
      </c>
      <c s="32">
        <f>ROUND(ROUND(L18,2)*ROUND(G18,3),2)</f>
      </c>
      <c s="36" t="s">
        <v>52</v>
      </c>
      <c>
        <f>(M18*21)/100</f>
      </c>
      <c t="s">
        <v>27</v>
      </c>
    </row>
    <row r="19" spans="1:5" ht="12.75">
      <c r="A19" s="35" t="s">
        <v>53</v>
      </c>
      <c r="E19" s="39" t="s">
        <v>79</v>
      </c>
    </row>
    <row r="20" spans="1:5" ht="38.25">
      <c r="A20" s="35" t="s">
        <v>54</v>
      </c>
      <c r="E20" s="40" t="s">
        <v>7303</v>
      </c>
    </row>
    <row r="21" spans="1:5" ht="318.75">
      <c r="A21" t="s">
        <v>55</v>
      </c>
      <c r="E21" s="39" t="s">
        <v>2296</v>
      </c>
    </row>
    <row r="22" spans="1:16" ht="12.75">
      <c r="A22" t="s">
        <v>48</v>
      </c>
      <c s="34" t="s">
        <v>63</v>
      </c>
      <c s="34" t="s">
        <v>2417</v>
      </c>
      <c s="35" t="s">
        <v>5</v>
      </c>
      <c s="6" t="s">
        <v>2418</v>
      </c>
      <c s="36" t="s">
        <v>197</v>
      </c>
      <c s="37">
        <v>329</v>
      </c>
      <c s="36">
        <v>0</v>
      </c>
      <c s="36">
        <f>ROUND(G22*H22,6)</f>
      </c>
      <c r="L22" s="38">
        <v>0</v>
      </c>
      <c s="32">
        <f>ROUND(ROUND(L22,2)*ROUND(G22,3),2)</f>
      </c>
      <c s="36" t="s">
        <v>52</v>
      </c>
      <c>
        <f>(M22*21)/100</f>
      </c>
      <c t="s">
        <v>27</v>
      </c>
    </row>
    <row r="23" spans="1:5" ht="12.75">
      <c r="A23" s="35" t="s">
        <v>53</v>
      </c>
      <c r="E23" s="39" t="s">
        <v>79</v>
      </c>
    </row>
    <row r="24" spans="1:5" ht="38.25">
      <c r="A24" s="35" t="s">
        <v>54</v>
      </c>
      <c r="E24" s="40" t="s">
        <v>7305</v>
      </c>
    </row>
    <row r="25" spans="1:5" ht="38.25">
      <c r="A25" t="s">
        <v>55</v>
      </c>
      <c r="E25" s="39" t="s">
        <v>2420</v>
      </c>
    </row>
    <row r="26" spans="1:16" ht="12.75">
      <c r="A26" t="s">
        <v>48</v>
      </c>
      <c s="34" t="s">
        <v>67</v>
      </c>
      <c s="34" t="s">
        <v>1277</v>
      </c>
      <c s="35" t="s">
        <v>5</v>
      </c>
      <c s="6" t="s">
        <v>1278</v>
      </c>
      <c s="36" t="s">
        <v>51</v>
      </c>
      <c s="37">
        <v>1500</v>
      </c>
      <c s="36">
        <v>0</v>
      </c>
      <c s="36">
        <f>ROUND(G26*H26,6)</f>
      </c>
      <c r="L26" s="38">
        <v>0</v>
      </c>
      <c s="32">
        <f>ROUND(ROUND(L26,2)*ROUND(G26,3),2)</f>
      </c>
      <c s="36" t="s">
        <v>52</v>
      </c>
      <c>
        <f>(M26*21)/100</f>
      </c>
      <c t="s">
        <v>27</v>
      </c>
    </row>
    <row r="27" spans="1:5" ht="12.75">
      <c r="A27" s="35" t="s">
        <v>53</v>
      </c>
      <c r="E27" s="39" t="s">
        <v>79</v>
      </c>
    </row>
    <row r="28" spans="1:5" ht="38.25">
      <c r="A28" s="35" t="s">
        <v>54</v>
      </c>
      <c r="E28" s="40" t="s">
        <v>7167</v>
      </c>
    </row>
    <row r="29" spans="1:5" ht="102">
      <c r="A29" t="s">
        <v>55</v>
      </c>
      <c r="E29" s="39" t="s">
        <v>2425</v>
      </c>
    </row>
    <row r="30" spans="1:16" ht="12.75">
      <c r="A30" t="s">
        <v>48</v>
      </c>
      <c s="34" t="s">
        <v>72</v>
      </c>
      <c s="34" t="s">
        <v>217</v>
      </c>
      <c s="35" t="s">
        <v>5</v>
      </c>
      <c s="6" t="s">
        <v>218</v>
      </c>
      <c s="36" t="s">
        <v>51</v>
      </c>
      <c s="37">
        <v>940</v>
      </c>
      <c s="36">
        <v>0</v>
      </c>
      <c s="36">
        <f>ROUND(G30*H30,6)</f>
      </c>
      <c r="L30" s="38">
        <v>0</v>
      </c>
      <c s="32">
        <f>ROUND(ROUND(L30,2)*ROUND(G30,3),2)</f>
      </c>
      <c s="36" t="s">
        <v>52</v>
      </c>
      <c>
        <f>(M30*21)/100</f>
      </c>
      <c t="s">
        <v>27</v>
      </c>
    </row>
    <row r="31" spans="1:5" ht="12.75">
      <c r="A31" s="35" t="s">
        <v>53</v>
      </c>
      <c r="E31" s="39" t="s">
        <v>79</v>
      </c>
    </row>
    <row r="32" spans="1:5" ht="38.25">
      <c r="A32" s="35" t="s">
        <v>54</v>
      </c>
      <c r="E32" s="40" t="s">
        <v>7306</v>
      </c>
    </row>
    <row r="33" spans="1:5" ht="140.25">
      <c r="A33" t="s">
        <v>55</v>
      </c>
      <c r="E33" s="39" t="s">
        <v>2426</v>
      </c>
    </row>
    <row r="34" spans="1:16" ht="25.5">
      <c r="A34" t="s">
        <v>48</v>
      </c>
      <c s="34" t="s">
        <v>123</v>
      </c>
      <c s="34" t="s">
        <v>1753</v>
      </c>
      <c s="35" t="s">
        <v>5</v>
      </c>
      <c s="6" t="s">
        <v>1754</v>
      </c>
      <c s="36" t="s">
        <v>51</v>
      </c>
      <c s="37">
        <v>940</v>
      </c>
      <c s="36">
        <v>0</v>
      </c>
      <c s="36">
        <f>ROUND(G34*H34,6)</f>
      </c>
      <c r="L34" s="38">
        <v>0</v>
      </c>
      <c s="32">
        <f>ROUND(ROUND(L34,2)*ROUND(G34,3),2)</f>
      </c>
      <c s="36" t="s">
        <v>52</v>
      </c>
      <c>
        <f>(M34*21)/100</f>
      </c>
      <c t="s">
        <v>27</v>
      </c>
    </row>
    <row r="35" spans="1:5" ht="12.75">
      <c r="A35" s="35" t="s">
        <v>53</v>
      </c>
      <c r="E35" s="39" t="s">
        <v>79</v>
      </c>
    </row>
    <row r="36" spans="1:5" ht="38.25">
      <c r="A36" s="35" t="s">
        <v>54</v>
      </c>
      <c r="E36" s="40" t="s">
        <v>7307</v>
      </c>
    </row>
    <row r="37" spans="1:5" ht="140.25">
      <c r="A37" t="s">
        <v>55</v>
      </c>
      <c r="E37" s="39" t="s">
        <v>7170</v>
      </c>
    </row>
    <row r="38" spans="1:16" ht="25.5">
      <c r="A38" t="s">
        <v>48</v>
      </c>
      <c s="34" t="s">
        <v>163</v>
      </c>
      <c s="34" t="s">
        <v>233</v>
      </c>
      <c s="35" t="s">
        <v>5</v>
      </c>
      <c s="6" t="s">
        <v>234</v>
      </c>
      <c s="36" t="s">
        <v>62</v>
      </c>
      <c s="37">
        <v>10</v>
      </c>
      <c s="36">
        <v>0</v>
      </c>
      <c s="36">
        <f>ROUND(G38*H38,6)</f>
      </c>
      <c r="L38" s="38">
        <v>0</v>
      </c>
      <c s="32">
        <f>ROUND(ROUND(L38,2)*ROUND(G38,3),2)</f>
      </c>
      <c s="36" t="s">
        <v>52</v>
      </c>
      <c>
        <f>(M38*21)/100</f>
      </c>
      <c t="s">
        <v>27</v>
      </c>
    </row>
    <row r="39" spans="1:5" ht="12.75">
      <c r="A39" s="35" t="s">
        <v>53</v>
      </c>
      <c r="E39" s="39" t="s">
        <v>79</v>
      </c>
    </row>
    <row r="40" spans="1:5" ht="38.25">
      <c r="A40" s="35" t="s">
        <v>54</v>
      </c>
      <c r="E40" s="40" t="s">
        <v>7262</v>
      </c>
    </row>
    <row r="41" spans="1:5" ht="102">
      <c r="A41" t="s">
        <v>55</v>
      </c>
      <c r="E41" s="39" t="s">
        <v>2313</v>
      </c>
    </row>
    <row r="42" spans="1:16" ht="12.75">
      <c r="A42" t="s">
        <v>48</v>
      </c>
      <c s="34" t="s">
        <v>76</v>
      </c>
      <c s="34" t="s">
        <v>3528</v>
      </c>
      <c s="35" t="s">
        <v>5</v>
      </c>
      <c s="6" t="s">
        <v>3529</v>
      </c>
      <c s="36" t="s">
        <v>51</v>
      </c>
      <c s="37">
        <v>2210</v>
      </c>
      <c s="36">
        <v>0</v>
      </c>
      <c s="36">
        <f>ROUND(G42*H42,6)</f>
      </c>
      <c r="L42" s="38">
        <v>0</v>
      </c>
      <c s="32">
        <f>ROUND(ROUND(L42,2)*ROUND(G42,3),2)</f>
      </c>
      <c s="36" t="s">
        <v>52</v>
      </c>
      <c>
        <f>(M42*21)/100</f>
      </c>
      <c t="s">
        <v>27</v>
      </c>
    </row>
    <row r="43" spans="1:5" ht="12.75">
      <c r="A43" s="35" t="s">
        <v>53</v>
      </c>
      <c r="E43" s="39" t="s">
        <v>79</v>
      </c>
    </row>
    <row r="44" spans="1:5" ht="38.25">
      <c r="A44" s="35" t="s">
        <v>54</v>
      </c>
      <c r="E44" s="40" t="s">
        <v>7308</v>
      </c>
    </row>
    <row r="45" spans="1:5" ht="76.5">
      <c r="A45" t="s">
        <v>55</v>
      </c>
      <c r="E45" s="39" t="s">
        <v>3530</v>
      </c>
    </row>
    <row r="46" spans="1:16" ht="12.75">
      <c r="A46" t="s">
        <v>48</v>
      </c>
      <c s="34" t="s">
        <v>82</v>
      </c>
      <c s="34" t="s">
        <v>7309</v>
      </c>
      <c s="35" t="s">
        <v>5</v>
      </c>
      <c s="6" t="s">
        <v>7310</v>
      </c>
      <c s="36" t="s">
        <v>182</v>
      </c>
      <c s="37">
        <v>11.2</v>
      </c>
      <c s="36">
        <v>0</v>
      </c>
      <c s="36">
        <f>ROUND(G46*H46,6)</f>
      </c>
      <c r="L46" s="38">
        <v>0</v>
      </c>
      <c s="32">
        <f>ROUND(ROUND(L46,2)*ROUND(G46,3),2)</f>
      </c>
      <c s="36" t="s">
        <v>52</v>
      </c>
      <c>
        <f>(M46*21)/100</f>
      </c>
      <c t="s">
        <v>27</v>
      </c>
    </row>
    <row r="47" spans="1:5" ht="12.75">
      <c r="A47" s="35" t="s">
        <v>53</v>
      </c>
      <c r="E47" s="39" t="s">
        <v>79</v>
      </c>
    </row>
    <row r="48" spans="1:5" ht="38.25">
      <c r="A48" s="35" t="s">
        <v>54</v>
      </c>
      <c r="E48" s="40" t="s">
        <v>7311</v>
      </c>
    </row>
    <row r="49" spans="1:5" ht="216.75">
      <c r="A49" t="s">
        <v>55</v>
      </c>
      <c r="E49" s="39" t="s">
        <v>7312</v>
      </c>
    </row>
    <row r="50" spans="1:13" ht="12.75">
      <c r="A50" t="s">
        <v>46</v>
      </c>
      <c r="C50" s="31" t="s">
        <v>102</v>
      </c>
      <c r="E50" s="33" t="s">
        <v>7313</v>
      </c>
      <c r="J50" s="32">
        <f>0</f>
      </c>
      <c s="32">
        <f>0</f>
      </c>
      <c s="32">
        <f>0+L51+L55</f>
      </c>
      <c s="32">
        <f>0+M51+M55</f>
      </c>
    </row>
    <row r="51" spans="1:16" ht="25.5">
      <c r="A51" t="s">
        <v>48</v>
      </c>
      <c s="34" t="s">
        <v>90</v>
      </c>
      <c s="34" t="s">
        <v>7314</v>
      </c>
      <c s="35" t="s">
        <v>7315</v>
      </c>
      <c s="6" t="s">
        <v>7316</v>
      </c>
      <c s="36" t="s">
        <v>443</v>
      </c>
      <c s="37">
        <v>10</v>
      </c>
      <c s="36">
        <v>0</v>
      </c>
      <c s="36">
        <f>ROUND(G51*H51,6)</f>
      </c>
      <c r="L51" s="38">
        <v>0</v>
      </c>
      <c s="32">
        <f>ROUND(ROUND(L51,2)*ROUND(G51,3),2)</f>
      </c>
      <c s="36" t="s">
        <v>52</v>
      </c>
      <c>
        <f>(M51*21)/100</f>
      </c>
      <c t="s">
        <v>27</v>
      </c>
    </row>
    <row r="52" spans="1:5" ht="12.75">
      <c r="A52" s="35" t="s">
        <v>53</v>
      </c>
      <c r="E52" s="39" t="s">
        <v>445</v>
      </c>
    </row>
    <row r="53" spans="1:5" ht="12.75">
      <c r="A53" s="35" t="s">
        <v>54</v>
      </c>
      <c r="E53" s="40" t="s">
        <v>5</v>
      </c>
    </row>
    <row r="54" spans="1:5" ht="140.25">
      <c r="A54" t="s">
        <v>55</v>
      </c>
      <c r="E54" s="39" t="s">
        <v>7317</v>
      </c>
    </row>
    <row r="55" spans="1:16" ht="25.5">
      <c r="A55" t="s">
        <v>48</v>
      </c>
      <c s="34" t="s">
        <v>94</v>
      </c>
      <c s="34" t="s">
        <v>2290</v>
      </c>
      <c s="35" t="s">
        <v>2291</v>
      </c>
      <c s="6" t="s">
        <v>7318</v>
      </c>
      <c s="36" t="s">
        <v>443</v>
      </c>
      <c s="37">
        <v>0.8</v>
      </c>
      <c s="36">
        <v>0</v>
      </c>
      <c s="36">
        <f>ROUND(G55*H55,6)</f>
      </c>
      <c r="L55" s="38">
        <v>0</v>
      </c>
      <c s="32">
        <f>ROUND(ROUND(L55,2)*ROUND(G55,3),2)</f>
      </c>
      <c s="36" t="s">
        <v>52</v>
      </c>
      <c>
        <f>(M55*21)/100</f>
      </c>
      <c t="s">
        <v>27</v>
      </c>
    </row>
    <row r="56" spans="1:5" ht="12.75">
      <c r="A56" s="35" t="s">
        <v>53</v>
      </c>
      <c r="E56" s="39" t="s">
        <v>445</v>
      </c>
    </row>
    <row r="57" spans="1:5" ht="12.75">
      <c r="A57" s="35" t="s">
        <v>54</v>
      </c>
      <c r="E57" s="40" t="s">
        <v>5</v>
      </c>
    </row>
    <row r="58" spans="1:5" ht="140.25">
      <c r="A58" t="s">
        <v>55</v>
      </c>
      <c r="E58" s="39" t="s">
        <v>7317</v>
      </c>
    </row>
    <row r="59" spans="1:13" ht="12.75">
      <c r="A59" t="s">
        <v>46</v>
      </c>
      <c r="C59" s="31" t="s">
        <v>7173</v>
      </c>
      <c r="E59" s="33" t="s">
        <v>7174</v>
      </c>
      <c r="J59" s="32">
        <f>0</f>
      </c>
      <c s="32">
        <f>0</f>
      </c>
      <c s="32">
        <f>0+L60+L64+L68+L72+L76+L80+L84+L88+L92+L96+L100+L104+L108+L112+L116+L120</f>
      </c>
      <c s="32">
        <f>0+M60+M64+M68+M72+M76+M80+M84+M88+M92+M96+M100+M104+M108+M112+M116+M120</f>
      </c>
    </row>
    <row r="60" spans="1:16" ht="12.75">
      <c r="A60" t="s">
        <v>48</v>
      </c>
      <c s="34" t="s">
        <v>98</v>
      </c>
      <c s="34" t="s">
        <v>206</v>
      </c>
      <c s="35" t="s">
        <v>5</v>
      </c>
      <c s="6" t="s">
        <v>207</v>
      </c>
      <c s="36" t="s">
        <v>62</v>
      </c>
      <c s="37">
        <v>25</v>
      </c>
      <c s="36">
        <v>0</v>
      </c>
      <c s="36">
        <f>ROUND(G60*H60,6)</f>
      </c>
      <c r="L60" s="38">
        <v>0</v>
      </c>
      <c s="32">
        <f>ROUND(ROUND(L60,2)*ROUND(G60,3),2)</f>
      </c>
      <c s="36" t="s">
        <v>52</v>
      </c>
      <c>
        <f>(M60*21)/100</f>
      </c>
      <c t="s">
        <v>27</v>
      </c>
    </row>
    <row r="61" spans="1:5" ht="12.75">
      <c r="A61" s="35" t="s">
        <v>53</v>
      </c>
      <c r="E61" s="39" t="s">
        <v>79</v>
      </c>
    </row>
    <row r="62" spans="1:5" ht="38.25">
      <c r="A62" s="35" t="s">
        <v>54</v>
      </c>
      <c r="E62" s="40" t="s">
        <v>7175</v>
      </c>
    </row>
    <row r="63" spans="1:5" ht="102">
      <c r="A63" t="s">
        <v>55</v>
      </c>
      <c r="E63" s="39" t="s">
        <v>7176</v>
      </c>
    </row>
    <row r="64" spans="1:16" ht="12.75">
      <c r="A64" t="s">
        <v>48</v>
      </c>
      <c s="34" t="s">
        <v>102</v>
      </c>
      <c s="34" t="s">
        <v>284</v>
      </c>
      <c s="35" t="s">
        <v>5</v>
      </c>
      <c s="6" t="s">
        <v>7177</v>
      </c>
      <c s="36" t="s">
        <v>51</v>
      </c>
      <c s="37">
        <v>200</v>
      </c>
      <c s="36">
        <v>0</v>
      </c>
      <c s="36">
        <f>ROUND(G64*H64,6)</f>
      </c>
      <c r="L64" s="38">
        <v>0</v>
      </c>
      <c s="32">
        <f>ROUND(ROUND(L64,2)*ROUND(G64,3),2)</f>
      </c>
      <c s="36" t="s">
        <v>52</v>
      </c>
      <c>
        <f>(M64*21)/100</f>
      </c>
      <c t="s">
        <v>27</v>
      </c>
    </row>
    <row r="65" spans="1:5" ht="12.75">
      <c r="A65" s="35" t="s">
        <v>53</v>
      </c>
      <c r="E65" s="39" t="s">
        <v>79</v>
      </c>
    </row>
    <row r="66" spans="1:5" ht="38.25">
      <c r="A66" s="35" t="s">
        <v>54</v>
      </c>
      <c r="E66" s="40" t="s">
        <v>7319</v>
      </c>
    </row>
    <row r="67" spans="1:5" ht="140.25">
      <c r="A67" t="s">
        <v>55</v>
      </c>
      <c r="E67" s="39" t="s">
        <v>7179</v>
      </c>
    </row>
    <row r="68" spans="1:16" ht="12.75">
      <c r="A68" t="s">
        <v>48</v>
      </c>
      <c s="34" t="s">
        <v>107</v>
      </c>
      <c s="34" t="s">
        <v>7320</v>
      </c>
      <c s="35" t="s">
        <v>5</v>
      </c>
      <c s="6" t="s">
        <v>7321</v>
      </c>
      <c s="36" t="s">
        <v>62</v>
      </c>
      <c s="37">
        <v>13</v>
      </c>
      <c s="36">
        <v>0</v>
      </c>
      <c s="36">
        <f>ROUND(G68*H68,6)</f>
      </c>
      <c r="L68" s="38">
        <v>0</v>
      </c>
      <c s="32">
        <f>ROUND(ROUND(L68,2)*ROUND(G68,3),2)</f>
      </c>
      <c s="36" t="s">
        <v>52</v>
      </c>
      <c>
        <f>(M68*21)/100</f>
      </c>
      <c t="s">
        <v>27</v>
      </c>
    </row>
    <row r="69" spans="1:5" ht="12.75">
      <c r="A69" s="35" t="s">
        <v>53</v>
      </c>
      <c r="E69" s="39" t="s">
        <v>79</v>
      </c>
    </row>
    <row r="70" spans="1:5" ht="38.25">
      <c r="A70" s="35" t="s">
        <v>54</v>
      </c>
      <c r="E70" s="40" t="s">
        <v>7322</v>
      </c>
    </row>
    <row r="71" spans="1:5" ht="89.25">
      <c r="A71" t="s">
        <v>55</v>
      </c>
      <c r="E71" s="39" t="s">
        <v>7323</v>
      </c>
    </row>
    <row r="72" spans="1:16" ht="12.75">
      <c r="A72" t="s">
        <v>48</v>
      </c>
      <c s="34" t="s">
        <v>111</v>
      </c>
      <c s="34" t="s">
        <v>7180</v>
      </c>
      <c s="35" t="s">
        <v>5</v>
      </c>
      <c s="6" t="s">
        <v>7181</v>
      </c>
      <c s="36" t="s">
        <v>51</v>
      </c>
      <c s="37">
        <v>500</v>
      </c>
      <c s="36">
        <v>0</v>
      </c>
      <c s="36">
        <f>ROUND(G72*H72,6)</f>
      </c>
      <c r="L72" s="38">
        <v>0</v>
      </c>
      <c s="32">
        <f>ROUND(ROUND(L72,2)*ROUND(G72,3),2)</f>
      </c>
      <c s="36" t="s">
        <v>52</v>
      </c>
      <c>
        <f>(M72*21)/100</f>
      </c>
      <c t="s">
        <v>27</v>
      </c>
    </row>
    <row r="73" spans="1:5" ht="12.75">
      <c r="A73" s="35" t="s">
        <v>53</v>
      </c>
      <c r="E73" s="39" t="s">
        <v>79</v>
      </c>
    </row>
    <row r="74" spans="1:5" ht="38.25">
      <c r="A74" s="35" t="s">
        <v>54</v>
      </c>
      <c r="E74" s="40" t="s">
        <v>7324</v>
      </c>
    </row>
    <row r="75" spans="1:5" ht="89.25">
      <c r="A75" t="s">
        <v>55</v>
      </c>
      <c r="E75" s="39" t="s">
        <v>823</v>
      </c>
    </row>
    <row r="76" spans="1:16" ht="12.75">
      <c r="A76" t="s">
        <v>48</v>
      </c>
      <c s="34" t="s">
        <v>115</v>
      </c>
      <c s="34" t="s">
        <v>301</v>
      </c>
      <c s="35" t="s">
        <v>5</v>
      </c>
      <c s="6" t="s">
        <v>302</v>
      </c>
      <c s="36" t="s">
        <v>51</v>
      </c>
      <c s="37">
        <v>1500</v>
      </c>
      <c s="36">
        <v>0</v>
      </c>
      <c s="36">
        <f>ROUND(G76*H76,6)</f>
      </c>
      <c r="L76" s="38">
        <v>0</v>
      </c>
      <c s="32">
        <f>ROUND(ROUND(L76,2)*ROUND(G76,3),2)</f>
      </c>
      <c s="36" t="s">
        <v>52</v>
      </c>
      <c>
        <f>(M76*21)/100</f>
      </c>
      <c t="s">
        <v>27</v>
      </c>
    </row>
    <row r="77" spans="1:5" ht="12.75">
      <c r="A77" s="35" t="s">
        <v>53</v>
      </c>
      <c r="E77" s="39" t="s">
        <v>79</v>
      </c>
    </row>
    <row r="78" spans="1:5" ht="38.25">
      <c r="A78" s="35" t="s">
        <v>54</v>
      </c>
      <c r="E78" s="40" t="s">
        <v>7325</v>
      </c>
    </row>
    <row r="79" spans="1:5" ht="89.25">
      <c r="A79" t="s">
        <v>55</v>
      </c>
      <c r="E79" s="39" t="s">
        <v>823</v>
      </c>
    </row>
    <row r="80" spans="1:16" ht="12.75">
      <c r="A80" t="s">
        <v>48</v>
      </c>
      <c s="34" t="s">
        <v>119</v>
      </c>
      <c s="34" t="s">
        <v>7326</v>
      </c>
      <c s="35" t="s">
        <v>5</v>
      </c>
      <c s="6" t="s">
        <v>7327</v>
      </c>
      <c s="36" t="s">
        <v>51</v>
      </c>
      <c s="37">
        <v>210</v>
      </c>
      <c s="36">
        <v>0</v>
      </c>
      <c s="36">
        <f>ROUND(G80*H80,6)</f>
      </c>
      <c r="L80" s="38">
        <v>0</v>
      </c>
      <c s="32">
        <f>ROUND(ROUND(L80,2)*ROUND(G80,3),2)</f>
      </c>
      <c s="36" t="s">
        <v>52</v>
      </c>
      <c>
        <f>(M80*21)/100</f>
      </c>
      <c t="s">
        <v>27</v>
      </c>
    </row>
    <row r="81" spans="1:5" ht="12.75">
      <c r="A81" s="35" t="s">
        <v>53</v>
      </c>
      <c r="E81" s="39" t="s">
        <v>79</v>
      </c>
    </row>
    <row r="82" spans="1:5" ht="38.25">
      <c r="A82" s="35" t="s">
        <v>54</v>
      </c>
      <c r="E82" s="40" t="s">
        <v>7328</v>
      </c>
    </row>
    <row r="83" spans="1:5" ht="89.25">
      <c r="A83" t="s">
        <v>55</v>
      </c>
      <c r="E83" s="39" t="s">
        <v>823</v>
      </c>
    </row>
    <row r="84" spans="1:16" ht="12.75">
      <c r="A84" t="s">
        <v>48</v>
      </c>
      <c s="34" t="s">
        <v>125</v>
      </c>
      <c s="34" t="s">
        <v>833</v>
      </c>
      <c s="35" t="s">
        <v>5</v>
      </c>
      <c s="6" t="s">
        <v>834</v>
      </c>
      <c s="36" t="s">
        <v>51</v>
      </c>
      <c s="37">
        <v>210</v>
      </c>
      <c s="36">
        <v>0</v>
      </c>
      <c s="36">
        <f>ROUND(G84*H84,6)</f>
      </c>
      <c r="L84" s="38">
        <v>0</v>
      </c>
      <c s="32">
        <f>ROUND(ROUND(L84,2)*ROUND(G84,3),2)</f>
      </c>
      <c s="36" t="s">
        <v>52</v>
      </c>
      <c>
        <f>(M84*21)/100</f>
      </c>
      <c t="s">
        <v>27</v>
      </c>
    </row>
    <row r="85" spans="1:5" ht="12.75">
      <c r="A85" s="35" t="s">
        <v>53</v>
      </c>
      <c r="E85" s="39" t="s">
        <v>79</v>
      </c>
    </row>
    <row r="86" spans="1:5" ht="38.25">
      <c r="A86" s="35" t="s">
        <v>54</v>
      </c>
      <c r="E86" s="40" t="s">
        <v>7328</v>
      </c>
    </row>
    <row r="87" spans="1:5" ht="51">
      <c r="A87" t="s">
        <v>55</v>
      </c>
      <c r="E87" s="39" t="s">
        <v>836</v>
      </c>
    </row>
    <row r="88" spans="1:16" ht="12.75">
      <c r="A88" t="s">
        <v>48</v>
      </c>
      <c s="34" t="s">
        <v>129</v>
      </c>
      <c s="34" t="s">
        <v>7329</v>
      </c>
      <c s="35" t="s">
        <v>5</v>
      </c>
      <c s="6" t="s">
        <v>7330</v>
      </c>
      <c s="36" t="s">
        <v>62</v>
      </c>
      <c s="37">
        <v>12</v>
      </c>
      <c s="36">
        <v>0</v>
      </c>
      <c s="36">
        <f>ROUND(G88*H88,6)</f>
      </c>
      <c r="L88" s="38">
        <v>0</v>
      </c>
      <c s="32">
        <f>ROUND(ROUND(L88,2)*ROUND(G88,3),2)</f>
      </c>
      <c s="36" t="s">
        <v>52</v>
      </c>
      <c>
        <f>(M88*21)/100</f>
      </c>
      <c t="s">
        <v>27</v>
      </c>
    </row>
    <row r="89" spans="1:5" ht="12.75">
      <c r="A89" s="35" t="s">
        <v>53</v>
      </c>
      <c r="E89" s="39" t="s">
        <v>79</v>
      </c>
    </row>
    <row r="90" spans="1:5" ht="38.25">
      <c r="A90" s="35" t="s">
        <v>54</v>
      </c>
      <c r="E90" s="40" t="s">
        <v>7331</v>
      </c>
    </row>
    <row r="91" spans="1:5" ht="38.25">
      <c r="A91" t="s">
        <v>55</v>
      </c>
      <c r="E91" s="39" t="s">
        <v>7332</v>
      </c>
    </row>
    <row r="92" spans="1:16" ht="12.75">
      <c r="A92" t="s">
        <v>48</v>
      </c>
      <c s="34" t="s">
        <v>133</v>
      </c>
      <c s="34" t="s">
        <v>7333</v>
      </c>
      <c s="35" t="s">
        <v>5</v>
      </c>
      <c s="6" t="s">
        <v>7334</v>
      </c>
      <c s="36" t="s">
        <v>51</v>
      </c>
      <c s="37">
        <v>210</v>
      </c>
      <c s="36">
        <v>0</v>
      </c>
      <c s="36">
        <f>ROUND(G92*H92,6)</f>
      </c>
      <c r="L92" s="38">
        <v>0</v>
      </c>
      <c s="32">
        <f>ROUND(ROUND(L92,2)*ROUND(G92,3),2)</f>
      </c>
      <c s="36" t="s">
        <v>52</v>
      </c>
      <c>
        <f>(M92*21)/100</f>
      </c>
      <c t="s">
        <v>27</v>
      </c>
    </row>
    <row r="93" spans="1:5" ht="12.75">
      <c r="A93" s="35" t="s">
        <v>53</v>
      </c>
      <c r="E93" s="39" t="s">
        <v>79</v>
      </c>
    </row>
    <row r="94" spans="1:5" ht="38.25">
      <c r="A94" s="35" t="s">
        <v>54</v>
      </c>
      <c r="E94" s="40" t="s">
        <v>7328</v>
      </c>
    </row>
    <row r="95" spans="1:5" ht="63.75">
      <c r="A95" t="s">
        <v>55</v>
      </c>
      <c r="E95" s="39" t="s">
        <v>7335</v>
      </c>
    </row>
    <row r="96" spans="1:16" ht="25.5">
      <c r="A96" t="s">
        <v>48</v>
      </c>
      <c s="34" t="s">
        <v>138</v>
      </c>
      <c s="34" t="s">
        <v>842</v>
      </c>
      <c s="35" t="s">
        <v>5</v>
      </c>
      <c s="6" t="s">
        <v>843</v>
      </c>
      <c s="36" t="s">
        <v>62</v>
      </c>
      <c s="37">
        <v>14</v>
      </c>
      <c s="36">
        <v>0</v>
      </c>
      <c s="36">
        <f>ROUND(G96*H96,6)</f>
      </c>
      <c r="L96" s="38">
        <v>0</v>
      </c>
      <c s="32">
        <f>ROUND(ROUND(L96,2)*ROUND(G96,3),2)</f>
      </c>
      <c s="36" t="s">
        <v>52</v>
      </c>
      <c>
        <f>(M96*21)/100</f>
      </c>
      <c t="s">
        <v>27</v>
      </c>
    </row>
    <row r="97" spans="1:5" ht="12.75">
      <c r="A97" s="35" t="s">
        <v>53</v>
      </c>
      <c r="E97" s="39" t="s">
        <v>79</v>
      </c>
    </row>
    <row r="98" spans="1:5" ht="38.25">
      <c r="A98" s="35" t="s">
        <v>54</v>
      </c>
      <c r="E98" s="40" t="s">
        <v>7336</v>
      </c>
    </row>
    <row r="99" spans="1:5" ht="89.25">
      <c r="A99" t="s">
        <v>55</v>
      </c>
      <c r="E99" s="39" t="s">
        <v>7337</v>
      </c>
    </row>
    <row r="100" spans="1:16" ht="25.5">
      <c r="A100" t="s">
        <v>48</v>
      </c>
      <c s="34" t="s">
        <v>249</v>
      </c>
      <c s="34" t="s">
        <v>306</v>
      </c>
      <c s="35" t="s">
        <v>5</v>
      </c>
      <c s="6" t="s">
        <v>307</v>
      </c>
      <c s="36" t="s">
        <v>62</v>
      </c>
      <c s="37">
        <v>22</v>
      </c>
      <c s="36">
        <v>0</v>
      </c>
      <c s="36">
        <f>ROUND(G100*H100,6)</f>
      </c>
      <c r="L100" s="38">
        <v>0</v>
      </c>
      <c s="32">
        <f>ROUND(ROUND(L100,2)*ROUND(G100,3),2)</f>
      </c>
      <c s="36" t="s">
        <v>52</v>
      </c>
      <c>
        <f>(M100*21)/100</f>
      </c>
      <c t="s">
        <v>27</v>
      </c>
    </row>
    <row r="101" spans="1:5" ht="12.75">
      <c r="A101" s="35" t="s">
        <v>53</v>
      </c>
      <c r="E101" s="39" t="s">
        <v>79</v>
      </c>
    </row>
    <row r="102" spans="1:5" ht="38.25">
      <c r="A102" s="35" t="s">
        <v>54</v>
      </c>
      <c r="E102" s="40" t="s">
        <v>7338</v>
      </c>
    </row>
    <row r="103" spans="1:5" ht="89.25">
      <c r="A103" t="s">
        <v>55</v>
      </c>
      <c r="E103" s="39" t="s">
        <v>7337</v>
      </c>
    </row>
    <row r="104" spans="1:16" ht="25.5">
      <c r="A104" t="s">
        <v>48</v>
      </c>
      <c s="34" t="s">
        <v>253</v>
      </c>
      <c s="34" t="s">
        <v>2430</v>
      </c>
      <c s="35" t="s">
        <v>5</v>
      </c>
      <c s="6" t="s">
        <v>7339</v>
      </c>
      <c s="36" t="s">
        <v>62</v>
      </c>
      <c s="37">
        <v>2</v>
      </c>
      <c s="36">
        <v>0</v>
      </c>
      <c s="36">
        <f>ROUND(G104*H104,6)</f>
      </c>
      <c r="L104" s="38">
        <v>0</v>
      </c>
      <c s="32">
        <f>ROUND(ROUND(L104,2)*ROUND(G104,3),2)</f>
      </c>
      <c s="36" t="s">
        <v>52</v>
      </c>
      <c>
        <f>(M104*21)/100</f>
      </c>
      <c t="s">
        <v>27</v>
      </c>
    </row>
    <row r="105" spans="1:5" ht="12.75">
      <c r="A105" s="35" t="s">
        <v>53</v>
      </c>
      <c r="E105" s="39" t="s">
        <v>79</v>
      </c>
    </row>
    <row r="106" spans="1:5" ht="38.25">
      <c r="A106" s="35" t="s">
        <v>54</v>
      </c>
      <c r="E106" s="40" t="s">
        <v>7198</v>
      </c>
    </row>
    <row r="107" spans="1:5" ht="89.25">
      <c r="A107" t="s">
        <v>55</v>
      </c>
      <c r="E107" s="39" t="s">
        <v>7337</v>
      </c>
    </row>
    <row r="108" spans="1:16" ht="12.75">
      <c r="A108" t="s">
        <v>48</v>
      </c>
      <c s="34" t="s">
        <v>995</v>
      </c>
      <c s="34" t="s">
        <v>7201</v>
      </c>
      <c s="35" t="s">
        <v>5</v>
      </c>
      <c s="6" t="s">
        <v>7202</v>
      </c>
      <c s="36" t="s">
        <v>62</v>
      </c>
      <c s="37">
        <v>40</v>
      </c>
      <c s="36">
        <v>0</v>
      </c>
      <c s="36">
        <f>ROUND(G108*H108,6)</f>
      </c>
      <c r="L108" s="38">
        <v>0</v>
      </c>
      <c s="32">
        <f>ROUND(ROUND(L108,2)*ROUND(G108,3),2)</f>
      </c>
      <c s="36" t="s">
        <v>52</v>
      </c>
      <c>
        <f>(M108*21)/100</f>
      </c>
      <c t="s">
        <v>27</v>
      </c>
    </row>
    <row r="109" spans="1:5" ht="12.75">
      <c r="A109" s="35" t="s">
        <v>53</v>
      </c>
      <c r="E109" s="39" t="s">
        <v>79</v>
      </c>
    </row>
    <row r="110" spans="1:5" ht="38.25">
      <c r="A110" s="35" t="s">
        <v>54</v>
      </c>
      <c r="E110" s="40" t="s">
        <v>7178</v>
      </c>
    </row>
    <row r="111" spans="1:5" ht="76.5">
      <c r="A111" t="s">
        <v>55</v>
      </c>
      <c r="E111" s="39" t="s">
        <v>7340</v>
      </c>
    </row>
    <row r="112" spans="1:16" ht="12.75">
      <c r="A112" t="s">
        <v>48</v>
      </c>
      <c s="34" t="s">
        <v>256</v>
      </c>
      <c s="34" t="s">
        <v>3531</v>
      </c>
      <c s="35" t="s">
        <v>5</v>
      </c>
      <c s="6" t="s">
        <v>3532</v>
      </c>
      <c s="36" t="s">
        <v>51</v>
      </c>
      <c s="37">
        <v>500</v>
      </c>
      <c s="36">
        <v>0</v>
      </c>
      <c s="36">
        <f>ROUND(G112*H112,6)</f>
      </c>
      <c r="L112" s="38">
        <v>0</v>
      </c>
      <c s="32">
        <f>ROUND(ROUND(L112,2)*ROUND(G112,3),2)</f>
      </c>
      <c s="36" t="s">
        <v>52</v>
      </c>
      <c>
        <f>(M112*21)/100</f>
      </c>
      <c t="s">
        <v>27</v>
      </c>
    </row>
    <row r="113" spans="1:5" ht="12.75">
      <c r="A113" s="35" t="s">
        <v>53</v>
      </c>
      <c r="E113" s="39" t="s">
        <v>79</v>
      </c>
    </row>
    <row r="114" spans="1:5" ht="38.25">
      <c r="A114" s="35" t="s">
        <v>54</v>
      </c>
      <c r="E114" s="40" t="s">
        <v>7341</v>
      </c>
    </row>
    <row r="115" spans="1:5" ht="114.75">
      <c r="A115" t="s">
        <v>55</v>
      </c>
      <c r="E115" s="39" t="s">
        <v>3534</v>
      </c>
    </row>
    <row r="116" spans="1:16" ht="12.75">
      <c r="A116" t="s">
        <v>48</v>
      </c>
      <c s="34" t="s">
        <v>260</v>
      </c>
      <c s="34" t="s">
        <v>7342</v>
      </c>
      <c s="35" t="s">
        <v>5</v>
      </c>
      <c s="6" t="s">
        <v>7343</v>
      </c>
      <c s="36" t="s">
        <v>62</v>
      </c>
      <c s="37">
        <v>9</v>
      </c>
      <c s="36">
        <v>0</v>
      </c>
      <c s="36">
        <f>ROUND(G116*H116,6)</f>
      </c>
      <c r="L116" s="38">
        <v>0</v>
      </c>
      <c s="32">
        <f>ROUND(ROUND(L116,2)*ROUND(G116,3),2)</f>
      </c>
      <c s="36" t="s">
        <v>52</v>
      </c>
      <c>
        <f>(M116*21)/100</f>
      </c>
      <c t="s">
        <v>27</v>
      </c>
    </row>
    <row r="117" spans="1:5" ht="12.75">
      <c r="A117" s="35" t="s">
        <v>53</v>
      </c>
      <c r="E117" s="39" t="s">
        <v>79</v>
      </c>
    </row>
    <row r="118" spans="1:5" ht="38.25">
      <c r="A118" s="35" t="s">
        <v>54</v>
      </c>
      <c r="E118" s="40" t="s">
        <v>7344</v>
      </c>
    </row>
    <row r="119" spans="1:5" ht="114.75">
      <c r="A119" t="s">
        <v>55</v>
      </c>
      <c r="E119" s="39" t="s">
        <v>3545</v>
      </c>
    </row>
    <row r="120" spans="1:16" ht="12.75">
      <c r="A120" t="s">
        <v>48</v>
      </c>
      <c s="34" t="s">
        <v>264</v>
      </c>
      <c s="34" t="s">
        <v>7345</v>
      </c>
      <c s="35" t="s">
        <v>5</v>
      </c>
      <c s="6" t="s">
        <v>7346</v>
      </c>
      <c s="36" t="s">
        <v>62</v>
      </c>
      <c s="37">
        <v>4</v>
      </c>
      <c s="36">
        <v>0</v>
      </c>
      <c s="36">
        <f>ROUND(G120*H120,6)</f>
      </c>
      <c r="L120" s="38">
        <v>0</v>
      </c>
      <c s="32">
        <f>ROUND(ROUND(L120,2)*ROUND(G120,3),2)</f>
      </c>
      <c s="36" t="s">
        <v>52</v>
      </c>
      <c>
        <f>(M120*21)/100</f>
      </c>
      <c t="s">
        <v>27</v>
      </c>
    </row>
    <row r="121" spans="1:5" ht="12.75">
      <c r="A121" s="35" t="s">
        <v>53</v>
      </c>
      <c r="E121" s="39" t="s">
        <v>79</v>
      </c>
    </row>
    <row r="122" spans="1:5" ht="38.25">
      <c r="A122" s="35" t="s">
        <v>54</v>
      </c>
      <c r="E122" s="40" t="s">
        <v>7347</v>
      </c>
    </row>
    <row r="123" spans="1:5" ht="114.75">
      <c r="A123" t="s">
        <v>55</v>
      </c>
      <c r="E123" s="39" t="s">
        <v>3545</v>
      </c>
    </row>
    <row r="124" spans="1:13" ht="12.75">
      <c r="A124" t="s">
        <v>46</v>
      </c>
      <c r="C124" s="31" t="s">
        <v>7348</v>
      </c>
      <c r="E124" s="33" t="s">
        <v>7349</v>
      </c>
      <c r="J124" s="32">
        <f>0</f>
      </c>
      <c s="32">
        <f>0</f>
      </c>
      <c s="32">
        <f>0+L125+L129+L133+L137+L141+L145+L149+L153+L157+L161+L165</f>
      </c>
      <c s="32">
        <f>0+M125+M129+M133+M137+M141+M145+M149+M153+M157+M161+M165</f>
      </c>
    </row>
    <row r="125" spans="1:16" ht="25.5">
      <c r="A125" t="s">
        <v>48</v>
      </c>
      <c s="34" t="s">
        <v>283</v>
      </c>
      <c s="34" t="s">
        <v>7350</v>
      </c>
      <c s="35" t="s">
        <v>5</v>
      </c>
      <c s="6" t="s">
        <v>7351</v>
      </c>
      <c s="36" t="s">
        <v>62</v>
      </c>
      <c s="37">
        <v>10</v>
      </c>
      <c s="36">
        <v>0</v>
      </c>
      <c s="36">
        <f>ROUND(G125*H125,6)</f>
      </c>
      <c r="L125" s="38">
        <v>0</v>
      </c>
      <c s="32">
        <f>ROUND(ROUND(L125,2)*ROUND(G125,3),2)</f>
      </c>
      <c s="36" t="s">
        <v>52</v>
      </c>
      <c>
        <f>(M125*21)/100</f>
      </c>
      <c t="s">
        <v>27</v>
      </c>
    </row>
    <row r="126" spans="1:5" ht="12.75">
      <c r="A126" s="35" t="s">
        <v>53</v>
      </c>
      <c r="E126" s="39" t="s">
        <v>5</v>
      </c>
    </row>
    <row r="127" spans="1:5" ht="38.25">
      <c r="A127" s="35" t="s">
        <v>54</v>
      </c>
      <c r="E127" s="40" t="s">
        <v>7249</v>
      </c>
    </row>
    <row r="128" spans="1:5" ht="114.75">
      <c r="A128" t="s">
        <v>55</v>
      </c>
      <c r="E128" s="39" t="s">
        <v>7352</v>
      </c>
    </row>
    <row r="129" spans="1:16" ht="12.75">
      <c r="A129" t="s">
        <v>48</v>
      </c>
      <c s="34" t="s">
        <v>287</v>
      </c>
      <c s="34" t="s">
        <v>7353</v>
      </c>
      <c s="35" t="s">
        <v>5</v>
      </c>
      <c s="6" t="s">
        <v>7354</v>
      </c>
      <c s="36" t="s">
        <v>62</v>
      </c>
      <c s="37">
        <v>1</v>
      </c>
      <c s="36">
        <v>0</v>
      </c>
      <c s="36">
        <f>ROUND(G129*H129,6)</f>
      </c>
      <c r="L129" s="38">
        <v>0</v>
      </c>
      <c s="32">
        <f>ROUND(ROUND(L129,2)*ROUND(G129,3),2)</f>
      </c>
      <c s="36" t="s">
        <v>52</v>
      </c>
      <c>
        <f>(M129*21)/100</f>
      </c>
      <c t="s">
        <v>27</v>
      </c>
    </row>
    <row r="130" spans="1:5" ht="12.75">
      <c r="A130" s="35" t="s">
        <v>53</v>
      </c>
      <c r="E130" s="39" t="s">
        <v>79</v>
      </c>
    </row>
    <row r="131" spans="1:5" ht="38.25">
      <c r="A131" s="35" t="s">
        <v>54</v>
      </c>
      <c r="E131" s="40" t="s">
        <v>7246</v>
      </c>
    </row>
    <row r="132" spans="1:5" ht="89.25">
      <c r="A132" t="s">
        <v>55</v>
      </c>
      <c r="E132" s="39" t="s">
        <v>7355</v>
      </c>
    </row>
    <row r="133" spans="1:16" ht="12.75">
      <c r="A133" t="s">
        <v>48</v>
      </c>
      <c s="34" t="s">
        <v>291</v>
      </c>
      <c s="34" t="s">
        <v>7356</v>
      </c>
      <c s="35" t="s">
        <v>5</v>
      </c>
      <c s="6" t="s">
        <v>7357</v>
      </c>
      <c s="36" t="s">
        <v>62</v>
      </c>
      <c s="37">
        <v>15</v>
      </c>
      <c s="36">
        <v>0</v>
      </c>
      <c s="36">
        <f>ROUND(G133*H133,6)</f>
      </c>
      <c r="L133" s="38">
        <v>0</v>
      </c>
      <c s="32">
        <f>ROUND(ROUND(L133,2)*ROUND(G133,3),2)</f>
      </c>
      <c s="36" t="s">
        <v>52</v>
      </c>
      <c>
        <f>(M133*21)/100</f>
      </c>
      <c t="s">
        <v>27</v>
      </c>
    </row>
    <row r="134" spans="1:5" ht="12.75">
      <c r="A134" s="35" t="s">
        <v>53</v>
      </c>
      <c r="E134" s="39" t="s">
        <v>79</v>
      </c>
    </row>
    <row r="135" spans="1:5" ht="38.25">
      <c r="A135" s="35" t="s">
        <v>54</v>
      </c>
      <c r="E135" s="40" t="s">
        <v>7241</v>
      </c>
    </row>
    <row r="136" spans="1:5" ht="89.25">
      <c r="A136" t="s">
        <v>55</v>
      </c>
      <c r="E136" s="39" t="s">
        <v>3542</v>
      </c>
    </row>
    <row r="137" spans="1:16" ht="25.5">
      <c r="A137" t="s">
        <v>48</v>
      </c>
      <c s="34" t="s">
        <v>295</v>
      </c>
      <c s="34" t="s">
        <v>7358</v>
      </c>
      <c s="35" t="s">
        <v>5</v>
      </c>
      <c s="6" t="s">
        <v>7359</v>
      </c>
      <c s="36" t="s">
        <v>62</v>
      </c>
      <c s="37">
        <v>1</v>
      </c>
      <c s="36">
        <v>0</v>
      </c>
      <c s="36">
        <f>ROUND(G137*H137,6)</f>
      </c>
      <c r="L137" s="38">
        <v>0</v>
      </c>
      <c s="32">
        <f>ROUND(ROUND(L137,2)*ROUND(G137,3),2)</f>
      </c>
      <c s="36" t="s">
        <v>52</v>
      </c>
      <c>
        <f>(M137*21)/100</f>
      </c>
      <c t="s">
        <v>27</v>
      </c>
    </row>
    <row r="138" spans="1:5" ht="12.75">
      <c r="A138" s="35" t="s">
        <v>53</v>
      </c>
      <c r="E138" s="39" t="s">
        <v>79</v>
      </c>
    </row>
    <row r="139" spans="1:5" ht="38.25">
      <c r="A139" s="35" t="s">
        <v>54</v>
      </c>
      <c r="E139" s="40" t="s">
        <v>7213</v>
      </c>
    </row>
    <row r="140" spans="1:5" ht="102">
      <c r="A140" t="s">
        <v>55</v>
      </c>
      <c r="E140" s="39" t="s">
        <v>7223</v>
      </c>
    </row>
    <row r="141" spans="1:16" ht="38.25">
      <c r="A141" t="s">
        <v>48</v>
      </c>
      <c s="34" t="s">
        <v>526</v>
      </c>
      <c s="34" t="s">
        <v>7239</v>
      </c>
      <c s="35" t="s">
        <v>5</v>
      </c>
      <c s="6" t="s">
        <v>7360</v>
      </c>
      <c s="36" t="s">
        <v>105</v>
      </c>
      <c s="37">
        <v>8</v>
      </c>
      <c s="36">
        <v>0</v>
      </c>
      <c s="36">
        <f>ROUND(G141*H141,6)</f>
      </c>
      <c r="L141" s="38">
        <v>0</v>
      </c>
      <c s="32">
        <f>ROUND(ROUND(L141,2)*ROUND(G141,3),2)</f>
      </c>
      <c s="36" t="s">
        <v>52</v>
      </c>
      <c>
        <f>(M141*21)/100</f>
      </c>
      <c t="s">
        <v>27</v>
      </c>
    </row>
    <row r="142" spans="1:5" ht="12.75">
      <c r="A142" s="35" t="s">
        <v>53</v>
      </c>
      <c r="E142" s="39" t="s">
        <v>5</v>
      </c>
    </row>
    <row r="143" spans="1:5" ht="12.75">
      <c r="A143" s="35" t="s">
        <v>54</v>
      </c>
      <c r="E143" s="40" t="s">
        <v>5</v>
      </c>
    </row>
    <row r="144" spans="1:5" ht="140.25">
      <c r="A144" t="s">
        <v>55</v>
      </c>
      <c r="E144" s="39" t="s">
        <v>7361</v>
      </c>
    </row>
    <row r="145" spans="1:16" ht="25.5">
      <c r="A145" t="s">
        <v>48</v>
      </c>
      <c s="34" t="s">
        <v>300</v>
      </c>
      <c s="34" t="s">
        <v>7243</v>
      </c>
      <c s="35" t="s">
        <v>5</v>
      </c>
      <c s="6" t="s">
        <v>7362</v>
      </c>
      <c s="36" t="s">
        <v>105</v>
      </c>
      <c s="37">
        <v>8</v>
      </c>
      <c s="36">
        <v>0</v>
      </c>
      <c s="36">
        <f>ROUND(G145*H145,6)</f>
      </c>
      <c r="L145" s="38">
        <v>0</v>
      </c>
      <c s="32">
        <f>ROUND(ROUND(L145,2)*ROUND(G145,3),2)</f>
      </c>
      <c s="36" t="s">
        <v>52</v>
      </c>
      <c>
        <f>(M145*21)/100</f>
      </c>
      <c t="s">
        <v>27</v>
      </c>
    </row>
    <row r="146" spans="1:5" ht="12.75">
      <c r="A146" s="35" t="s">
        <v>53</v>
      </c>
      <c r="E146" s="39" t="s">
        <v>5</v>
      </c>
    </row>
    <row r="147" spans="1:5" ht="12.75">
      <c r="A147" s="35" t="s">
        <v>54</v>
      </c>
      <c r="E147" s="40" t="s">
        <v>5</v>
      </c>
    </row>
    <row r="148" spans="1:5" ht="153">
      <c r="A148" t="s">
        <v>55</v>
      </c>
      <c r="E148" s="39" t="s">
        <v>7363</v>
      </c>
    </row>
    <row r="149" spans="1:16" ht="25.5">
      <c r="A149" t="s">
        <v>48</v>
      </c>
      <c s="34" t="s">
        <v>533</v>
      </c>
      <c s="34" t="s">
        <v>7364</v>
      </c>
      <c s="35" t="s">
        <v>5</v>
      </c>
      <c s="6" t="s">
        <v>7365</v>
      </c>
      <c s="36" t="s">
        <v>62</v>
      </c>
      <c s="37">
        <v>2</v>
      </c>
      <c s="36">
        <v>0</v>
      </c>
      <c s="36">
        <f>ROUND(G149*H149,6)</f>
      </c>
      <c r="L149" s="38">
        <v>0</v>
      </c>
      <c s="32">
        <f>ROUND(ROUND(L149,2)*ROUND(G149,3),2)</f>
      </c>
      <c s="36" t="s">
        <v>52</v>
      </c>
      <c>
        <f>(M149*21)/100</f>
      </c>
      <c t="s">
        <v>27</v>
      </c>
    </row>
    <row r="150" spans="1:5" ht="12.75">
      <c r="A150" s="35" t="s">
        <v>53</v>
      </c>
      <c r="E150" s="39" t="s">
        <v>7366</v>
      </c>
    </row>
    <row r="151" spans="1:5" ht="38.25">
      <c r="A151" s="35" t="s">
        <v>54</v>
      </c>
      <c r="E151" s="40" t="s">
        <v>7367</v>
      </c>
    </row>
    <row r="152" spans="1:5" ht="89.25">
      <c r="A152" t="s">
        <v>55</v>
      </c>
      <c r="E152" s="39" t="s">
        <v>7280</v>
      </c>
    </row>
    <row r="153" spans="1:16" ht="25.5">
      <c r="A153" t="s">
        <v>48</v>
      </c>
      <c s="34" t="s">
        <v>305</v>
      </c>
      <c s="34" t="s">
        <v>7368</v>
      </c>
      <c s="35" t="s">
        <v>5</v>
      </c>
      <c s="6" t="s">
        <v>7369</v>
      </c>
      <c s="36" t="s">
        <v>62</v>
      </c>
      <c s="37">
        <v>2</v>
      </c>
      <c s="36">
        <v>0</v>
      </c>
      <c s="36">
        <f>ROUND(G153*H153,6)</f>
      </c>
      <c r="L153" s="38">
        <v>0</v>
      </c>
      <c s="32">
        <f>ROUND(ROUND(L153,2)*ROUND(G153,3),2)</f>
      </c>
      <c s="36" t="s">
        <v>52</v>
      </c>
      <c>
        <f>(M153*21)/100</f>
      </c>
      <c t="s">
        <v>27</v>
      </c>
    </row>
    <row r="154" spans="1:5" ht="12.75">
      <c r="A154" s="35" t="s">
        <v>53</v>
      </c>
      <c r="E154" s="39" t="s">
        <v>7366</v>
      </c>
    </row>
    <row r="155" spans="1:5" ht="38.25">
      <c r="A155" s="35" t="s">
        <v>54</v>
      </c>
      <c r="E155" s="40" t="s">
        <v>7367</v>
      </c>
    </row>
    <row r="156" spans="1:5" ht="89.25">
      <c r="A156" t="s">
        <v>55</v>
      </c>
      <c r="E156" s="39" t="s">
        <v>7370</v>
      </c>
    </row>
    <row r="157" spans="1:16" ht="38.25">
      <c r="A157" t="s">
        <v>48</v>
      </c>
      <c s="34" t="s">
        <v>311</v>
      </c>
      <c s="34" t="s">
        <v>7371</v>
      </c>
      <c s="35" t="s">
        <v>5</v>
      </c>
      <c s="6" t="s">
        <v>7372</v>
      </c>
      <c s="36" t="s">
        <v>62</v>
      </c>
      <c s="37">
        <v>1</v>
      </c>
      <c s="36">
        <v>0</v>
      </c>
      <c s="36">
        <f>ROUND(G157*H157,6)</f>
      </c>
      <c r="L157" s="38">
        <v>0</v>
      </c>
      <c s="32">
        <f>ROUND(ROUND(L157,2)*ROUND(G157,3),2)</f>
      </c>
      <c s="36" t="s">
        <v>52</v>
      </c>
      <c>
        <f>(M157*21)/100</f>
      </c>
      <c t="s">
        <v>27</v>
      </c>
    </row>
    <row r="158" spans="1:5" ht="12.75">
      <c r="A158" s="35" t="s">
        <v>53</v>
      </c>
      <c r="E158" s="39" t="s">
        <v>7373</v>
      </c>
    </row>
    <row r="159" spans="1:5" ht="38.25">
      <c r="A159" s="35" t="s">
        <v>54</v>
      </c>
      <c r="E159" s="40" t="s">
        <v>7374</v>
      </c>
    </row>
    <row r="160" spans="1:5" ht="12.75">
      <c r="A160" t="s">
        <v>55</v>
      </c>
      <c r="E160" s="39" t="s">
        <v>5</v>
      </c>
    </row>
    <row r="161" spans="1:16" ht="12.75">
      <c r="A161" t="s">
        <v>48</v>
      </c>
      <c s="34" t="s">
        <v>312</v>
      </c>
      <c s="34" t="s">
        <v>7375</v>
      </c>
      <c s="35" t="s">
        <v>5</v>
      </c>
      <c s="6" t="s">
        <v>7376</v>
      </c>
      <c s="36" t="s">
        <v>62</v>
      </c>
      <c s="37">
        <v>1</v>
      </c>
      <c s="36">
        <v>0</v>
      </c>
      <c s="36">
        <f>ROUND(G161*H161,6)</f>
      </c>
      <c r="L161" s="38">
        <v>0</v>
      </c>
      <c s="32">
        <f>ROUND(ROUND(L161,2)*ROUND(G161,3),2)</f>
      </c>
      <c s="36" t="s">
        <v>52</v>
      </c>
      <c>
        <f>(M161*21)/100</f>
      </c>
      <c t="s">
        <v>27</v>
      </c>
    </row>
    <row r="162" spans="1:5" ht="12.75">
      <c r="A162" s="35" t="s">
        <v>53</v>
      </c>
      <c r="E162" s="39" t="s">
        <v>5</v>
      </c>
    </row>
    <row r="163" spans="1:5" ht="12.75">
      <c r="A163" s="35" t="s">
        <v>54</v>
      </c>
      <c r="E163" s="40" t="s">
        <v>5</v>
      </c>
    </row>
    <row r="164" spans="1:5" ht="89.25">
      <c r="A164" t="s">
        <v>55</v>
      </c>
      <c r="E164" s="39" t="s">
        <v>7377</v>
      </c>
    </row>
    <row r="165" spans="1:16" ht="12.75">
      <c r="A165" t="s">
        <v>48</v>
      </c>
      <c s="34" t="s">
        <v>314</v>
      </c>
      <c s="34" t="s">
        <v>7378</v>
      </c>
      <c s="35" t="s">
        <v>5</v>
      </c>
      <c s="6" t="s">
        <v>7379</v>
      </c>
      <c s="36" t="s">
        <v>62</v>
      </c>
      <c s="37">
        <v>10</v>
      </c>
      <c s="36">
        <v>0</v>
      </c>
      <c s="36">
        <f>ROUND(G165*H165,6)</f>
      </c>
      <c r="L165" s="38">
        <v>0</v>
      </c>
      <c s="32">
        <f>ROUND(ROUND(L165,2)*ROUND(G165,3),2)</f>
      </c>
      <c s="36" t="s">
        <v>52</v>
      </c>
      <c>
        <f>(M165*21)/100</f>
      </c>
      <c t="s">
        <v>27</v>
      </c>
    </row>
    <row r="166" spans="1:5" ht="12.75">
      <c r="A166" s="35" t="s">
        <v>53</v>
      </c>
      <c r="E166" s="39" t="s">
        <v>5</v>
      </c>
    </row>
    <row r="167" spans="1:5" ht="12.75">
      <c r="A167" s="35" t="s">
        <v>54</v>
      </c>
      <c r="E167" s="40" t="s">
        <v>5</v>
      </c>
    </row>
    <row r="168" spans="1:5" ht="102">
      <c r="A168" t="s">
        <v>55</v>
      </c>
      <c r="E168" s="39" t="s">
        <v>7380</v>
      </c>
    </row>
    <row r="169" spans="1:13" ht="12.75">
      <c r="A169" t="s">
        <v>46</v>
      </c>
      <c r="C169" s="31" t="s">
        <v>2340</v>
      </c>
      <c r="E169" s="33" t="s">
        <v>2341</v>
      </c>
      <c r="J169" s="32">
        <f>0</f>
      </c>
      <c s="32">
        <f>0</f>
      </c>
      <c s="32">
        <f>0+L170+L174+L178+L182+L186+L190+L194+L198+L202+L206+L210</f>
      </c>
      <c s="32">
        <f>0+M170+M174+M178+M182+M186+M190+M194+M198+M202+M206+M210</f>
      </c>
    </row>
    <row r="170" spans="1:16" ht="12.75">
      <c r="A170" t="s">
        <v>48</v>
      </c>
      <c s="34" t="s">
        <v>319</v>
      </c>
      <c s="34" t="s">
        <v>2342</v>
      </c>
      <c s="35" t="s">
        <v>5</v>
      </c>
      <c s="6" t="s">
        <v>2343</v>
      </c>
      <c s="36" t="s">
        <v>62</v>
      </c>
      <c s="37">
        <v>1</v>
      </c>
      <c s="36">
        <v>0</v>
      </c>
      <c s="36">
        <f>ROUND(G170*H170,6)</f>
      </c>
      <c r="L170" s="38">
        <v>0</v>
      </c>
      <c s="32">
        <f>ROUND(ROUND(L170,2)*ROUND(G170,3),2)</f>
      </c>
      <c s="36" t="s">
        <v>52</v>
      </c>
      <c>
        <f>(M170*21)/100</f>
      </c>
      <c t="s">
        <v>27</v>
      </c>
    </row>
    <row r="171" spans="1:5" ht="12.75">
      <c r="A171" s="35" t="s">
        <v>53</v>
      </c>
      <c r="E171" s="39" t="s">
        <v>5</v>
      </c>
    </row>
    <row r="172" spans="1:5" ht="38.25">
      <c r="A172" s="35" t="s">
        <v>54</v>
      </c>
      <c r="E172" s="40" t="s">
        <v>2344</v>
      </c>
    </row>
    <row r="173" spans="1:5" ht="12.75">
      <c r="A173" t="s">
        <v>55</v>
      </c>
      <c r="E173" s="39" t="s">
        <v>1391</v>
      </c>
    </row>
    <row r="174" spans="1:16" ht="12.75">
      <c r="A174" t="s">
        <v>48</v>
      </c>
      <c s="34" t="s">
        <v>323</v>
      </c>
      <c s="34" t="s">
        <v>2345</v>
      </c>
      <c s="35" t="s">
        <v>5</v>
      </c>
      <c s="6" t="s">
        <v>2346</v>
      </c>
      <c s="36" t="s">
        <v>298</v>
      </c>
      <c s="37">
        <v>1</v>
      </c>
      <c s="36">
        <v>0</v>
      </c>
      <c s="36">
        <f>ROUND(G174*H174,6)</f>
      </c>
      <c r="L174" s="38">
        <v>0</v>
      </c>
      <c s="32">
        <f>ROUND(ROUND(L174,2)*ROUND(G174,3),2)</f>
      </c>
      <c s="36" t="s">
        <v>52</v>
      </c>
      <c>
        <f>(M174*21)/100</f>
      </c>
      <c t="s">
        <v>27</v>
      </c>
    </row>
    <row r="175" spans="1:5" ht="12.75">
      <c r="A175" s="35" t="s">
        <v>53</v>
      </c>
      <c r="E175" s="39" t="s">
        <v>5</v>
      </c>
    </row>
    <row r="176" spans="1:5" ht="38.25">
      <c r="A176" s="35" t="s">
        <v>54</v>
      </c>
      <c r="E176" s="40" t="s">
        <v>2347</v>
      </c>
    </row>
    <row r="177" spans="1:5" ht="12.75">
      <c r="A177" t="s">
        <v>55</v>
      </c>
      <c r="E177" s="39" t="s">
        <v>1391</v>
      </c>
    </row>
    <row r="178" spans="1:16" ht="12.75">
      <c r="A178" t="s">
        <v>48</v>
      </c>
      <c s="34" t="s">
        <v>327</v>
      </c>
      <c s="34" t="s">
        <v>2348</v>
      </c>
      <c s="35" t="s">
        <v>5</v>
      </c>
      <c s="6" t="s">
        <v>2349</v>
      </c>
      <c s="36" t="s">
        <v>298</v>
      </c>
      <c s="37">
        <v>1</v>
      </c>
      <c s="36">
        <v>0</v>
      </c>
      <c s="36">
        <f>ROUND(G178*H178,6)</f>
      </c>
      <c r="L178" s="38">
        <v>0</v>
      </c>
      <c s="32">
        <f>ROUND(ROUND(L178,2)*ROUND(G178,3),2)</f>
      </c>
      <c s="36" t="s">
        <v>52</v>
      </c>
      <c>
        <f>(M178*21)/100</f>
      </c>
      <c t="s">
        <v>27</v>
      </c>
    </row>
    <row r="179" spans="1:5" ht="12.75">
      <c r="A179" s="35" t="s">
        <v>53</v>
      </c>
      <c r="E179" s="39" t="s">
        <v>5</v>
      </c>
    </row>
    <row r="180" spans="1:5" ht="38.25">
      <c r="A180" s="35" t="s">
        <v>54</v>
      </c>
      <c r="E180" s="40" t="s">
        <v>2350</v>
      </c>
    </row>
    <row r="181" spans="1:5" ht="25.5">
      <c r="A181" t="s">
        <v>55</v>
      </c>
      <c r="E181" s="39" t="s">
        <v>2351</v>
      </c>
    </row>
    <row r="182" spans="1:16" ht="25.5">
      <c r="A182" t="s">
        <v>48</v>
      </c>
      <c s="34" t="s">
        <v>330</v>
      </c>
      <c s="34" t="s">
        <v>2352</v>
      </c>
      <c s="35" t="s">
        <v>5</v>
      </c>
      <c s="6" t="s">
        <v>2353</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14.75">
      <c r="A185" t="s">
        <v>55</v>
      </c>
      <c r="E185" s="39" t="s">
        <v>2354</v>
      </c>
    </row>
    <row r="186" spans="1:16" ht="38.25">
      <c r="A186" t="s">
        <v>48</v>
      </c>
      <c s="34" t="s">
        <v>334</v>
      </c>
      <c s="34" t="s">
        <v>2446</v>
      </c>
      <c s="35" t="s">
        <v>5</v>
      </c>
      <c s="6" t="s">
        <v>7381</v>
      </c>
      <c s="36" t="s">
        <v>62</v>
      </c>
      <c s="37">
        <v>7</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14.75">
      <c r="A189" t="s">
        <v>55</v>
      </c>
      <c r="E189" s="39" t="s">
        <v>7382</v>
      </c>
    </row>
    <row r="190" spans="1:16" ht="25.5">
      <c r="A190" t="s">
        <v>48</v>
      </c>
      <c s="34" t="s">
        <v>558</v>
      </c>
      <c s="34" t="s">
        <v>2355</v>
      </c>
      <c s="35" t="s">
        <v>5</v>
      </c>
      <c s="6" t="s">
        <v>2356</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89.25">
      <c r="A193" t="s">
        <v>55</v>
      </c>
      <c r="E193" s="39" t="s">
        <v>2357</v>
      </c>
    </row>
    <row r="194" spans="1:16" ht="12.75">
      <c r="A194" t="s">
        <v>48</v>
      </c>
      <c s="34" t="s">
        <v>562</v>
      </c>
      <c s="34" t="s">
        <v>7383</v>
      </c>
      <c s="35" t="s">
        <v>5</v>
      </c>
      <c s="6" t="s">
        <v>7384</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76.5">
      <c r="A197" t="s">
        <v>55</v>
      </c>
      <c r="E197" s="39" t="s">
        <v>7385</v>
      </c>
    </row>
    <row r="198" spans="1:16" ht="12.75">
      <c r="A198" t="s">
        <v>48</v>
      </c>
      <c s="34" t="s">
        <v>338</v>
      </c>
      <c s="34" t="s">
        <v>2358</v>
      </c>
      <c s="35" t="s">
        <v>5</v>
      </c>
      <c s="6" t="s">
        <v>2359</v>
      </c>
      <c s="36" t="s">
        <v>105</v>
      </c>
      <c s="37">
        <v>30</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89.25">
      <c r="A201" t="s">
        <v>55</v>
      </c>
      <c r="E201" s="39" t="s">
        <v>2360</v>
      </c>
    </row>
    <row r="202" spans="1:16" ht="12.75">
      <c r="A202" t="s">
        <v>48</v>
      </c>
      <c s="34" t="s">
        <v>342</v>
      </c>
      <c s="34" t="s">
        <v>2361</v>
      </c>
      <c s="35" t="s">
        <v>5</v>
      </c>
      <c s="6" t="s">
        <v>2362</v>
      </c>
      <c s="36" t="s">
        <v>105</v>
      </c>
      <c s="37">
        <v>15</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89.25">
      <c r="A205" t="s">
        <v>55</v>
      </c>
      <c r="E205" s="39" t="s">
        <v>2363</v>
      </c>
    </row>
    <row r="206" spans="1:16" ht="12.75">
      <c r="A206" t="s">
        <v>48</v>
      </c>
      <c s="34" t="s">
        <v>573</v>
      </c>
      <c s="34" t="s">
        <v>900</v>
      </c>
      <c s="35" t="s">
        <v>5</v>
      </c>
      <c s="6" t="s">
        <v>901</v>
      </c>
      <c s="36" t="s">
        <v>105</v>
      </c>
      <c s="37">
        <v>10</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89.25">
      <c r="A209" t="s">
        <v>55</v>
      </c>
      <c r="E209" s="39" t="s">
        <v>2364</v>
      </c>
    </row>
    <row r="210" spans="1:16" ht="12.75">
      <c r="A210" t="s">
        <v>48</v>
      </c>
      <c s="34" t="s">
        <v>577</v>
      </c>
      <c s="34" t="s">
        <v>903</v>
      </c>
      <c s="35" t="s">
        <v>5</v>
      </c>
      <c s="6" t="s">
        <v>904</v>
      </c>
      <c s="36" t="s">
        <v>105</v>
      </c>
      <c s="37">
        <v>20</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89.25">
      <c r="A213" t="s">
        <v>55</v>
      </c>
      <c r="E213" s="39" t="s">
        <v>2365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7.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7251</v>
      </c>
      <c s="41">
        <f>Rekapitulace!C97</f>
      </c>
      <c s="20" t="s">
        <v>0</v>
      </c>
      <c t="s">
        <v>23</v>
      </c>
      <c t="s">
        <v>27</v>
      </c>
    </row>
    <row r="4" spans="1:16" ht="32" customHeight="1">
      <c r="A4" s="24" t="s">
        <v>20</v>
      </c>
      <c s="25" t="s">
        <v>28</v>
      </c>
      <c s="27" t="s">
        <v>7251</v>
      </c>
      <c r="E4" s="26" t="s">
        <v>7252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7388</v>
      </c>
      <c r="E8" s="30" t="s">
        <v>7387</v>
      </c>
      <c r="J8" s="29">
        <f>0+J9+J46+J55+J92+J129</f>
      </c>
      <c s="29">
        <f>0+K9+K46+K55+K92+K129</f>
      </c>
      <c s="29">
        <f>0+L9+L46+L55+L92+L129</f>
      </c>
      <c s="29">
        <f>0+M9+M46+M55+M92+M129</f>
      </c>
    </row>
    <row r="9" spans="1:13" ht="12.75">
      <c r="A9" t="s">
        <v>46</v>
      </c>
      <c r="C9" s="31" t="s">
        <v>4</v>
      </c>
      <c r="E9" s="33" t="s">
        <v>1269</v>
      </c>
      <c r="J9" s="32">
        <f>0</f>
      </c>
      <c s="32">
        <f>0</f>
      </c>
      <c s="32">
        <f>0+L10+L14+L18+L22+L26+L30+L34+L38+L42</f>
      </c>
      <c s="32">
        <f>0+M10+M14+M18+M22+M26+M30+M34+M38+M42</f>
      </c>
    </row>
    <row r="10" spans="1:16" ht="12.75">
      <c r="A10" t="s">
        <v>48</v>
      </c>
      <c s="34" t="s">
        <v>4</v>
      </c>
      <c s="34" t="s">
        <v>1395</v>
      </c>
      <c s="35" t="s">
        <v>5</v>
      </c>
      <c s="6" t="s">
        <v>1396</v>
      </c>
      <c s="36" t="s">
        <v>182</v>
      </c>
      <c s="37">
        <v>5.6</v>
      </c>
      <c s="36">
        <v>0</v>
      </c>
      <c s="36">
        <f>ROUND(G10*H10,6)</f>
      </c>
      <c r="L10" s="38">
        <v>0</v>
      </c>
      <c s="32">
        <f>ROUND(ROUND(L10,2)*ROUND(G10,3),2)</f>
      </c>
      <c s="36" t="s">
        <v>52</v>
      </c>
      <c>
        <f>(M10*21)/100</f>
      </c>
      <c t="s">
        <v>27</v>
      </c>
    </row>
    <row r="11" spans="1:5" ht="12.75">
      <c r="A11" s="35" t="s">
        <v>53</v>
      </c>
      <c r="E11" s="39" t="s">
        <v>79</v>
      </c>
    </row>
    <row r="12" spans="1:5" ht="38.25">
      <c r="A12" s="35" t="s">
        <v>54</v>
      </c>
      <c r="E12" s="40" t="s">
        <v>7389</v>
      </c>
    </row>
    <row r="13" spans="1:5" ht="318.75">
      <c r="A13" t="s">
        <v>55</v>
      </c>
      <c r="E13" s="39" t="s">
        <v>2296</v>
      </c>
    </row>
    <row r="14" spans="1:16" ht="12.75">
      <c r="A14" t="s">
        <v>48</v>
      </c>
      <c s="34" t="s">
        <v>27</v>
      </c>
      <c s="34" t="s">
        <v>192</v>
      </c>
      <c s="35" t="s">
        <v>5</v>
      </c>
      <c s="6" t="s">
        <v>1398</v>
      </c>
      <c s="36" t="s">
        <v>182</v>
      </c>
      <c s="37">
        <v>5.6</v>
      </c>
      <c s="36">
        <v>0</v>
      </c>
      <c s="36">
        <f>ROUND(G14*H14,6)</f>
      </c>
      <c r="L14" s="38">
        <v>0</v>
      </c>
      <c s="32">
        <f>ROUND(ROUND(L14,2)*ROUND(G14,3),2)</f>
      </c>
      <c s="36" t="s">
        <v>52</v>
      </c>
      <c>
        <f>(M14*21)/100</f>
      </c>
      <c t="s">
        <v>27</v>
      </c>
    </row>
    <row r="15" spans="1:5" ht="12.75">
      <c r="A15" s="35" t="s">
        <v>53</v>
      </c>
      <c r="E15" s="39" t="s">
        <v>79</v>
      </c>
    </row>
    <row r="16" spans="1:5" ht="38.25">
      <c r="A16" s="35" t="s">
        <v>54</v>
      </c>
      <c r="E16" s="40" t="s">
        <v>7389</v>
      </c>
    </row>
    <row r="17" spans="1:5" ht="318.75">
      <c r="A17" t="s">
        <v>55</v>
      </c>
      <c r="E17" s="39" t="s">
        <v>2296</v>
      </c>
    </row>
    <row r="18" spans="1:16" ht="12.75">
      <c r="A18" t="s">
        <v>48</v>
      </c>
      <c s="34" t="s">
        <v>26</v>
      </c>
      <c s="34" t="s">
        <v>2417</v>
      </c>
      <c s="35" t="s">
        <v>5</v>
      </c>
      <c s="6" t="s">
        <v>2418</v>
      </c>
      <c s="36" t="s">
        <v>197</v>
      </c>
      <c s="37">
        <v>7</v>
      </c>
      <c s="36">
        <v>0</v>
      </c>
      <c s="36">
        <f>ROUND(G18*H18,6)</f>
      </c>
      <c r="L18" s="38">
        <v>0</v>
      </c>
      <c s="32">
        <f>ROUND(ROUND(L18,2)*ROUND(G18,3),2)</f>
      </c>
      <c s="36" t="s">
        <v>52</v>
      </c>
      <c>
        <f>(M18*21)/100</f>
      </c>
      <c t="s">
        <v>27</v>
      </c>
    </row>
    <row r="19" spans="1:5" ht="12.75">
      <c r="A19" s="35" t="s">
        <v>53</v>
      </c>
      <c r="E19" s="39" t="s">
        <v>79</v>
      </c>
    </row>
    <row r="20" spans="1:5" ht="38.25">
      <c r="A20" s="35" t="s">
        <v>54</v>
      </c>
      <c r="E20" s="40" t="s">
        <v>7390</v>
      </c>
    </row>
    <row r="21" spans="1:5" ht="38.25">
      <c r="A21" t="s">
        <v>55</v>
      </c>
      <c r="E21" s="39" t="s">
        <v>2420</v>
      </c>
    </row>
    <row r="22" spans="1:16" ht="12.75">
      <c r="A22" t="s">
        <v>48</v>
      </c>
      <c s="34" t="s">
        <v>63</v>
      </c>
      <c s="34" t="s">
        <v>1277</v>
      </c>
      <c s="35" t="s">
        <v>5</v>
      </c>
      <c s="6" t="s">
        <v>1278</v>
      </c>
      <c s="36" t="s">
        <v>51</v>
      </c>
      <c s="37">
        <v>200</v>
      </c>
      <c s="36">
        <v>0</v>
      </c>
      <c s="36">
        <f>ROUND(G22*H22,6)</f>
      </c>
      <c r="L22" s="38">
        <v>0</v>
      </c>
      <c s="32">
        <f>ROUND(ROUND(L22,2)*ROUND(G22,3),2)</f>
      </c>
      <c s="36" t="s">
        <v>52</v>
      </c>
      <c>
        <f>(M22*21)/100</f>
      </c>
      <c t="s">
        <v>27</v>
      </c>
    </row>
    <row r="23" spans="1:5" ht="12.75">
      <c r="A23" s="35" t="s">
        <v>53</v>
      </c>
      <c r="E23" s="39" t="s">
        <v>79</v>
      </c>
    </row>
    <row r="24" spans="1:5" ht="38.25">
      <c r="A24" s="35" t="s">
        <v>54</v>
      </c>
      <c r="E24" s="40" t="s">
        <v>7391</v>
      </c>
    </row>
    <row r="25" spans="1:5" ht="102">
      <c r="A25" t="s">
        <v>55</v>
      </c>
      <c r="E25" s="39" t="s">
        <v>2425</v>
      </c>
    </row>
    <row r="26" spans="1:16" ht="12.75">
      <c r="A26" t="s">
        <v>48</v>
      </c>
      <c s="34" t="s">
        <v>67</v>
      </c>
      <c s="34" t="s">
        <v>217</v>
      </c>
      <c s="35" t="s">
        <v>5</v>
      </c>
      <c s="6" t="s">
        <v>218</v>
      </c>
      <c s="36" t="s">
        <v>51</v>
      </c>
      <c s="37">
        <v>20</v>
      </c>
      <c s="36">
        <v>0</v>
      </c>
      <c s="36">
        <f>ROUND(G26*H26,6)</f>
      </c>
      <c r="L26" s="38">
        <v>0</v>
      </c>
      <c s="32">
        <f>ROUND(ROUND(L26,2)*ROUND(G26,3),2)</f>
      </c>
      <c s="36" t="s">
        <v>52</v>
      </c>
      <c>
        <f>(M26*21)/100</f>
      </c>
      <c t="s">
        <v>27</v>
      </c>
    </row>
    <row r="27" spans="1:5" ht="12.75">
      <c r="A27" s="35" t="s">
        <v>53</v>
      </c>
      <c r="E27" s="39" t="s">
        <v>79</v>
      </c>
    </row>
    <row r="28" spans="1:5" ht="38.25">
      <c r="A28" s="35" t="s">
        <v>54</v>
      </c>
      <c r="E28" s="40" t="s">
        <v>7392</v>
      </c>
    </row>
    <row r="29" spans="1:5" ht="140.25">
      <c r="A29" t="s">
        <v>55</v>
      </c>
      <c r="E29" s="39" t="s">
        <v>2426</v>
      </c>
    </row>
    <row r="30" spans="1:16" ht="25.5">
      <c r="A30" t="s">
        <v>48</v>
      </c>
      <c s="34" t="s">
        <v>72</v>
      </c>
      <c s="34" t="s">
        <v>1753</v>
      </c>
      <c s="35" t="s">
        <v>5</v>
      </c>
      <c s="6" t="s">
        <v>1754</v>
      </c>
      <c s="36" t="s">
        <v>51</v>
      </c>
      <c s="37">
        <v>20</v>
      </c>
      <c s="36">
        <v>0</v>
      </c>
      <c s="36">
        <f>ROUND(G30*H30,6)</f>
      </c>
      <c r="L30" s="38">
        <v>0</v>
      </c>
      <c s="32">
        <f>ROUND(ROUND(L30,2)*ROUND(G30,3),2)</f>
      </c>
      <c s="36" t="s">
        <v>52</v>
      </c>
      <c>
        <f>(M30*21)/100</f>
      </c>
      <c t="s">
        <v>27</v>
      </c>
    </row>
    <row r="31" spans="1:5" ht="12.75">
      <c r="A31" s="35" t="s">
        <v>53</v>
      </c>
      <c r="E31" s="39" t="s">
        <v>79</v>
      </c>
    </row>
    <row r="32" spans="1:5" ht="38.25">
      <c r="A32" s="35" t="s">
        <v>54</v>
      </c>
      <c r="E32" s="40" t="s">
        <v>7393</v>
      </c>
    </row>
    <row r="33" spans="1:5" ht="140.25">
      <c r="A33" t="s">
        <v>55</v>
      </c>
      <c r="E33" s="39" t="s">
        <v>7170</v>
      </c>
    </row>
    <row r="34" spans="1:16" ht="25.5">
      <c r="A34" t="s">
        <v>48</v>
      </c>
      <c s="34" t="s">
        <v>123</v>
      </c>
      <c s="34" t="s">
        <v>233</v>
      </c>
      <c s="35" t="s">
        <v>5</v>
      </c>
      <c s="6" t="s">
        <v>234</v>
      </c>
      <c s="36" t="s">
        <v>62</v>
      </c>
      <c s="37">
        <v>4</v>
      </c>
      <c s="36">
        <v>0</v>
      </c>
      <c s="36">
        <f>ROUND(G34*H34,6)</f>
      </c>
      <c r="L34" s="38">
        <v>0</v>
      </c>
      <c s="32">
        <f>ROUND(ROUND(L34,2)*ROUND(G34,3),2)</f>
      </c>
      <c s="36" t="s">
        <v>52</v>
      </c>
      <c>
        <f>(M34*21)/100</f>
      </c>
      <c t="s">
        <v>27</v>
      </c>
    </row>
    <row r="35" spans="1:5" ht="12.75">
      <c r="A35" s="35" t="s">
        <v>53</v>
      </c>
      <c r="E35" s="39" t="s">
        <v>79</v>
      </c>
    </row>
    <row r="36" spans="1:5" ht="38.25">
      <c r="A36" s="35" t="s">
        <v>54</v>
      </c>
      <c r="E36" s="40" t="s">
        <v>7394</v>
      </c>
    </row>
    <row r="37" spans="1:5" ht="102">
      <c r="A37" t="s">
        <v>55</v>
      </c>
      <c r="E37" s="39" t="s">
        <v>2313</v>
      </c>
    </row>
    <row r="38" spans="1:16" ht="12.75">
      <c r="A38" t="s">
        <v>48</v>
      </c>
      <c s="34" t="s">
        <v>163</v>
      </c>
      <c s="34" t="s">
        <v>3528</v>
      </c>
      <c s="35" t="s">
        <v>5</v>
      </c>
      <c s="6" t="s">
        <v>3529</v>
      </c>
      <c s="36" t="s">
        <v>51</v>
      </c>
      <c s="37">
        <v>220</v>
      </c>
      <c s="36">
        <v>0</v>
      </c>
      <c s="36">
        <f>ROUND(G38*H38,6)</f>
      </c>
      <c r="L38" s="38">
        <v>0</v>
      </c>
      <c s="32">
        <f>ROUND(ROUND(L38,2)*ROUND(G38,3),2)</f>
      </c>
      <c s="36" t="s">
        <v>52</v>
      </c>
      <c>
        <f>(M38*21)/100</f>
      </c>
      <c t="s">
        <v>27</v>
      </c>
    </row>
    <row r="39" spans="1:5" ht="12.75">
      <c r="A39" s="35" t="s">
        <v>53</v>
      </c>
      <c r="E39" s="39" t="s">
        <v>79</v>
      </c>
    </row>
    <row r="40" spans="1:5" ht="38.25">
      <c r="A40" s="35" t="s">
        <v>54</v>
      </c>
      <c r="E40" s="40" t="s">
        <v>7395</v>
      </c>
    </row>
    <row r="41" spans="1:5" ht="76.5">
      <c r="A41" t="s">
        <v>55</v>
      </c>
      <c r="E41" s="39" t="s">
        <v>3530</v>
      </c>
    </row>
    <row r="42" spans="1:16" ht="12.75">
      <c r="A42" t="s">
        <v>48</v>
      </c>
      <c s="34" t="s">
        <v>76</v>
      </c>
      <c s="34" t="s">
        <v>7309</v>
      </c>
      <c s="35" t="s">
        <v>5</v>
      </c>
      <c s="6" t="s">
        <v>7310</v>
      </c>
      <c s="36" t="s">
        <v>182</v>
      </c>
      <c s="37">
        <v>2.1</v>
      </c>
      <c s="36">
        <v>0</v>
      </c>
      <c s="36">
        <f>ROUND(G42*H42,6)</f>
      </c>
      <c r="L42" s="38">
        <v>0</v>
      </c>
      <c s="32">
        <f>ROUND(ROUND(L42,2)*ROUND(G42,3),2)</f>
      </c>
      <c s="36" t="s">
        <v>52</v>
      </c>
      <c>
        <f>(M42*21)/100</f>
      </c>
      <c t="s">
        <v>27</v>
      </c>
    </row>
    <row r="43" spans="1:5" ht="12.75">
      <c r="A43" s="35" t="s">
        <v>53</v>
      </c>
      <c r="E43" s="39" t="s">
        <v>79</v>
      </c>
    </row>
    <row r="44" spans="1:5" ht="38.25">
      <c r="A44" s="35" t="s">
        <v>54</v>
      </c>
      <c r="E44" s="40" t="s">
        <v>7396</v>
      </c>
    </row>
    <row r="45" spans="1:5" ht="216.75">
      <c r="A45" t="s">
        <v>55</v>
      </c>
      <c r="E45" s="39" t="s">
        <v>7312</v>
      </c>
    </row>
    <row r="46" spans="1:13" ht="12.75">
      <c r="A46" t="s">
        <v>46</v>
      </c>
      <c r="C46" s="31" t="s">
        <v>102</v>
      </c>
      <c r="E46" s="33" t="s">
        <v>7313</v>
      </c>
      <c r="J46" s="32">
        <f>0</f>
      </c>
      <c s="32">
        <f>0</f>
      </c>
      <c s="32">
        <f>0+L47+L51</f>
      </c>
      <c s="32">
        <f>0+M47+M51</f>
      </c>
    </row>
    <row r="47" spans="1:16" ht="25.5">
      <c r="A47" t="s">
        <v>48</v>
      </c>
      <c s="34" t="s">
        <v>86</v>
      </c>
      <c s="34" t="s">
        <v>7314</v>
      </c>
      <c s="35" t="s">
        <v>7315</v>
      </c>
      <c s="6" t="s">
        <v>7316</v>
      </c>
      <c s="36" t="s">
        <v>443</v>
      </c>
      <c s="37">
        <v>1</v>
      </c>
      <c s="36">
        <v>0</v>
      </c>
      <c s="36">
        <f>ROUND(G47*H47,6)</f>
      </c>
      <c r="L47" s="38">
        <v>0</v>
      </c>
      <c s="32">
        <f>ROUND(ROUND(L47,2)*ROUND(G47,3),2)</f>
      </c>
      <c s="36" t="s">
        <v>52</v>
      </c>
      <c>
        <f>(M47*21)/100</f>
      </c>
      <c t="s">
        <v>27</v>
      </c>
    </row>
    <row r="48" spans="1:5" ht="12.75">
      <c r="A48" s="35" t="s">
        <v>53</v>
      </c>
      <c r="E48" s="39" t="s">
        <v>445</v>
      </c>
    </row>
    <row r="49" spans="1:5" ht="12.75">
      <c r="A49" s="35" t="s">
        <v>54</v>
      </c>
      <c r="E49" s="40" t="s">
        <v>5</v>
      </c>
    </row>
    <row r="50" spans="1:5" ht="140.25">
      <c r="A50" t="s">
        <v>55</v>
      </c>
      <c r="E50" s="39" t="s">
        <v>7317</v>
      </c>
    </row>
    <row r="51" spans="1:16" ht="25.5">
      <c r="A51" t="s">
        <v>48</v>
      </c>
      <c s="34" t="s">
        <v>90</v>
      </c>
      <c s="34" t="s">
        <v>2290</v>
      </c>
      <c s="35" t="s">
        <v>2291</v>
      </c>
      <c s="6" t="s">
        <v>7318</v>
      </c>
      <c s="36" t="s">
        <v>443</v>
      </c>
      <c s="37">
        <v>0.2</v>
      </c>
      <c s="36">
        <v>0</v>
      </c>
      <c s="36">
        <f>ROUND(G51*H51,6)</f>
      </c>
      <c r="L51" s="38">
        <v>0</v>
      </c>
      <c s="32">
        <f>ROUND(ROUND(L51,2)*ROUND(G51,3),2)</f>
      </c>
      <c s="36" t="s">
        <v>52</v>
      </c>
      <c>
        <f>(M51*21)/100</f>
      </c>
      <c t="s">
        <v>27</v>
      </c>
    </row>
    <row r="52" spans="1:5" ht="12.75">
      <c r="A52" s="35" t="s">
        <v>53</v>
      </c>
      <c r="E52" s="39" t="s">
        <v>445</v>
      </c>
    </row>
    <row r="53" spans="1:5" ht="12.75">
      <c r="A53" s="35" t="s">
        <v>54</v>
      </c>
      <c r="E53" s="40" t="s">
        <v>5</v>
      </c>
    </row>
    <row r="54" spans="1:5" ht="140.25">
      <c r="A54" t="s">
        <v>55</v>
      </c>
      <c r="E54" s="39" t="s">
        <v>7317</v>
      </c>
    </row>
    <row r="55" spans="1:13" ht="12.75">
      <c r="A55" t="s">
        <v>46</v>
      </c>
      <c r="C55" s="31" t="s">
        <v>7173</v>
      </c>
      <c r="E55" s="33" t="s">
        <v>7174</v>
      </c>
      <c r="J55" s="32">
        <f>0</f>
      </c>
      <c s="32">
        <f>0</f>
      </c>
      <c s="32">
        <f>0+L56+L60+L64+L68+L72+L76+L80+L84+L88</f>
      </c>
      <c s="32">
        <f>0+M56+M60+M64+M68+M72+M76+M80+M84+M88</f>
      </c>
    </row>
    <row r="56" spans="1:16" ht="12.75">
      <c r="A56" t="s">
        <v>48</v>
      </c>
      <c s="34" t="s">
        <v>94</v>
      </c>
      <c s="34" t="s">
        <v>206</v>
      </c>
      <c s="35" t="s">
        <v>5</v>
      </c>
      <c s="6" t="s">
        <v>207</v>
      </c>
      <c s="36" t="s">
        <v>62</v>
      </c>
      <c s="37">
        <v>2</v>
      </c>
      <c s="36">
        <v>0</v>
      </c>
      <c s="36">
        <f>ROUND(G56*H56,6)</f>
      </c>
      <c r="L56" s="38">
        <v>0</v>
      </c>
      <c s="32">
        <f>ROUND(ROUND(L56,2)*ROUND(G56,3),2)</f>
      </c>
      <c s="36" t="s">
        <v>52</v>
      </c>
      <c>
        <f>(M56*21)/100</f>
      </c>
      <c t="s">
        <v>27</v>
      </c>
    </row>
    <row r="57" spans="1:5" ht="12.75">
      <c r="A57" s="35" t="s">
        <v>53</v>
      </c>
      <c r="E57" s="39" t="s">
        <v>79</v>
      </c>
    </row>
    <row r="58" spans="1:5" ht="38.25">
      <c r="A58" s="35" t="s">
        <v>54</v>
      </c>
      <c r="E58" s="40" t="s">
        <v>7222</v>
      </c>
    </row>
    <row r="59" spans="1:5" ht="102">
      <c r="A59" t="s">
        <v>55</v>
      </c>
      <c r="E59" s="39" t="s">
        <v>7176</v>
      </c>
    </row>
    <row r="60" spans="1:16" ht="12.75">
      <c r="A60" t="s">
        <v>48</v>
      </c>
      <c s="34" t="s">
        <v>98</v>
      </c>
      <c s="34" t="s">
        <v>284</v>
      </c>
      <c s="35" t="s">
        <v>5</v>
      </c>
      <c s="6" t="s">
        <v>7177</v>
      </c>
      <c s="36" t="s">
        <v>51</v>
      </c>
      <c s="37">
        <v>85</v>
      </c>
      <c s="36">
        <v>0</v>
      </c>
      <c s="36">
        <f>ROUND(G60*H60,6)</f>
      </c>
      <c r="L60" s="38">
        <v>0</v>
      </c>
      <c s="32">
        <f>ROUND(ROUND(L60,2)*ROUND(G60,3),2)</f>
      </c>
      <c s="36" t="s">
        <v>52</v>
      </c>
      <c>
        <f>(M60*21)/100</f>
      </c>
      <c t="s">
        <v>27</v>
      </c>
    </row>
    <row r="61" spans="1:5" ht="12.75">
      <c r="A61" s="35" t="s">
        <v>53</v>
      </c>
      <c r="E61" s="39" t="s">
        <v>79</v>
      </c>
    </row>
    <row r="62" spans="1:5" ht="38.25">
      <c r="A62" s="35" t="s">
        <v>54</v>
      </c>
      <c r="E62" s="40" t="s">
        <v>7397</v>
      </c>
    </row>
    <row r="63" spans="1:5" ht="140.25">
      <c r="A63" t="s">
        <v>55</v>
      </c>
      <c r="E63" s="39" t="s">
        <v>7179</v>
      </c>
    </row>
    <row r="64" spans="1:16" ht="12.75">
      <c r="A64" t="s">
        <v>48</v>
      </c>
      <c s="34" t="s">
        <v>102</v>
      </c>
      <c s="34" t="s">
        <v>7320</v>
      </c>
      <c s="35" t="s">
        <v>5</v>
      </c>
      <c s="6" t="s">
        <v>7321</v>
      </c>
      <c s="36" t="s">
        <v>62</v>
      </c>
      <c s="37">
        <v>7</v>
      </c>
      <c s="36">
        <v>0</v>
      </c>
      <c s="36">
        <f>ROUND(G64*H64,6)</f>
      </c>
      <c r="L64" s="38">
        <v>0</v>
      </c>
      <c s="32">
        <f>ROUND(ROUND(L64,2)*ROUND(G64,3),2)</f>
      </c>
      <c s="36" t="s">
        <v>52</v>
      </c>
      <c>
        <f>(M64*21)/100</f>
      </c>
      <c t="s">
        <v>27</v>
      </c>
    </row>
    <row r="65" spans="1:5" ht="12.75">
      <c r="A65" s="35" t="s">
        <v>53</v>
      </c>
      <c r="E65" s="39" t="s">
        <v>79</v>
      </c>
    </row>
    <row r="66" spans="1:5" ht="38.25">
      <c r="A66" s="35" t="s">
        <v>54</v>
      </c>
      <c r="E66" s="40" t="s">
        <v>7398</v>
      </c>
    </row>
    <row r="67" spans="1:5" ht="89.25">
      <c r="A67" t="s">
        <v>55</v>
      </c>
      <c r="E67" s="39" t="s">
        <v>7323</v>
      </c>
    </row>
    <row r="68" spans="1:16" ht="12.75">
      <c r="A68" t="s">
        <v>48</v>
      </c>
      <c s="34" t="s">
        <v>107</v>
      </c>
      <c s="34" t="s">
        <v>7180</v>
      </c>
      <c s="35" t="s">
        <v>5</v>
      </c>
      <c s="6" t="s">
        <v>7181</v>
      </c>
      <c s="36" t="s">
        <v>51</v>
      </c>
      <c s="37">
        <v>100</v>
      </c>
      <c s="36">
        <v>0</v>
      </c>
      <c s="36">
        <f>ROUND(G68*H68,6)</f>
      </c>
      <c r="L68" s="38">
        <v>0</v>
      </c>
      <c s="32">
        <f>ROUND(ROUND(L68,2)*ROUND(G68,3),2)</f>
      </c>
      <c s="36" t="s">
        <v>52</v>
      </c>
      <c>
        <f>(M68*21)/100</f>
      </c>
      <c t="s">
        <v>27</v>
      </c>
    </row>
    <row r="69" spans="1:5" ht="12.75">
      <c r="A69" s="35" t="s">
        <v>53</v>
      </c>
      <c r="E69" s="39" t="s">
        <v>79</v>
      </c>
    </row>
    <row r="70" spans="1:5" ht="38.25">
      <c r="A70" s="35" t="s">
        <v>54</v>
      </c>
      <c r="E70" s="40" t="s">
        <v>7399</v>
      </c>
    </row>
    <row r="71" spans="1:5" ht="89.25">
      <c r="A71" t="s">
        <v>55</v>
      </c>
      <c r="E71" s="39" t="s">
        <v>823</v>
      </c>
    </row>
    <row r="72" spans="1:16" ht="12.75">
      <c r="A72" t="s">
        <v>48</v>
      </c>
      <c s="34" t="s">
        <v>111</v>
      </c>
      <c s="34" t="s">
        <v>301</v>
      </c>
      <c s="35" t="s">
        <v>5</v>
      </c>
      <c s="6" t="s">
        <v>302</v>
      </c>
      <c s="36" t="s">
        <v>51</v>
      </c>
      <c s="37">
        <v>220</v>
      </c>
      <c s="36">
        <v>0</v>
      </c>
      <c s="36">
        <f>ROUND(G72*H72,6)</f>
      </c>
      <c r="L72" s="38">
        <v>0</v>
      </c>
      <c s="32">
        <f>ROUND(ROUND(L72,2)*ROUND(G72,3),2)</f>
      </c>
      <c s="36" t="s">
        <v>52</v>
      </c>
      <c>
        <f>(M72*21)/100</f>
      </c>
      <c t="s">
        <v>27</v>
      </c>
    </row>
    <row r="73" spans="1:5" ht="12.75">
      <c r="A73" s="35" t="s">
        <v>53</v>
      </c>
      <c r="E73" s="39" t="s">
        <v>79</v>
      </c>
    </row>
    <row r="74" spans="1:5" ht="38.25">
      <c r="A74" s="35" t="s">
        <v>54</v>
      </c>
      <c r="E74" s="40" t="s">
        <v>7400</v>
      </c>
    </row>
    <row r="75" spans="1:5" ht="89.25">
      <c r="A75" t="s">
        <v>55</v>
      </c>
      <c r="E75" s="39" t="s">
        <v>823</v>
      </c>
    </row>
    <row r="76" spans="1:16" ht="25.5">
      <c r="A76" t="s">
        <v>48</v>
      </c>
      <c s="34" t="s">
        <v>115</v>
      </c>
      <c s="34" t="s">
        <v>842</v>
      </c>
      <c s="35" t="s">
        <v>5</v>
      </c>
      <c s="6" t="s">
        <v>843</v>
      </c>
      <c s="36" t="s">
        <v>62</v>
      </c>
      <c s="37">
        <v>14</v>
      </c>
      <c s="36">
        <v>0</v>
      </c>
      <c s="36">
        <f>ROUND(G76*H76,6)</f>
      </c>
      <c r="L76" s="38">
        <v>0</v>
      </c>
      <c s="32">
        <f>ROUND(ROUND(L76,2)*ROUND(G76,3),2)</f>
      </c>
      <c s="36" t="s">
        <v>52</v>
      </c>
      <c>
        <f>(M76*21)/100</f>
      </c>
      <c t="s">
        <v>27</v>
      </c>
    </row>
    <row r="77" spans="1:5" ht="12.75">
      <c r="A77" s="35" t="s">
        <v>53</v>
      </c>
      <c r="E77" s="39" t="s">
        <v>79</v>
      </c>
    </row>
    <row r="78" spans="1:5" ht="38.25">
      <c r="A78" s="35" t="s">
        <v>54</v>
      </c>
      <c r="E78" s="40" t="s">
        <v>7336</v>
      </c>
    </row>
    <row r="79" spans="1:5" ht="89.25">
      <c r="A79" t="s">
        <v>55</v>
      </c>
      <c r="E79" s="39" t="s">
        <v>7337</v>
      </c>
    </row>
    <row r="80" spans="1:16" ht="25.5">
      <c r="A80" t="s">
        <v>48</v>
      </c>
      <c s="34" t="s">
        <v>119</v>
      </c>
      <c s="34" t="s">
        <v>306</v>
      </c>
      <c s="35" t="s">
        <v>5</v>
      </c>
      <c s="6" t="s">
        <v>307</v>
      </c>
      <c s="36" t="s">
        <v>62</v>
      </c>
      <c s="37">
        <v>14</v>
      </c>
      <c s="36">
        <v>0</v>
      </c>
      <c s="36">
        <f>ROUND(G80*H80,6)</f>
      </c>
      <c r="L80" s="38">
        <v>0</v>
      </c>
      <c s="32">
        <f>ROUND(ROUND(L80,2)*ROUND(G80,3),2)</f>
      </c>
      <c s="36" t="s">
        <v>52</v>
      </c>
      <c>
        <f>(M80*21)/100</f>
      </c>
      <c t="s">
        <v>27</v>
      </c>
    </row>
    <row r="81" spans="1:5" ht="12.75">
      <c r="A81" s="35" t="s">
        <v>53</v>
      </c>
      <c r="E81" s="39" t="s">
        <v>79</v>
      </c>
    </row>
    <row r="82" spans="1:5" ht="38.25">
      <c r="A82" s="35" t="s">
        <v>54</v>
      </c>
      <c r="E82" s="40" t="s">
        <v>7336</v>
      </c>
    </row>
    <row r="83" spans="1:5" ht="89.25">
      <c r="A83" t="s">
        <v>55</v>
      </c>
      <c r="E83" s="39" t="s">
        <v>7337</v>
      </c>
    </row>
    <row r="84" spans="1:16" ht="12.75">
      <c r="A84" t="s">
        <v>48</v>
      </c>
      <c s="34" t="s">
        <v>125</v>
      </c>
      <c s="34" t="s">
        <v>7201</v>
      </c>
      <c s="35" t="s">
        <v>5</v>
      </c>
      <c s="6" t="s">
        <v>7202</v>
      </c>
      <c s="36" t="s">
        <v>62</v>
      </c>
      <c s="37">
        <v>14</v>
      </c>
      <c s="36">
        <v>0</v>
      </c>
      <c s="36">
        <f>ROUND(G84*H84,6)</f>
      </c>
      <c r="L84" s="38">
        <v>0</v>
      </c>
      <c s="32">
        <f>ROUND(ROUND(L84,2)*ROUND(G84,3),2)</f>
      </c>
      <c s="36" t="s">
        <v>52</v>
      </c>
      <c>
        <f>(M84*21)/100</f>
      </c>
      <c t="s">
        <v>27</v>
      </c>
    </row>
    <row r="85" spans="1:5" ht="12.75">
      <c r="A85" s="35" t="s">
        <v>53</v>
      </c>
      <c r="E85" s="39" t="s">
        <v>79</v>
      </c>
    </row>
    <row r="86" spans="1:5" ht="38.25">
      <c r="A86" s="35" t="s">
        <v>54</v>
      </c>
      <c r="E86" s="40" t="s">
        <v>7401</v>
      </c>
    </row>
    <row r="87" spans="1:5" ht="76.5">
      <c r="A87" t="s">
        <v>55</v>
      </c>
      <c r="E87" s="39" t="s">
        <v>7340</v>
      </c>
    </row>
    <row r="88" spans="1:16" ht="12.75">
      <c r="A88" t="s">
        <v>48</v>
      </c>
      <c s="34" t="s">
        <v>129</v>
      </c>
      <c s="34" t="s">
        <v>3531</v>
      </c>
      <c s="35" t="s">
        <v>5</v>
      </c>
      <c s="6" t="s">
        <v>3532</v>
      </c>
      <c s="36" t="s">
        <v>51</v>
      </c>
      <c s="37">
        <v>200</v>
      </c>
      <c s="36">
        <v>0</v>
      </c>
      <c s="36">
        <f>ROUND(G88*H88,6)</f>
      </c>
      <c r="L88" s="38">
        <v>0</v>
      </c>
      <c s="32">
        <f>ROUND(ROUND(L88,2)*ROUND(G88,3),2)</f>
      </c>
      <c s="36" t="s">
        <v>52</v>
      </c>
      <c>
        <f>(M88*21)/100</f>
      </c>
      <c t="s">
        <v>27</v>
      </c>
    </row>
    <row r="89" spans="1:5" ht="12.75">
      <c r="A89" s="35" t="s">
        <v>53</v>
      </c>
      <c r="E89" s="39" t="s">
        <v>79</v>
      </c>
    </row>
    <row r="90" spans="1:5" ht="38.25">
      <c r="A90" s="35" t="s">
        <v>54</v>
      </c>
      <c r="E90" s="40" t="s">
        <v>7402</v>
      </c>
    </row>
    <row r="91" spans="1:5" ht="114.75">
      <c r="A91" t="s">
        <v>55</v>
      </c>
      <c r="E91" s="39" t="s">
        <v>3534</v>
      </c>
    </row>
    <row r="92" spans="1:13" ht="12.75">
      <c r="A92" t="s">
        <v>46</v>
      </c>
      <c r="C92" s="31" t="s">
        <v>7348</v>
      </c>
      <c r="E92" s="33" t="s">
        <v>7349</v>
      </c>
      <c r="J92" s="32">
        <f>0</f>
      </c>
      <c s="32">
        <f>0</f>
      </c>
      <c s="32">
        <f>0+L93+L97+L101+L105+L109+L113+L117+L121+L125</f>
      </c>
      <c s="32">
        <f>0+M93+M97+M101+M105+M109+M113+M117+M121+M125</f>
      </c>
    </row>
    <row r="93" spans="1:16" ht="12.75">
      <c r="A93" t="s">
        <v>48</v>
      </c>
      <c s="34" t="s">
        <v>133</v>
      </c>
      <c s="34" t="s">
        <v>7403</v>
      </c>
      <c s="35" t="s">
        <v>5</v>
      </c>
      <c s="6" t="s">
        <v>7404</v>
      </c>
      <c s="36" t="s">
        <v>62</v>
      </c>
      <c s="37">
        <v>7</v>
      </c>
      <c s="36">
        <v>0</v>
      </c>
      <c s="36">
        <f>ROUND(G93*H93,6)</f>
      </c>
      <c r="L93" s="38">
        <v>0</v>
      </c>
      <c s="32">
        <f>ROUND(ROUND(L93,2)*ROUND(G93,3),2)</f>
      </c>
      <c s="36" t="s">
        <v>52</v>
      </c>
      <c>
        <f>(M93*21)/100</f>
      </c>
      <c t="s">
        <v>27</v>
      </c>
    </row>
    <row r="94" spans="1:5" ht="12.75">
      <c r="A94" s="35" t="s">
        <v>53</v>
      </c>
      <c r="E94" s="39" t="s">
        <v>79</v>
      </c>
    </row>
    <row r="95" spans="1:5" ht="38.25">
      <c r="A95" s="35" t="s">
        <v>54</v>
      </c>
      <c r="E95" s="40" t="s">
        <v>7405</v>
      </c>
    </row>
    <row r="96" spans="1:5" ht="114.75">
      <c r="A96" t="s">
        <v>55</v>
      </c>
      <c r="E96" s="39" t="s">
        <v>7406</v>
      </c>
    </row>
    <row r="97" spans="1:16" ht="25.5">
      <c r="A97" t="s">
        <v>48</v>
      </c>
      <c s="34" t="s">
        <v>138</v>
      </c>
      <c s="34" t="s">
        <v>7407</v>
      </c>
      <c s="35" t="s">
        <v>5</v>
      </c>
      <c s="6" t="s">
        <v>7408</v>
      </c>
      <c s="36" t="s">
        <v>62</v>
      </c>
      <c s="37">
        <v>4</v>
      </c>
      <c s="36">
        <v>0</v>
      </c>
      <c s="36">
        <f>ROUND(G97*H97,6)</f>
      </c>
      <c r="L97" s="38">
        <v>0</v>
      </c>
      <c s="32">
        <f>ROUND(ROUND(L97,2)*ROUND(G97,3),2)</f>
      </c>
      <c s="36" t="s">
        <v>52</v>
      </c>
      <c>
        <f>(M97*21)/100</f>
      </c>
      <c t="s">
        <v>27</v>
      </c>
    </row>
    <row r="98" spans="1:5" ht="12.75">
      <c r="A98" s="35" t="s">
        <v>53</v>
      </c>
      <c r="E98" s="39" t="s">
        <v>79</v>
      </c>
    </row>
    <row r="99" spans="1:5" ht="38.25">
      <c r="A99" s="35" t="s">
        <v>54</v>
      </c>
      <c r="E99" s="40" t="s">
        <v>7409</v>
      </c>
    </row>
    <row r="100" spans="1:5" ht="12.75">
      <c r="A100" t="s">
        <v>55</v>
      </c>
      <c r="E100" s="39" t="s">
        <v>5</v>
      </c>
    </row>
    <row r="101" spans="1:16" ht="25.5">
      <c r="A101" t="s">
        <v>48</v>
      </c>
      <c s="34" t="s">
        <v>249</v>
      </c>
      <c s="34" t="s">
        <v>7410</v>
      </c>
      <c s="35" t="s">
        <v>5</v>
      </c>
      <c s="6" t="s">
        <v>7411</v>
      </c>
      <c s="36" t="s">
        <v>62</v>
      </c>
      <c s="37">
        <v>2</v>
      </c>
      <c s="36">
        <v>0</v>
      </c>
      <c s="36">
        <f>ROUND(G101*H101,6)</f>
      </c>
      <c r="L101" s="38">
        <v>0</v>
      </c>
      <c s="32">
        <f>ROUND(ROUND(L101,2)*ROUND(G101,3),2)</f>
      </c>
      <c s="36" t="s">
        <v>52</v>
      </c>
      <c>
        <f>(M101*21)/100</f>
      </c>
      <c t="s">
        <v>27</v>
      </c>
    </row>
    <row r="102" spans="1:5" ht="12.75">
      <c r="A102" s="35" t="s">
        <v>53</v>
      </c>
      <c r="E102" s="39" t="s">
        <v>79</v>
      </c>
    </row>
    <row r="103" spans="1:5" ht="38.25">
      <c r="A103" s="35" t="s">
        <v>54</v>
      </c>
      <c r="E103" s="40" t="s">
        <v>7412</v>
      </c>
    </row>
    <row r="104" spans="1:5" ht="89.25">
      <c r="A104" t="s">
        <v>55</v>
      </c>
      <c r="E104" s="39" t="s">
        <v>3542</v>
      </c>
    </row>
    <row r="105" spans="1:16" ht="25.5">
      <c r="A105" t="s">
        <v>48</v>
      </c>
      <c s="34" t="s">
        <v>253</v>
      </c>
      <c s="34" t="s">
        <v>7413</v>
      </c>
      <c s="35" t="s">
        <v>5</v>
      </c>
      <c s="6" t="s">
        <v>7414</v>
      </c>
      <c s="36" t="s">
        <v>62</v>
      </c>
      <c s="37">
        <v>6</v>
      </c>
      <c s="36">
        <v>0</v>
      </c>
      <c s="36">
        <f>ROUND(G105*H105,6)</f>
      </c>
      <c r="L105" s="38">
        <v>0</v>
      </c>
      <c s="32">
        <f>ROUND(ROUND(L105,2)*ROUND(G105,3),2)</f>
      </c>
      <c s="36" t="s">
        <v>52</v>
      </c>
      <c>
        <f>(M105*21)/100</f>
      </c>
      <c t="s">
        <v>27</v>
      </c>
    </row>
    <row r="106" spans="1:5" ht="12.75">
      <c r="A106" s="35" t="s">
        <v>53</v>
      </c>
      <c r="E106" s="39" t="s">
        <v>79</v>
      </c>
    </row>
    <row r="107" spans="1:5" ht="38.25">
      <c r="A107" s="35" t="s">
        <v>54</v>
      </c>
      <c r="E107" s="40" t="s">
        <v>7415</v>
      </c>
    </row>
    <row r="108" spans="1:5" ht="89.25">
      <c r="A108" t="s">
        <v>55</v>
      </c>
      <c r="E108" s="39" t="s">
        <v>3542</v>
      </c>
    </row>
    <row r="109" spans="1:16" ht="12.75">
      <c r="A109" t="s">
        <v>48</v>
      </c>
      <c s="34" t="s">
        <v>995</v>
      </c>
      <c s="34" t="s">
        <v>7356</v>
      </c>
      <c s="35" t="s">
        <v>5</v>
      </c>
      <c s="6" t="s">
        <v>7357</v>
      </c>
      <c s="36" t="s">
        <v>62</v>
      </c>
      <c s="37">
        <v>3</v>
      </c>
      <c s="36">
        <v>0</v>
      </c>
      <c s="36">
        <f>ROUND(G109*H109,6)</f>
      </c>
      <c r="L109" s="38">
        <v>0</v>
      </c>
      <c s="32">
        <f>ROUND(ROUND(L109,2)*ROUND(G109,3),2)</f>
      </c>
      <c s="36" t="s">
        <v>52</v>
      </c>
      <c>
        <f>(M109*21)/100</f>
      </c>
      <c t="s">
        <v>27</v>
      </c>
    </row>
    <row r="110" spans="1:5" ht="12.75">
      <c r="A110" s="35" t="s">
        <v>53</v>
      </c>
      <c r="E110" s="39" t="s">
        <v>79</v>
      </c>
    </row>
    <row r="111" spans="1:5" ht="38.25">
      <c r="A111" s="35" t="s">
        <v>54</v>
      </c>
      <c r="E111" s="40" t="s">
        <v>7416</v>
      </c>
    </row>
    <row r="112" spans="1:5" ht="89.25">
      <c r="A112" t="s">
        <v>55</v>
      </c>
      <c r="E112" s="39" t="s">
        <v>3542</v>
      </c>
    </row>
    <row r="113" spans="1:16" ht="38.25">
      <c r="A113" t="s">
        <v>48</v>
      </c>
      <c s="34" t="s">
        <v>256</v>
      </c>
      <c s="34" t="s">
        <v>7239</v>
      </c>
      <c s="35" t="s">
        <v>5</v>
      </c>
      <c s="6" t="s">
        <v>7360</v>
      </c>
      <c s="36" t="s">
        <v>105</v>
      </c>
      <c s="37">
        <v>2</v>
      </c>
      <c s="36">
        <v>0</v>
      </c>
      <c s="36">
        <f>ROUND(G113*H113,6)</f>
      </c>
      <c r="L113" s="38">
        <v>0</v>
      </c>
      <c s="32">
        <f>ROUND(ROUND(L113,2)*ROUND(G113,3),2)</f>
      </c>
      <c s="36" t="s">
        <v>52</v>
      </c>
      <c>
        <f>(M113*21)/100</f>
      </c>
      <c t="s">
        <v>27</v>
      </c>
    </row>
    <row r="114" spans="1:5" ht="12.75">
      <c r="A114" s="35" t="s">
        <v>53</v>
      </c>
      <c r="E114" s="39" t="s">
        <v>5</v>
      </c>
    </row>
    <row r="115" spans="1:5" ht="12.75">
      <c r="A115" s="35" t="s">
        <v>54</v>
      </c>
      <c r="E115" s="40" t="s">
        <v>5</v>
      </c>
    </row>
    <row r="116" spans="1:5" ht="140.25">
      <c r="A116" t="s">
        <v>55</v>
      </c>
      <c r="E116" s="39" t="s">
        <v>7361</v>
      </c>
    </row>
    <row r="117" spans="1:16" ht="25.5">
      <c r="A117" t="s">
        <v>48</v>
      </c>
      <c s="34" t="s">
        <v>260</v>
      </c>
      <c s="34" t="s">
        <v>7243</v>
      </c>
      <c s="35" t="s">
        <v>5</v>
      </c>
      <c s="6" t="s">
        <v>7362</v>
      </c>
      <c s="36" t="s">
        <v>105</v>
      </c>
      <c s="37">
        <v>2</v>
      </c>
      <c s="36">
        <v>0</v>
      </c>
      <c s="36">
        <f>ROUND(G117*H117,6)</f>
      </c>
      <c r="L117" s="38">
        <v>0</v>
      </c>
      <c s="32">
        <f>ROUND(ROUND(L117,2)*ROUND(G117,3),2)</f>
      </c>
      <c s="36" t="s">
        <v>52</v>
      </c>
      <c>
        <f>(M117*21)/100</f>
      </c>
      <c t="s">
        <v>27</v>
      </c>
    </row>
    <row r="118" spans="1:5" ht="12.75">
      <c r="A118" s="35" t="s">
        <v>53</v>
      </c>
      <c r="E118" s="39" t="s">
        <v>5</v>
      </c>
    </row>
    <row r="119" spans="1:5" ht="12.75">
      <c r="A119" s="35" t="s">
        <v>54</v>
      </c>
      <c r="E119" s="40" t="s">
        <v>5</v>
      </c>
    </row>
    <row r="120" spans="1:5" ht="153">
      <c r="A120" t="s">
        <v>55</v>
      </c>
      <c r="E120" s="39" t="s">
        <v>7363</v>
      </c>
    </row>
    <row r="121" spans="1:16" ht="12.75">
      <c r="A121" t="s">
        <v>48</v>
      </c>
      <c s="34" t="s">
        <v>264</v>
      </c>
      <c s="34" t="s">
        <v>7375</v>
      </c>
      <c s="35" t="s">
        <v>5</v>
      </c>
      <c s="6" t="s">
        <v>7376</v>
      </c>
      <c s="36" t="s">
        <v>62</v>
      </c>
      <c s="37">
        <v>1</v>
      </c>
      <c s="36">
        <v>0</v>
      </c>
      <c s="36">
        <f>ROUND(G121*H121,6)</f>
      </c>
      <c r="L121" s="38">
        <v>0</v>
      </c>
      <c s="32">
        <f>ROUND(ROUND(L121,2)*ROUND(G121,3),2)</f>
      </c>
      <c s="36" t="s">
        <v>52</v>
      </c>
      <c>
        <f>(M121*21)/100</f>
      </c>
      <c t="s">
        <v>27</v>
      </c>
    </row>
    <row r="122" spans="1:5" ht="12.75">
      <c r="A122" s="35" t="s">
        <v>53</v>
      </c>
      <c r="E122" s="39" t="s">
        <v>5</v>
      </c>
    </row>
    <row r="123" spans="1:5" ht="12.75">
      <c r="A123" s="35" t="s">
        <v>54</v>
      </c>
      <c r="E123" s="40" t="s">
        <v>5</v>
      </c>
    </row>
    <row r="124" spans="1:5" ht="89.25">
      <c r="A124" t="s">
        <v>55</v>
      </c>
      <c r="E124" s="39" t="s">
        <v>7377</v>
      </c>
    </row>
    <row r="125" spans="1:16" ht="12.75">
      <c r="A125" t="s">
        <v>48</v>
      </c>
      <c s="34" t="s">
        <v>283</v>
      </c>
      <c s="34" t="s">
        <v>7378</v>
      </c>
      <c s="35" t="s">
        <v>5</v>
      </c>
      <c s="6" t="s">
        <v>7379</v>
      </c>
      <c s="36" t="s">
        <v>62</v>
      </c>
      <c s="37">
        <v>7</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02">
      <c r="A128" t="s">
        <v>55</v>
      </c>
      <c r="E128" s="39" t="s">
        <v>7380</v>
      </c>
    </row>
    <row r="129" spans="1:13" ht="12.75">
      <c r="A129" t="s">
        <v>46</v>
      </c>
      <c r="C129" s="31" t="s">
        <v>2340</v>
      </c>
      <c r="E129" s="33" t="s">
        <v>2341</v>
      </c>
      <c r="J129" s="32">
        <f>0</f>
      </c>
      <c s="32">
        <f>0</f>
      </c>
      <c s="32">
        <f>0+L130+L134+L138+L142+L146+L150+L154+L158+L162+L166+L170</f>
      </c>
      <c s="32">
        <f>0+M130+M134+M138+M142+M146+M150+M154+M158+M162+M166+M170</f>
      </c>
    </row>
    <row r="130" spans="1:16" ht="12.75">
      <c r="A130" t="s">
        <v>48</v>
      </c>
      <c s="34" t="s">
        <v>287</v>
      </c>
      <c s="34" t="s">
        <v>2342</v>
      </c>
      <c s="35" t="s">
        <v>5</v>
      </c>
      <c s="6" t="s">
        <v>2343</v>
      </c>
      <c s="36" t="s">
        <v>62</v>
      </c>
      <c s="37">
        <v>1</v>
      </c>
      <c s="36">
        <v>0</v>
      </c>
      <c s="36">
        <f>ROUND(G130*H130,6)</f>
      </c>
      <c r="L130" s="38">
        <v>0</v>
      </c>
      <c s="32">
        <f>ROUND(ROUND(L130,2)*ROUND(G130,3),2)</f>
      </c>
      <c s="36" t="s">
        <v>52</v>
      </c>
      <c>
        <f>(M130*21)/100</f>
      </c>
      <c t="s">
        <v>27</v>
      </c>
    </row>
    <row r="131" spans="1:5" ht="12.75">
      <c r="A131" s="35" t="s">
        <v>53</v>
      </c>
      <c r="E131" s="39" t="s">
        <v>5</v>
      </c>
    </row>
    <row r="132" spans="1:5" ht="38.25">
      <c r="A132" s="35" t="s">
        <v>54</v>
      </c>
      <c r="E132" s="40" t="s">
        <v>2344</v>
      </c>
    </row>
    <row r="133" spans="1:5" ht="12.75">
      <c r="A133" t="s">
        <v>55</v>
      </c>
      <c r="E133" s="39" t="s">
        <v>1391</v>
      </c>
    </row>
    <row r="134" spans="1:16" ht="12.75">
      <c r="A134" t="s">
        <v>48</v>
      </c>
      <c s="34" t="s">
        <v>291</v>
      </c>
      <c s="34" t="s">
        <v>2345</v>
      </c>
      <c s="35" t="s">
        <v>5</v>
      </c>
      <c s="6" t="s">
        <v>2346</v>
      </c>
      <c s="36" t="s">
        <v>298</v>
      </c>
      <c s="37">
        <v>1</v>
      </c>
      <c s="36">
        <v>0</v>
      </c>
      <c s="36">
        <f>ROUND(G134*H134,6)</f>
      </c>
      <c r="L134" s="38">
        <v>0</v>
      </c>
      <c s="32">
        <f>ROUND(ROUND(L134,2)*ROUND(G134,3),2)</f>
      </c>
      <c s="36" t="s">
        <v>52</v>
      </c>
      <c>
        <f>(M134*21)/100</f>
      </c>
      <c t="s">
        <v>27</v>
      </c>
    </row>
    <row r="135" spans="1:5" ht="12.75">
      <c r="A135" s="35" t="s">
        <v>53</v>
      </c>
      <c r="E135" s="39" t="s">
        <v>5</v>
      </c>
    </row>
    <row r="136" spans="1:5" ht="38.25">
      <c r="A136" s="35" t="s">
        <v>54</v>
      </c>
      <c r="E136" s="40" t="s">
        <v>2347</v>
      </c>
    </row>
    <row r="137" spans="1:5" ht="12.75">
      <c r="A137" t="s">
        <v>55</v>
      </c>
      <c r="E137" s="39" t="s">
        <v>1391</v>
      </c>
    </row>
    <row r="138" spans="1:16" ht="12.75">
      <c r="A138" t="s">
        <v>48</v>
      </c>
      <c s="34" t="s">
        <v>295</v>
      </c>
      <c s="34" t="s">
        <v>2348</v>
      </c>
      <c s="35" t="s">
        <v>5</v>
      </c>
      <c s="6" t="s">
        <v>2349</v>
      </c>
      <c s="36" t="s">
        <v>298</v>
      </c>
      <c s="37">
        <v>1</v>
      </c>
      <c s="36">
        <v>0</v>
      </c>
      <c s="36">
        <f>ROUND(G138*H138,6)</f>
      </c>
      <c r="L138" s="38">
        <v>0</v>
      </c>
      <c s="32">
        <f>ROUND(ROUND(L138,2)*ROUND(G138,3),2)</f>
      </c>
      <c s="36" t="s">
        <v>52</v>
      </c>
      <c>
        <f>(M138*21)/100</f>
      </c>
      <c t="s">
        <v>27</v>
      </c>
    </row>
    <row r="139" spans="1:5" ht="12.75">
      <c r="A139" s="35" t="s">
        <v>53</v>
      </c>
      <c r="E139" s="39" t="s">
        <v>5</v>
      </c>
    </row>
    <row r="140" spans="1:5" ht="38.25">
      <c r="A140" s="35" t="s">
        <v>54</v>
      </c>
      <c r="E140" s="40" t="s">
        <v>2350</v>
      </c>
    </row>
    <row r="141" spans="1:5" ht="25.5">
      <c r="A141" t="s">
        <v>55</v>
      </c>
      <c r="E141" s="39" t="s">
        <v>2351</v>
      </c>
    </row>
    <row r="142" spans="1:16" ht="25.5">
      <c r="A142" t="s">
        <v>48</v>
      </c>
      <c s="34" t="s">
        <v>526</v>
      </c>
      <c s="34" t="s">
        <v>2352</v>
      </c>
      <c s="35" t="s">
        <v>5</v>
      </c>
      <c s="6" t="s">
        <v>2353</v>
      </c>
      <c s="36" t="s">
        <v>62</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14.75">
      <c r="A145" t="s">
        <v>55</v>
      </c>
      <c r="E145" s="39" t="s">
        <v>2354</v>
      </c>
    </row>
    <row r="146" spans="1:16" ht="38.25">
      <c r="A146" t="s">
        <v>48</v>
      </c>
      <c s="34" t="s">
        <v>300</v>
      </c>
      <c s="34" t="s">
        <v>2446</v>
      </c>
      <c s="35" t="s">
        <v>5</v>
      </c>
      <c s="6" t="s">
        <v>7381</v>
      </c>
      <c s="36" t="s">
        <v>62</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14.75">
      <c r="A149" t="s">
        <v>55</v>
      </c>
      <c r="E149" s="39" t="s">
        <v>7382</v>
      </c>
    </row>
    <row r="150" spans="1:16" ht="25.5">
      <c r="A150" t="s">
        <v>48</v>
      </c>
      <c s="34" t="s">
        <v>533</v>
      </c>
      <c s="34" t="s">
        <v>2355</v>
      </c>
      <c s="35" t="s">
        <v>5</v>
      </c>
      <c s="6" t="s">
        <v>2356</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89.25">
      <c r="A153" t="s">
        <v>55</v>
      </c>
      <c r="E153" s="39" t="s">
        <v>2357</v>
      </c>
    </row>
    <row r="154" spans="1:16" ht="12.75">
      <c r="A154" t="s">
        <v>48</v>
      </c>
      <c s="34" t="s">
        <v>305</v>
      </c>
      <c s="34" t="s">
        <v>7383</v>
      </c>
      <c s="35" t="s">
        <v>5</v>
      </c>
      <c s="6" t="s">
        <v>7384</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76.5">
      <c r="A157" t="s">
        <v>55</v>
      </c>
      <c r="E157" s="39" t="s">
        <v>7385</v>
      </c>
    </row>
    <row r="158" spans="1:16" ht="12.75">
      <c r="A158" t="s">
        <v>48</v>
      </c>
      <c s="34" t="s">
        <v>311</v>
      </c>
      <c s="34" t="s">
        <v>2358</v>
      </c>
      <c s="35" t="s">
        <v>5</v>
      </c>
      <c s="6" t="s">
        <v>2359</v>
      </c>
      <c s="36" t="s">
        <v>105</v>
      </c>
      <c s="37">
        <v>20</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89.25">
      <c r="A161" t="s">
        <v>55</v>
      </c>
      <c r="E161" s="39" t="s">
        <v>2360</v>
      </c>
    </row>
    <row r="162" spans="1:16" ht="12.75">
      <c r="A162" t="s">
        <v>48</v>
      </c>
      <c s="34" t="s">
        <v>312</v>
      </c>
      <c s="34" t="s">
        <v>2361</v>
      </c>
      <c s="35" t="s">
        <v>5</v>
      </c>
      <c s="6" t="s">
        <v>2362</v>
      </c>
      <c s="36" t="s">
        <v>105</v>
      </c>
      <c s="37">
        <v>8</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89.25">
      <c r="A165" t="s">
        <v>55</v>
      </c>
      <c r="E165" s="39" t="s">
        <v>2363</v>
      </c>
    </row>
    <row r="166" spans="1:16" ht="12.75">
      <c r="A166" t="s">
        <v>48</v>
      </c>
      <c s="34" t="s">
        <v>314</v>
      </c>
      <c s="34" t="s">
        <v>900</v>
      </c>
      <c s="35" t="s">
        <v>5</v>
      </c>
      <c s="6" t="s">
        <v>901</v>
      </c>
      <c s="36" t="s">
        <v>105</v>
      </c>
      <c s="37">
        <v>8</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89.25">
      <c r="A169" t="s">
        <v>55</v>
      </c>
      <c r="E169" s="39" t="s">
        <v>2364</v>
      </c>
    </row>
    <row r="170" spans="1:16" ht="12.75">
      <c r="A170" t="s">
        <v>48</v>
      </c>
      <c s="34" t="s">
        <v>319</v>
      </c>
      <c s="34" t="s">
        <v>903</v>
      </c>
      <c s="35" t="s">
        <v>5</v>
      </c>
      <c s="6" t="s">
        <v>904</v>
      </c>
      <c s="36" t="s">
        <v>105</v>
      </c>
      <c s="37">
        <v>8</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89.25">
      <c r="A173" t="s">
        <v>55</v>
      </c>
      <c r="E173" s="39" t="s">
        <v>2365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8.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7251</v>
      </c>
      <c s="41">
        <f>Rekapitulace!C97</f>
      </c>
      <c s="20" t="s">
        <v>0</v>
      </c>
      <c t="s">
        <v>23</v>
      </c>
      <c t="s">
        <v>27</v>
      </c>
    </row>
    <row r="4" spans="1:16" ht="32" customHeight="1">
      <c r="A4" s="24" t="s">
        <v>20</v>
      </c>
      <c s="25" t="s">
        <v>28</v>
      </c>
      <c s="27" t="s">
        <v>7251</v>
      </c>
      <c r="E4" s="26" t="s">
        <v>7252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COUNTIFS(L8:L182,"=0",A8:A182,"P")+COUNTIFS(L8:L182,"",A8:A182,"P")+SUM(Q8:Q182)</f>
      </c>
    </row>
    <row r="8" spans="1:13" ht="12.75">
      <c r="A8" t="s">
        <v>44</v>
      </c>
      <c r="C8" s="28" t="s">
        <v>7419</v>
      </c>
      <c r="E8" s="30" t="s">
        <v>7418</v>
      </c>
      <c r="J8" s="29">
        <f>0+J9+J46+J55+J92+J141</f>
      </c>
      <c s="29">
        <f>0+K9+K46+K55+K92+K141</f>
      </c>
      <c s="29">
        <f>0+L9+L46+L55+L92+L141</f>
      </c>
      <c s="29">
        <f>0+M9+M46+M55+M92+M141</f>
      </c>
    </row>
    <row r="9" spans="1:13" ht="12.75">
      <c r="A9" t="s">
        <v>46</v>
      </c>
      <c r="C9" s="31" t="s">
        <v>4</v>
      </c>
      <c r="E9" s="33" t="s">
        <v>1269</v>
      </c>
      <c r="J9" s="32">
        <f>0</f>
      </c>
      <c s="32">
        <f>0</f>
      </c>
      <c s="32">
        <f>0+L10+L14+L18+L22+L26+L30+L34+L38+L42</f>
      </c>
      <c s="32">
        <f>0+M10+M14+M18+M22+M26+M30+M34+M38+M42</f>
      </c>
    </row>
    <row r="10" spans="1:16" ht="12.75">
      <c r="A10" t="s">
        <v>48</v>
      </c>
      <c s="34" t="s">
        <v>4</v>
      </c>
      <c s="34" t="s">
        <v>1395</v>
      </c>
      <c s="35" t="s">
        <v>5</v>
      </c>
      <c s="6" t="s">
        <v>1396</v>
      </c>
      <c s="36" t="s">
        <v>182</v>
      </c>
      <c s="37">
        <v>5.6</v>
      </c>
      <c s="36">
        <v>0</v>
      </c>
      <c s="36">
        <f>ROUND(G10*H10,6)</f>
      </c>
      <c r="L10" s="38">
        <v>0</v>
      </c>
      <c s="32">
        <f>ROUND(ROUND(L10,2)*ROUND(G10,3),2)</f>
      </c>
      <c s="36" t="s">
        <v>52</v>
      </c>
      <c>
        <f>(M10*21)/100</f>
      </c>
      <c t="s">
        <v>27</v>
      </c>
    </row>
    <row r="11" spans="1:5" ht="12.75">
      <c r="A11" s="35" t="s">
        <v>53</v>
      </c>
      <c r="E11" s="39" t="s">
        <v>79</v>
      </c>
    </row>
    <row r="12" spans="1:5" ht="38.25">
      <c r="A12" s="35" t="s">
        <v>54</v>
      </c>
      <c r="E12" s="40" t="s">
        <v>7389</v>
      </c>
    </row>
    <row r="13" spans="1:5" ht="318.75">
      <c r="A13" t="s">
        <v>55</v>
      </c>
      <c r="E13" s="39" t="s">
        <v>2296</v>
      </c>
    </row>
    <row r="14" spans="1:16" ht="12.75">
      <c r="A14" t="s">
        <v>48</v>
      </c>
      <c s="34" t="s">
        <v>27</v>
      </c>
      <c s="34" t="s">
        <v>192</v>
      </c>
      <c s="35" t="s">
        <v>5</v>
      </c>
      <c s="6" t="s">
        <v>1398</v>
      </c>
      <c s="36" t="s">
        <v>182</v>
      </c>
      <c s="37">
        <v>5.6</v>
      </c>
      <c s="36">
        <v>0</v>
      </c>
      <c s="36">
        <f>ROUND(G14*H14,6)</f>
      </c>
      <c r="L14" s="38">
        <v>0</v>
      </c>
      <c s="32">
        <f>ROUND(ROUND(L14,2)*ROUND(G14,3),2)</f>
      </c>
      <c s="36" t="s">
        <v>52</v>
      </c>
      <c>
        <f>(M14*21)/100</f>
      </c>
      <c t="s">
        <v>27</v>
      </c>
    </row>
    <row r="15" spans="1:5" ht="12.75">
      <c r="A15" s="35" t="s">
        <v>53</v>
      </c>
      <c r="E15" s="39" t="s">
        <v>79</v>
      </c>
    </row>
    <row r="16" spans="1:5" ht="38.25">
      <c r="A16" s="35" t="s">
        <v>54</v>
      </c>
      <c r="E16" s="40" t="s">
        <v>7389</v>
      </c>
    </row>
    <row r="17" spans="1:5" ht="318.75">
      <c r="A17" t="s">
        <v>55</v>
      </c>
      <c r="E17" s="39" t="s">
        <v>2296</v>
      </c>
    </row>
    <row r="18" spans="1:16" ht="12.75">
      <c r="A18" t="s">
        <v>48</v>
      </c>
      <c s="34" t="s">
        <v>26</v>
      </c>
      <c s="34" t="s">
        <v>2417</v>
      </c>
      <c s="35" t="s">
        <v>5</v>
      </c>
      <c s="6" t="s">
        <v>2418</v>
      </c>
      <c s="36" t="s">
        <v>197</v>
      </c>
      <c s="37">
        <v>7</v>
      </c>
      <c s="36">
        <v>0</v>
      </c>
      <c s="36">
        <f>ROUND(G18*H18,6)</f>
      </c>
      <c r="L18" s="38">
        <v>0</v>
      </c>
      <c s="32">
        <f>ROUND(ROUND(L18,2)*ROUND(G18,3),2)</f>
      </c>
      <c s="36" t="s">
        <v>52</v>
      </c>
      <c>
        <f>(M18*21)/100</f>
      </c>
      <c t="s">
        <v>27</v>
      </c>
    </row>
    <row r="19" spans="1:5" ht="12.75">
      <c r="A19" s="35" t="s">
        <v>53</v>
      </c>
      <c r="E19" s="39" t="s">
        <v>79</v>
      </c>
    </row>
    <row r="20" spans="1:5" ht="38.25">
      <c r="A20" s="35" t="s">
        <v>54</v>
      </c>
      <c r="E20" s="40" t="s">
        <v>7390</v>
      </c>
    </row>
    <row r="21" spans="1:5" ht="38.25">
      <c r="A21" t="s">
        <v>55</v>
      </c>
      <c r="E21" s="39" t="s">
        <v>2420</v>
      </c>
    </row>
    <row r="22" spans="1:16" ht="12.75">
      <c r="A22" t="s">
        <v>48</v>
      </c>
      <c s="34" t="s">
        <v>63</v>
      </c>
      <c s="34" t="s">
        <v>1277</v>
      </c>
      <c s="35" t="s">
        <v>5</v>
      </c>
      <c s="6" t="s">
        <v>1278</v>
      </c>
      <c s="36" t="s">
        <v>51</v>
      </c>
      <c s="37">
        <v>300</v>
      </c>
      <c s="36">
        <v>0</v>
      </c>
      <c s="36">
        <f>ROUND(G22*H22,6)</f>
      </c>
      <c r="L22" s="38">
        <v>0</v>
      </c>
      <c s="32">
        <f>ROUND(ROUND(L22,2)*ROUND(G22,3),2)</f>
      </c>
      <c s="36" t="s">
        <v>52</v>
      </c>
      <c>
        <f>(M22*21)/100</f>
      </c>
      <c t="s">
        <v>27</v>
      </c>
    </row>
    <row r="23" spans="1:5" ht="12.75">
      <c r="A23" s="35" t="s">
        <v>53</v>
      </c>
      <c r="E23" s="39" t="s">
        <v>79</v>
      </c>
    </row>
    <row r="24" spans="1:5" ht="38.25">
      <c r="A24" s="35" t="s">
        <v>54</v>
      </c>
      <c r="E24" s="40" t="s">
        <v>7420</v>
      </c>
    </row>
    <row r="25" spans="1:5" ht="102">
      <c r="A25" t="s">
        <v>55</v>
      </c>
      <c r="E25" s="39" t="s">
        <v>2425</v>
      </c>
    </row>
    <row r="26" spans="1:16" ht="12.75">
      <c r="A26" t="s">
        <v>48</v>
      </c>
      <c s="34" t="s">
        <v>67</v>
      </c>
      <c s="34" t="s">
        <v>217</v>
      </c>
      <c s="35" t="s">
        <v>5</v>
      </c>
      <c s="6" t="s">
        <v>218</v>
      </c>
      <c s="36" t="s">
        <v>51</v>
      </c>
      <c s="37">
        <v>20</v>
      </c>
      <c s="36">
        <v>0</v>
      </c>
      <c s="36">
        <f>ROUND(G26*H26,6)</f>
      </c>
      <c r="L26" s="38">
        <v>0</v>
      </c>
      <c s="32">
        <f>ROUND(ROUND(L26,2)*ROUND(G26,3),2)</f>
      </c>
      <c s="36" t="s">
        <v>52</v>
      </c>
      <c>
        <f>(M26*21)/100</f>
      </c>
      <c t="s">
        <v>27</v>
      </c>
    </row>
    <row r="27" spans="1:5" ht="12.75">
      <c r="A27" s="35" t="s">
        <v>53</v>
      </c>
      <c r="E27" s="39" t="s">
        <v>79</v>
      </c>
    </row>
    <row r="28" spans="1:5" ht="38.25">
      <c r="A28" s="35" t="s">
        <v>54</v>
      </c>
      <c r="E28" s="40" t="s">
        <v>7392</v>
      </c>
    </row>
    <row r="29" spans="1:5" ht="140.25">
      <c r="A29" t="s">
        <v>55</v>
      </c>
      <c r="E29" s="39" t="s">
        <v>2426</v>
      </c>
    </row>
    <row r="30" spans="1:16" ht="25.5">
      <c r="A30" t="s">
        <v>48</v>
      </c>
      <c s="34" t="s">
        <v>72</v>
      </c>
      <c s="34" t="s">
        <v>1753</v>
      </c>
      <c s="35" t="s">
        <v>5</v>
      </c>
      <c s="6" t="s">
        <v>1754</v>
      </c>
      <c s="36" t="s">
        <v>51</v>
      </c>
      <c s="37">
        <v>20</v>
      </c>
      <c s="36">
        <v>0</v>
      </c>
      <c s="36">
        <f>ROUND(G30*H30,6)</f>
      </c>
      <c r="L30" s="38">
        <v>0</v>
      </c>
      <c s="32">
        <f>ROUND(ROUND(L30,2)*ROUND(G30,3),2)</f>
      </c>
      <c s="36" t="s">
        <v>52</v>
      </c>
      <c>
        <f>(M30*21)/100</f>
      </c>
      <c t="s">
        <v>27</v>
      </c>
    </row>
    <row r="31" spans="1:5" ht="12.75">
      <c r="A31" s="35" t="s">
        <v>53</v>
      </c>
      <c r="E31" s="39" t="s">
        <v>79</v>
      </c>
    </row>
    <row r="32" spans="1:5" ht="38.25">
      <c r="A32" s="35" t="s">
        <v>54</v>
      </c>
      <c r="E32" s="40" t="s">
        <v>7393</v>
      </c>
    </row>
    <row r="33" spans="1:5" ht="140.25">
      <c r="A33" t="s">
        <v>55</v>
      </c>
      <c r="E33" s="39" t="s">
        <v>7170</v>
      </c>
    </row>
    <row r="34" spans="1:16" ht="25.5">
      <c r="A34" t="s">
        <v>48</v>
      </c>
      <c s="34" t="s">
        <v>123</v>
      </c>
      <c s="34" t="s">
        <v>233</v>
      </c>
      <c s="35" t="s">
        <v>5</v>
      </c>
      <c s="6" t="s">
        <v>234</v>
      </c>
      <c s="36" t="s">
        <v>62</v>
      </c>
      <c s="37">
        <v>4</v>
      </c>
      <c s="36">
        <v>0</v>
      </c>
      <c s="36">
        <f>ROUND(G34*H34,6)</f>
      </c>
      <c r="L34" s="38">
        <v>0</v>
      </c>
      <c s="32">
        <f>ROUND(ROUND(L34,2)*ROUND(G34,3),2)</f>
      </c>
      <c s="36" t="s">
        <v>52</v>
      </c>
      <c>
        <f>(M34*21)/100</f>
      </c>
      <c t="s">
        <v>27</v>
      </c>
    </row>
    <row r="35" spans="1:5" ht="12.75">
      <c r="A35" s="35" t="s">
        <v>53</v>
      </c>
      <c r="E35" s="39" t="s">
        <v>79</v>
      </c>
    </row>
    <row r="36" spans="1:5" ht="38.25">
      <c r="A36" s="35" t="s">
        <v>54</v>
      </c>
      <c r="E36" s="40" t="s">
        <v>7394</v>
      </c>
    </row>
    <row r="37" spans="1:5" ht="102">
      <c r="A37" t="s">
        <v>55</v>
      </c>
      <c r="E37" s="39" t="s">
        <v>2313</v>
      </c>
    </row>
    <row r="38" spans="1:16" ht="12.75">
      <c r="A38" t="s">
        <v>48</v>
      </c>
      <c s="34" t="s">
        <v>163</v>
      </c>
      <c s="34" t="s">
        <v>3528</v>
      </c>
      <c s="35" t="s">
        <v>5</v>
      </c>
      <c s="6" t="s">
        <v>3529</v>
      </c>
      <c s="36" t="s">
        <v>51</v>
      </c>
      <c s="37">
        <v>300</v>
      </c>
      <c s="36">
        <v>0</v>
      </c>
      <c s="36">
        <f>ROUND(G38*H38,6)</f>
      </c>
      <c r="L38" s="38">
        <v>0</v>
      </c>
      <c s="32">
        <f>ROUND(ROUND(L38,2)*ROUND(G38,3),2)</f>
      </c>
      <c s="36" t="s">
        <v>52</v>
      </c>
      <c>
        <f>(M38*21)/100</f>
      </c>
      <c t="s">
        <v>27</v>
      </c>
    </row>
    <row r="39" spans="1:5" ht="12.75">
      <c r="A39" s="35" t="s">
        <v>53</v>
      </c>
      <c r="E39" s="39" t="s">
        <v>79</v>
      </c>
    </row>
    <row r="40" spans="1:5" ht="38.25">
      <c r="A40" s="35" t="s">
        <v>54</v>
      </c>
      <c r="E40" s="40" t="s">
        <v>7420</v>
      </c>
    </row>
    <row r="41" spans="1:5" ht="76.5">
      <c r="A41" t="s">
        <v>55</v>
      </c>
      <c r="E41" s="39" t="s">
        <v>3530</v>
      </c>
    </row>
    <row r="42" spans="1:16" ht="12.75">
      <c r="A42" t="s">
        <v>48</v>
      </c>
      <c s="34" t="s">
        <v>76</v>
      </c>
      <c s="34" t="s">
        <v>7309</v>
      </c>
      <c s="35" t="s">
        <v>5</v>
      </c>
      <c s="6" t="s">
        <v>7310</v>
      </c>
      <c s="36" t="s">
        <v>182</v>
      </c>
      <c s="37">
        <v>1.2</v>
      </c>
      <c s="36">
        <v>0</v>
      </c>
      <c s="36">
        <f>ROUND(G42*H42,6)</f>
      </c>
      <c r="L42" s="38">
        <v>0</v>
      </c>
      <c s="32">
        <f>ROUND(ROUND(L42,2)*ROUND(G42,3),2)</f>
      </c>
      <c s="36" t="s">
        <v>52</v>
      </c>
      <c>
        <f>(M42*21)/100</f>
      </c>
      <c t="s">
        <v>27</v>
      </c>
    </row>
    <row r="43" spans="1:5" ht="12.75">
      <c r="A43" s="35" t="s">
        <v>53</v>
      </c>
      <c r="E43" s="39" t="s">
        <v>79</v>
      </c>
    </row>
    <row r="44" spans="1:5" ht="38.25">
      <c r="A44" s="35" t="s">
        <v>54</v>
      </c>
      <c r="E44" s="40" t="s">
        <v>7421</v>
      </c>
    </row>
    <row r="45" spans="1:5" ht="216.75">
      <c r="A45" t="s">
        <v>55</v>
      </c>
      <c r="E45" s="39" t="s">
        <v>7312</v>
      </c>
    </row>
    <row r="46" spans="1:13" ht="12.75">
      <c r="A46" t="s">
        <v>46</v>
      </c>
      <c r="C46" s="31" t="s">
        <v>102</v>
      </c>
      <c r="E46" s="33" t="s">
        <v>7313</v>
      </c>
      <c r="J46" s="32">
        <f>0</f>
      </c>
      <c s="32">
        <f>0</f>
      </c>
      <c s="32">
        <f>0+L47+L51</f>
      </c>
      <c s="32">
        <f>0+M47+M51</f>
      </c>
    </row>
    <row r="47" spans="1:16" ht="25.5">
      <c r="A47" t="s">
        <v>48</v>
      </c>
      <c s="34" t="s">
        <v>86</v>
      </c>
      <c s="34" t="s">
        <v>7314</v>
      </c>
      <c s="35" t="s">
        <v>7315</v>
      </c>
      <c s="6" t="s">
        <v>7316</v>
      </c>
      <c s="36" t="s">
        <v>443</v>
      </c>
      <c s="37">
        <v>2.5</v>
      </c>
      <c s="36">
        <v>0</v>
      </c>
      <c s="36">
        <f>ROUND(G47*H47,6)</f>
      </c>
      <c r="L47" s="38">
        <v>0</v>
      </c>
      <c s="32">
        <f>ROUND(ROUND(L47,2)*ROUND(G47,3),2)</f>
      </c>
      <c s="36" t="s">
        <v>52</v>
      </c>
      <c>
        <f>(M47*21)/100</f>
      </c>
      <c t="s">
        <v>27</v>
      </c>
    </row>
    <row r="48" spans="1:5" ht="12.75">
      <c r="A48" s="35" t="s">
        <v>53</v>
      </c>
      <c r="E48" s="39" t="s">
        <v>445</v>
      </c>
    </row>
    <row r="49" spans="1:5" ht="12.75">
      <c r="A49" s="35" t="s">
        <v>54</v>
      </c>
      <c r="E49" s="40" t="s">
        <v>5</v>
      </c>
    </row>
    <row r="50" spans="1:5" ht="140.25">
      <c r="A50" t="s">
        <v>55</v>
      </c>
      <c r="E50" s="39" t="s">
        <v>7317</v>
      </c>
    </row>
    <row r="51" spans="1:16" ht="25.5">
      <c r="A51" t="s">
        <v>48</v>
      </c>
      <c s="34" t="s">
        <v>90</v>
      </c>
      <c s="34" t="s">
        <v>2290</v>
      </c>
      <c s="35" t="s">
        <v>2291</v>
      </c>
      <c s="6" t="s">
        <v>7318</v>
      </c>
      <c s="36" t="s">
        <v>443</v>
      </c>
      <c s="37">
        <v>0.2</v>
      </c>
      <c s="36">
        <v>0</v>
      </c>
      <c s="36">
        <f>ROUND(G51*H51,6)</f>
      </c>
      <c r="L51" s="38">
        <v>0</v>
      </c>
      <c s="32">
        <f>ROUND(ROUND(L51,2)*ROUND(G51,3),2)</f>
      </c>
      <c s="36" t="s">
        <v>52</v>
      </c>
      <c>
        <f>(M51*21)/100</f>
      </c>
      <c t="s">
        <v>27</v>
      </c>
    </row>
    <row r="52" spans="1:5" ht="12.75">
      <c r="A52" s="35" t="s">
        <v>53</v>
      </c>
      <c r="E52" s="39" t="s">
        <v>445</v>
      </c>
    </row>
    <row r="53" spans="1:5" ht="12.75">
      <c r="A53" s="35" t="s">
        <v>54</v>
      </c>
      <c r="E53" s="40" t="s">
        <v>5</v>
      </c>
    </row>
    <row r="54" spans="1:5" ht="140.25">
      <c r="A54" t="s">
        <v>55</v>
      </c>
      <c r="E54" s="39" t="s">
        <v>7317</v>
      </c>
    </row>
    <row r="55" spans="1:13" ht="12.75">
      <c r="A55" t="s">
        <v>46</v>
      </c>
      <c r="C55" s="31" t="s">
        <v>7173</v>
      </c>
      <c r="E55" s="33" t="s">
        <v>7174</v>
      </c>
      <c r="J55" s="32">
        <f>0</f>
      </c>
      <c s="32">
        <f>0</f>
      </c>
      <c s="32">
        <f>0+L56+L60+L64+L68+L72+L76+L80+L84+L88</f>
      </c>
      <c s="32">
        <f>0+M56+M60+M64+M68+M72+M76+M80+M84+M88</f>
      </c>
    </row>
    <row r="56" spans="1:16" ht="12.75">
      <c r="A56" t="s">
        <v>48</v>
      </c>
      <c s="34" t="s">
        <v>94</v>
      </c>
      <c s="34" t="s">
        <v>206</v>
      </c>
      <c s="35" t="s">
        <v>5</v>
      </c>
      <c s="6" t="s">
        <v>207</v>
      </c>
      <c s="36" t="s">
        <v>62</v>
      </c>
      <c s="37">
        <v>2</v>
      </c>
      <c s="36">
        <v>0</v>
      </c>
      <c s="36">
        <f>ROUND(G56*H56,6)</f>
      </c>
      <c r="L56" s="38">
        <v>0</v>
      </c>
      <c s="32">
        <f>ROUND(ROUND(L56,2)*ROUND(G56,3),2)</f>
      </c>
      <c s="36" t="s">
        <v>52</v>
      </c>
      <c>
        <f>(M56*21)/100</f>
      </c>
      <c t="s">
        <v>27</v>
      </c>
    </row>
    <row r="57" spans="1:5" ht="12.75">
      <c r="A57" s="35" t="s">
        <v>53</v>
      </c>
      <c r="E57" s="39" t="s">
        <v>79</v>
      </c>
    </row>
    <row r="58" spans="1:5" ht="38.25">
      <c r="A58" s="35" t="s">
        <v>54</v>
      </c>
      <c r="E58" s="40" t="s">
        <v>7222</v>
      </c>
    </row>
    <row r="59" spans="1:5" ht="102">
      <c r="A59" t="s">
        <v>55</v>
      </c>
      <c r="E59" s="39" t="s">
        <v>7176</v>
      </c>
    </row>
    <row r="60" spans="1:16" ht="12.75">
      <c r="A60" t="s">
        <v>48</v>
      </c>
      <c s="34" t="s">
        <v>98</v>
      </c>
      <c s="34" t="s">
        <v>284</v>
      </c>
      <c s="35" t="s">
        <v>5</v>
      </c>
      <c s="6" t="s">
        <v>7177</v>
      </c>
      <c s="36" t="s">
        <v>51</v>
      </c>
      <c s="37">
        <v>50</v>
      </c>
      <c s="36">
        <v>0</v>
      </c>
      <c s="36">
        <f>ROUND(G60*H60,6)</f>
      </c>
      <c r="L60" s="38">
        <v>0</v>
      </c>
      <c s="32">
        <f>ROUND(ROUND(L60,2)*ROUND(G60,3),2)</f>
      </c>
      <c s="36" t="s">
        <v>52</v>
      </c>
      <c>
        <f>(M60*21)/100</f>
      </c>
      <c t="s">
        <v>27</v>
      </c>
    </row>
    <row r="61" spans="1:5" ht="12.75">
      <c r="A61" s="35" t="s">
        <v>53</v>
      </c>
      <c r="E61" s="39" t="s">
        <v>79</v>
      </c>
    </row>
    <row r="62" spans="1:5" ht="38.25">
      <c r="A62" s="35" t="s">
        <v>54</v>
      </c>
      <c r="E62" s="40" t="s">
        <v>7203</v>
      </c>
    </row>
    <row r="63" spans="1:5" ht="140.25">
      <c r="A63" t="s">
        <v>55</v>
      </c>
      <c r="E63" s="39" t="s">
        <v>7179</v>
      </c>
    </row>
    <row r="64" spans="1:16" ht="12.75">
      <c r="A64" t="s">
        <v>48</v>
      </c>
      <c s="34" t="s">
        <v>102</v>
      </c>
      <c s="34" t="s">
        <v>7320</v>
      </c>
      <c s="35" t="s">
        <v>5</v>
      </c>
      <c s="6" t="s">
        <v>7321</v>
      </c>
      <c s="36" t="s">
        <v>62</v>
      </c>
      <c s="37">
        <v>4</v>
      </c>
      <c s="36">
        <v>0</v>
      </c>
      <c s="36">
        <f>ROUND(G64*H64,6)</f>
      </c>
      <c r="L64" s="38">
        <v>0</v>
      </c>
      <c s="32">
        <f>ROUND(ROUND(L64,2)*ROUND(G64,3),2)</f>
      </c>
      <c s="36" t="s">
        <v>52</v>
      </c>
      <c>
        <f>(M64*21)/100</f>
      </c>
      <c t="s">
        <v>27</v>
      </c>
    </row>
    <row r="65" spans="1:5" ht="12.75">
      <c r="A65" s="35" t="s">
        <v>53</v>
      </c>
      <c r="E65" s="39" t="s">
        <v>79</v>
      </c>
    </row>
    <row r="66" spans="1:5" ht="38.25">
      <c r="A66" s="35" t="s">
        <v>54</v>
      </c>
      <c r="E66" s="40" t="s">
        <v>7422</v>
      </c>
    </row>
    <row r="67" spans="1:5" ht="89.25">
      <c r="A67" t="s">
        <v>55</v>
      </c>
      <c r="E67" s="39" t="s">
        <v>7323</v>
      </c>
    </row>
    <row r="68" spans="1:16" ht="12.75">
      <c r="A68" t="s">
        <v>48</v>
      </c>
      <c s="34" t="s">
        <v>107</v>
      </c>
      <c s="34" t="s">
        <v>7180</v>
      </c>
      <c s="35" t="s">
        <v>5</v>
      </c>
      <c s="6" t="s">
        <v>7181</v>
      </c>
      <c s="36" t="s">
        <v>51</v>
      </c>
      <c s="37">
        <v>700</v>
      </c>
      <c s="36">
        <v>0</v>
      </c>
      <c s="36">
        <f>ROUND(G68*H68,6)</f>
      </c>
      <c r="L68" s="38">
        <v>0</v>
      </c>
      <c s="32">
        <f>ROUND(ROUND(L68,2)*ROUND(G68,3),2)</f>
      </c>
      <c s="36" t="s">
        <v>52</v>
      </c>
      <c>
        <f>(M68*21)/100</f>
      </c>
      <c t="s">
        <v>27</v>
      </c>
    </row>
    <row r="69" spans="1:5" ht="12.75">
      <c r="A69" s="35" t="s">
        <v>53</v>
      </c>
      <c r="E69" s="39" t="s">
        <v>79</v>
      </c>
    </row>
    <row r="70" spans="1:5" ht="38.25">
      <c r="A70" s="35" t="s">
        <v>54</v>
      </c>
      <c r="E70" s="40" t="s">
        <v>7423</v>
      </c>
    </row>
    <row r="71" spans="1:5" ht="89.25">
      <c r="A71" t="s">
        <v>55</v>
      </c>
      <c r="E71" s="39" t="s">
        <v>823</v>
      </c>
    </row>
    <row r="72" spans="1:16" ht="12.75">
      <c r="A72" t="s">
        <v>48</v>
      </c>
      <c s="34" t="s">
        <v>111</v>
      </c>
      <c s="34" t="s">
        <v>301</v>
      </c>
      <c s="35" t="s">
        <v>5</v>
      </c>
      <c s="6" t="s">
        <v>302</v>
      </c>
      <c s="36" t="s">
        <v>51</v>
      </c>
      <c s="37">
        <v>250</v>
      </c>
      <c s="36">
        <v>0</v>
      </c>
      <c s="36">
        <f>ROUND(G72*H72,6)</f>
      </c>
      <c r="L72" s="38">
        <v>0</v>
      </c>
      <c s="32">
        <f>ROUND(ROUND(L72,2)*ROUND(G72,3),2)</f>
      </c>
      <c s="36" t="s">
        <v>52</v>
      </c>
      <c>
        <f>(M72*21)/100</f>
      </c>
      <c t="s">
        <v>27</v>
      </c>
    </row>
    <row r="73" spans="1:5" ht="12.75">
      <c r="A73" s="35" t="s">
        <v>53</v>
      </c>
      <c r="E73" s="39" t="s">
        <v>79</v>
      </c>
    </row>
    <row r="74" spans="1:5" ht="38.25">
      <c r="A74" s="35" t="s">
        <v>54</v>
      </c>
      <c r="E74" s="40" t="s">
        <v>7424</v>
      </c>
    </row>
    <row r="75" spans="1:5" ht="89.25">
      <c r="A75" t="s">
        <v>55</v>
      </c>
      <c r="E75" s="39" t="s">
        <v>823</v>
      </c>
    </row>
    <row r="76" spans="1:16" ht="25.5">
      <c r="A76" t="s">
        <v>48</v>
      </c>
      <c s="34" t="s">
        <v>115</v>
      </c>
      <c s="34" t="s">
        <v>842</v>
      </c>
      <c s="35" t="s">
        <v>5</v>
      </c>
      <c s="6" t="s">
        <v>843</v>
      </c>
      <c s="36" t="s">
        <v>62</v>
      </c>
      <c s="37">
        <v>8</v>
      </c>
      <c s="36">
        <v>0</v>
      </c>
      <c s="36">
        <f>ROUND(G76*H76,6)</f>
      </c>
      <c r="L76" s="38">
        <v>0</v>
      </c>
      <c s="32">
        <f>ROUND(ROUND(L76,2)*ROUND(G76,3),2)</f>
      </c>
      <c s="36" t="s">
        <v>52</v>
      </c>
      <c>
        <f>(M76*21)/100</f>
      </c>
      <c t="s">
        <v>27</v>
      </c>
    </row>
    <row r="77" spans="1:5" ht="12.75">
      <c r="A77" s="35" t="s">
        <v>53</v>
      </c>
      <c r="E77" s="39" t="s">
        <v>79</v>
      </c>
    </row>
    <row r="78" spans="1:5" ht="38.25">
      <c r="A78" s="35" t="s">
        <v>54</v>
      </c>
      <c r="E78" s="40" t="s">
        <v>7425</v>
      </c>
    </row>
    <row r="79" spans="1:5" ht="89.25">
      <c r="A79" t="s">
        <v>55</v>
      </c>
      <c r="E79" s="39" t="s">
        <v>7337</v>
      </c>
    </row>
    <row r="80" spans="1:16" ht="25.5">
      <c r="A80" t="s">
        <v>48</v>
      </c>
      <c s="34" t="s">
        <v>119</v>
      </c>
      <c s="34" t="s">
        <v>306</v>
      </c>
      <c s="35" t="s">
        <v>5</v>
      </c>
      <c s="6" t="s">
        <v>307</v>
      </c>
      <c s="36" t="s">
        <v>62</v>
      </c>
      <c s="37">
        <v>8</v>
      </c>
      <c s="36">
        <v>0</v>
      </c>
      <c s="36">
        <f>ROUND(G80*H80,6)</f>
      </c>
      <c r="L80" s="38">
        <v>0</v>
      </c>
      <c s="32">
        <f>ROUND(ROUND(L80,2)*ROUND(G80,3),2)</f>
      </c>
      <c s="36" t="s">
        <v>52</v>
      </c>
      <c>
        <f>(M80*21)/100</f>
      </c>
      <c t="s">
        <v>27</v>
      </c>
    </row>
    <row r="81" spans="1:5" ht="12.75">
      <c r="A81" s="35" t="s">
        <v>53</v>
      </c>
      <c r="E81" s="39" t="s">
        <v>79</v>
      </c>
    </row>
    <row r="82" spans="1:5" ht="38.25">
      <c r="A82" s="35" t="s">
        <v>54</v>
      </c>
      <c r="E82" s="40" t="s">
        <v>7425</v>
      </c>
    </row>
    <row r="83" spans="1:5" ht="89.25">
      <c r="A83" t="s">
        <v>55</v>
      </c>
      <c r="E83" s="39" t="s">
        <v>7337</v>
      </c>
    </row>
    <row r="84" spans="1:16" ht="12.75">
      <c r="A84" t="s">
        <v>48</v>
      </c>
      <c s="34" t="s">
        <v>125</v>
      </c>
      <c s="34" t="s">
        <v>7201</v>
      </c>
      <c s="35" t="s">
        <v>5</v>
      </c>
      <c s="6" t="s">
        <v>7202</v>
      </c>
      <c s="36" t="s">
        <v>62</v>
      </c>
      <c s="37">
        <v>18</v>
      </c>
      <c s="36">
        <v>0</v>
      </c>
      <c s="36">
        <f>ROUND(G84*H84,6)</f>
      </c>
      <c r="L84" s="38">
        <v>0</v>
      </c>
      <c s="32">
        <f>ROUND(ROUND(L84,2)*ROUND(G84,3),2)</f>
      </c>
      <c s="36" t="s">
        <v>52</v>
      </c>
      <c>
        <f>(M84*21)/100</f>
      </c>
      <c t="s">
        <v>27</v>
      </c>
    </row>
    <row r="85" spans="1:5" ht="12.75">
      <c r="A85" s="35" t="s">
        <v>53</v>
      </c>
      <c r="E85" s="39" t="s">
        <v>79</v>
      </c>
    </row>
    <row r="86" spans="1:5" ht="38.25">
      <c r="A86" s="35" t="s">
        <v>54</v>
      </c>
      <c r="E86" s="40" t="s">
        <v>7426</v>
      </c>
    </row>
    <row r="87" spans="1:5" ht="76.5">
      <c r="A87" t="s">
        <v>55</v>
      </c>
      <c r="E87" s="39" t="s">
        <v>7340</v>
      </c>
    </row>
    <row r="88" spans="1:16" ht="12.75">
      <c r="A88" t="s">
        <v>48</v>
      </c>
      <c s="34" t="s">
        <v>129</v>
      </c>
      <c s="34" t="s">
        <v>3531</v>
      </c>
      <c s="35" t="s">
        <v>5</v>
      </c>
      <c s="6" t="s">
        <v>3532</v>
      </c>
      <c s="36" t="s">
        <v>51</v>
      </c>
      <c s="37">
        <v>200</v>
      </c>
      <c s="36">
        <v>0</v>
      </c>
      <c s="36">
        <f>ROUND(G88*H88,6)</f>
      </c>
      <c r="L88" s="38">
        <v>0</v>
      </c>
      <c s="32">
        <f>ROUND(ROUND(L88,2)*ROUND(G88,3),2)</f>
      </c>
      <c s="36" t="s">
        <v>52</v>
      </c>
      <c>
        <f>(M88*21)/100</f>
      </c>
      <c t="s">
        <v>27</v>
      </c>
    </row>
    <row r="89" spans="1:5" ht="12.75">
      <c r="A89" s="35" t="s">
        <v>53</v>
      </c>
      <c r="E89" s="39" t="s">
        <v>79</v>
      </c>
    </row>
    <row r="90" spans="1:5" ht="38.25">
      <c r="A90" s="35" t="s">
        <v>54</v>
      </c>
      <c r="E90" s="40" t="s">
        <v>7402</v>
      </c>
    </row>
    <row r="91" spans="1:5" ht="114.75">
      <c r="A91" t="s">
        <v>55</v>
      </c>
      <c r="E91" s="39" t="s">
        <v>3534</v>
      </c>
    </row>
    <row r="92" spans="1:13" ht="12.75">
      <c r="A92" t="s">
        <v>46</v>
      </c>
      <c r="C92" s="31" t="s">
        <v>7348</v>
      </c>
      <c r="E92" s="33" t="s">
        <v>7349</v>
      </c>
      <c r="J92" s="32">
        <f>0</f>
      </c>
      <c s="32">
        <f>0</f>
      </c>
      <c s="32">
        <f>0+L93+L97+L101+L105+L109+L113+L117+L121+L125+L129+L133+L137</f>
      </c>
      <c s="32">
        <f>0+M93+M97+M101+M105+M109+M113+M117+M121+M125+M129+M133+M137</f>
      </c>
    </row>
    <row r="93" spans="1:16" ht="25.5">
      <c r="A93" t="s">
        <v>48</v>
      </c>
      <c s="34" t="s">
        <v>133</v>
      </c>
      <c s="34" t="s">
        <v>7427</v>
      </c>
      <c s="35" t="s">
        <v>5</v>
      </c>
      <c s="6" t="s">
        <v>7428</v>
      </c>
      <c s="36" t="s">
        <v>51</v>
      </c>
      <c s="37">
        <v>100</v>
      </c>
      <c s="36">
        <v>0</v>
      </c>
      <c s="36">
        <f>ROUND(G93*H93,6)</f>
      </c>
      <c r="L93" s="38">
        <v>0</v>
      </c>
      <c s="32">
        <f>ROUND(ROUND(L93,2)*ROUND(G93,3),2)</f>
      </c>
      <c s="36" t="s">
        <v>52</v>
      </c>
      <c>
        <f>(M93*21)/100</f>
      </c>
      <c t="s">
        <v>27</v>
      </c>
    </row>
    <row r="94" spans="1:5" ht="12.75">
      <c r="A94" s="35" t="s">
        <v>53</v>
      </c>
      <c r="E94" s="39" t="s">
        <v>5</v>
      </c>
    </row>
    <row r="95" spans="1:5" ht="12.75">
      <c r="A95" s="35" t="s">
        <v>54</v>
      </c>
      <c r="E95" s="40" t="s">
        <v>5</v>
      </c>
    </row>
    <row r="96" spans="1:5" ht="127.5">
      <c r="A96" t="s">
        <v>55</v>
      </c>
      <c r="E96" s="39" t="s">
        <v>7429</v>
      </c>
    </row>
    <row r="97" spans="1:16" ht="12.75">
      <c r="A97" t="s">
        <v>48</v>
      </c>
      <c s="34" t="s">
        <v>138</v>
      </c>
      <c s="34" t="s">
        <v>7403</v>
      </c>
      <c s="35" t="s">
        <v>5</v>
      </c>
      <c s="6" t="s">
        <v>7404</v>
      </c>
      <c s="36" t="s">
        <v>62</v>
      </c>
      <c s="37">
        <v>4</v>
      </c>
      <c s="36">
        <v>0</v>
      </c>
      <c s="36">
        <f>ROUND(G97*H97,6)</f>
      </c>
      <c r="L97" s="38">
        <v>0</v>
      </c>
      <c s="32">
        <f>ROUND(ROUND(L97,2)*ROUND(G97,3),2)</f>
      </c>
      <c s="36" t="s">
        <v>52</v>
      </c>
      <c>
        <f>(M97*21)/100</f>
      </c>
      <c t="s">
        <v>27</v>
      </c>
    </row>
    <row r="98" spans="1:5" ht="12.75">
      <c r="A98" s="35" t="s">
        <v>53</v>
      </c>
      <c r="E98" s="39" t="s">
        <v>79</v>
      </c>
    </row>
    <row r="99" spans="1:5" ht="38.25">
      <c r="A99" s="35" t="s">
        <v>54</v>
      </c>
      <c r="E99" s="40" t="s">
        <v>7430</v>
      </c>
    </row>
    <row r="100" spans="1:5" ht="114.75">
      <c r="A100" t="s">
        <v>55</v>
      </c>
      <c r="E100" s="39" t="s">
        <v>7406</v>
      </c>
    </row>
    <row r="101" spans="1:16" ht="25.5">
      <c r="A101" t="s">
        <v>48</v>
      </c>
      <c s="34" t="s">
        <v>249</v>
      </c>
      <c s="34" t="s">
        <v>7407</v>
      </c>
      <c s="35" t="s">
        <v>5</v>
      </c>
      <c s="6" t="s">
        <v>7408</v>
      </c>
      <c s="36" t="s">
        <v>62</v>
      </c>
      <c s="37">
        <v>4</v>
      </c>
      <c s="36">
        <v>0</v>
      </c>
      <c s="36">
        <f>ROUND(G101*H101,6)</f>
      </c>
      <c r="L101" s="38">
        <v>0</v>
      </c>
      <c s="32">
        <f>ROUND(ROUND(L101,2)*ROUND(G101,3),2)</f>
      </c>
      <c s="36" t="s">
        <v>52</v>
      </c>
      <c>
        <f>(M101*21)/100</f>
      </c>
      <c t="s">
        <v>27</v>
      </c>
    </row>
    <row r="102" spans="1:5" ht="12.75">
      <c r="A102" s="35" t="s">
        <v>53</v>
      </c>
      <c r="E102" s="39" t="s">
        <v>79</v>
      </c>
    </row>
    <row r="103" spans="1:5" ht="38.25">
      <c r="A103" s="35" t="s">
        <v>54</v>
      </c>
      <c r="E103" s="40" t="s">
        <v>7430</v>
      </c>
    </row>
    <row r="104" spans="1:5" ht="12.75">
      <c r="A104" t="s">
        <v>55</v>
      </c>
      <c r="E104" s="39" t="s">
        <v>5</v>
      </c>
    </row>
    <row r="105" spans="1:16" ht="25.5">
      <c r="A105" t="s">
        <v>48</v>
      </c>
      <c s="34" t="s">
        <v>253</v>
      </c>
      <c s="34" t="s">
        <v>7431</v>
      </c>
      <c s="35" t="s">
        <v>5</v>
      </c>
      <c s="6" t="s">
        <v>7432</v>
      </c>
      <c s="36" t="s">
        <v>62</v>
      </c>
      <c s="37">
        <v>19</v>
      </c>
      <c s="36">
        <v>0</v>
      </c>
      <c s="36">
        <f>ROUND(G105*H105,6)</f>
      </c>
      <c r="L105" s="38">
        <v>0</v>
      </c>
      <c s="32">
        <f>ROUND(ROUND(L105,2)*ROUND(G105,3),2)</f>
      </c>
      <c s="36" t="s">
        <v>52</v>
      </c>
      <c>
        <f>(M105*21)/100</f>
      </c>
      <c t="s">
        <v>27</v>
      </c>
    </row>
    <row r="106" spans="1:5" ht="12.75">
      <c r="A106" s="35" t="s">
        <v>53</v>
      </c>
      <c r="E106" s="39" t="s">
        <v>79</v>
      </c>
    </row>
    <row r="107" spans="1:5" ht="38.25">
      <c r="A107" s="35" t="s">
        <v>54</v>
      </c>
      <c r="E107" s="40" t="s">
        <v>7433</v>
      </c>
    </row>
    <row r="108" spans="1:5" ht="89.25">
      <c r="A108" t="s">
        <v>55</v>
      </c>
      <c r="E108" s="39" t="s">
        <v>3542</v>
      </c>
    </row>
    <row r="109" spans="1:16" ht="25.5">
      <c r="A109" t="s">
        <v>48</v>
      </c>
      <c s="34" t="s">
        <v>995</v>
      </c>
      <c s="34" t="s">
        <v>7434</v>
      </c>
      <c s="35" t="s">
        <v>5</v>
      </c>
      <c s="6" t="s">
        <v>7435</v>
      </c>
      <c s="36" t="s">
        <v>62</v>
      </c>
      <c s="37">
        <v>8</v>
      </c>
      <c s="36">
        <v>0</v>
      </c>
      <c s="36">
        <f>ROUND(G109*H109,6)</f>
      </c>
      <c r="L109" s="38">
        <v>0</v>
      </c>
      <c s="32">
        <f>ROUND(ROUND(L109,2)*ROUND(G109,3),2)</f>
      </c>
      <c s="36" t="s">
        <v>52</v>
      </c>
      <c>
        <f>(M109*21)/100</f>
      </c>
      <c t="s">
        <v>27</v>
      </c>
    </row>
    <row r="110" spans="1:5" ht="12.75">
      <c r="A110" s="35" t="s">
        <v>53</v>
      </c>
      <c r="E110" s="39" t="s">
        <v>79</v>
      </c>
    </row>
    <row r="111" spans="1:5" ht="38.25">
      <c r="A111" s="35" t="s">
        <v>54</v>
      </c>
      <c r="E111" s="40" t="s">
        <v>7436</v>
      </c>
    </row>
    <row r="112" spans="1:5" ht="89.25">
      <c r="A112" t="s">
        <v>55</v>
      </c>
      <c r="E112" s="39" t="s">
        <v>3542</v>
      </c>
    </row>
    <row r="113" spans="1:16" ht="25.5">
      <c r="A113" t="s">
        <v>48</v>
      </c>
      <c s="34" t="s">
        <v>256</v>
      </c>
      <c s="34" t="s">
        <v>7437</v>
      </c>
      <c s="35" t="s">
        <v>5</v>
      </c>
      <c s="6" t="s">
        <v>7438</v>
      </c>
      <c s="36" t="s">
        <v>62</v>
      </c>
      <c s="37">
        <v>7</v>
      </c>
      <c s="36">
        <v>0</v>
      </c>
      <c s="36">
        <f>ROUND(G113*H113,6)</f>
      </c>
      <c r="L113" s="38">
        <v>0</v>
      </c>
      <c s="32">
        <f>ROUND(ROUND(L113,2)*ROUND(G113,3),2)</f>
      </c>
      <c s="36" t="s">
        <v>52</v>
      </c>
      <c>
        <f>(M113*21)/100</f>
      </c>
      <c t="s">
        <v>27</v>
      </c>
    </row>
    <row r="114" spans="1:5" ht="12.75">
      <c r="A114" s="35" t="s">
        <v>53</v>
      </c>
      <c r="E114" s="39" t="s">
        <v>79</v>
      </c>
    </row>
    <row r="115" spans="1:5" ht="38.25">
      <c r="A115" s="35" t="s">
        <v>54</v>
      </c>
      <c r="E115" s="40" t="s">
        <v>7405</v>
      </c>
    </row>
    <row r="116" spans="1:5" ht="89.25">
      <c r="A116" t="s">
        <v>55</v>
      </c>
      <c r="E116" s="39" t="s">
        <v>3542</v>
      </c>
    </row>
    <row r="117" spans="1:16" ht="25.5">
      <c r="A117" t="s">
        <v>48</v>
      </c>
      <c s="34" t="s">
        <v>260</v>
      </c>
      <c s="34" t="s">
        <v>7439</v>
      </c>
      <c s="35" t="s">
        <v>5</v>
      </c>
      <c s="6" t="s">
        <v>7440</v>
      </c>
      <c s="36" t="s">
        <v>62</v>
      </c>
      <c s="37">
        <v>11</v>
      </c>
      <c s="36">
        <v>0</v>
      </c>
      <c s="36">
        <f>ROUND(G117*H117,6)</f>
      </c>
      <c r="L117" s="38">
        <v>0</v>
      </c>
      <c s="32">
        <f>ROUND(ROUND(L117,2)*ROUND(G117,3),2)</f>
      </c>
      <c s="36" t="s">
        <v>52</v>
      </c>
      <c>
        <f>(M117*21)/100</f>
      </c>
      <c t="s">
        <v>27</v>
      </c>
    </row>
    <row r="118" spans="1:5" ht="12.75">
      <c r="A118" s="35" t="s">
        <v>53</v>
      </c>
      <c r="E118" s="39" t="s">
        <v>79</v>
      </c>
    </row>
    <row r="119" spans="1:5" ht="38.25">
      <c r="A119" s="35" t="s">
        <v>54</v>
      </c>
      <c r="E119" s="40" t="s">
        <v>7441</v>
      </c>
    </row>
    <row r="120" spans="1:5" ht="89.25">
      <c r="A120" t="s">
        <v>55</v>
      </c>
      <c r="E120" s="39" t="s">
        <v>3542</v>
      </c>
    </row>
    <row r="121" spans="1:16" ht="25.5">
      <c r="A121" t="s">
        <v>48</v>
      </c>
      <c s="34" t="s">
        <v>264</v>
      </c>
      <c s="34" t="s">
        <v>7442</v>
      </c>
      <c s="35" t="s">
        <v>5</v>
      </c>
      <c s="6" t="s">
        <v>7443</v>
      </c>
      <c s="36" t="s">
        <v>62</v>
      </c>
      <c s="37">
        <v>8</v>
      </c>
      <c s="36">
        <v>0</v>
      </c>
      <c s="36">
        <f>ROUND(G121*H121,6)</f>
      </c>
      <c r="L121" s="38">
        <v>0</v>
      </c>
      <c s="32">
        <f>ROUND(ROUND(L121,2)*ROUND(G121,3),2)</f>
      </c>
      <c s="36" t="s">
        <v>52</v>
      </c>
      <c>
        <f>(M121*21)/100</f>
      </c>
      <c t="s">
        <v>27</v>
      </c>
    </row>
    <row r="122" spans="1:5" ht="12.75">
      <c r="A122" s="35" t="s">
        <v>53</v>
      </c>
      <c r="E122" s="39" t="s">
        <v>79</v>
      </c>
    </row>
    <row r="123" spans="1:5" ht="38.25">
      <c r="A123" s="35" t="s">
        <v>54</v>
      </c>
      <c r="E123" s="40" t="s">
        <v>7444</v>
      </c>
    </row>
    <row r="124" spans="1:5" ht="89.25">
      <c r="A124" t="s">
        <v>55</v>
      </c>
      <c r="E124" s="39" t="s">
        <v>3542</v>
      </c>
    </row>
    <row r="125" spans="1:16" ht="38.25">
      <c r="A125" t="s">
        <v>48</v>
      </c>
      <c s="34" t="s">
        <v>283</v>
      </c>
      <c s="34" t="s">
        <v>7239</v>
      </c>
      <c s="35" t="s">
        <v>5</v>
      </c>
      <c s="6" t="s">
        <v>7360</v>
      </c>
      <c s="36" t="s">
        <v>105</v>
      </c>
      <c s="37">
        <v>2</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40.25">
      <c r="A128" t="s">
        <v>55</v>
      </c>
      <c r="E128" s="39" t="s">
        <v>7361</v>
      </c>
    </row>
    <row r="129" spans="1:16" ht="25.5">
      <c r="A129" t="s">
        <v>48</v>
      </c>
      <c s="34" t="s">
        <v>287</v>
      </c>
      <c s="34" t="s">
        <v>7243</v>
      </c>
      <c s="35" t="s">
        <v>5</v>
      </c>
      <c s="6" t="s">
        <v>7362</v>
      </c>
      <c s="36" t="s">
        <v>105</v>
      </c>
      <c s="37">
        <v>2</v>
      </c>
      <c s="36">
        <v>0</v>
      </c>
      <c s="36">
        <f>ROUND(G129*H129,6)</f>
      </c>
      <c r="L129" s="38">
        <v>0</v>
      </c>
      <c s="32">
        <f>ROUND(ROUND(L129,2)*ROUND(G129,3),2)</f>
      </c>
      <c s="36" t="s">
        <v>52</v>
      </c>
      <c>
        <f>(M129*21)/100</f>
      </c>
      <c t="s">
        <v>27</v>
      </c>
    </row>
    <row r="130" spans="1:5" ht="12.75">
      <c r="A130" s="35" t="s">
        <v>53</v>
      </c>
      <c r="E130" s="39" t="s">
        <v>5</v>
      </c>
    </row>
    <row r="131" spans="1:5" ht="12.75">
      <c r="A131" s="35" t="s">
        <v>54</v>
      </c>
      <c r="E131" s="40" t="s">
        <v>5</v>
      </c>
    </row>
    <row r="132" spans="1:5" ht="153">
      <c r="A132" t="s">
        <v>55</v>
      </c>
      <c r="E132" s="39" t="s">
        <v>7363</v>
      </c>
    </row>
    <row r="133" spans="1:16" ht="12.75">
      <c r="A133" t="s">
        <v>48</v>
      </c>
      <c s="34" t="s">
        <v>291</v>
      </c>
      <c s="34" t="s">
        <v>7375</v>
      </c>
      <c s="35" t="s">
        <v>5</v>
      </c>
      <c s="6" t="s">
        <v>7376</v>
      </c>
      <c s="36" t="s">
        <v>62</v>
      </c>
      <c s="37">
        <v>1</v>
      </c>
      <c s="36">
        <v>0</v>
      </c>
      <c s="36">
        <f>ROUND(G133*H133,6)</f>
      </c>
      <c r="L133" s="38">
        <v>0</v>
      </c>
      <c s="32">
        <f>ROUND(ROUND(L133,2)*ROUND(G133,3),2)</f>
      </c>
      <c s="36" t="s">
        <v>52</v>
      </c>
      <c>
        <f>(M133*21)/100</f>
      </c>
      <c t="s">
        <v>27</v>
      </c>
    </row>
    <row r="134" spans="1:5" ht="12.75">
      <c r="A134" s="35" t="s">
        <v>53</v>
      </c>
      <c r="E134" s="39" t="s">
        <v>5</v>
      </c>
    </row>
    <row r="135" spans="1:5" ht="12.75">
      <c r="A135" s="35" t="s">
        <v>54</v>
      </c>
      <c r="E135" s="40" t="s">
        <v>5</v>
      </c>
    </row>
    <row r="136" spans="1:5" ht="89.25">
      <c r="A136" t="s">
        <v>55</v>
      </c>
      <c r="E136" s="39" t="s">
        <v>7377</v>
      </c>
    </row>
    <row r="137" spans="1:16" ht="12.75">
      <c r="A137" t="s">
        <v>48</v>
      </c>
      <c s="34" t="s">
        <v>295</v>
      </c>
      <c s="34" t="s">
        <v>7378</v>
      </c>
      <c s="35" t="s">
        <v>5</v>
      </c>
      <c s="6" t="s">
        <v>7379</v>
      </c>
      <c s="36" t="s">
        <v>62</v>
      </c>
      <c s="37">
        <v>4</v>
      </c>
      <c s="36">
        <v>0</v>
      </c>
      <c s="36">
        <f>ROUND(G137*H137,6)</f>
      </c>
      <c r="L137" s="38">
        <v>0</v>
      </c>
      <c s="32">
        <f>ROUND(ROUND(L137,2)*ROUND(G137,3),2)</f>
      </c>
      <c s="36" t="s">
        <v>52</v>
      </c>
      <c>
        <f>(M137*21)/100</f>
      </c>
      <c t="s">
        <v>27</v>
      </c>
    </row>
    <row r="138" spans="1:5" ht="12.75">
      <c r="A138" s="35" t="s">
        <v>53</v>
      </c>
      <c r="E138" s="39" t="s">
        <v>5</v>
      </c>
    </row>
    <row r="139" spans="1:5" ht="12.75">
      <c r="A139" s="35" t="s">
        <v>54</v>
      </c>
      <c r="E139" s="40" t="s">
        <v>5</v>
      </c>
    </row>
    <row r="140" spans="1:5" ht="102">
      <c r="A140" t="s">
        <v>55</v>
      </c>
      <c r="E140" s="39" t="s">
        <v>7380</v>
      </c>
    </row>
    <row r="141" spans="1:13" ht="12.75">
      <c r="A141" t="s">
        <v>46</v>
      </c>
      <c r="C141" s="31" t="s">
        <v>2340</v>
      </c>
      <c r="E141" s="33" t="s">
        <v>2341</v>
      </c>
      <c r="J141" s="32">
        <f>0</f>
      </c>
      <c s="32">
        <f>0</f>
      </c>
      <c s="32">
        <f>0+L142+L146+L150+L154+L158+L162+L166+L170+L174+L178+L182</f>
      </c>
      <c s="32">
        <f>0+M142+M146+M150+M154+M158+M162+M166+M170+M174+M178+M182</f>
      </c>
    </row>
    <row r="142" spans="1:16" ht="12.75">
      <c r="A142" t="s">
        <v>48</v>
      </c>
      <c s="34" t="s">
        <v>526</v>
      </c>
      <c s="34" t="s">
        <v>2342</v>
      </c>
      <c s="35" t="s">
        <v>5</v>
      </c>
      <c s="6" t="s">
        <v>2343</v>
      </c>
      <c s="36" t="s">
        <v>62</v>
      </c>
      <c s="37">
        <v>1</v>
      </c>
      <c s="36">
        <v>0</v>
      </c>
      <c s="36">
        <f>ROUND(G142*H142,6)</f>
      </c>
      <c r="L142" s="38">
        <v>0</v>
      </c>
      <c s="32">
        <f>ROUND(ROUND(L142,2)*ROUND(G142,3),2)</f>
      </c>
      <c s="36" t="s">
        <v>52</v>
      </c>
      <c>
        <f>(M142*21)/100</f>
      </c>
      <c t="s">
        <v>27</v>
      </c>
    </row>
    <row r="143" spans="1:5" ht="12.75">
      <c r="A143" s="35" t="s">
        <v>53</v>
      </c>
      <c r="E143" s="39" t="s">
        <v>5</v>
      </c>
    </row>
    <row r="144" spans="1:5" ht="38.25">
      <c r="A144" s="35" t="s">
        <v>54</v>
      </c>
      <c r="E144" s="40" t="s">
        <v>2344</v>
      </c>
    </row>
    <row r="145" spans="1:5" ht="12.75">
      <c r="A145" t="s">
        <v>55</v>
      </c>
      <c r="E145" s="39" t="s">
        <v>1391</v>
      </c>
    </row>
    <row r="146" spans="1:16" ht="12.75">
      <c r="A146" t="s">
        <v>48</v>
      </c>
      <c s="34" t="s">
        <v>300</v>
      </c>
      <c s="34" t="s">
        <v>2345</v>
      </c>
      <c s="35" t="s">
        <v>5</v>
      </c>
      <c s="6" t="s">
        <v>2346</v>
      </c>
      <c s="36" t="s">
        <v>298</v>
      </c>
      <c s="37">
        <v>1</v>
      </c>
      <c s="36">
        <v>0</v>
      </c>
      <c s="36">
        <f>ROUND(G146*H146,6)</f>
      </c>
      <c r="L146" s="38">
        <v>0</v>
      </c>
      <c s="32">
        <f>ROUND(ROUND(L146,2)*ROUND(G146,3),2)</f>
      </c>
      <c s="36" t="s">
        <v>52</v>
      </c>
      <c>
        <f>(M146*21)/100</f>
      </c>
      <c t="s">
        <v>27</v>
      </c>
    </row>
    <row r="147" spans="1:5" ht="12.75">
      <c r="A147" s="35" t="s">
        <v>53</v>
      </c>
      <c r="E147" s="39" t="s">
        <v>5</v>
      </c>
    </row>
    <row r="148" spans="1:5" ht="38.25">
      <c r="A148" s="35" t="s">
        <v>54</v>
      </c>
      <c r="E148" s="40" t="s">
        <v>2347</v>
      </c>
    </row>
    <row r="149" spans="1:5" ht="12.75">
      <c r="A149" t="s">
        <v>55</v>
      </c>
      <c r="E149" s="39" t="s">
        <v>1391</v>
      </c>
    </row>
    <row r="150" spans="1:16" ht="12.75">
      <c r="A150" t="s">
        <v>48</v>
      </c>
      <c s="34" t="s">
        <v>533</v>
      </c>
      <c s="34" t="s">
        <v>2348</v>
      </c>
      <c s="35" t="s">
        <v>5</v>
      </c>
      <c s="6" t="s">
        <v>2349</v>
      </c>
      <c s="36" t="s">
        <v>298</v>
      </c>
      <c s="37">
        <v>1</v>
      </c>
      <c s="36">
        <v>0</v>
      </c>
      <c s="36">
        <f>ROUND(G150*H150,6)</f>
      </c>
      <c r="L150" s="38">
        <v>0</v>
      </c>
      <c s="32">
        <f>ROUND(ROUND(L150,2)*ROUND(G150,3),2)</f>
      </c>
      <c s="36" t="s">
        <v>52</v>
      </c>
      <c>
        <f>(M150*21)/100</f>
      </c>
      <c t="s">
        <v>27</v>
      </c>
    </row>
    <row r="151" spans="1:5" ht="12.75">
      <c r="A151" s="35" t="s">
        <v>53</v>
      </c>
      <c r="E151" s="39" t="s">
        <v>5</v>
      </c>
    </row>
    <row r="152" spans="1:5" ht="38.25">
      <c r="A152" s="35" t="s">
        <v>54</v>
      </c>
      <c r="E152" s="40" t="s">
        <v>2350</v>
      </c>
    </row>
    <row r="153" spans="1:5" ht="25.5">
      <c r="A153" t="s">
        <v>55</v>
      </c>
      <c r="E153" s="39" t="s">
        <v>2351</v>
      </c>
    </row>
    <row r="154" spans="1:16" ht="25.5">
      <c r="A154" t="s">
        <v>48</v>
      </c>
      <c s="34" t="s">
        <v>305</v>
      </c>
      <c s="34" t="s">
        <v>2352</v>
      </c>
      <c s="35" t="s">
        <v>5</v>
      </c>
      <c s="6" t="s">
        <v>2353</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2354</v>
      </c>
    </row>
    <row r="158" spans="1:16" ht="38.25">
      <c r="A158" t="s">
        <v>48</v>
      </c>
      <c s="34" t="s">
        <v>311</v>
      </c>
      <c s="34" t="s">
        <v>2446</v>
      </c>
      <c s="35" t="s">
        <v>5</v>
      </c>
      <c s="6" t="s">
        <v>7381</v>
      </c>
      <c s="36" t="s">
        <v>62</v>
      </c>
      <c s="37">
        <v>4</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14.75">
      <c r="A161" t="s">
        <v>55</v>
      </c>
      <c r="E161" s="39" t="s">
        <v>7382</v>
      </c>
    </row>
    <row r="162" spans="1:16" ht="25.5">
      <c r="A162" t="s">
        <v>48</v>
      </c>
      <c s="34" t="s">
        <v>312</v>
      </c>
      <c s="34" t="s">
        <v>2355</v>
      </c>
      <c s="35" t="s">
        <v>5</v>
      </c>
      <c s="6" t="s">
        <v>2356</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89.25">
      <c r="A165" t="s">
        <v>55</v>
      </c>
      <c r="E165" s="39" t="s">
        <v>2357</v>
      </c>
    </row>
    <row r="166" spans="1:16" ht="12.75">
      <c r="A166" t="s">
        <v>48</v>
      </c>
      <c s="34" t="s">
        <v>314</v>
      </c>
      <c s="34" t="s">
        <v>7383</v>
      </c>
      <c s="35" t="s">
        <v>5</v>
      </c>
      <c s="6" t="s">
        <v>7384</v>
      </c>
      <c s="36" t="s">
        <v>62</v>
      </c>
      <c s="37">
        <v>1</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76.5">
      <c r="A169" t="s">
        <v>55</v>
      </c>
      <c r="E169" s="39" t="s">
        <v>7385</v>
      </c>
    </row>
    <row r="170" spans="1:16" ht="12.75">
      <c r="A170" t="s">
        <v>48</v>
      </c>
      <c s="34" t="s">
        <v>319</v>
      </c>
      <c s="34" t="s">
        <v>2358</v>
      </c>
      <c s="35" t="s">
        <v>5</v>
      </c>
      <c s="6" t="s">
        <v>2359</v>
      </c>
      <c s="36" t="s">
        <v>105</v>
      </c>
      <c s="37">
        <v>20</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89.25">
      <c r="A173" t="s">
        <v>55</v>
      </c>
      <c r="E173" s="39" t="s">
        <v>2360</v>
      </c>
    </row>
    <row r="174" spans="1:16" ht="12.75">
      <c r="A174" t="s">
        <v>48</v>
      </c>
      <c s="34" t="s">
        <v>323</v>
      </c>
      <c s="34" t="s">
        <v>2361</v>
      </c>
      <c s="35" t="s">
        <v>5</v>
      </c>
      <c s="6" t="s">
        <v>2362</v>
      </c>
      <c s="36" t="s">
        <v>105</v>
      </c>
      <c s="37">
        <v>8</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89.25">
      <c r="A177" t="s">
        <v>55</v>
      </c>
      <c r="E177" s="39" t="s">
        <v>2363</v>
      </c>
    </row>
    <row r="178" spans="1:16" ht="12.75">
      <c r="A178" t="s">
        <v>48</v>
      </c>
      <c s="34" t="s">
        <v>327</v>
      </c>
      <c s="34" t="s">
        <v>900</v>
      </c>
      <c s="35" t="s">
        <v>5</v>
      </c>
      <c s="6" t="s">
        <v>901</v>
      </c>
      <c s="36" t="s">
        <v>105</v>
      </c>
      <c s="37">
        <v>8</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89.25">
      <c r="A181" t="s">
        <v>55</v>
      </c>
      <c r="E181" s="39" t="s">
        <v>2364</v>
      </c>
    </row>
    <row r="182" spans="1:16" ht="12.75">
      <c r="A182" t="s">
        <v>48</v>
      </c>
      <c s="34" t="s">
        <v>330</v>
      </c>
      <c s="34" t="s">
        <v>903</v>
      </c>
      <c s="35" t="s">
        <v>5</v>
      </c>
      <c s="6" t="s">
        <v>904</v>
      </c>
      <c s="36" t="s">
        <v>105</v>
      </c>
      <c s="37">
        <v>8</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89.25">
      <c r="A185" t="s">
        <v>55</v>
      </c>
      <c r="E185" s="39" t="s">
        <v>2365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9.xml><?xml version="1.0" encoding="utf-8"?>
<worksheet xmlns="http://schemas.openxmlformats.org/spreadsheetml/2006/main" xmlns:r="http://schemas.openxmlformats.org/officeDocument/2006/relationships">
  <dimension ref="A1:T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7251</v>
      </c>
      <c s="41">
        <f>Rekapitulace!C97</f>
      </c>
      <c s="20" t="s">
        <v>0</v>
      </c>
      <c t="s">
        <v>23</v>
      </c>
      <c t="s">
        <v>27</v>
      </c>
    </row>
    <row r="4" spans="1:16" ht="32" customHeight="1">
      <c r="A4" s="24" t="s">
        <v>20</v>
      </c>
      <c s="25" t="s">
        <v>28</v>
      </c>
      <c s="27" t="s">
        <v>7251</v>
      </c>
      <c r="E4" s="26" t="s">
        <v>7252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COUNTIFS(L8:L130,"=0",A8:A130,"P")+COUNTIFS(L8:L130,"",A8:A130,"P")+SUM(Q8:Q130)</f>
      </c>
    </row>
    <row r="8" spans="1:13" ht="12.75">
      <c r="A8" t="s">
        <v>44</v>
      </c>
      <c r="C8" s="28" t="s">
        <v>7447</v>
      </c>
      <c r="E8" s="30" t="s">
        <v>7446</v>
      </c>
      <c r="J8" s="29">
        <f>0+J9+J18+J35+J68+J89</f>
      </c>
      <c s="29">
        <f>0+K9+K18+K35+K68+K89</f>
      </c>
      <c s="29">
        <f>0+L9+L18+L35+L68+L89</f>
      </c>
      <c s="29">
        <f>0+M9+M18+M35+M68+M89</f>
      </c>
    </row>
    <row r="9" spans="1:13" ht="12.75">
      <c r="A9" t="s">
        <v>46</v>
      </c>
      <c r="C9" s="31" t="s">
        <v>102</v>
      </c>
      <c r="E9" s="33" t="s">
        <v>7313</v>
      </c>
      <c r="J9" s="32">
        <f>0</f>
      </c>
      <c s="32">
        <f>0</f>
      </c>
      <c s="32">
        <f>0+L10+L14</f>
      </c>
      <c s="32">
        <f>0+M10+M14</f>
      </c>
    </row>
    <row r="10" spans="1:16" ht="25.5">
      <c r="A10" t="s">
        <v>48</v>
      </c>
      <c s="34" t="s">
        <v>27</v>
      </c>
      <c s="34" t="s">
        <v>7314</v>
      </c>
      <c s="35" t="s">
        <v>7315</v>
      </c>
      <c s="6" t="s">
        <v>7316</v>
      </c>
      <c s="36" t="s">
        <v>443</v>
      </c>
      <c s="37">
        <v>0.5</v>
      </c>
      <c s="36">
        <v>0</v>
      </c>
      <c s="36">
        <f>ROUND(G10*H10,6)</f>
      </c>
      <c r="L10" s="38">
        <v>0</v>
      </c>
      <c s="32">
        <f>ROUND(ROUND(L10,2)*ROUND(G10,3),2)</f>
      </c>
      <c s="36" t="s">
        <v>52</v>
      </c>
      <c>
        <f>(M10*21)/100</f>
      </c>
      <c t="s">
        <v>27</v>
      </c>
    </row>
    <row r="11" spans="1:5" ht="12.75">
      <c r="A11" s="35" t="s">
        <v>53</v>
      </c>
      <c r="E11" s="39" t="s">
        <v>445</v>
      </c>
    </row>
    <row r="12" spans="1:5" ht="12.75">
      <c r="A12" s="35" t="s">
        <v>54</v>
      </c>
      <c r="E12" s="40" t="s">
        <v>5</v>
      </c>
    </row>
    <row r="13" spans="1:5" ht="140.25">
      <c r="A13" t="s">
        <v>55</v>
      </c>
      <c r="E13" s="39" t="s">
        <v>7317</v>
      </c>
    </row>
    <row r="14" spans="1:16" ht="25.5">
      <c r="A14" t="s">
        <v>48</v>
      </c>
      <c s="34" t="s">
        <v>26</v>
      </c>
      <c s="34" t="s">
        <v>2290</v>
      </c>
      <c s="35" t="s">
        <v>2291</v>
      </c>
      <c s="6" t="s">
        <v>7318</v>
      </c>
      <c s="36" t="s">
        <v>443</v>
      </c>
      <c s="37">
        <v>0.1</v>
      </c>
      <c s="36">
        <v>0</v>
      </c>
      <c s="36">
        <f>ROUND(G14*H14,6)</f>
      </c>
      <c r="L14" s="38">
        <v>0</v>
      </c>
      <c s="32">
        <f>ROUND(ROUND(L14,2)*ROUND(G14,3),2)</f>
      </c>
      <c s="36" t="s">
        <v>52</v>
      </c>
      <c>
        <f>(M14*21)/100</f>
      </c>
      <c t="s">
        <v>27</v>
      </c>
    </row>
    <row r="15" spans="1:5" ht="12.75">
      <c r="A15" s="35" t="s">
        <v>53</v>
      </c>
      <c r="E15" s="39" t="s">
        <v>445</v>
      </c>
    </row>
    <row r="16" spans="1:5" ht="12.75">
      <c r="A16" s="35" t="s">
        <v>54</v>
      </c>
      <c r="E16" s="40" t="s">
        <v>5</v>
      </c>
    </row>
    <row r="17" spans="1:5" ht="140.25">
      <c r="A17" t="s">
        <v>55</v>
      </c>
      <c r="E17" s="39" t="s">
        <v>7317</v>
      </c>
    </row>
    <row r="18" spans="1:13" ht="12.75">
      <c r="A18" t="s">
        <v>46</v>
      </c>
      <c r="C18" s="31" t="s">
        <v>5861</v>
      </c>
      <c r="E18" s="33" t="s">
        <v>7448</v>
      </c>
      <c r="J18" s="32">
        <f>0</f>
      </c>
      <c s="32">
        <f>0</f>
      </c>
      <c s="32">
        <f>0+L19+L23+L27+L31</f>
      </c>
      <c s="32">
        <f>0+M19+M23+M27+M31</f>
      </c>
    </row>
    <row r="19" spans="1:16" ht="25.5">
      <c r="A19" t="s">
        <v>48</v>
      </c>
      <c s="34" t="s">
        <v>63</v>
      </c>
      <c s="34" t="s">
        <v>7449</v>
      </c>
      <c s="35" t="s">
        <v>5</v>
      </c>
      <c s="6" t="s">
        <v>7450</v>
      </c>
      <c s="36" t="s">
        <v>51</v>
      </c>
      <c s="37">
        <v>320</v>
      </c>
      <c s="36">
        <v>0</v>
      </c>
      <c s="36">
        <f>ROUND(G19*H19,6)</f>
      </c>
      <c r="L19" s="38">
        <v>0</v>
      </c>
      <c s="32">
        <f>ROUND(ROUND(L19,2)*ROUND(G19,3),2)</f>
      </c>
      <c s="36" t="s">
        <v>52</v>
      </c>
      <c>
        <f>(M19*21)/100</f>
      </c>
      <c t="s">
        <v>27</v>
      </c>
    </row>
    <row r="20" spans="1:5" ht="12.75">
      <c r="A20" s="35" t="s">
        <v>53</v>
      </c>
      <c r="E20" s="39" t="s">
        <v>7451</v>
      </c>
    </row>
    <row r="21" spans="1:5" ht="38.25">
      <c r="A21" s="35" t="s">
        <v>54</v>
      </c>
      <c r="E21" s="40" t="s">
        <v>7452</v>
      </c>
    </row>
    <row r="22" spans="1:5" ht="76.5">
      <c r="A22" t="s">
        <v>55</v>
      </c>
      <c r="E22" s="39" t="s">
        <v>2233</v>
      </c>
    </row>
    <row r="23" spans="1:16" ht="12.75">
      <c r="A23" t="s">
        <v>48</v>
      </c>
      <c s="34" t="s">
        <v>67</v>
      </c>
      <c s="34" t="s">
        <v>6698</v>
      </c>
      <c s="35" t="s">
        <v>5</v>
      </c>
      <c s="6" t="s">
        <v>6699</v>
      </c>
      <c s="36" t="s">
        <v>62</v>
      </c>
      <c s="37">
        <v>10</v>
      </c>
      <c s="36">
        <v>0</v>
      </c>
      <c s="36">
        <f>ROUND(G23*H23,6)</f>
      </c>
      <c r="L23" s="38">
        <v>0</v>
      </c>
      <c s="32">
        <f>ROUND(ROUND(L23,2)*ROUND(G23,3),2)</f>
      </c>
      <c s="36" t="s">
        <v>52</v>
      </c>
      <c>
        <f>(M23*21)/100</f>
      </c>
      <c t="s">
        <v>27</v>
      </c>
    </row>
    <row r="24" spans="1:5" ht="12.75">
      <c r="A24" s="35" t="s">
        <v>53</v>
      </c>
      <c r="E24" s="39" t="s">
        <v>79</v>
      </c>
    </row>
    <row r="25" spans="1:5" ht="38.25">
      <c r="A25" s="35" t="s">
        <v>54</v>
      </c>
      <c r="E25" s="40" t="s">
        <v>7453</v>
      </c>
    </row>
    <row r="26" spans="1:5" ht="89.25">
      <c r="A26" t="s">
        <v>55</v>
      </c>
      <c r="E26" s="39" t="s">
        <v>6700</v>
      </c>
    </row>
    <row r="27" spans="1:16" ht="12.75">
      <c r="A27" t="s">
        <v>48</v>
      </c>
      <c s="34" t="s">
        <v>72</v>
      </c>
      <c s="34" t="s">
        <v>7454</v>
      </c>
      <c s="35" t="s">
        <v>5</v>
      </c>
      <c s="6" t="s">
        <v>7455</v>
      </c>
      <c s="36" t="s">
        <v>62</v>
      </c>
      <c s="37">
        <v>25</v>
      </c>
      <c s="36">
        <v>0</v>
      </c>
      <c s="36">
        <f>ROUND(G27*H27,6)</f>
      </c>
      <c r="L27" s="38">
        <v>0</v>
      </c>
      <c s="32">
        <f>ROUND(ROUND(L27,2)*ROUND(G27,3),2)</f>
      </c>
      <c s="36" t="s">
        <v>52</v>
      </c>
      <c>
        <f>(M27*21)/100</f>
      </c>
      <c t="s">
        <v>27</v>
      </c>
    </row>
    <row r="28" spans="1:5" ht="12.75">
      <c r="A28" s="35" t="s">
        <v>53</v>
      </c>
      <c r="E28" s="39" t="s">
        <v>79</v>
      </c>
    </row>
    <row r="29" spans="1:5" ht="38.25">
      <c r="A29" s="35" t="s">
        <v>54</v>
      </c>
      <c r="E29" s="40" t="s">
        <v>7456</v>
      </c>
    </row>
    <row r="30" spans="1:5" ht="89.25">
      <c r="A30" t="s">
        <v>55</v>
      </c>
      <c r="E30" s="39" t="s">
        <v>6700</v>
      </c>
    </row>
    <row r="31" spans="1:16" ht="25.5">
      <c r="A31" t="s">
        <v>48</v>
      </c>
      <c s="34" t="s">
        <v>123</v>
      </c>
      <c s="34" t="s">
        <v>1051</v>
      </c>
      <c s="35" t="s">
        <v>5</v>
      </c>
      <c s="6" t="s">
        <v>1052</v>
      </c>
      <c s="36" t="s">
        <v>62</v>
      </c>
      <c s="37">
        <v>4</v>
      </c>
      <c s="36">
        <v>0</v>
      </c>
      <c s="36">
        <f>ROUND(G31*H31,6)</f>
      </c>
      <c r="L31" s="38">
        <v>0</v>
      </c>
      <c s="32">
        <f>ROUND(ROUND(L31,2)*ROUND(G31,3),2)</f>
      </c>
      <c s="36" t="s">
        <v>52</v>
      </c>
      <c>
        <f>(M31*21)/100</f>
      </c>
      <c t="s">
        <v>27</v>
      </c>
    </row>
    <row r="32" spans="1:5" ht="12.75">
      <c r="A32" s="35" t="s">
        <v>53</v>
      </c>
      <c r="E32" s="39" t="s">
        <v>79</v>
      </c>
    </row>
    <row r="33" spans="1:5" ht="38.25">
      <c r="A33" s="35" t="s">
        <v>54</v>
      </c>
      <c r="E33" s="40" t="s">
        <v>7457</v>
      </c>
    </row>
    <row r="34" spans="1:5" ht="76.5">
      <c r="A34" t="s">
        <v>55</v>
      </c>
      <c r="E34" s="39" t="s">
        <v>2376</v>
      </c>
    </row>
    <row r="35" spans="1:13" ht="12.75">
      <c r="A35" t="s">
        <v>46</v>
      </c>
      <c r="C35" s="31" t="s">
        <v>7173</v>
      </c>
      <c r="E35" s="33" t="s">
        <v>7174</v>
      </c>
      <c r="J35" s="32">
        <f>0</f>
      </c>
      <c s="32">
        <f>0</f>
      </c>
      <c s="32">
        <f>0+L36+L40+L44+L48+L52+L56+L60+L64</f>
      </c>
      <c s="32">
        <f>0+M36+M40+M44+M48+M52+M56+M60+M64</f>
      </c>
    </row>
    <row r="36" spans="1:16" ht="12.75">
      <c r="A36" t="s">
        <v>48</v>
      </c>
      <c s="34" t="s">
        <v>163</v>
      </c>
      <c s="34" t="s">
        <v>838</v>
      </c>
      <c s="35" t="s">
        <v>5</v>
      </c>
      <c s="6" t="s">
        <v>7458</v>
      </c>
      <c s="36" t="s">
        <v>51</v>
      </c>
      <c s="37">
        <v>250</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89.25">
      <c r="A39" t="s">
        <v>55</v>
      </c>
      <c r="E39" s="39" t="s">
        <v>7459</v>
      </c>
    </row>
    <row r="40" spans="1:16" ht="12.75">
      <c r="A40" t="s">
        <v>48</v>
      </c>
      <c s="34" t="s">
        <v>76</v>
      </c>
      <c s="34" t="s">
        <v>820</v>
      </c>
      <c s="35" t="s">
        <v>5</v>
      </c>
      <c s="6" t="s">
        <v>7460</v>
      </c>
      <c s="36" t="s">
        <v>51</v>
      </c>
      <c s="37">
        <v>220</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89.25">
      <c r="A43" t="s">
        <v>55</v>
      </c>
      <c r="E43" s="39" t="s">
        <v>7459</v>
      </c>
    </row>
    <row r="44" spans="1:16" ht="12.75">
      <c r="A44" t="s">
        <v>48</v>
      </c>
      <c s="34" t="s">
        <v>82</v>
      </c>
      <c s="34" t="s">
        <v>7180</v>
      </c>
      <c s="35" t="s">
        <v>5</v>
      </c>
      <c s="6" t="s">
        <v>7461</v>
      </c>
      <c s="36" t="s">
        <v>51</v>
      </c>
      <c s="37">
        <v>200</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89.25">
      <c r="A47" t="s">
        <v>55</v>
      </c>
      <c r="E47" s="39" t="s">
        <v>7459</v>
      </c>
    </row>
    <row r="48" spans="1:16" ht="12.75">
      <c r="A48" t="s">
        <v>48</v>
      </c>
      <c s="34" t="s">
        <v>86</v>
      </c>
      <c s="34" t="s">
        <v>301</v>
      </c>
      <c s="35" t="s">
        <v>5</v>
      </c>
      <c s="6" t="s">
        <v>7462</v>
      </c>
      <c s="36" t="s">
        <v>51</v>
      </c>
      <c s="37">
        <v>450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89.25">
      <c r="A51" t="s">
        <v>55</v>
      </c>
      <c r="E51" s="39" t="s">
        <v>7459</v>
      </c>
    </row>
    <row r="52" spans="1:16" ht="25.5">
      <c r="A52" t="s">
        <v>48</v>
      </c>
      <c s="34" t="s">
        <v>90</v>
      </c>
      <c s="34" t="s">
        <v>842</v>
      </c>
      <c s="35" t="s">
        <v>5</v>
      </c>
      <c s="6" t="s">
        <v>7463</v>
      </c>
      <c s="36" t="s">
        <v>62</v>
      </c>
      <c s="37">
        <v>30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02">
      <c r="A55" t="s">
        <v>55</v>
      </c>
      <c r="E55" s="39" t="s">
        <v>7464</v>
      </c>
    </row>
    <row r="56" spans="1:16" ht="25.5">
      <c r="A56" t="s">
        <v>48</v>
      </c>
      <c s="34" t="s">
        <v>94</v>
      </c>
      <c s="34" t="s">
        <v>306</v>
      </c>
      <c s="35" t="s">
        <v>5</v>
      </c>
      <c s="6" t="s">
        <v>7465</v>
      </c>
      <c s="36" t="s">
        <v>62</v>
      </c>
      <c s="37">
        <v>12</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02">
      <c r="A59" t="s">
        <v>55</v>
      </c>
      <c r="E59" s="39" t="s">
        <v>7464</v>
      </c>
    </row>
    <row r="60" spans="1:16" ht="12.75">
      <c r="A60" t="s">
        <v>48</v>
      </c>
      <c s="34" t="s">
        <v>98</v>
      </c>
      <c s="34" t="s">
        <v>3528</v>
      </c>
      <c s="35" t="s">
        <v>5</v>
      </c>
      <c s="6" t="s">
        <v>7466</v>
      </c>
      <c s="36" t="s">
        <v>51</v>
      </c>
      <c s="37">
        <v>1120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76.5">
      <c r="A63" t="s">
        <v>55</v>
      </c>
      <c r="E63" s="39" t="s">
        <v>7467</v>
      </c>
    </row>
    <row r="64" spans="1:16" ht="12.75">
      <c r="A64" t="s">
        <v>48</v>
      </c>
      <c s="34" t="s">
        <v>102</v>
      </c>
      <c s="34" t="s">
        <v>7201</v>
      </c>
      <c s="35" t="s">
        <v>5</v>
      </c>
      <c s="6" t="s">
        <v>7468</v>
      </c>
      <c s="36" t="s">
        <v>62</v>
      </c>
      <c s="37">
        <v>20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89.25">
      <c r="A67" t="s">
        <v>55</v>
      </c>
      <c r="E67" s="39" t="s">
        <v>7469</v>
      </c>
    </row>
    <row r="68" spans="1:13" ht="12.75">
      <c r="A68" t="s">
        <v>46</v>
      </c>
      <c r="C68" s="31" t="s">
        <v>7348</v>
      </c>
      <c r="E68" s="33" t="s">
        <v>7470</v>
      </c>
      <c r="J68" s="32">
        <f>0</f>
      </c>
      <c s="32">
        <f>0</f>
      </c>
      <c s="32">
        <f>0+L69+L73+L77+L81+L85</f>
      </c>
      <c s="32">
        <f>0+M69+M73+M77+M81+M85</f>
      </c>
    </row>
    <row r="69" spans="1:16" ht="25.5">
      <c r="A69" t="s">
        <v>48</v>
      </c>
      <c s="34" t="s">
        <v>107</v>
      </c>
      <c s="34" t="s">
        <v>7437</v>
      </c>
      <c s="35" t="s">
        <v>5</v>
      </c>
      <c s="6" t="s">
        <v>7438</v>
      </c>
      <c s="36" t="s">
        <v>62</v>
      </c>
      <c s="37">
        <v>4</v>
      </c>
      <c s="36">
        <v>0</v>
      </c>
      <c s="36">
        <f>ROUND(G69*H69,6)</f>
      </c>
      <c r="L69" s="38">
        <v>0</v>
      </c>
      <c s="32">
        <f>ROUND(ROUND(L69,2)*ROUND(G69,3),2)</f>
      </c>
      <c s="36" t="s">
        <v>52</v>
      </c>
      <c>
        <f>(M69*21)/100</f>
      </c>
      <c t="s">
        <v>27</v>
      </c>
    </row>
    <row r="70" spans="1:5" ht="12.75">
      <c r="A70" s="35" t="s">
        <v>53</v>
      </c>
      <c r="E70" s="39" t="s">
        <v>79</v>
      </c>
    </row>
    <row r="71" spans="1:5" ht="38.25">
      <c r="A71" s="35" t="s">
        <v>54</v>
      </c>
      <c r="E71" s="40" t="s">
        <v>7471</v>
      </c>
    </row>
    <row r="72" spans="1:5" ht="89.25">
      <c r="A72" t="s">
        <v>55</v>
      </c>
      <c r="E72" s="39" t="s">
        <v>3542</v>
      </c>
    </row>
    <row r="73" spans="1:16" ht="25.5">
      <c r="A73" t="s">
        <v>48</v>
      </c>
      <c s="34" t="s">
        <v>111</v>
      </c>
      <c s="34" t="s">
        <v>7439</v>
      </c>
      <c s="35" t="s">
        <v>5</v>
      </c>
      <c s="6" t="s">
        <v>7440</v>
      </c>
      <c s="36" t="s">
        <v>62</v>
      </c>
      <c s="37">
        <v>17</v>
      </c>
      <c s="36">
        <v>0</v>
      </c>
      <c s="36">
        <f>ROUND(G73*H73,6)</f>
      </c>
      <c r="L73" s="38">
        <v>0</v>
      </c>
      <c s="32">
        <f>ROUND(ROUND(L73,2)*ROUND(G73,3),2)</f>
      </c>
      <c s="36" t="s">
        <v>52</v>
      </c>
      <c>
        <f>(M73*21)/100</f>
      </c>
      <c t="s">
        <v>27</v>
      </c>
    </row>
    <row r="74" spans="1:5" ht="12.75">
      <c r="A74" s="35" t="s">
        <v>53</v>
      </c>
      <c r="E74" s="39" t="s">
        <v>79</v>
      </c>
    </row>
    <row r="75" spans="1:5" ht="38.25">
      <c r="A75" s="35" t="s">
        <v>54</v>
      </c>
      <c r="E75" s="40" t="s">
        <v>7472</v>
      </c>
    </row>
    <row r="76" spans="1:5" ht="89.25">
      <c r="A76" t="s">
        <v>55</v>
      </c>
      <c r="E76" s="39" t="s">
        <v>3542</v>
      </c>
    </row>
    <row r="77" spans="1:16" ht="38.25">
      <c r="A77" t="s">
        <v>48</v>
      </c>
      <c s="34" t="s">
        <v>115</v>
      </c>
      <c s="34" t="s">
        <v>7239</v>
      </c>
      <c s="35" t="s">
        <v>5</v>
      </c>
      <c s="6" t="s">
        <v>7360</v>
      </c>
      <c s="36" t="s">
        <v>105</v>
      </c>
      <c s="37">
        <v>2</v>
      </c>
      <c s="36">
        <v>0</v>
      </c>
      <c s="36">
        <f>ROUND(G77*H77,6)</f>
      </c>
      <c r="L77" s="38">
        <v>0</v>
      </c>
      <c s="32">
        <f>ROUND(ROUND(L77,2)*ROUND(G77,3),2)</f>
      </c>
      <c s="36" t="s">
        <v>52</v>
      </c>
      <c>
        <f>(M77*21)/100</f>
      </c>
      <c t="s">
        <v>27</v>
      </c>
    </row>
    <row r="78" spans="1:5" ht="12.75">
      <c r="A78" s="35" t="s">
        <v>53</v>
      </c>
      <c r="E78" s="39" t="s">
        <v>5</v>
      </c>
    </row>
    <row r="79" spans="1:5" ht="12.75">
      <c r="A79" s="35" t="s">
        <v>54</v>
      </c>
      <c r="E79" s="40" t="s">
        <v>5</v>
      </c>
    </row>
    <row r="80" spans="1:5" ht="140.25">
      <c r="A80" t="s">
        <v>55</v>
      </c>
      <c r="E80" s="39" t="s">
        <v>7361</v>
      </c>
    </row>
    <row r="81" spans="1:16" ht="25.5">
      <c r="A81" t="s">
        <v>48</v>
      </c>
      <c s="34" t="s">
        <v>119</v>
      </c>
      <c s="34" t="s">
        <v>7243</v>
      </c>
      <c s="35" t="s">
        <v>5</v>
      </c>
      <c s="6" t="s">
        <v>7362</v>
      </c>
      <c s="36" t="s">
        <v>105</v>
      </c>
      <c s="37">
        <v>2</v>
      </c>
      <c s="36">
        <v>0</v>
      </c>
      <c s="36">
        <f>ROUND(G81*H81,6)</f>
      </c>
      <c r="L81" s="38">
        <v>0</v>
      </c>
      <c s="32">
        <f>ROUND(ROUND(L81,2)*ROUND(G81,3),2)</f>
      </c>
      <c s="36" t="s">
        <v>52</v>
      </c>
      <c>
        <f>(M81*21)/100</f>
      </c>
      <c t="s">
        <v>27</v>
      </c>
    </row>
    <row r="82" spans="1:5" ht="12.75">
      <c r="A82" s="35" t="s">
        <v>53</v>
      </c>
      <c r="E82" s="39" t="s">
        <v>5</v>
      </c>
    </row>
    <row r="83" spans="1:5" ht="12.75">
      <c r="A83" s="35" t="s">
        <v>54</v>
      </c>
      <c r="E83" s="40" t="s">
        <v>5</v>
      </c>
    </row>
    <row r="84" spans="1:5" ht="153">
      <c r="A84" t="s">
        <v>55</v>
      </c>
      <c r="E84" s="39" t="s">
        <v>7363</v>
      </c>
    </row>
    <row r="85" spans="1:16" ht="12.75">
      <c r="A85" t="s">
        <v>48</v>
      </c>
      <c s="34" t="s">
        <v>125</v>
      </c>
      <c s="34" t="s">
        <v>7375</v>
      </c>
      <c s="35" t="s">
        <v>5</v>
      </c>
      <c s="6" t="s">
        <v>7473</v>
      </c>
      <c s="36" t="s">
        <v>62</v>
      </c>
      <c s="37">
        <v>1</v>
      </c>
      <c s="36">
        <v>0</v>
      </c>
      <c s="36">
        <f>ROUND(G85*H85,6)</f>
      </c>
      <c r="L85" s="38">
        <v>0</v>
      </c>
      <c s="32">
        <f>ROUND(ROUND(L85,2)*ROUND(G85,3),2)</f>
      </c>
      <c s="36" t="s">
        <v>52</v>
      </c>
      <c>
        <f>(M85*21)/100</f>
      </c>
      <c t="s">
        <v>27</v>
      </c>
    </row>
    <row r="86" spans="1:5" ht="12.75">
      <c r="A86" s="35" t="s">
        <v>53</v>
      </c>
      <c r="E86" s="39" t="s">
        <v>79</v>
      </c>
    </row>
    <row r="87" spans="1:5" ht="38.25">
      <c r="A87" s="35" t="s">
        <v>54</v>
      </c>
      <c r="E87" s="40" t="s">
        <v>7213</v>
      </c>
    </row>
    <row r="88" spans="1:5" ht="12.75">
      <c r="A88" t="s">
        <v>55</v>
      </c>
      <c r="E88" s="39" t="s">
        <v>5</v>
      </c>
    </row>
    <row r="89" spans="1:13" ht="12.75">
      <c r="A89" t="s">
        <v>46</v>
      </c>
      <c r="C89" s="31" t="s">
        <v>2340</v>
      </c>
      <c r="E89" s="33" t="s">
        <v>2341</v>
      </c>
      <c r="J89" s="32">
        <f>0</f>
      </c>
      <c s="32">
        <f>0</f>
      </c>
      <c s="32">
        <f>0+L90+L94+L98+L102+L106+L110+L114+L118+L122+L126+L130</f>
      </c>
      <c s="32">
        <f>0+M90+M94+M98+M102+M106+M110+M114+M118+M122+M126+M130</f>
      </c>
    </row>
    <row r="90" spans="1:16" ht="12.75">
      <c r="A90" t="s">
        <v>48</v>
      </c>
      <c s="34" t="s">
        <v>129</v>
      </c>
      <c s="34" t="s">
        <v>2342</v>
      </c>
      <c s="35" t="s">
        <v>5</v>
      </c>
      <c s="6" t="s">
        <v>2343</v>
      </c>
      <c s="36" t="s">
        <v>62</v>
      </c>
      <c s="37">
        <v>1</v>
      </c>
      <c s="36">
        <v>0</v>
      </c>
      <c s="36">
        <f>ROUND(G90*H90,6)</f>
      </c>
      <c r="L90" s="38">
        <v>0</v>
      </c>
      <c s="32">
        <f>ROUND(ROUND(L90,2)*ROUND(G90,3),2)</f>
      </c>
      <c s="36" t="s">
        <v>52</v>
      </c>
      <c>
        <f>(M90*21)/100</f>
      </c>
      <c t="s">
        <v>27</v>
      </c>
    </row>
    <row r="91" spans="1:5" ht="12.75">
      <c r="A91" s="35" t="s">
        <v>53</v>
      </c>
      <c r="E91" s="39" t="s">
        <v>5</v>
      </c>
    </row>
    <row r="92" spans="1:5" ht="38.25">
      <c r="A92" s="35" t="s">
        <v>54</v>
      </c>
      <c r="E92" s="40" t="s">
        <v>2344</v>
      </c>
    </row>
    <row r="93" spans="1:5" ht="12.75">
      <c r="A93" t="s">
        <v>55</v>
      </c>
      <c r="E93" s="39" t="s">
        <v>1391</v>
      </c>
    </row>
    <row r="94" spans="1:16" ht="12.75">
      <c r="A94" t="s">
        <v>48</v>
      </c>
      <c s="34" t="s">
        <v>133</v>
      </c>
      <c s="34" t="s">
        <v>2345</v>
      </c>
      <c s="35" t="s">
        <v>5</v>
      </c>
      <c s="6" t="s">
        <v>2346</v>
      </c>
      <c s="36" t="s">
        <v>298</v>
      </c>
      <c s="37">
        <v>1</v>
      </c>
      <c s="36">
        <v>0</v>
      </c>
      <c s="36">
        <f>ROUND(G94*H94,6)</f>
      </c>
      <c r="L94" s="38">
        <v>0</v>
      </c>
      <c s="32">
        <f>ROUND(ROUND(L94,2)*ROUND(G94,3),2)</f>
      </c>
      <c s="36" t="s">
        <v>52</v>
      </c>
      <c>
        <f>(M94*21)/100</f>
      </c>
      <c t="s">
        <v>27</v>
      </c>
    </row>
    <row r="95" spans="1:5" ht="12.75">
      <c r="A95" s="35" t="s">
        <v>53</v>
      </c>
      <c r="E95" s="39" t="s">
        <v>5</v>
      </c>
    </row>
    <row r="96" spans="1:5" ht="38.25">
      <c r="A96" s="35" t="s">
        <v>54</v>
      </c>
      <c r="E96" s="40" t="s">
        <v>2347</v>
      </c>
    </row>
    <row r="97" spans="1:5" ht="12.75">
      <c r="A97" t="s">
        <v>55</v>
      </c>
      <c r="E97" s="39" t="s">
        <v>1391</v>
      </c>
    </row>
    <row r="98" spans="1:16" ht="12.75">
      <c r="A98" t="s">
        <v>48</v>
      </c>
      <c s="34" t="s">
        <v>138</v>
      </c>
      <c s="34" t="s">
        <v>2348</v>
      </c>
      <c s="35" t="s">
        <v>5</v>
      </c>
      <c s="6" t="s">
        <v>2349</v>
      </c>
      <c s="36" t="s">
        <v>298</v>
      </c>
      <c s="37">
        <v>1</v>
      </c>
      <c s="36">
        <v>0</v>
      </c>
      <c s="36">
        <f>ROUND(G98*H98,6)</f>
      </c>
      <c r="L98" s="38">
        <v>0</v>
      </c>
      <c s="32">
        <f>ROUND(ROUND(L98,2)*ROUND(G98,3),2)</f>
      </c>
      <c s="36" t="s">
        <v>52</v>
      </c>
      <c>
        <f>(M98*21)/100</f>
      </c>
      <c t="s">
        <v>27</v>
      </c>
    </row>
    <row r="99" spans="1:5" ht="12.75">
      <c r="A99" s="35" t="s">
        <v>53</v>
      </c>
      <c r="E99" s="39" t="s">
        <v>5</v>
      </c>
    </row>
    <row r="100" spans="1:5" ht="38.25">
      <c r="A100" s="35" t="s">
        <v>54</v>
      </c>
      <c r="E100" s="40" t="s">
        <v>2350</v>
      </c>
    </row>
    <row r="101" spans="1:5" ht="25.5">
      <c r="A101" t="s">
        <v>55</v>
      </c>
      <c r="E101" s="39" t="s">
        <v>2351</v>
      </c>
    </row>
    <row r="102" spans="1:16" ht="25.5">
      <c r="A102" t="s">
        <v>48</v>
      </c>
      <c s="34" t="s">
        <v>249</v>
      </c>
      <c s="34" t="s">
        <v>2352</v>
      </c>
      <c s="35" t="s">
        <v>5</v>
      </c>
      <c s="6" t="s">
        <v>2353</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14.75">
      <c r="A105" t="s">
        <v>55</v>
      </c>
      <c r="E105" s="39" t="s">
        <v>2354</v>
      </c>
    </row>
    <row r="106" spans="1:16" ht="38.25">
      <c r="A106" t="s">
        <v>48</v>
      </c>
      <c s="34" t="s">
        <v>253</v>
      </c>
      <c s="34" t="s">
        <v>2446</v>
      </c>
      <c s="35" t="s">
        <v>5</v>
      </c>
      <c s="6" t="s">
        <v>7381</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14.75">
      <c r="A109" t="s">
        <v>55</v>
      </c>
      <c r="E109" s="39" t="s">
        <v>7382</v>
      </c>
    </row>
    <row r="110" spans="1:16" ht="25.5">
      <c r="A110" t="s">
        <v>48</v>
      </c>
      <c s="34" t="s">
        <v>995</v>
      </c>
      <c s="34" t="s">
        <v>2355</v>
      </c>
      <c s="35" t="s">
        <v>5</v>
      </c>
      <c s="6" t="s">
        <v>2356</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89.25">
      <c r="A113" t="s">
        <v>55</v>
      </c>
      <c r="E113" s="39" t="s">
        <v>2357</v>
      </c>
    </row>
    <row r="114" spans="1:16" ht="12.75">
      <c r="A114" t="s">
        <v>48</v>
      </c>
      <c s="34" t="s">
        <v>256</v>
      </c>
      <c s="34" t="s">
        <v>7383</v>
      </c>
      <c s="35" t="s">
        <v>5</v>
      </c>
      <c s="6" t="s">
        <v>7384</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76.5">
      <c r="A117" t="s">
        <v>55</v>
      </c>
      <c r="E117" s="39" t="s">
        <v>7385</v>
      </c>
    </row>
    <row r="118" spans="1:16" ht="12.75">
      <c r="A118" t="s">
        <v>48</v>
      </c>
      <c s="34" t="s">
        <v>260</v>
      </c>
      <c s="34" t="s">
        <v>2358</v>
      </c>
      <c s="35" t="s">
        <v>5</v>
      </c>
      <c s="6" t="s">
        <v>2359</v>
      </c>
      <c s="36" t="s">
        <v>105</v>
      </c>
      <c s="37">
        <v>16</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89.25">
      <c r="A121" t="s">
        <v>55</v>
      </c>
      <c r="E121" s="39" t="s">
        <v>2360</v>
      </c>
    </row>
    <row r="122" spans="1:16" ht="12.75">
      <c r="A122" t="s">
        <v>48</v>
      </c>
      <c s="34" t="s">
        <v>264</v>
      </c>
      <c s="34" t="s">
        <v>2361</v>
      </c>
      <c s="35" t="s">
        <v>5</v>
      </c>
      <c s="6" t="s">
        <v>2362</v>
      </c>
      <c s="36" t="s">
        <v>105</v>
      </c>
      <c s="37">
        <v>8</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89.25">
      <c r="A125" t="s">
        <v>55</v>
      </c>
      <c r="E125" s="39" t="s">
        <v>2363</v>
      </c>
    </row>
    <row r="126" spans="1:16" ht="12.75">
      <c r="A126" t="s">
        <v>48</v>
      </c>
      <c s="34" t="s">
        <v>283</v>
      </c>
      <c s="34" t="s">
        <v>900</v>
      </c>
      <c s="35" t="s">
        <v>5</v>
      </c>
      <c s="6" t="s">
        <v>901</v>
      </c>
      <c s="36" t="s">
        <v>105</v>
      </c>
      <c s="37">
        <v>8</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89.25">
      <c r="A129" t="s">
        <v>55</v>
      </c>
      <c r="E129" s="39" t="s">
        <v>2364</v>
      </c>
    </row>
    <row r="130" spans="1:16" ht="12.75">
      <c r="A130" t="s">
        <v>48</v>
      </c>
      <c s="34" t="s">
        <v>287</v>
      </c>
      <c s="34" t="s">
        <v>903</v>
      </c>
      <c s="35" t="s">
        <v>5</v>
      </c>
      <c s="6" t="s">
        <v>904</v>
      </c>
      <c s="36" t="s">
        <v>105</v>
      </c>
      <c s="37">
        <v>10</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89.25">
      <c r="A133" t="s">
        <v>55</v>
      </c>
      <c r="E133" s="39" t="s">
        <v>2365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COUNTIFS(L8:L198,"=0",A8:A198,"P")+COUNTIFS(L8:L198,"",A8:A198,"P")+SUM(Q8:Q198)</f>
      </c>
    </row>
    <row r="8" spans="1:13" ht="12.75">
      <c r="A8" t="s">
        <v>44</v>
      </c>
      <c r="C8" s="28" t="s">
        <v>933</v>
      </c>
      <c r="E8" s="30" t="s">
        <v>932</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f>
      </c>
      <c s="32">
        <f>0+M10+M14+M18+M22+M26+M30+M34+M38+M42+M46+M50+M54+M58+M62+M66+M70+M74+M78+M82+M86+M90+M94+M98+M102+M106+M110+M114+M118+M122+M126+M130+M134+M138+M142+M146+M150+M154+M158+M162+M166+M170+M174+M178+M182+M186+M190+M194+M198</f>
      </c>
    </row>
    <row r="10" spans="1:16" ht="12.75">
      <c r="A10" t="s">
        <v>48</v>
      </c>
      <c s="34" t="s">
        <v>4</v>
      </c>
      <c s="34" t="s">
        <v>838</v>
      </c>
      <c s="35" t="s">
        <v>5</v>
      </c>
      <c s="6" t="s">
        <v>839</v>
      </c>
      <c s="36" t="s">
        <v>51</v>
      </c>
      <c s="37">
        <v>30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934</v>
      </c>
    </row>
    <row r="14" spans="1:16" ht="12.75">
      <c r="A14" t="s">
        <v>48</v>
      </c>
      <c s="34" t="s">
        <v>27</v>
      </c>
      <c s="34" t="s">
        <v>935</v>
      </c>
      <c s="35" t="s">
        <v>5</v>
      </c>
      <c s="6" t="s">
        <v>936</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937</v>
      </c>
    </row>
    <row r="18" spans="1:16" ht="12.75">
      <c r="A18" t="s">
        <v>48</v>
      </c>
      <c s="34" t="s">
        <v>26</v>
      </c>
      <c s="34" t="s">
        <v>938</v>
      </c>
      <c s="35" t="s">
        <v>5</v>
      </c>
      <c s="6" t="s">
        <v>939</v>
      </c>
      <c s="36" t="s">
        <v>237</v>
      </c>
      <c s="37">
        <v>0.1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40.25">
      <c r="A21" t="s">
        <v>55</v>
      </c>
      <c r="E21" s="39" t="s">
        <v>940</v>
      </c>
    </row>
    <row r="22" spans="1:16" ht="12.75">
      <c r="A22" t="s">
        <v>48</v>
      </c>
      <c s="34" t="s">
        <v>63</v>
      </c>
      <c s="34" t="s">
        <v>941</v>
      </c>
      <c s="35" t="s">
        <v>5</v>
      </c>
      <c s="6" t="s">
        <v>942</v>
      </c>
      <c s="36" t="s">
        <v>51</v>
      </c>
      <c s="37">
        <v>100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943</v>
      </c>
    </row>
    <row r="26" spans="1:16" ht="25.5">
      <c r="A26" t="s">
        <v>48</v>
      </c>
      <c s="34" t="s">
        <v>67</v>
      </c>
      <c s="34" t="s">
        <v>944</v>
      </c>
      <c s="35" t="s">
        <v>5</v>
      </c>
      <c s="6" t="s">
        <v>945</v>
      </c>
      <c s="36" t="s">
        <v>946</v>
      </c>
      <c s="37">
        <v>0.2</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02">
      <c r="A29" t="s">
        <v>55</v>
      </c>
      <c r="E29" s="39" t="s">
        <v>947</v>
      </c>
    </row>
    <row r="30" spans="1:16" ht="12.75">
      <c r="A30" t="s">
        <v>48</v>
      </c>
      <c s="34" t="s">
        <v>72</v>
      </c>
      <c s="34" t="s">
        <v>948</v>
      </c>
      <c s="35" t="s">
        <v>5</v>
      </c>
      <c s="6" t="s">
        <v>949</v>
      </c>
      <c s="36" t="s">
        <v>946</v>
      </c>
      <c s="37">
        <v>0.2</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02">
      <c r="A33" t="s">
        <v>55</v>
      </c>
      <c r="E33" s="39" t="s">
        <v>950</v>
      </c>
    </row>
    <row r="34" spans="1:16" ht="12.75">
      <c r="A34" t="s">
        <v>48</v>
      </c>
      <c s="34" t="s">
        <v>123</v>
      </c>
      <c s="34" t="s">
        <v>951</v>
      </c>
      <c s="35" t="s">
        <v>5</v>
      </c>
      <c s="6" t="s">
        <v>952</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91.25">
      <c r="A37" t="s">
        <v>55</v>
      </c>
      <c r="E37" s="39" t="s">
        <v>953</v>
      </c>
    </row>
    <row r="38" spans="1:16" ht="12.75">
      <c r="A38" t="s">
        <v>48</v>
      </c>
      <c s="34" t="s">
        <v>163</v>
      </c>
      <c s="34" t="s">
        <v>954</v>
      </c>
      <c s="35" t="s">
        <v>5</v>
      </c>
      <c s="6" t="s">
        <v>955</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40.25">
      <c r="A41" t="s">
        <v>55</v>
      </c>
      <c r="E41" s="39" t="s">
        <v>956</v>
      </c>
    </row>
    <row r="42" spans="1:16" ht="12.75">
      <c r="A42" t="s">
        <v>48</v>
      </c>
      <c s="34" t="s">
        <v>76</v>
      </c>
      <c s="34" t="s">
        <v>957</v>
      </c>
      <c s="35" t="s">
        <v>5</v>
      </c>
      <c s="6" t="s">
        <v>958</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91.25">
      <c r="A45" t="s">
        <v>55</v>
      </c>
      <c r="E45" s="39" t="s">
        <v>953</v>
      </c>
    </row>
    <row r="46" spans="1:16" ht="12.75">
      <c r="A46" t="s">
        <v>48</v>
      </c>
      <c s="34" t="s">
        <v>82</v>
      </c>
      <c s="34" t="s">
        <v>959</v>
      </c>
      <c s="35" t="s">
        <v>5</v>
      </c>
      <c s="6" t="s">
        <v>960</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40.25">
      <c r="A49" t="s">
        <v>55</v>
      </c>
      <c r="E49" s="39" t="s">
        <v>956</v>
      </c>
    </row>
    <row r="50" spans="1:16" ht="12.75">
      <c r="A50" t="s">
        <v>48</v>
      </c>
      <c s="34" t="s">
        <v>86</v>
      </c>
      <c s="34" t="s">
        <v>961</v>
      </c>
      <c s="35" t="s">
        <v>5</v>
      </c>
      <c s="6" t="s">
        <v>962</v>
      </c>
      <c s="36" t="s">
        <v>62</v>
      </c>
      <c s="37">
        <v>6</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78.5">
      <c r="A53" t="s">
        <v>55</v>
      </c>
      <c r="E53" s="39" t="s">
        <v>963</v>
      </c>
    </row>
    <row r="54" spans="1:16" ht="12.75">
      <c r="A54" t="s">
        <v>48</v>
      </c>
      <c s="34" t="s">
        <v>90</v>
      </c>
      <c s="34" t="s">
        <v>964</v>
      </c>
      <c s="35" t="s">
        <v>5</v>
      </c>
      <c s="6" t="s">
        <v>965</v>
      </c>
      <c s="36" t="s">
        <v>62</v>
      </c>
      <c s="37">
        <v>3</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78.5">
      <c r="A57" t="s">
        <v>55</v>
      </c>
      <c r="E57" s="39" t="s">
        <v>963</v>
      </c>
    </row>
    <row r="58" spans="1:16" ht="12.75">
      <c r="A58" t="s">
        <v>48</v>
      </c>
      <c s="34" t="s">
        <v>94</v>
      </c>
      <c s="34" t="s">
        <v>966</v>
      </c>
      <c s="35" t="s">
        <v>5</v>
      </c>
      <c s="6" t="s">
        <v>967</v>
      </c>
      <c s="36" t="s">
        <v>62</v>
      </c>
      <c s="37">
        <v>9</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27.5">
      <c r="A61" t="s">
        <v>55</v>
      </c>
      <c r="E61" s="39" t="s">
        <v>968</v>
      </c>
    </row>
    <row r="62" spans="1:16" ht="12.75">
      <c r="A62" t="s">
        <v>48</v>
      </c>
      <c s="34" t="s">
        <v>98</v>
      </c>
      <c s="34" t="s">
        <v>969</v>
      </c>
      <c s="35" t="s">
        <v>5</v>
      </c>
      <c s="6" t="s">
        <v>970</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78.5">
      <c r="A65" t="s">
        <v>55</v>
      </c>
      <c r="E65" s="39" t="s">
        <v>963</v>
      </c>
    </row>
    <row r="66" spans="1:16" ht="12.75">
      <c r="A66" t="s">
        <v>48</v>
      </c>
      <c s="34" t="s">
        <v>102</v>
      </c>
      <c s="34" t="s">
        <v>971</v>
      </c>
      <c s="35" t="s">
        <v>5</v>
      </c>
      <c s="6" t="s">
        <v>972</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78.5">
      <c r="A69" t="s">
        <v>55</v>
      </c>
      <c r="E69" s="39" t="s">
        <v>963</v>
      </c>
    </row>
    <row r="70" spans="1:16" ht="12.75">
      <c r="A70" t="s">
        <v>48</v>
      </c>
      <c s="34" t="s">
        <v>107</v>
      </c>
      <c s="34" t="s">
        <v>973</v>
      </c>
      <c s="35" t="s">
        <v>5</v>
      </c>
      <c s="6" t="s">
        <v>974</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27.5">
      <c r="A73" t="s">
        <v>55</v>
      </c>
      <c r="E73" s="39" t="s">
        <v>968</v>
      </c>
    </row>
    <row r="74" spans="1:16" ht="12.75">
      <c r="A74" t="s">
        <v>48</v>
      </c>
      <c s="34" t="s">
        <v>111</v>
      </c>
      <c s="34" t="s">
        <v>975</v>
      </c>
      <c s="35" t="s">
        <v>5</v>
      </c>
      <c s="6" t="s">
        <v>976</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78.5">
      <c r="A77" t="s">
        <v>55</v>
      </c>
      <c r="E77" s="39" t="s">
        <v>963</v>
      </c>
    </row>
    <row r="78" spans="1:16" ht="12.75">
      <c r="A78" t="s">
        <v>48</v>
      </c>
      <c s="34" t="s">
        <v>115</v>
      </c>
      <c s="34" t="s">
        <v>977</v>
      </c>
      <c s="35" t="s">
        <v>5</v>
      </c>
      <c s="6" t="s">
        <v>978</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78.5">
      <c r="A81" t="s">
        <v>55</v>
      </c>
      <c r="E81" s="39" t="s">
        <v>963</v>
      </c>
    </row>
    <row r="82" spans="1:16" ht="12.75">
      <c r="A82" t="s">
        <v>48</v>
      </c>
      <c s="34" t="s">
        <v>119</v>
      </c>
      <c s="34" t="s">
        <v>979</v>
      </c>
      <c s="35" t="s">
        <v>5</v>
      </c>
      <c s="6" t="s">
        <v>980</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27.5">
      <c r="A85" t="s">
        <v>55</v>
      </c>
      <c r="E85" s="39" t="s">
        <v>968</v>
      </c>
    </row>
    <row r="86" spans="1:16" ht="12.75">
      <c r="A86" t="s">
        <v>48</v>
      </c>
      <c s="34" t="s">
        <v>125</v>
      </c>
      <c s="34" t="s">
        <v>981</v>
      </c>
      <c s="35" t="s">
        <v>5</v>
      </c>
      <c s="6" t="s">
        <v>982</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14.75">
      <c r="A89" t="s">
        <v>55</v>
      </c>
      <c r="E89" s="39" t="s">
        <v>983</v>
      </c>
    </row>
    <row r="90" spans="1:16" ht="12.75">
      <c r="A90" t="s">
        <v>48</v>
      </c>
      <c s="34" t="s">
        <v>129</v>
      </c>
      <c s="34" t="s">
        <v>984</v>
      </c>
      <c s="35" t="s">
        <v>5</v>
      </c>
      <c s="6" t="s">
        <v>985</v>
      </c>
      <c s="36" t="s">
        <v>62</v>
      </c>
      <c s="37">
        <v>3</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14.75">
      <c r="A93" t="s">
        <v>55</v>
      </c>
      <c r="E93" s="39" t="s">
        <v>983</v>
      </c>
    </row>
    <row r="94" spans="1:16" ht="12.75">
      <c r="A94" t="s">
        <v>48</v>
      </c>
      <c s="34" t="s">
        <v>133</v>
      </c>
      <c s="34" t="s">
        <v>986</v>
      </c>
      <c s="35" t="s">
        <v>5</v>
      </c>
      <c s="6" t="s">
        <v>987</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14.75">
      <c r="A97" t="s">
        <v>55</v>
      </c>
      <c r="E97" s="39" t="s">
        <v>983</v>
      </c>
    </row>
    <row r="98" spans="1:16" ht="12.75">
      <c r="A98" t="s">
        <v>48</v>
      </c>
      <c s="34" t="s">
        <v>138</v>
      </c>
      <c s="34" t="s">
        <v>988</v>
      </c>
      <c s="35" t="s">
        <v>5</v>
      </c>
      <c s="6" t="s">
        <v>989</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14.75">
      <c r="A101" t="s">
        <v>55</v>
      </c>
      <c r="E101" s="39" t="s">
        <v>983</v>
      </c>
    </row>
    <row r="102" spans="1:16" ht="25.5">
      <c r="A102" t="s">
        <v>48</v>
      </c>
      <c s="34" t="s">
        <v>249</v>
      </c>
      <c s="34" t="s">
        <v>990</v>
      </c>
      <c s="35" t="s">
        <v>5</v>
      </c>
      <c s="6" t="s">
        <v>991</v>
      </c>
      <c s="36" t="s">
        <v>105</v>
      </c>
      <c s="37">
        <v>8</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14.75">
      <c r="A105" t="s">
        <v>55</v>
      </c>
      <c r="E105" s="39" t="s">
        <v>992</v>
      </c>
    </row>
    <row r="106" spans="1:16" ht="25.5">
      <c r="A106" t="s">
        <v>48</v>
      </c>
      <c s="34" t="s">
        <v>253</v>
      </c>
      <c s="34" t="s">
        <v>993</v>
      </c>
      <c s="35" t="s">
        <v>5</v>
      </c>
      <c s="6" t="s">
        <v>994</v>
      </c>
      <c s="36" t="s">
        <v>62</v>
      </c>
      <c s="37">
        <v>2</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40.25">
      <c r="A109" t="s">
        <v>55</v>
      </c>
      <c r="E109" s="39" t="s">
        <v>956</v>
      </c>
    </row>
    <row r="110" spans="1:16" ht="12.75">
      <c r="A110" t="s">
        <v>48</v>
      </c>
      <c s="34" t="s">
        <v>995</v>
      </c>
      <c s="34" t="s">
        <v>996</v>
      </c>
      <c s="35" t="s">
        <v>5</v>
      </c>
      <c s="6" t="s">
        <v>997</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40.25">
      <c r="A113" t="s">
        <v>55</v>
      </c>
      <c r="E113" s="39" t="s">
        <v>956</v>
      </c>
    </row>
    <row r="114" spans="1:16" ht="12.75">
      <c r="A114" t="s">
        <v>48</v>
      </c>
      <c s="34" t="s">
        <v>256</v>
      </c>
      <c s="34" t="s">
        <v>998</v>
      </c>
      <c s="35" t="s">
        <v>5</v>
      </c>
      <c s="6" t="s">
        <v>999</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956</v>
      </c>
    </row>
    <row r="118" spans="1:16" ht="12.75">
      <c r="A118" t="s">
        <v>48</v>
      </c>
      <c s="34" t="s">
        <v>260</v>
      </c>
      <c s="34" t="s">
        <v>1000</v>
      </c>
      <c s="35" t="s">
        <v>5</v>
      </c>
      <c s="6" t="s">
        <v>1001</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204">
      <c r="A121" t="s">
        <v>55</v>
      </c>
      <c r="E121" s="39" t="s">
        <v>1002</v>
      </c>
    </row>
    <row r="122" spans="1:16" ht="12.75">
      <c r="A122" t="s">
        <v>48</v>
      </c>
      <c s="34" t="s">
        <v>264</v>
      </c>
      <c s="34" t="s">
        <v>1003</v>
      </c>
      <c s="35" t="s">
        <v>5</v>
      </c>
      <c s="6" t="s">
        <v>1004</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40.25">
      <c r="A125" t="s">
        <v>55</v>
      </c>
      <c r="E125" s="39" t="s">
        <v>956</v>
      </c>
    </row>
    <row r="126" spans="1:16" ht="12.75">
      <c r="A126" t="s">
        <v>48</v>
      </c>
      <c s="34" t="s">
        <v>283</v>
      </c>
      <c s="34" t="s">
        <v>1005</v>
      </c>
      <c s="35" t="s">
        <v>5</v>
      </c>
      <c s="6" t="s">
        <v>1006</v>
      </c>
      <c s="36" t="s">
        <v>62</v>
      </c>
      <c s="37">
        <v>1</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91.25">
      <c r="A129" t="s">
        <v>55</v>
      </c>
      <c r="E129" s="39" t="s">
        <v>953</v>
      </c>
    </row>
    <row r="130" spans="1:16" ht="25.5">
      <c r="A130" t="s">
        <v>48</v>
      </c>
      <c s="34" t="s">
        <v>287</v>
      </c>
      <c s="34" t="s">
        <v>1007</v>
      </c>
      <c s="35" t="s">
        <v>5</v>
      </c>
      <c s="6" t="s">
        <v>1008</v>
      </c>
      <c s="36" t="s">
        <v>62</v>
      </c>
      <c s="37">
        <v>3</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78.5">
      <c r="A133" t="s">
        <v>55</v>
      </c>
      <c r="E133" s="39" t="s">
        <v>963</v>
      </c>
    </row>
    <row r="134" spans="1:16" ht="12.75">
      <c r="A134" t="s">
        <v>48</v>
      </c>
      <c s="34" t="s">
        <v>291</v>
      </c>
      <c s="34" t="s">
        <v>1009</v>
      </c>
      <c s="35" t="s">
        <v>5</v>
      </c>
      <c s="6" t="s">
        <v>1010</v>
      </c>
      <c s="36" t="s">
        <v>62</v>
      </c>
      <c s="37">
        <v>3</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27.5">
      <c r="A137" t="s">
        <v>55</v>
      </c>
      <c r="E137" s="39" t="s">
        <v>968</v>
      </c>
    </row>
    <row r="138" spans="1:16" ht="12.75">
      <c r="A138" t="s">
        <v>48</v>
      </c>
      <c s="34" t="s">
        <v>295</v>
      </c>
      <c s="34" t="s">
        <v>1011</v>
      </c>
      <c s="35" t="s">
        <v>5</v>
      </c>
      <c s="6" t="s">
        <v>1012</v>
      </c>
      <c s="36" t="s">
        <v>62</v>
      </c>
      <c s="37">
        <v>3</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78.5">
      <c r="A141" t="s">
        <v>55</v>
      </c>
      <c r="E141" s="39" t="s">
        <v>963</v>
      </c>
    </row>
    <row r="142" spans="1:16" ht="12.75">
      <c r="A142" t="s">
        <v>48</v>
      </c>
      <c s="34" t="s">
        <v>526</v>
      </c>
      <c s="34" t="s">
        <v>1013</v>
      </c>
      <c s="35" t="s">
        <v>5</v>
      </c>
      <c s="6" t="s">
        <v>1014</v>
      </c>
      <c s="36" t="s">
        <v>62</v>
      </c>
      <c s="37">
        <v>3</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27.5">
      <c r="A145" t="s">
        <v>55</v>
      </c>
      <c r="E145" s="39" t="s">
        <v>968</v>
      </c>
    </row>
    <row r="146" spans="1:16" ht="12.75">
      <c r="A146" t="s">
        <v>48</v>
      </c>
      <c s="34" t="s">
        <v>300</v>
      </c>
      <c s="34" t="s">
        <v>1015</v>
      </c>
      <c s="35" t="s">
        <v>5</v>
      </c>
      <c s="6" t="s">
        <v>1016</v>
      </c>
      <c s="36" t="s">
        <v>62</v>
      </c>
      <c s="37">
        <v>9</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78.5">
      <c r="A149" t="s">
        <v>55</v>
      </c>
      <c r="E149" s="39" t="s">
        <v>963</v>
      </c>
    </row>
    <row r="150" spans="1:16" ht="12.75">
      <c r="A150" t="s">
        <v>48</v>
      </c>
      <c s="34" t="s">
        <v>533</v>
      </c>
      <c s="34" t="s">
        <v>1017</v>
      </c>
      <c s="35" t="s">
        <v>5</v>
      </c>
      <c s="6" t="s">
        <v>1018</v>
      </c>
      <c s="36" t="s">
        <v>62</v>
      </c>
      <c s="37">
        <v>9</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27.5">
      <c r="A153" t="s">
        <v>55</v>
      </c>
      <c r="E153" s="39" t="s">
        <v>968</v>
      </c>
    </row>
    <row r="154" spans="1:16" ht="12.75">
      <c r="A154" t="s">
        <v>48</v>
      </c>
      <c s="34" t="s">
        <v>305</v>
      </c>
      <c s="34" t="s">
        <v>1019</v>
      </c>
      <c s="35" t="s">
        <v>5</v>
      </c>
      <c s="6" t="s">
        <v>1020</v>
      </c>
      <c s="36" t="s">
        <v>62</v>
      </c>
      <c s="37">
        <v>3</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78.5">
      <c r="A157" t="s">
        <v>55</v>
      </c>
      <c r="E157" s="39" t="s">
        <v>963</v>
      </c>
    </row>
    <row r="158" spans="1:16" ht="12.75">
      <c r="A158" t="s">
        <v>48</v>
      </c>
      <c s="34" t="s">
        <v>311</v>
      </c>
      <c s="34" t="s">
        <v>1021</v>
      </c>
      <c s="35" t="s">
        <v>5</v>
      </c>
      <c s="6" t="s">
        <v>1022</v>
      </c>
      <c s="36" t="s">
        <v>62</v>
      </c>
      <c s="37">
        <v>3</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27.5">
      <c r="A161" t="s">
        <v>55</v>
      </c>
      <c r="E161" s="39" t="s">
        <v>968</v>
      </c>
    </row>
    <row r="162" spans="1:16" ht="12.75">
      <c r="A162" t="s">
        <v>48</v>
      </c>
      <c s="34" t="s">
        <v>312</v>
      </c>
      <c s="34" t="s">
        <v>1023</v>
      </c>
      <c s="35" t="s">
        <v>5</v>
      </c>
      <c s="6" t="s">
        <v>1024</v>
      </c>
      <c s="36" t="s">
        <v>62</v>
      </c>
      <c s="37">
        <v>2</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78.5">
      <c r="A165" t="s">
        <v>55</v>
      </c>
      <c r="E165" s="39" t="s">
        <v>963</v>
      </c>
    </row>
    <row r="166" spans="1:16" ht="12.75">
      <c r="A166" t="s">
        <v>48</v>
      </c>
      <c s="34" t="s">
        <v>314</v>
      </c>
      <c s="34" t="s">
        <v>1025</v>
      </c>
      <c s="35" t="s">
        <v>5</v>
      </c>
      <c s="6" t="s">
        <v>1026</v>
      </c>
      <c s="36" t="s">
        <v>62</v>
      </c>
      <c s="37">
        <v>2</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27.5">
      <c r="A169" t="s">
        <v>55</v>
      </c>
      <c r="E169" s="39" t="s">
        <v>968</v>
      </c>
    </row>
    <row r="170" spans="1:16" ht="12.75">
      <c r="A170" t="s">
        <v>48</v>
      </c>
      <c s="34" t="s">
        <v>319</v>
      </c>
      <c s="34" t="s">
        <v>1027</v>
      </c>
      <c s="35" t="s">
        <v>5</v>
      </c>
      <c s="6" t="s">
        <v>1028</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78.5">
      <c r="A173" t="s">
        <v>55</v>
      </c>
      <c r="E173" s="39" t="s">
        <v>963</v>
      </c>
    </row>
    <row r="174" spans="1:16" ht="12.75">
      <c r="A174" t="s">
        <v>48</v>
      </c>
      <c s="34" t="s">
        <v>323</v>
      </c>
      <c s="34" t="s">
        <v>1029</v>
      </c>
      <c s="35" t="s">
        <v>5</v>
      </c>
      <c s="6" t="s">
        <v>1030</v>
      </c>
      <c s="36" t="s">
        <v>62</v>
      </c>
      <c s="37">
        <v>1</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78.5">
      <c r="A177" t="s">
        <v>55</v>
      </c>
      <c r="E177" s="39" t="s">
        <v>963</v>
      </c>
    </row>
    <row r="178" spans="1:16" ht="12.75">
      <c r="A178" t="s">
        <v>48</v>
      </c>
      <c s="34" t="s">
        <v>327</v>
      </c>
      <c s="34" t="s">
        <v>1031</v>
      </c>
      <c s="35" t="s">
        <v>5</v>
      </c>
      <c s="6" t="s">
        <v>1032</v>
      </c>
      <c s="36" t="s">
        <v>62</v>
      </c>
      <c s="37">
        <v>2</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27.5">
      <c r="A181" t="s">
        <v>55</v>
      </c>
      <c r="E181" s="39" t="s">
        <v>968</v>
      </c>
    </row>
    <row r="182" spans="1:16" ht="12.75">
      <c r="A182" t="s">
        <v>48</v>
      </c>
      <c s="34" t="s">
        <v>330</v>
      </c>
      <c s="34" t="s">
        <v>1033</v>
      </c>
      <c s="35" t="s">
        <v>5</v>
      </c>
      <c s="6" t="s">
        <v>1034</v>
      </c>
      <c s="36" t="s">
        <v>105</v>
      </c>
      <c s="37">
        <v>8</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14.75">
      <c r="A185" t="s">
        <v>55</v>
      </c>
      <c r="E185" s="39" t="s">
        <v>992</v>
      </c>
    </row>
    <row r="186" spans="1:16" ht="12.75">
      <c r="A186" t="s">
        <v>48</v>
      </c>
      <c s="34" t="s">
        <v>334</v>
      </c>
      <c s="34" t="s">
        <v>1035</v>
      </c>
      <c s="35" t="s">
        <v>5</v>
      </c>
      <c s="6" t="s">
        <v>1036</v>
      </c>
      <c s="36" t="s">
        <v>62</v>
      </c>
      <c s="37">
        <v>1</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40.25">
      <c r="A189" t="s">
        <v>55</v>
      </c>
      <c r="E189" s="39" t="s">
        <v>956</v>
      </c>
    </row>
    <row r="190" spans="1:16" ht="12.75">
      <c r="A190" t="s">
        <v>48</v>
      </c>
      <c s="34" t="s">
        <v>558</v>
      </c>
      <c s="34" t="s">
        <v>1037</v>
      </c>
      <c s="35" t="s">
        <v>5</v>
      </c>
      <c s="6" t="s">
        <v>1038</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40.25">
      <c r="A193" t="s">
        <v>55</v>
      </c>
      <c r="E193" s="39" t="s">
        <v>956</v>
      </c>
    </row>
    <row r="194" spans="1:16" ht="12.75">
      <c r="A194" t="s">
        <v>48</v>
      </c>
      <c s="34" t="s">
        <v>562</v>
      </c>
      <c s="34" t="s">
        <v>1039</v>
      </c>
      <c s="35" t="s">
        <v>5</v>
      </c>
      <c s="6" t="s">
        <v>1040</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40.25">
      <c r="A197" t="s">
        <v>55</v>
      </c>
      <c r="E197" s="39" t="s">
        <v>956</v>
      </c>
    </row>
    <row r="198" spans="1:16" ht="25.5">
      <c r="A198" t="s">
        <v>48</v>
      </c>
      <c s="34" t="s">
        <v>338</v>
      </c>
      <c s="34" t="s">
        <v>926</v>
      </c>
      <c s="35" t="s">
        <v>5</v>
      </c>
      <c s="6" t="s">
        <v>927</v>
      </c>
      <c s="36" t="s">
        <v>62</v>
      </c>
      <c s="37">
        <v>2</v>
      </c>
      <c s="36">
        <v>0</v>
      </c>
      <c s="36">
        <f>ROUND(G198*H198,6)</f>
      </c>
      <c r="L198" s="38">
        <v>0</v>
      </c>
      <c s="32">
        <f>ROUND(ROUND(L198,2)*ROUND(G198,3),2)</f>
      </c>
      <c s="36" t="s">
        <v>52</v>
      </c>
      <c>
        <f>(M198*21)/100</f>
      </c>
      <c t="s">
        <v>27</v>
      </c>
    </row>
    <row r="199" spans="1:5" ht="12.75">
      <c r="A199" s="35" t="s">
        <v>53</v>
      </c>
      <c r="E199" s="39" t="s">
        <v>5</v>
      </c>
    </row>
    <row r="200" spans="1:5" ht="25.5">
      <c r="A200" s="35" t="s">
        <v>54</v>
      </c>
      <c r="E200" s="40" t="s">
        <v>70</v>
      </c>
    </row>
    <row r="201" spans="1:5" ht="204">
      <c r="A201" t="s">
        <v>55</v>
      </c>
      <c r="E201" s="39" t="s">
        <v>1041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0.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7251</v>
      </c>
      <c s="41">
        <f>Rekapitulace!C97</f>
      </c>
      <c s="20" t="s">
        <v>0</v>
      </c>
      <c t="s">
        <v>23</v>
      </c>
      <c t="s">
        <v>27</v>
      </c>
    </row>
    <row r="4" spans="1:16" ht="32" customHeight="1">
      <c r="A4" s="24" t="s">
        <v>20</v>
      </c>
      <c s="25" t="s">
        <v>28</v>
      </c>
      <c s="27" t="s">
        <v>7251</v>
      </c>
      <c r="E4" s="26" t="s">
        <v>7252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7476</v>
      </c>
      <c r="E8" s="30" t="s">
        <v>7475</v>
      </c>
      <c r="J8" s="29">
        <f>0+J9+J46+J55+J92+J129</f>
      </c>
      <c s="29">
        <f>0+K9+K46+K55+K92+K129</f>
      </c>
      <c s="29">
        <f>0+L9+L46+L55+L92+L129</f>
      </c>
      <c s="29">
        <f>0+M9+M46+M55+M92+M129</f>
      </c>
    </row>
    <row r="9" spans="1:13" ht="12.75">
      <c r="A9" t="s">
        <v>46</v>
      </c>
      <c r="C9" s="31" t="s">
        <v>4</v>
      </c>
      <c r="E9" s="33" t="s">
        <v>1269</v>
      </c>
      <c r="J9" s="32">
        <f>0</f>
      </c>
      <c s="32">
        <f>0</f>
      </c>
      <c s="32">
        <f>0+L10+L14+L18+L22+L26+L30+L34+L38+L42</f>
      </c>
      <c s="32">
        <f>0+M10+M14+M18+M22+M26+M30+M34+M38+M42</f>
      </c>
    </row>
    <row r="10" spans="1:16" ht="12.75">
      <c r="A10" t="s">
        <v>48</v>
      </c>
      <c s="34" t="s">
        <v>4</v>
      </c>
      <c s="34" t="s">
        <v>1395</v>
      </c>
      <c s="35" t="s">
        <v>5</v>
      </c>
      <c s="6" t="s">
        <v>1396</v>
      </c>
      <c s="36" t="s">
        <v>182</v>
      </c>
      <c s="37">
        <v>5.6</v>
      </c>
      <c s="36">
        <v>0</v>
      </c>
      <c s="36">
        <f>ROUND(G10*H10,6)</f>
      </c>
      <c r="L10" s="38">
        <v>0</v>
      </c>
      <c s="32">
        <f>ROUND(ROUND(L10,2)*ROUND(G10,3),2)</f>
      </c>
      <c s="36" t="s">
        <v>52</v>
      </c>
      <c>
        <f>(M10*21)/100</f>
      </c>
      <c t="s">
        <v>27</v>
      </c>
    </row>
    <row r="11" spans="1:5" ht="12.75">
      <c r="A11" s="35" t="s">
        <v>53</v>
      </c>
      <c r="E11" s="39" t="s">
        <v>79</v>
      </c>
    </row>
    <row r="12" spans="1:5" ht="38.25">
      <c r="A12" s="35" t="s">
        <v>54</v>
      </c>
      <c r="E12" s="40" t="s">
        <v>7389</v>
      </c>
    </row>
    <row r="13" spans="1:5" ht="318.75">
      <c r="A13" t="s">
        <v>55</v>
      </c>
      <c r="E13" s="39" t="s">
        <v>2296</v>
      </c>
    </row>
    <row r="14" spans="1:16" ht="12.75">
      <c r="A14" t="s">
        <v>48</v>
      </c>
      <c s="34" t="s">
        <v>27</v>
      </c>
      <c s="34" t="s">
        <v>192</v>
      </c>
      <c s="35" t="s">
        <v>5</v>
      </c>
      <c s="6" t="s">
        <v>1398</v>
      </c>
      <c s="36" t="s">
        <v>182</v>
      </c>
      <c s="37">
        <v>5.6</v>
      </c>
      <c s="36">
        <v>0</v>
      </c>
      <c s="36">
        <f>ROUND(G14*H14,6)</f>
      </c>
      <c r="L14" s="38">
        <v>0</v>
      </c>
      <c s="32">
        <f>ROUND(ROUND(L14,2)*ROUND(G14,3),2)</f>
      </c>
      <c s="36" t="s">
        <v>52</v>
      </c>
      <c>
        <f>(M14*21)/100</f>
      </c>
      <c t="s">
        <v>27</v>
      </c>
    </row>
    <row r="15" spans="1:5" ht="12.75">
      <c r="A15" s="35" t="s">
        <v>53</v>
      </c>
      <c r="E15" s="39" t="s">
        <v>79</v>
      </c>
    </row>
    <row r="16" spans="1:5" ht="38.25">
      <c r="A16" s="35" t="s">
        <v>54</v>
      </c>
      <c r="E16" s="40" t="s">
        <v>7389</v>
      </c>
    </row>
    <row r="17" spans="1:5" ht="318.75">
      <c r="A17" t="s">
        <v>55</v>
      </c>
      <c r="E17" s="39" t="s">
        <v>2296</v>
      </c>
    </row>
    <row r="18" spans="1:16" ht="12.75">
      <c r="A18" t="s">
        <v>48</v>
      </c>
      <c s="34" t="s">
        <v>26</v>
      </c>
      <c s="34" t="s">
        <v>2417</v>
      </c>
      <c s="35" t="s">
        <v>5</v>
      </c>
      <c s="6" t="s">
        <v>2418</v>
      </c>
      <c s="36" t="s">
        <v>197</v>
      </c>
      <c s="37">
        <v>7</v>
      </c>
      <c s="36">
        <v>0</v>
      </c>
      <c s="36">
        <f>ROUND(G18*H18,6)</f>
      </c>
      <c r="L18" s="38">
        <v>0</v>
      </c>
      <c s="32">
        <f>ROUND(ROUND(L18,2)*ROUND(G18,3),2)</f>
      </c>
      <c s="36" t="s">
        <v>52</v>
      </c>
      <c>
        <f>(M18*21)/100</f>
      </c>
      <c t="s">
        <v>27</v>
      </c>
    </row>
    <row r="19" spans="1:5" ht="12.75">
      <c r="A19" s="35" t="s">
        <v>53</v>
      </c>
      <c r="E19" s="39" t="s">
        <v>79</v>
      </c>
    </row>
    <row r="20" spans="1:5" ht="38.25">
      <c r="A20" s="35" t="s">
        <v>54</v>
      </c>
      <c r="E20" s="40" t="s">
        <v>7390</v>
      </c>
    </row>
    <row r="21" spans="1:5" ht="38.25">
      <c r="A21" t="s">
        <v>55</v>
      </c>
      <c r="E21" s="39" t="s">
        <v>2420</v>
      </c>
    </row>
    <row r="22" spans="1:16" ht="12.75">
      <c r="A22" t="s">
        <v>48</v>
      </c>
      <c s="34" t="s">
        <v>63</v>
      </c>
      <c s="34" t="s">
        <v>1277</v>
      </c>
      <c s="35" t="s">
        <v>5</v>
      </c>
      <c s="6" t="s">
        <v>1278</v>
      </c>
      <c s="36" t="s">
        <v>51</v>
      </c>
      <c s="37">
        <v>80</v>
      </c>
      <c s="36">
        <v>0</v>
      </c>
      <c s="36">
        <f>ROUND(G22*H22,6)</f>
      </c>
      <c r="L22" s="38">
        <v>0</v>
      </c>
      <c s="32">
        <f>ROUND(ROUND(L22,2)*ROUND(G22,3),2)</f>
      </c>
      <c s="36" t="s">
        <v>52</v>
      </c>
      <c>
        <f>(M22*21)/100</f>
      </c>
      <c t="s">
        <v>27</v>
      </c>
    </row>
    <row r="23" spans="1:5" ht="12.75">
      <c r="A23" s="35" t="s">
        <v>53</v>
      </c>
      <c r="E23" s="39" t="s">
        <v>79</v>
      </c>
    </row>
    <row r="24" spans="1:5" ht="38.25">
      <c r="A24" s="35" t="s">
        <v>54</v>
      </c>
      <c r="E24" s="40" t="s">
        <v>7477</v>
      </c>
    </row>
    <row r="25" spans="1:5" ht="102">
      <c r="A25" t="s">
        <v>55</v>
      </c>
      <c r="E25" s="39" t="s">
        <v>2425</v>
      </c>
    </row>
    <row r="26" spans="1:16" ht="12.75">
      <c r="A26" t="s">
        <v>48</v>
      </c>
      <c s="34" t="s">
        <v>67</v>
      </c>
      <c s="34" t="s">
        <v>217</v>
      </c>
      <c s="35" t="s">
        <v>5</v>
      </c>
      <c s="6" t="s">
        <v>218</v>
      </c>
      <c s="36" t="s">
        <v>51</v>
      </c>
      <c s="37">
        <v>20</v>
      </c>
      <c s="36">
        <v>0</v>
      </c>
      <c s="36">
        <f>ROUND(G26*H26,6)</f>
      </c>
      <c r="L26" s="38">
        <v>0</v>
      </c>
      <c s="32">
        <f>ROUND(ROUND(L26,2)*ROUND(G26,3),2)</f>
      </c>
      <c s="36" t="s">
        <v>52</v>
      </c>
      <c>
        <f>(M26*21)/100</f>
      </c>
      <c t="s">
        <v>27</v>
      </c>
    </row>
    <row r="27" spans="1:5" ht="12.75">
      <c r="A27" s="35" t="s">
        <v>53</v>
      </c>
      <c r="E27" s="39" t="s">
        <v>79</v>
      </c>
    </row>
    <row r="28" spans="1:5" ht="38.25">
      <c r="A28" s="35" t="s">
        <v>54</v>
      </c>
      <c r="E28" s="40" t="s">
        <v>7392</v>
      </c>
    </row>
    <row r="29" spans="1:5" ht="140.25">
      <c r="A29" t="s">
        <v>55</v>
      </c>
      <c r="E29" s="39" t="s">
        <v>2426</v>
      </c>
    </row>
    <row r="30" spans="1:16" ht="25.5">
      <c r="A30" t="s">
        <v>48</v>
      </c>
      <c s="34" t="s">
        <v>72</v>
      </c>
      <c s="34" t="s">
        <v>1753</v>
      </c>
      <c s="35" t="s">
        <v>5</v>
      </c>
      <c s="6" t="s">
        <v>1754</v>
      </c>
      <c s="36" t="s">
        <v>51</v>
      </c>
      <c s="37">
        <v>20</v>
      </c>
      <c s="36">
        <v>0</v>
      </c>
      <c s="36">
        <f>ROUND(G30*H30,6)</f>
      </c>
      <c r="L30" s="38">
        <v>0</v>
      </c>
      <c s="32">
        <f>ROUND(ROUND(L30,2)*ROUND(G30,3),2)</f>
      </c>
      <c s="36" t="s">
        <v>52</v>
      </c>
      <c>
        <f>(M30*21)/100</f>
      </c>
      <c t="s">
        <v>27</v>
      </c>
    </row>
    <row r="31" spans="1:5" ht="12.75">
      <c r="A31" s="35" t="s">
        <v>53</v>
      </c>
      <c r="E31" s="39" t="s">
        <v>79</v>
      </c>
    </row>
    <row r="32" spans="1:5" ht="38.25">
      <c r="A32" s="35" t="s">
        <v>54</v>
      </c>
      <c r="E32" s="40" t="s">
        <v>7393</v>
      </c>
    </row>
    <row r="33" spans="1:5" ht="140.25">
      <c r="A33" t="s">
        <v>55</v>
      </c>
      <c r="E33" s="39" t="s">
        <v>7170</v>
      </c>
    </row>
    <row r="34" spans="1:16" ht="25.5">
      <c r="A34" t="s">
        <v>48</v>
      </c>
      <c s="34" t="s">
        <v>123</v>
      </c>
      <c s="34" t="s">
        <v>233</v>
      </c>
      <c s="35" t="s">
        <v>5</v>
      </c>
      <c s="6" t="s">
        <v>234</v>
      </c>
      <c s="36" t="s">
        <v>62</v>
      </c>
      <c s="37">
        <v>4</v>
      </c>
      <c s="36">
        <v>0</v>
      </c>
      <c s="36">
        <f>ROUND(G34*H34,6)</f>
      </c>
      <c r="L34" s="38">
        <v>0</v>
      </c>
      <c s="32">
        <f>ROUND(ROUND(L34,2)*ROUND(G34,3),2)</f>
      </c>
      <c s="36" t="s">
        <v>52</v>
      </c>
      <c>
        <f>(M34*21)/100</f>
      </c>
      <c t="s">
        <v>27</v>
      </c>
    </row>
    <row r="35" spans="1:5" ht="12.75">
      <c r="A35" s="35" t="s">
        <v>53</v>
      </c>
      <c r="E35" s="39" t="s">
        <v>79</v>
      </c>
    </row>
    <row r="36" spans="1:5" ht="38.25">
      <c r="A36" s="35" t="s">
        <v>54</v>
      </c>
      <c r="E36" s="40" t="s">
        <v>7394</v>
      </c>
    </row>
    <row r="37" spans="1:5" ht="102">
      <c r="A37" t="s">
        <v>55</v>
      </c>
      <c r="E37" s="39" t="s">
        <v>2313</v>
      </c>
    </row>
    <row r="38" spans="1:16" ht="12.75">
      <c r="A38" t="s">
        <v>48</v>
      </c>
      <c s="34" t="s">
        <v>163</v>
      </c>
      <c s="34" t="s">
        <v>3528</v>
      </c>
      <c s="35" t="s">
        <v>5</v>
      </c>
      <c s="6" t="s">
        <v>3529</v>
      </c>
      <c s="36" t="s">
        <v>51</v>
      </c>
      <c s="37">
        <v>250</v>
      </c>
      <c s="36">
        <v>0</v>
      </c>
      <c s="36">
        <f>ROUND(G38*H38,6)</f>
      </c>
      <c r="L38" s="38">
        <v>0</v>
      </c>
      <c s="32">
        <f>ROUND(ROUND(L38,2)*ROUND(G38,3),2)</f>
      </c>
      <c s="36" t="s">
        <v>52</v>
      </c>
      <c>
        <f>(M38*21)/100</f>
      </c>
      <c t="s">
        <v>27</v>
      </c>
    </row>
    <row r="39" spans="1:5" ht="12.75">
      <c r="A39" s="35" t="s">
        <v>53</v>
      </c>
      <c r="E39" s="39" t="s">
        <v>79</v>
      </c>
    </row>
    <row r="40" spans="1:5" ht="38.25">
      <c r="A40" s="35" t="s">
        <v>54</v>
      </c>
      <c r="E40" s="40" t="s">
        <v>7478</v>
      </c>
    </row>
    <row r="41" spans="1:5" ht="76.5">
      <c r="A41" t="s">
        <v>55</v>
      </c>
      <c r="E41" s="39" t="s">
        <v>3530</v>
      </c>
    </row>
    <row r="42" spans="1:16" ht="12.75">
      <c r="A42" t="s">
        <v>48</v>
      </c>
      <c s="34" t="s">
        <v>76</v>
      </c>
      <c s="34" t="s">
        <v>7309</v>
      </c>
      <c s="35" t="s">
        <v>5</v>
      </c>
      <c s="6" t="s">
        <v>7310</v>
      </c>
      <c s="36" t="s">
        <v>182</v>
      </c>
      <c s="37">
        <v>0.6</v>
      </c>
      <c s="36">
        <v>0</v>
      </c>
      <c s="36">
        <f>ROUND(G42*H42,6)</f>
      </c>
      <c r="L42" s="38">
        <v>0</v>
      </c>
      <c s="32">
        <f>ROUND(ROUND(L42,2)*ROUND(G42,3),2)</f>
      </c>
      <c s="36" t="s">
        <v>52</v>
      </c>
      <c>
        <f>(M42*21)/100</f>
      </c>
      <c t="s">
        <v>27</v>
      </c>
    </row>
    <row r="43" spans="1:5" ht="12.75">
      <c r="A43" s="35" t="s">
        <v>53</v>
      </c>
      <c r="E43" s="39" t="s">
        <v>79</v>
      </c>
    </row>
    <row r="44" spans="1:5" ht="38.25">
      <c r="A44" s="35" t="s">
        <v>54</v>
      </c>
      <c r="E44" s="40" t="s">
        <v>7479</v>
      </c>
    </row>
    <row r="45" spans="1:5" ht="216.75">
      <c r="A45" t="s">
        <v>55</v>
      </c>
      <c r="E45" s="39" t="s">
        <v>7312</v>
      </c>
    </row>
    <row r="46" spans="1:13" ht="12.75">
      <c r="A46" t="s">
        <v>46</v>
      </c>
      <c r="C46" s="31" t="s">
        <v>102</v>
      </c>
      <c r="E46" s="33" t="s">
        <v>7313</v>
      </c>
      <c r="J46" s="32">
        <f>0</f>
      </c>
      <c s="32">
        <f>0</f>
      </c>
      <c s="32">
        <f>0+L47+L51</f>
      </c>
      <c s="32">
        <f>0+M47+M51</f>
      </c>
    </row>
    <row r="47" spans="1:16" ht="25.5">
      <c r="A47" t="s">
        <v>48</v>
      </c>
      <c s="34" t="s">
        <v>86</v>
      </c>
      <c s="34" t="s">
        <v>7314</v>
      </c>
      <c s="35" t="s">
        <v>7315</v>
      </c>
      <c s="6" t="s">
        <v>7316</v>
      </c>
      <c s="36" t="s">
        <v>443</v>
      </c>
      <c s="37">
        <v>1</v>
      </c>
      <c s="36">
        <v>0</v>
      </c>
      <c s="36">
        <f>ROUND(G47*H47,6)</f>
      </c>
      <c r="L47" s="38">
        <v>0</v>
      </c>
      <c s="32">
        <f>ROUND(ROUND(L47,2)*ROUND(G47,3),2)</f>
      </c>
      <c s="36" t="s">
        <v>52</v>
      </c>
      <c>
        <f>(M47*21)/100</f>
      </c>
      <c t="s">
        <v>27</v>
      </c>
    </row>
    <row r="48" spans="1:5" ht="12.75">
      <c r="A48" s="35" t="s">
        <v>53</v>
      </c>
      <c r="E48" s="39" t="s">
        <v>445</v>
      </c>
    </row>
    <row r="49" spans="1:5" ht="12.75">
      <c r="A49" s="35" t="s">
        <v>54</v>
      </c>
      <c r="E49" s="40" t="s">
        <v>5</v>
      </c>
    </row>
    <row r="50" spans="1:5" ht="140.25">
      <c r="A50" t="s">
        <v>55</v>
      </c>
      <c r="E50" s="39" t="s">
        <v>7317</v>
      </c>
    </row>
    <row r="51" spans="1:16" ht="25.5">
      <c r="A51" t="s">
        <v>48</v>
      </c>
      <c s="34" t="s">
        <v>90</v>
      </c>
      <c s="34" t="s">
        <v>2290</v>
      </c>
      <c s="35" t="s">
        <v>2291</v>
      </c>
      <c s="6" t="s">
        <v>7318</v>
      </c>
      <c s="36" t="s">
        <v>443</v>
      </c>
      <c s="37">
        <v>0.5</v>
      </c>
      <c s="36">
        <v>0</v>
      </c>
      <c s="36">
        <f>ROUND(G51*H51,6)</f>
      </c>
      <c r="L51" s="38">
        <v>0</v>
      </c>
      <c s="32">
        <f>ROUND(ROUND(L51,2)*ROUND(G51,3),2)</f>
      </c>
      <c s="36" t="s">
        <v>52</v>
      </c>
      <c>
        <f>(M51*21)/100</f>
      </c>
      <c t="s">
        <v>27</v>
      </c>
    </row>
    <row r="52" spans="1:5" ht="12.75">
      <c r="A52" s="35" t="s">
        <v>53</v>
      </c>
      <c r="E52" s="39" t="s">
        <v>445</v>
      </c>
    </row>
    <row r="53" spans="1:5" ht="12.75">
      <c r="A53" s="35" t="s">
        <v>54</v>
      </c>
      <c r="E53" s="40" t="s">
        <v>5</v>
      </c>
    </row>
    <row r="54" spans="1:5" ht="140.25">
      <c r="A54" t="s">
        <v>55</v>
      </c>
      <c r="E54" s="39" t="s">
        <v>7317</v>
      </c>
    </row>
    <row r="55" spans="1:13" ht="12.75">
      <c r="A55" t="s">
        <v>46</v>
      </c>
      <c r="C55" s="31" t="s">
        <v>7173</v>
      </c>
      <c r="E55" s="33" t="s">
        <v>7174</v>
      </c>
      <c r="J55" s="32">
        <f>0</f>
      </c>
      <c s="32">
        <f>0</f>
      </c>
      <c s="32">
        <f>0+L56+L60+L64+L68+L72+L76+L80+L84+L88</f>
      </c>
      <c s="32">
        <f>0+M56+M60+M64+M68+M72+M76+M80+M84+M88</f>
      </c>
    </row>
    <row r="56" spans="1:16" ht="12.75">
      <c r="A56" t="s">
        <v>48</v>
      </c>
      <c s="34" t="s">
        <v>94</v>
      </c>
      <c s="34" t="s">
        <v>206</v>
      </c>
      <c s="35" t="s">
        <v>5</v>
      </c>
      <c s="6" t="s">
        <v>207</v>
      </c>
      <c s="36" t="s">
        <v>62</v>
      </c>
      <c s="37">
        <v>2</v>
      </c>
      <c s="36">
        <v>0</v>
      </c>
      <c s="36">
        <f>ROUND(G56*H56,6)</f>
      </c>
      <c r="L56" s="38">
        <v>0</v>
      </c>
      <c s="32">
        <f>ROUND(ROUND(L56,2)*ROUND(G56,3),2)</f>
      </c>
      <c s="36" t="s">
        <v>52</v>
      </c>
      <c>
        <f>(M56*21)/100</f>
      </c>
      <c t="s">
        <v>27</v>
      </c>
    </row>
    <row r="57" spans="1:5" ht="12.75">
      <c r="A57" s="35" t="s">
        <v>53</v>
      </c>
      <c r="E57" s="39" t="s">
        <v>79</v>
      </c>
    </row>
    <row r="58" spans="1:5" ht="38.25">
      <c r="A58" s="35" t="s">
        <v>54</v>
      </c>
      <c r="E58" s="40" t="s">
        <v>7480</v>
      </c>
    </row>
    <row r="59" spans="1:5" ht="102">
      <c r="A59" t="s">
        <v>55</v>
      </c>
      <c r="E59" s="39" t="s">
        <v>7176</v>
      </c>
    </row>
    <row r="60" spans="1:16" ht="12.75">
      <c r="A60" t="s">
        <v>48</v>
      </c>
      <c s="34" t="s">
        <v>98</v>
      </c>
      <c s="34" t="s">
        <v>284</v>
      </c>
      <c s="35" t="s">
        <v>5</v>
      </c>
      <c s="6" t="s">
        <v>7177</v>
      </c>
      <c s="36" t="s">
        <v>51</v>
      </c>
      <c s="37">
        <v>25</v>
      </c>
      <c s="36">
        <v>0</v>
      </c>
      <c s="36">
        <f>ROUND(G60*H60,6)</f>
      </c>
      <c r="L60" s="38">
        <v>0</v>
      </c>
      <c s="32">
        <f>ROUND(ROUND(L60,2)*ROUND(G60,3),2)</f>
      </c>
      <c s="36" t="s">
        <v>52</v>
      </c>
      <c>
        <f>(M60*21)/100</f>
      </c>
      <c t="s">
        <v>27</v>
      </c>
    </row>
    <row r="61" spans="1:5" ht="12.75">
      <c r="A61" s="35" t="s">
        <v>53</v>
      </c>
      <c r="E61" s="39" t="s">
        <v>79</v>
      </c>
    </row>
    <row r="62" spans="1:5" ht="38.25">
      <c r="A62" s="35" t="s">
        <v>54</v>
      </c>
      <c r="E62" s="40" t="s">
        <v>7299</v>
      </c>
    </row>
    <row r="63" spans="1:5" ht="140.25">
      <c r="A63" t="s">
        <v>55</v>
      </c>
      <c r="E63" s="39" t="s">
        <v>7179</v>
      </c>
    </row>
    <row r="64" spans="1:16" ht="12.75">
      <c r="A64" t="s">
        <v>48</v>
      </c>
      <c s="34" t="s">
        <v>102</v>
      </c>
      <c s="34" t="s">
        <v>7320</v>
      </c>
      <c s="35" t="s">
        <v>5</v>
      </c>
      <c s="6" t="s">
        <v>7321</v>
      </c>
      <c s="36" t="s">
        <v>62</v>
      </c>
      <c s="37">
        <v>2</v>
      </c>
      <c s="36">
        <v>0</v>
      </c>
      <c s="36">
        <f>ROUND(G64*H64,6)</f>
      </c>
      <c r="L64" s="38">
        <v>0</v>
      </c>
      <c s="32">
        <f>ROUND(ROUND(L64,2)*ROUND(G64,3),2)</f>
      </c>
      <c s="36" t="s">
        <v>52</v>
      </c>
      <c>
        <f>(M64*21)/100</f>
      </c>
      <c t="s">
        <v>27</v>
      </c>
    </row>
    <row r="65" spans="1:5" ht="12.75">
      <c r="A65" s="35" t="s">
        <v>53</v>
      </c>
      <c r="E65" s="39" t="s">
        <v>79</v>
      </c>
    </row>
    <row r="66" spans="1:5" ht="38.25">
      <c r="A66" s="35" t="s">
        <v>54</v>
      </c>
      <c r="E66" s="40" t="s">
        <v>7480</v>
      </c>
    </row>
    <row r="67" spans="1:5" ht="89.25">
      <c r="A67" t="s">
        <v>55</v>
      </c>
      <c r="E67" s="39" t="s">
        <v>7323</v>
      </c>
    </row>
    <row r="68" spans="1:16" ht="12.75">
      <c r="A68" t="s">
        <v>48</v>
      </c>
      <c s="34" t="s">
        <v>107</v>
      </c>
      <c s="34" t="s">
        <v>7180</v>
      </c>
      <c s="35" t="s">
        <v>5</v>
      </c>
      <c s="6" t="s">
        <v>7181</v>
      </c>
      <c s="36" t="s">
        <v>51</v>
      </c>
      <c s="37">
        <v>500</v>
      </c>
      <c s="36">
        <v>0</v>
      </c>
      <c s="36">
        <f>ROUND(G68*H68,6)</f>
      </c>
      <c r="L68" s="38">
        <v>0</v>
      </c>
      <c s="32">
        <f>ROUND(ROUND(L68,2)*ROUND(G68,3),2)</f>
      </c>
      <c s="36" t="s">
        <v>52</v>
      </c>
      <c>
        <f>(M68*21)/100</f>
      </c>
      <c t="s">
        <v>27</v>
      </c>
    </row>
    <row r="69" spans="1:5" ht="12.75">
      <c r="A69" s="35" t="s">
        <v>53</v>
      </c>
      <c r="E69" s="39" t="s">
        <v>79</v>
      </c>
    </row>
    <row r="70" spans="1:5" ht="38.25">
      <c r="A70" s="35" t="s">
        <v>54</v>
      </c>
      <c r="E70" s="40" t="s">
        <v>7481</v>
      </c>
    </row>
    <row r="71" spans="1:5" ht="89.25">
      <c r="A71" t="s">
        <v>55</v>
      </c>
      <c r="E71" s="39" t="s">
        <v>823</v>
      </c>
    </row>
    <row r="72" spans="1:16" ht="12.75">
      <c r="A72" t="s">
        <v>48</v>
      </c>
      <c s="34" t="s">
        <v>111</v>
      </c>
      <c s="34" t="s">
        <v>301</v>
      </c>
      <c s="35" t="s">
        <v>5</v>
      </c>
      <c s="6" t="s">
        <v>302</v>
      </c>
      <c s="36" t="s">
        <v>51</v>
      </c>
      <c s="37">
        <v>55</v>
      </c>
      <c s="36">
        <v>0</v>
      </c>
      <c s="36">
        <f>ROUND(G72*H72,6)</f>
      </c>
      <c r="L72" s="38">
        <v>0</v>
      </c>
      <c s="32">
        <f>ROUND(ROUND(L72,2)*ROUND(G72,3),2)</f>
      </c>
      <c s="36" t="s">
        <v>52</v>
      </c>
      <c>
        <f>(M72*21)/100</f>
      </c>
      <c t="s">
        <v>27</v>
      </c>
    </row>
    <row r="73" spans="1:5" ht="12.75">
      <c r="A73" s="35" t="s">
        <v>53</v>
      </c>
      <c r="E73" s="39" t="s">
        <v>79</v>
      </c>
    </row>
    <row r="74" spans="1:5" ht="38.25">
      <c r="A74" s="35" t="s">
        <v>54</v>
      </c>
      <c r="E74" s="40" t="s">
        <v>7482</v>
      </c>
    </row>
    <row r="75" spans="1:5" ht="89.25">
      <c r="A75" t="s">
        <v>55</v>
      </c>
      <c r="E75" s="39" t="s">
        <v>823</v>
      </c>
    </row>
    <row r="76" spans="1:16" ht="25.5">
      <c r="A76" t="s">
        <v>48</v>
      </c>
      <c s="34" t="s">
        <v>115</v>
      </c>
      <c s="34" t="s">
        <v>842</v>
      </c>
      <c s="35" t="s">
        <v>5</v>
      </c>
      <c s="6" t="s">
        <v>843</v>
      </c>
      <c s="36" t="s">
        <v>62</v>
      </c>
      <c s="37">
        <v>23</v>
      </c>
      <c s="36">
        <v>0</v>
      </c>
      <c s="36">
        <f>ROUND(G76*H76,6)</f>
      </c>
      <c r="L76" s="38">
        <v>0</v>
      </c>
      <c s="32">
        <f>ROUND(ROUND(L76,2)*ROUND(G76,3),2)</f>
      </c>
      <c s="36" t="s">
        <v>52</v>
      </c>
      <c>
        <f>(M76*21)/100</f>
      </c>
      <c t="s">
        <v>27</v>
      </c>
    </row>
    <row r="77" spans="1:5" ht="12.75">
      <c r="A77" s="35" t="s">
        <v>53</v>
      </c>
      <c r="E77" s="39" t="s">
        <v>79</v>
      </c>
    </row>
    <row r="78" spans="1:5" ht="38.25">
      <c r="A78" s="35" t="s">
        <v>54</v>
      </c>
      <c r="E78" s="40" t="s">
        <v>7483</v>
      </c>
    </row>
    <row r="79" spans="1:5" ht="89.25">
      <c r="A79" t="s">
        <v>55</v>
      </c>
      <c r="E79" s="39" t="s">
        <v>7337</v>
      </c>
    </row>
    <row r="80" spans="1:16" ht="25.5">
      <c r="A80" t="s">
        <v>48</v>
      </c>
      <c s="34" t="s">
        <v>119</v>
      </c>
      <c s="34" t="s">
        <v>306</v>
      </c>
      <c s="35" t="s">
        <v>5</v>
      </c>
      <c s="6" t="s">
        <v>307</v>
      </c>
      <c s="36" t="s">
        <v>62</v>
      </c>
      <c s="37">
        <v>2</v>
      </c>
      <c s="36">
        <v>0</v>
      </c>
      <c s="36">
        <f>ROUND(G80*H80,6)</f>
      </c>
      <c r="L80" s="38">
        <v>0</v>
      </c>
      <c s="32">
        <f>ROUND(ROUND(L80,2)*ROUND(G80,3),2)</f>
      </c>
      <c s="36" t="s">
        <v>52</v>
      </c>
      <c>
        <f>(M80*21)/100</f>
      </c>
      <c t="s">
        <v>27</v>
      </c>
    </row>
    <row r="81" spans="1:5" ht="12.75">
      <c r="A81" s="35" t="s">
        <v>53</v>
      </c>
      <c r="E81" s="39" t="s">
        <v>79</v>
      </c>
    </row>
    <row r="82" spans="1:5" ht="38.25">
      <c r="A82" s="35" t="s">
        <v>54</v>
      </c>
      <c r="E82" s="40" t="s">
        <v>7198</v>
      </c>
    </row>
    <row r="83" spans="1:5" ht="89.25">
      <c r="A83" t="s">
        <v>55</v>
      </c>
      <c r="E83" s="39" t="s">
        <v>7337</v>
      </c>
    </row>
    <row r="84" spans="1:16" ht="12.75">
      <c r="A84" t="s">
        <v>48</v>
      </c>
      <c s="34" t="s">
        <v>125</v>
      </c>
      <c s="34" t="s">
        <v>7201</v>
      </c>
      <c s="35" t="s">
        <v>5</v>
      </c>
      <c s="6" t="s">
        <v>7202</v>
      </c>
      <c s="36" t="s">
        <v>62</v>
      </c>
      <c s="37">
        <v>10</v>
      </c>
      <c s="36">
        <v>0</v>
      </c>
      <c s="36">
        <f>ROUND(G84*H84,6)</f>
      </c>
      <c r="L84" s="38">
        <v>0</v>
      </c>
      <c s="32">
        <f>ROUND(ROUND(L84,2)*ROUND(G84,3),2)</f>
      </c>
      <c s="36" t="s">
        <v>52</v>
      </c>
      <c>
        <f>(M84*21)/100</f>
      </c>
      <c t="s">
        <v>27</v>
      </c>
    </row>
    <row r="85" spans="1:5" ht="12.75">
      <c r="A85" s="35" t="s">
        <v>53</v>
      </c>
      <c r="E85" s="39" t="s">
        <v>79</v>
      </c>
    </row>
    <row r="86" spans="1:5" ht="38.25">
      <c r="A86" s="35" t="s">
        <v>54</v>
      </c>
      <c r="E86" s="40" t="s">
        <v>7249</v>
      </c>
    </row>
    <row r="87" spans="1:5" ht="76.5">
      <c r="A87" t="s">
        <v>55</v>
      </c>
      <c r="E87" s="39" t="s">
        <v>7340</v>
      </c>
    </row>
    <row r="88" spans="1:16" ht="12.75">
      <c r="A88" t="s">
        <v>48</v>
      </c>
      <c s="34" t="s">
        <v>129</v>
      </c>
      <c s="34" t="s">
        <v>3531</v>
      </c>
      <c s="35" t="s">
        <v>5</v>
      </c>
      <c s="6" t="s">
        <v>3532</v>
      </c>
      <c s="36" t="s">
        <v>51</v>
      </c>
      <c s="37">
        <v>100</v>
      </c>
      <c s="36">
        <v>0</v>
      </c>
      <c s="36">
        <f>ROUND(G88*H88,6)</f>
      </c>
      <c r="L88" s="38">
        <v>0</v>
      </c>
      <c s="32">
        <f>ROUND(ROUND(L88,2)*ROUND(G88,3),2)</f>
      </c>
      <c s="36" t="s">
        <v>52</v>
      </c>
      <c>
        <f>(M88*21)/100</f>
      </c>
      <c t="s">
        <v>27</v>
      </c>
    </row>
    <row r="89" spans="1:5" ht="12.75">
      <c r="A89" s="35" t="s">
        <v>53</v>
      </c>
      <c r="E89" s="39" t="s">
        <v>79</v>
      </c>
    </row>
    <row r="90" spans="1:5" ht="38.25">
      <c r="A90" s="35" t="s">
        <v>54</v>
      </c>
      <c r="E90" s="40" t="s">
        <v>7484</v>
      </c>
    </row>
    <row r="91" spans="1:5" ht="114.75">
      <c r="A91" t="s">
        <v>55</v>
      </c>
      <c r="E91" s="39" t="s">
        <v>3534</v>
      </c>
    </row>
    <row r="92" spans="1:13" ht="12.75">
      <c r="A92" t="s">
        <v>46</v>
      </c>
      <c r="C92" s="31" t="s">
        <v>7348</v>
      </c>
      <c r="E92" s="33" t="s">
        <v>7349</v>
      </c>
      <c r="J92" s="32">
        <f>0</f>
      </c>
      <c s="32">
        <f>0</f>
      </c>
      <c s="32">
        <f>0+L93+L97+L101+L105+L109+L113+L117+L121+L125</f>
      </c>
      <c s="32">
        <f>0+M93+M97+M101+M105+M109+M113+M117+M121+M125</f>
      </c>
    </row>
    <row r="93" spans="1:16" ht="25.5">
      <c r="A93" t="s">
        <v>48</v>
      </c>
      <c s="34" t="s">
        <v>133</v>
      </c>
      <c s="34" t="s">
        <v>7427</v>
      </c>
      <c s="35" t="s">
        <v>5</v>
      </c>
      <c s="6" t="s">
        <v>7485</v>
      </c>
      <c s="36" t="s">
        <v>51</v>
      </c>
      <c s="37">
        <v>50</v>
      </c>
      <c s="36">
        <v>0</v>
      </c>
      <c s="36">
        <f>ROUND(G93*H93,6)</f>
      </c>
      <c r="L93" s="38">
        <v>0</v>
      </c>
      <c s="32">
        <f>ROUND(ROUND(L93,2)*ROUND(G93,3),2)</f>
      </c>
      <c s="36" t="s">
        <v>52</v>
      </c>
      <c>
        <f>(M93*21)/100</f>
      </c>
      <c t="s">
        <v>27</v>
      </c>
    </row>
    <row r="94" spans="1:5" ht="12.75">
      <c r="A94" s="35" t="s">
        <v>53</v>
      </c>
      <c r="E94" s="39" t="s">
        <v>79</v>
      </c>
    </row>
    <row r="95" spans="1:5" ht="38.25">
      <c r="A95" s="35" t="s">
        <v>54</v>
      </c>
      <c r="E95" s="40" t="s">
        <v>7486</v>
      </c>
    </row>
    <row r="96" spans="1:5" ht="12.75">
      <c r="A96" t="s">
        <v>55</v>
      </c>
      <c r="E96" s="39" t="s">
        <v>5</v>
      </c>
    </row>
    <row r="97" spans="1:16" ht="12.75">
      <c r="A97" t="s">
        <v>48</v>
      </c>
      <c s="34" t="s">
        <v>138</v>
      </c>
      <c s="34" t="s">
        <v>7403</v>
      </c>
      <c s="35" t="s">
        <v>5</v>
      </c>
      <c s="6" t="s">
        <v>7404</v>
      </c>
      <c s="36" t="s">
        <v>62</v>
      </c>
      <c s="37">
        <v>2</v>
      </c>
      <c s="36">
        <v>0</v>
      </c>
      <c s="36">
        <f>ROUND(G97*H97,6)</f>
      </c>
      <c r="L97" s="38">
        <v>0</v>
      </c>
      <c s="32">
        <f>ROUND(ROUND(L97,2)*ROUND(G97,3),2)</f>
      </c>
      <c s="36" t="s">
        <v>52</v>
      </c>
      <c>
        <f>(M97*21)/100</f>
      </c>
      <c t="s">
        <v>27</v>
      </c>
    </row>
    <row r="98" spans="1:5" ht="12.75">
      <c r="A98" s="35" t="s">
        <v>53</v>
      </c>
      <c r="E98" s="39" t="s">
        <v>79</v>
      </c>
    </row>
    <row r="99" spans="1:5" ht="38.25">
      <c r="A99" s="35" t="s">
        <v>54</v>
      </c>
      <c r="E99" s="40" t="s">
        <v>7412</v>
      </c>
    </row>
    <row r="100" spans="1:5" ht="114.75">
      <c r="A100" t="s">
        <v>55</v>
      </c>
      <c r="E100" s="39" t="s">
        <v>7406</v>
      </c>
    </row>
    <row r="101" spans="1:16" ht="25.5">
      <c r="A101" t="s">
        <v>48</v>
      </c>
      <c s="34" t="s">
        <v>249</v>
      </c>
      <c s="34" t="s">
        <v>7431</v>
      </c>
      <c s="35" t="s">
        <v>5</v>
      </c>
      <c s="6" t="s">
        <v>7432</v>
      </c>
      <c s="36" t="s">
        <v>62</v>
      </c>
      <c s="37">
        <v>13</v>
      </c>
      <c s="36">
        <v>0</v>
      </c>
      <c s="36">
        <f>ROUND(G101*H101,6)</f>
      </c>
      <c r="L101" s="38">
        <v>0</v>
      </c>
      <c s="32">
        <f>ROUND(ROUND(L101,2)*ROUND(G101,3),2)</f>
      </c>
      <c s="36" t="s">
        <v>52</v>
      </c>
      <c>
        <f>(M101*21)/100</f>
      </c>
      <c t="s">
        <v>27</v>
      </c>
    </row>
    <row r="102" spans="1:5" ht="12.75">
      <c r="A102" s="35" t="s">
        <v>53</v>
      </c>
      <c r="E102" s="39" t="s">
        <v>79</v>
      </c>
    </row>
    <row r="103" spans="1:5" ht="38.25">
      <c r="A103" s="35" t="s">
        <v>54</v>
      </c>
      <c r="E103" s="40" t="s">
        <v>7487</v>
      </c>
    </row>
    <row r="104" spans="1:5" ht="89.25">
      <c r="A104" t="s">
        <v>55</v>
      </c>
      <c r="E104" s="39" t="s">
        <v>3542</v>
      </c>
    </row>
    <row r="105" spans="1:16" ht="25.5">
      <c r="A105" t="s">
        <v>48</v>
      </c>
      <c s="34" t="s">
        <v>253</v>
      </c>
      <c s="34" t="s">
        <v>7488</v>
      </c>
      <c s="35" t="s">
        <v>5</v>
      </c>
      <c s="6" t="s">
        <v>7489</v>
      </c>
      <c s="36" t="s">
        <v>62</v>
      </c>
      <c s="37">
        <v>2</v>
      </c>
      <c s="36">
        <v>0</v>
      </c>
      <c s="36">
        <f>ROUND(G105*H105,6)</f>
      </c>
      <c r="L105" s="38">
        <v>0</v>
      </c>
      <c s="32">
        <f>ROUND(ROUND(L105,2)*ROUND(G105,3),2)</f>
      </c>
      <c s="36" t="s">
        <v>52</v>
      </c>
      <c>
        <f>(M105*21)/100</f>
      </c>
      <c t="s">
        <v>27</v>
      </c>
    </row>
    <row r="106" spans="1:5" ht="12.75">
      <c r="A106" s="35" t="s">
        <v>53</v>
      </c>
      <c r="E106" s="39" t="s">
        <v>79</v>
      </c>
    </row>
    <row r="107" spans="1:5" ht="38.25">
      <c r="A107" s="35" t="s">
        <v>54</v>
      </c>
      <c r="E107" s="40" t="s">
        <v>7412</v>
      </c>
    </row>
    <row r="108" spans="1:5" ht="89.25">
      <c r="A108" t="s">
        <v>55</v>
      </c>
      <c r="E108" s="39" t="s">
        <v>3542</v>
      </c>
    </row>
    <row r="109" spans="1:16" ht="25.5">
      <c r="A109" t="s">
        <v>48</v>
      </c>
      <c s="34" t="s">
        <v>995</v>
      </c>
      <c s="34" t="s">
        <v>7442</v>
      </c>
      <c s="35" t="s">
        <v>5</v>
      </c>
      <c s="6" t="s">
        <v>7443</v>
      </c>
      <c s="36" t="s">
        <v>62</v>
      </c>
      <c s="37">
        <v>8</v>
      </c>
      <c s="36">
        <v>0</v>
      </c>
      <c s="36">
        <f>ROUND(G109*H109,6)</f>
      </c>
      <c r="L109" s="38">
        <v>0</v>
      </c>
      <c s="32">
        <f>ROUND(ROUND(L109,2)*ROUND(G109,3),2)</f>
      </c>
      <c s="36" t="s">
        <v>52</v>
      </c>
      <c>
        <f>(M109*21)/100</f>
      </c>
      <c t="s">
        <v>27</v>
      </c>
    </row>
    <row r="110" spans="1:5" ht="12.75">
      <c r="A110" s="35" t="s">
        <v>53</v>
      </c>
      <c r="E110" s="39" t="s">
        <v>79</v>
      </c>
    </row>
    <row r="111" spans="1:5" ht="38.25">
      <c r="A111" s="35" t="s">
        <v>54</v>
      </c>
      <c r="E111" s="40" t="s">
        <v>7444</v>
      </c>
    </row>
    <row r="112" spans="1:5" ht="89.25">
      <c r="A112" t="s">
        <v>55</v>
      </c>
      <c r="E112" s="39" t="s">
        <v>3542</v>
      </c>
    </row>
    <row r="113" spans="1:16" ht="38.25">
      <c r="A113" t="s">
        <v>48</v>
      </c>
      <c s="34" t="s">
        <v>256</v>
      </c>
      <c s="34" t="s">
        <v>7239</v>
      </c>
      <c s="35" t="s">
        <v>5</v>
      </c>
      <c s="6" t="s">
        <v>7360</v>
      </c>
      <c s="36" t="s">
        <v>105</v>
      </c>
      <c s="37">
        <v>2</v>
      </c>
      <c s="36">
        <v>0</v>
      </c>
      <c s="36">
        <f>ROUND(G113*H113,6)</f>
      </c>
      <c r="L113" s="38">
        <v>0</v>
      </c>
      <c s="32">
        <f>ROUND(ROUND(L113,2)*ROUND(G113,3),2)</f>
      </c>
      <c s="36" t="s">
        <v>52</v>
      </c>
      <c>
        <f>(M113*21)/100</f>
      </c>
      <c t="s">
        <v>27</v>
      </c>
    </row>
    <row r="114" spans="1:5" ht="12.75">
      <c r="A114" s="35" t="s">
        <v>53</v>
      </c>
      <c r="E114" s="39" t="s">
        <v>5</v>
      </c>
    </row>
    <row r="115" spans="1:5" ht="12.75">
      <c r="A115" s="35" t="s">
        <v>54</v>
      </c>
      <c r="E115" s="40" t="s">
        <v>5</v>
      </c>
    </row>
    <row r="116" spans="1:5" ht="140.25">
      <c r="A116" t="s">
        <v>55</v>
      </c>
      <c r="E116" s="39" t="s">
        <v>7361</v>
      </c>
    </row>
    <row r="117" spans="1:16" ht="25.5">
      <c r="A117" t="s">
        <v>48</v>
      </c>
      <c s="34" t="s">
        <v>260</v>
      </c>
      <c s="34" t="s">
        <v>7243</v>
      </c>
      <c s="35" t="s">
        <v>5</v>
      </c>
      <c s="6" t="s">
        <v>7362</v>
      </c>
      <c s="36" t="s">
        <v>105</v>
      </c>
      <c s="37">
        <v>2</v>
      </c>
      <c s="36">
        <v>0</v>
      </c>
      <c s="36">
        <f>ROUND(G117*H117,6)</f>
      </c>
      <c r="L117" s="38">
        <v>0</v>
      </c>
      <c s="32">
        <f>ROUND(ROUND(L117,2)*ROUND(G117,3),2)</f>
      </c>
      <c s="36" t="s">
        <v>52</v>
      </c>
      <c>
        <f>(M117*21)/100</f>
      </c>
      <c t="s">
        <v>27</v>
      </c>
    </row>
    <row r="118" spans="1:5" ht="12.75">
      <c r="A118" s="35" t="s">
        <v>53</v>
      </c>
      <c r="E118" s="39" t="s">
        <v>5</v>
      </c>
    </row>
    <row r="119" spans="1:5" ht="12.75">
      <c r="A119" s="35" t="s">
        <v>54</v>
      </c>
      <c r="E119" s="40" t="s">
        <v>5</v>
      </c>
    </row>
    <row r="120" spans="1:5" ht="153">
      <c r="A120" t="s">
        <v>55</v>
      </c>
      <c r="E120" s="39" t="s">
        <v>7363</v>
      </c>
    </row>
    <row r="121" spans="1:16" ht="12.75">
      <c r="A121" t="s">
        <v>48</v>
      </c>
      <c s="34" t="s">
        <v>264</v>
      </c>
      <c s="34" t="s">
        <v>7375</v>
      </c>
      <c s="35" t="s">
        <v>5</v>
      </c>
      <c s="6" t="s">
        <v>7376</v>
      </c>
      <c s="36" t="s">
        <v>62</v>
      </c>
      <c s="37">
        <v>1</v>
      </c>
      <c s="36">
        <v>0</v>
      </c>
      <c s="36">
        <f>ROUND(G121*H121,6)</f>
      </c>
      <c r="L121" s="38">
        <v>0</v>
      </c>
      <c s="32">
        <f>ROUND(ROUND(L121,2)*ROUND(G121,3),2)</f>
      </c>
      <c s="36" t="s">
        <v>52</v>
      </c>
      <c>
        <f>(M121*21)/100</f>
      </c>
      <c t="s">
        <v>27</v>
      </c>
    </row>
    <row r="122" spans="1:5" ht="12.75">
      <c r="A122" s="35" t="s">
        <v>53</v>
      </c>
      <c r="E122" s="39" t="s">
        <v>5</v>
      </c>
    </row>
    <row r="123" spans="1:5" ht="12.75">
      <c r="A123" s="35" t="s">
        <v>54</v>
      </c>
      <c r="E123" s="40" t="s">
        <v>5</v>
      </c>
    </row>
    <row r="124" spans="1:5" ht="89.25">
      <c r="A124" t="s">
        <v>55</v>
      </c>
      <c r="E124" s="39" t="s">
        <v>7377</v>
      </c>
    </row>
    <row r="125" spans="1:16" ht="12.75">
      <c r="A125" t="s">
        <v>48</v>
      </c>
      <c s="34" t="s">
        <v>283</v>
      </c>
      <c s="34" t="s">
        <v>7378</v>
      </c>
      <c s="35" t="s">
        <v>5</v>
      </c>
      <c s="6" t="s">
        <v>7379</v>
      </c>
      <c s="36" t="s">
        <v>62</v>
      </c>
      <c s="37">
        <v>2</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02">
      <c r="A128" t="s">
        <v>55</v>
      </c>
      <c r="E128" s="39" t="s">
        <v>7380</v>
      </c>
    </row>
    <row r="129" spans="1:13" ht="12.75">
      <c r="A129" t="s">
        <v>46</v>
      </c>
      <c r="C129" s="31" t="s">
        <v>2340</v>
      </c>
      <c r="E129" s="33" t="s">
        <v>2341</v>
      </c>
      <c r="J129" s="32">
        <f>0</f>
      </c>
      <c s="32">
        <f>0</f>
      </c>
      <c s="32">
        <f>0+L130+L134+L138+L142+L146+L150+L154+L158+L162+L166+L170</f>
      </c>
      <c s="32">
        <f>0+M130+M134+M138+M142+M146+M150+M154+M158+M162+M166+M170</f>
      </c>
    </row>
    <row r="130" spans="1:16" ht="12.75">
      <c r="A130" t="s">
        <v>48</v>
      </c>
      <c s="34" t="s">
        <v>287</v>
      </c>
      <c s="34" t="s">
        <v>2342</v>
      </c>
      <c s="35" t="s">
        <v>5</v>
      </c>
      <c s="6" t="s">
        <v>2343</v>
      </c>
      <c s="36" t="s">
        <v>62</v>
      </c>
      <c s="37">
        <v>1</v>
      </c>
      <c s="36">
        <v>0</v>
      </c>
      <c s="36">
        <f>ROUND(G130*H130,6)</f>
      </c>
      <c r="L130" s="38">
        <v>0</v>
      </c>
      <c s="32">
        <f>ROUND(ROUND(L130,2)*ROUND(G130,3),2)</f>
      </c>
      <c s="36" t="s">
        <v>52</v>
      </c>
      <c>
        <f>(M130*21)/100</f>
      </c>
      <c t="s">
        <v>27</v>
      </c>
    </row>
    <row r="131" spans="1:5" ht="12.75">
      <c r="A131" s="35" t="s">
        <v>53</v>
      </c>
      <c r="E131" s="39" t="s">
        <v>5</v>
      </c>
    </row>
    <row r="132" spans="1:5" ht="38.25">
      <c r="A132" s="35" t="s">
        <v>54</v>
      </c>
      <c r="E132" s="40" t="s">
        <v>2344</v>
      </c>
    </row>
    <row r="133" spans="1:5" ht="12.75">
      <c r="A133" t="s">
        <v>55</v>
      </c>
      <c r="E133" s="39" t="s">
        <v>1391</v>
      </c>
    </row>
    <row r="134" spans="1:16" ht="12.75">
      <c r="A134" t="s">
        <v>48</v>
      </c>
      <c s="34" t="s">
        <v>291</v>
      </c>
      <c s="34" t="s">
        <v>2345</v>
      </c>
      <c s="35" t="s">
        <v>5</v>
      </c>
      <c s="6" t="s">
        <v>2346</v>
      </c>
      <c s="36" t="s">
        <v>298</v>
      </c>
      <c s="37">
        <v>1</v>
      </c>
      <c s="36">
        <v>0</v>
      </c>
      <c s="36">
        <f>ROUND(G134*H134,6)</f>
      </c>
      <c r="L134" s="38">
        <v>0</v>
      </c>
      <c s="32">
        <f>ROUND(ROUND(L134,2)*ROUND(G134,3),2)</f>
      </c>
      <c s="36" t="s">
        <v>52</v>
      </c>
      <c>
        <f>(M134*21)/100</f>
      </c>
      <c t="s">
        <v>27</v>
      </c>
    </row>
    <row r="135" spans="1:5" ht="12.75">
      <c r="A135" s="35" t="s">
        <v>53</v>
      </c>
      <c r="E135" s="39" t="s">
        <v>5</v>
      </c>
    </row>
    <row r="136" spans="1:5" ht="38.25">
      <c r="A136" s="35" t="s">
        <v>54</v>
      </c>
      <c r="E136" s="40" t="s">
        <v>2347</v>
      </c>
    </row>
    <row r="137" spans="1:5" ht="12.75">
      <c r="A137" t="s">
        <v>55</v>
      </c>
      <c r="E137" s="39" t="s">
        <v>1391</v>
      </c>
    </row>
    <row r="138" spans="1:16" ht="12.75">
      <c r="A138" t="s">
        <v>48</v>
      </c>
      <c s="34" t="s">
        <v>295</v>
      </c>
      <c s="34" t="s">
        <v>2348</v>
      </c>
      <c s="35" t="s">
        <v>5</v>
      </c>
      <c s="6" t="s">
        <v>2349</v>
      </c>
      <c s="36" t="s">
        <v>298</v>
      </c>
      <c s="37">
        <v>1</v>
      </c>
      <c s="36">
        <v>0</v>
      </c>
      <c s="36">
        <f>ROUND(G138*H138,6)</f>
      </c>
      <c r="L138" s="38">
        <v>0</v>
      </c>
      <c s="32">
        <f>ROUND(ROUND(L138,2)*ROUND(G138,3),2)</f>
      </c>
      <c s="36" t="s">
        <v>52</v>
      </c>
      <c>
        <f>(M138*21)/100</f>
      </c>
      <c t="s">
        <v>27</v>
      </c>
    </row>
    <row r="139" spans="1:5" ht="12.75">
      <c r="A139" s="35" t="s">
        <v>53</v>
      </c>
      <c r="E139" s="39" t="s">
        <v>5</v>
      </c>
    </row>
    <row r="140" spans="1:5" ht="38.25">
      <c r="A140" s="35" t="s">
        <v>54</v>
      </c>
      <c r="E140" s="40" t="s">
        <v>2350</v>
      </c>
    </row>
    <row r="141" spans="1:5" ht="25.5">
      <c r="A141" t="s">
        <v>55</v>
      </c>
      <c r="E141" s="39" t="s">
        <v>2351</v>
      </c>
    </row>
    <row r="142" spans="1:16" ht="25.5">
      <c r="A142" t="s">
        <v>48</v>
      </c>
      <c s="34" t="s">
        <v>526</v>
      </c>
      <c s="34" t="s">
        <v>2352</v>
      </c>
      <c s="35" t="s">
        <v>5</v>
      </c>
      <c s="6" t="s">
        <v>2353</v>
      </c>
      <c s="36" t="s">
        <v>62</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14.75">
      <c r="A145" t="s">
        <v>55</v>
      </c>
      <c r="E145" s="39" t="s">
        <v>2354</v>
      </c>
    </row>
    <row r="146" spans="1:16" ht="38.25">
      <c r="A146" t="s">
        <v>48</v>
      </c>
      <c s="34" t="s">
        <v>300</v>
      </c>
      <c s="34" t="s">
        <v>2446</v>
      </c>
      <c s="35" t="s">
        <v>5</v>
      </c>
      <c s="6" t="s">
        <v>7381</v>
      </c>
      <c s="36" t="s">
        <v>62</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14.75">
      <c r="A149" t="s">
        <v>55</v>
      </c>
      <c r="E149" s="39" t="s">
        <v>7382</v>
      </c>
    </row>
    <row r="150" spans="1:16" ht="25.5">
      <c r="A150" t="s">
        <v>48</v>
      </c>
      <c s="34" t="s">
        <v>533</v>
      </c>
      <c s="34" t="s">
        <v>2355</v>
      </c>
      <c s="35" t="s">
        <v>5</v>
      </c>
      <c s="6" t="s">
        <v>2356</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89.25">
      <c r="A153" t="s">
        <v>55</v>
      </c>
      <c r="E153" s="39" t="s">
        <v>2357</v>
      </c>
    </row>
    <row r="154" spans="1:16" ht="12.75">
      <c r="A154" t="s">
        <v>48</v>
      </c>
      <c s="34" t="s">
        <v>305</v>
      </c>
      <c s="34" t="s">
        <v>7383</v>
      </c>
      <c s="35" t="s">
        <v>5</v>
      </c>
      <c s="6" t="s">
        <v>7384</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76.5">
      <c r="A157" t="s">
        <v>55</v>
      </c>
      <c r="E157" s="39" t="s">
        <v>7385</v>
      </c>
    </row>
    <row r="158" spans="1:16" ht="12.75">
      <c r="A158" t="s">
        <v>48</v>
      </c>
      <c s="34" t="s">
        <v>311</v>
      </c>
      <c s="34" t="s">
        <v>2358</v>
      </c>
      <c s="35" t="s">
        <v>5</v>
      </c>
      <c s="6" t="s">
        <v>2359</v>
      </c>
      <c s="36" t="s">
        <v>105</v>
      </c>
      <c s="37">
        <v>20</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89.25">
      <c r="A161" t="s">
        <v>55</v>
      </c>
      <c r="E161" s="39" t="s">
        <v>2360</v>
      </c>
    </row>
    <row r="162" spans="1:16" ht="12.75">
      <c r="A162" t="s">
        <v>48</v>
      </c>
      <c s="34" t="s">
        <v>312</v>
      </c>
      <c s="34" t="s">
        <v>2361</v>
      </c>
      <c s="35" t="s">
        <v>5</v>
      </c>
      <c s="6" t="s">
        <v>2362</v>
      </c>
      <c s="36" t="s">
        <v>105</v>
      </c>
      <c s="37">
        <v>8</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89.25">
      <c r="A165" t="s">
        <v>55</v>
      </c>
      <c r="E165" s="39" t="s">
        <v>2363</v>
      </c>
    </row>
    <row r="166" spans="1:16" ht="12.75">
      <c r="A166" t="s">
        <v>48</v>
      </c>
      <c s="34" t="s">
        <v>314</v>
      </c>
      <c s="34" t="s">
        <v>900</v>
      </c>
      <c s="35" t="s">
        <v>5</v>
      </c>
      <c s="6" t="s">
        <v>901</v>
      </c>
      <c s="36" t="s">
        <v>105</v>
      </c>
      <c s="37">
        <v>8</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89.25">
      <c r="A169" t="s">
        <v>55</v>
      </c>
      <c r="E169" s="39" t="s">
        <v>2364</v>
      </c>
    </row>
    <row r="170" spans="1:16" ht="12.75">
      <c r="A170" t="s">
        <v>48</v>
      </c>
      <c s="34" t="s">
        <v>319</v>
      </c>
      <c s="34" t="s">
        <v>903</v>
      </c>
      <c s="35" t="s">
        <v>5</v>
      </c>
      <c s="6" t="s">
        <v>904</v>
      </c>
      <c s="36" t="s">
        <v>105</v>
      </c>
      <c s="37">
        <v>8</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89.25">
      <c r="A173" t="s">
        <v>55</v>
      </c>
      <c r="E173" s="39" t="s">
        <v>2365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1.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7490</v>
      </c>
      <c s="41">
        <f>Rekapitulace!C104</f>
      </c>
      <c s="20" t="s">
        <v>0</v>
      </c>
      <c t="s">
        <v>23</v>
      </c>
      <c t="s">
        <v>27</v>
      </c>
    </row>
    <row r="4" spans="1:16" ht="32" customHeight="1">
      <c r="A4" s="24" t="s">
        <v>20</v>
      </c>
      <c s="25" t="s">
        <v>28</v>
      </c>
      <c s="27" t="s">
        <v>7490</v>
      </c>
      <c r="E4" s="26" t="s">
        <v>7491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7494</v>
      </c>
      <c r="E8" s="30" t="s">
        <v>7493</v>
      </c>
      <c r="J8" s="29">
        <f>0+J9</f>
      </c>
      <c s="29">
        <f>0+K9</f>
      </c>
      <c s="29">
        <f>0+L9</f>
      </c>
      <c s="29">
        <f>0+M9</f>
      </c>
    </row>
    <row r="9" spans="1:13" ht="12.75">
      <c r="A9" t="s">
        <v>46</v>
      </c>
      <c r="C9" s="31" t="s">
        <v>4</v>
      </c>
      <c r="E9" s="33" t="s">
        <v>1269</v>
      </c>
      <c r="J9" s="32">
        <f>0</f>
      </c>
      <c s="32">
        <f>0</f>
      </c>
      <c s="32">
        <f>0+L10+L14+L18+L22</f>
      </c>
      <c s="32">
        <f>0+M10+M14+M18+M22</f>
      </c>
    </row>
    <row r="10" spans="1:16" ht="12.75">
      <c r="A10" t="s">
        <v>48</v>
      </c>
      <c s="34" t="s">
        <v>4</v>
      </c>
      <c s="34" t="s">
        <v>7495</v>
      </c>
      <c s="35" t="s">
        <v>4</v>
      </c>
      <c s="6" t="s">
        <v>7496</v>
      </c>
      <c s="36" t="s">
        <v>197</v>
      </c>
      <c s="37">
        <v>14285</v>
      </c>
      <c s="36">
        <v>0</v>
      </c>
      <c s="36">
        <f>ROUND(G10*H10,6)</f>
      </c>
      <c r="L10" s="38">
        <v>0</v>
      </c>
      <c s="32">
        <f>ROUND(ROUND(L10,2)*ROUND(G10,3),2)</f>
      </c>
      <c s="36" t="s">
        <v>52</v>
      </c>
      <c>
        <f>(M10*21)/100</f>
      </c>
      <c t="s">
        <v>27</v>
      </c>
    </row>
    <row r="11" spans="1:5" ht="38.25">
      <c r="A11" s="35" t="s">
        <v>53</v>
      </c>
      <c r="E11" s="39" t="s">
        <v>7497</v>
      </c>
    </row>
    <row r="12" spans="1:5" ht="25.5">
      <c r="A12" s="35" t="s">
        <v>54</v>
      </c>
      <c r="E12" s="40" t="s">
        <v>7498</v>
      </c>
    </row>
    <row r="13" spans="1:5" ht="12.75">
      <c r="A13" t="s">
        <v>55</v>
      </c>
      <c r="E13" s="39" t="s">
        <v>7499</v>
      </c>
    </row>
    <row r="14" spans="1:16" ht="25.5">
      <c r="A14" t="s">
        <v>48</v>
      </c>
      <c s="34" t="s">
        <v>27</v>
      </c>
      <c s="34" t="s">
        <v>7500</v>
      </c>
      <c s="35" t="s">
        <v>4</v>
      </c>
      <c s="6" t="s">
        <v>7501</v>
      </c>
      <c s="36" t="s">
        <v>62</v>
      </c>
      <c s="37">
        <v>118</v>
      </c>
      <c s="36">
        <v>0</v>
      </c>
      <c s="36">
        <f>ROUND(G14*H14,6)</f>
      </c>
      <c r="L14" s="38">
        <v>0</v>
      </c>
      <c s="32">
        <f>ROUND(ROUND(L14,2)*ROUND(G14,3),2)</f>
      </c>
      <c s="36" t="s">
        <v>52</v>
      </c>
      <c>
        <f>(M14*21)/100</f>
      </c>
      <c t="s">
        <v>27</v>
      </c>
    </row>
    <row r="15" spans="1:5" ht="178.5">
      <c r="A15" s="35" t="s">
        <v>53</v>
      </c>
      <c r="E15" s="39" t="s">
        <v>7502</v>
      </c>
    </row>
    <row r="16" spans="1:5" ht="25.5">
      <c r="A16" s="35" t="s">
        <v>54</v>
      </c>
      <c r="E16" s="40" t="s">
        <v>7503</v>
      </c>
    </row>
    <row r="17" spans="1:5" ht="12.75">
      <c r="A17" t="s">
        <v>55</v>
      </c>
      <c r="E17" s="39" t="s">
        <v>7499</v>
      </c>
    </row>
    <row r="18" spans="1:16" ht="25.5">
      <c r="A18" t="s">
        <v>48</v>
      </c>
      <c s="34" t="s">
        <v>26</v>
      </c>
      <c s="34" t="s">
        <v>7504</v>
      </c>
      <c s="35" t="s">
        <v>4</v>
      </c>
      <c s="6" t="s">
        <v>7505</v>
      </c>
      <c s="36" t="s">
        <v>62</v>
      </c>
      <c s="37">
        <v>4</v>
      </c>
      <c s="36">
        <v>0</v>
      </c>
      <c s="36">
        <f>ROUND(G18*H18,6)</f>
      </c>
      <c r="L18" s="38">
        <v>0</v>
      </c>
      <c s="32">
        <f>ROUND(ROUND(L18,2)*ROUND(G18,3),2)</f>
      </c>
      <c s="36" t="s">
        <v>52</v>
      </c>
      <c>
        <f>(M18*21)/100</f>
      </c>
      <c t="s">
        <v>27</v>
      </c>
    </row>
    <row r="19" spans="1:5" ht="178.5">
      <c r="A19" s="35" t="s">
        <v>53</v>
      </c>
      <c r="E19" s="39" t="s">
        <v>7502</v>
      </c>
    </row>
    <row r="20" spans="1:5" ht="25.5">
      <c r="A20" s="35" t="s">
        <v>54</v>
      </c>
      <c r="E20" s="40" t="s">
        <v>7506</v>
      </c>
    </row>
    <row r="21" spans="1:5" ht="12.75">
      <c r="A21" t="s">
        <v>55</v>
      </c>
      <c r="E21" s="39" t="s">
        <v>7499</v>
      </c>
    </row>
    <row r="22" spans="1:16" ht="25.5">
      <c r="A22" t="s">
        <v>48</v>
      </c>
      <c s="34" t="s">
        <v>63</v>
      </c>
      <c s="34" t="s">
        <v>7507</v>
      </c>
      <c s="35" t="s">
        <v>4</v>
      </c>
      <c s="6" t="s">
        <v>7508</v>
      </c>
      <c s="36" t="s">
        <v>62</v>
      </c>
      <c s="37">
        <v>1</v>
      </c>
      <c s="36">
        <v>0</v>
      </c>
      <c s="36">
        <f>ROUND(G22*H22,6)</f>
      </c>
      <c r="L22" s="38">
        <v>0</v>
      </c>
      <c s="32">
        <f>ROUND(ROUND(L22,2)*ROUND(G22,3),2)</f>
      </c>
      <c s="36" t="s">
        <v>52</v>
      </c>
      <c>
        <f>(M22*21)/100</f>
      </c>
      <c t="s">
        <v>27</v>
      </c>
    </row>
    <row r="23" spans="1:5" ht="178.5">
      <c r="A23" s="35" t="s">
        <v>53</v>
      </c>
      <c r="E23" s="39" t="s">
        <v>7502</v>
      </c>
    </row>
    <row r="24" spans="1:5" ht="25.5">
      <c r="A24" s="35" t="s">
        <v>54</v>
      </c>
      <c r="E24" s="40" t="s">
        <v>7509</v>
      </c>
    </row>
    <row r="25" spans="1:5" ht="12.75">
      <c r="A25" t="s">
        <v>55</v>
      </c>
      <c r="E25" s="39" t="s">
        <v>7499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2.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7510</v>
      </c>
      <c s="41">
        <f>Rekapitulace!C106</f>
      </c>
      <c s="20" t="s">
        <v>0</v>
      </c>
      <c t="s">
        <v>23</v>
      </c>
      <c t="s">
        <v>27</v>
      </c>
    </row>
    <row r="4" spans="1:16" ht="32" customHeight="1">
      <c r="A4" s="24" t="s">
        <v>20</v>
      </c>
      <c s="25" t="s">
        <v>28</v>
      </c>
      <c s="27" t="s">
        <v>7510</v>
      </c>
      <c r="E4" s="26" t="s">
        <v>7511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COUNTIFS(L8:L79,"=0",A8:A79,"P")+COUNTIFS(L8:L79,"",A8:A79,"P")+SUM(Q8:Q79)</f>
      </c>
    </row>
    <row r="8" spans="1:13" ht="12.75">
      <c r="A8" t="s">
        <v>44</v>
      </c>
      <c r="C8" s="28" t="s">
        <v>7514</v>
      </c>
      <c r="E8" s="30" t="s">
        <v>7513</v>
      </c>
      <c r="J8" s="29">
        <f>0+J9+J14</f>
      </c>
      <c s="29">
        <f>0+K9+K14</f>
      </c>
      <c s="29">
        <f>0+L9+L14</f>
      </c>
      <c s="29">
        <f>0+M9+M14</f>
      </c>
    </row>
    <row r="9" spans="1:13" ht="12.75">
      <c r="A9" t="s">
        <v>46</v>
      </c>
      <c r="C9" s="31" t="s">
        <v>1076</v>
      </c>
      <c r="E9" s="33" t="s">
        <v>1381</v>
      </c>
      <c r="J9" s="32">
        <f>0</f>
      </c>
      <c s="32">
        <f>0</f>
      </c>
      <c s="32">
        <f>0+L10</f>
      </c>
      <c s="32">
        <f>0+M10</f>
      </c>
    </row>
    <row r="10" spans="1:16" ht="12.75">
      <c r="A10" t="s">
        <v>48</v>
      </c>
      <c s="34" t="s">
        <v>115</v>
      </c>
      <c s="34" t="s">
        <v>7515</v>
      </c>
      <c s="35" t="s">
        <v>5</v>
      </c>
      <c s="6" t="s">
        <v>7516</v>
      </c>
      <c s="36" t="s">
        <v>298</v>
      </c>
      <c s="37">
        <v>1</v>
      </c>
      <c s="36">
        <v>0</v>
      </c>
      <c s="36">
        <f>ROUND(G10*H10,6)</f>
      </c>
      <c r="L10" s="38">
        <v>0</v>
      </c>
      <c s="32">
        <f>ROUND(ROUND(L10,2)*ROUND(G10,3),2)</f>
      </c>
      <c s="36" t="s">
        <v>52</v>
      </c>
      <c>
        <f>(M10*21)/100</f>
      </c>
      <c t="s">
        <v>27</v>
      </c>
    </row>
    <row r="11" spans="1:5" ht="12.75">
      <c r="A11" s="35" t="s">
        <v>53</v>
      </c>
      <c r="E11" s="39" t="s">
        <v>5</v>
      </c>
    </row>
    <row r="12" spans="1:5" ht="25.5">
      <c r="A12" s="35" t="s">
        <v>54</v>
      </c>
      <c r="E12" s="40" t="s">
        <v>136</v>
      </c>
    </row>
    <row r="13" spans="1:5" ht="51">
      <c r="A13" t="s">
        <v>55</v>
      </c>
      <c r="E13" s="39" t="s">
        <v>7517</v>
      </c>
    </row>
    <row r="14" spans="1:13" ht="12.75">
      <c r="A14" t="s">
        <v>46</v>
      </c>
      <c r="C14" s="31" t="s">
        <v>4</v>
      </c>
      <c r="E14" s="33" t="s">
        <v>1269</v>
      </c>
      <c r="J14" s="32">
        <f>0</f>
      </c>
      <c s="32">
        <f>0</f>
      </c>
      <c s="32">
        <f>0+L15+L19+L23+L27+L31+L35+L39+L43+L47+L51+L55+L59+L63+L67+L71+L75+L79</f>
      </c>
      <c s="32">
        <f>0+M15+M19+M23+M27+M31+M35+M39+M43+M47+M51+M55+M59+M63+M67+M71+M75+M79</f>
      </c>
    </row>
    <row r="15" spans="1:16" ht="12.75">
      <c r="A15" t="s">
        <v>48</v>
      </c>
      <c s="34" t="s">
        <v>4</v>
      </c>
      <c s="34" t="s">
        <v>3334</v>
      </c>
      <c s="35" t="s">
        <v>4</v>
      </c>
      <c s="6" t="s">
        <v>3335</v>
      </c>
      <c s="36" t="s">
        <v>197</v>
      </c>
      <c s="37">
        <v>400</v>
      </c>
      <c s="36">
        <v>0</v>
      </c>
      <c s="36">
        <f>ROUND(G15*H15,6)</f>
      </c>
      <c r="L15" s="38">
        <v>0</v>
      </c>
      <c s="32">
        <f>ROUND(ROUND(L15,2)*ROUND(G15,3),2)</f>
      </c>
      <c s="36" t="s">
        <v>52</v>
      </c>
      <c>
        <f>(M15*21)/100</f>
      </c>
      <c t="s">
        <v>27</v>
      </c>
    </row>
    <row r="16" spans="1:5" ht="25.5">
      <c r="A16" s="35" t="s">
        <v>53</v>
      </c>
      <c r="E16" s="39" t="s">
        <v>3995</v>
      </c>
    </row>
    <row r="17" spans="1:5" ht="25.5">
      <c r="A17" s="35" t="s">
        <v>54</v>
      </c>
      <c r="E17" s="40" t="s">
        <v>7518</v>
      </c>
    </row>
    <row r="18" spans="1:5" ht="12.75">
      <c r="A18" t="s">
        <v>55</v>
      </c>
      <c r="E18" s="39" t="s">
        <v>7519</v>
      </c>
    </row>
    <row r="19" spans="1:16" ht="12.75">
      <c r="A19" t="s">
        <v>48</v>
      </c>
      <c s="34" t="s">
        <v>27</v>
      </c>
      <c s="34" t="s">
        <v>2701</v>
      </c>
      <c s="35" t="s">
        <v>4</v>
      </c>
      <c s="6" t="s">
        <v>2702</v>
      </c>
      <c s="36" t="s">
        <v>197</v>
      </c>
      <c s="37">
        <v>10000</v>
      </c>
      <c s="36">
        <v>0</v>
      </c>
      <c s="36">
        <f>ROUND(G19*H19,6)</f>
      </c>
      <c r="L19" s="38">
        <v>0</v>
      </c>
      <c s="32">
        <f>ROUND(ROUND(L19,2)*ROUND(G19,3),2)</f>
      </c>
      <c s="36" t="s">
        <v>52</v>
      </c>
      <c>
        <f>(M19*21)/100</f>
      </c>
      <c t="s">
        <v>27</v>
      </c>
    </row>
    <row r="20" spans="1:5" ht="38.25">
      <c r="A20" s="35" t="s">
        <v>53</v>
      </c>
      <c r="E20" s="39" t="s">
        <v>7520</v>
      </c>
    </row>
    <row r="21" spans="1:5" ht="25.5">
      <c r="A21" s="35" t="s">
        <v>54</v>
      </c>
      <c r="E21" s="40" t="s">
        <v>7521</v>
      </c>
    </row>
    <row r="22" spans="1:5" ht="12.75">
      <c r="A22" t="s">
        <v>55</v>
      </c>
      <c r="E22" s="39" t="s">
        <v>7499</v>
      </c>
    </row>
    <row r="23" spans="1:16" ht="12.75">
      <c r="A23" t="s">
        <v>48</v>
      </c>
      <c s="34" t="s">
        <v>26</v>
      </c>
      <c s="34" t="s">
        <v>7522</v>
      </c>
      <c s="35" t="s">
        <v>4</v>
      </c>
      <c s="6" t="s">
        <v>7523</v>
      </c>
      <c s="36" t="s">
        <v>197</v>
      </c>
      <c s="37">
        <v>132</v>
      </c>
      <c s="36">
        <v>0</v>
      </c>
      <c s="36">
        <f>ROUND(G23*H23,6)</f>
      </c>
      <c r="L23" s="38">
        <v>0</v>
      </c>
      <c s="32">
        <f>ROUND(ROUND(L23,2)*ROUND(G23,3),2)</f>
      </c>
      <c s="36" t="s">
        <v>52</v>
      </c>
      <c>
        <f>(M23*21)/100</f>
      </c>
      <c t="s">
        <v>27</v>
      </c>
    </row>
    <row r="24" spans="1:5" ht="25.5">
      <c r="A24" s="35" t="s">
        <v>53</v>
      </c>
      <c r="E24" s="39" t="s">
        <v>7524</v>
      </c>
    </row>
    <row r="25" spans="1:5" ht="25.5">
      <c r="A25" s="35" t="s">
        <v>54</v>
      </c>
      <c r="E25" s="40" t="s">
        <v>7525</v>
      </c>
    </row>
    <row r="26" spans="1:5" ht="12.75">
      <c r="A26" t="s">
        <v>55</v>
      </c>
      <c r="E26" s="39" t="s">
        <v>7499</v>
      </c>
    </row>
    <row r="27" spans="1:16" ht="12.75">
      <c r="A27" t="s">
        <v>48</v>
      </c>
      <c s="34" t="s">
        <v>63</v>
      </c>
      <c s="34" t="s">
        <v>7526</v>
      </c>
      <c s="35" t="s">
        <v>4</v>
      </c>
      <c s="6" t="s">
        <v>7527</v>
      </c>
      <c s="36" t="s">
        <v>197</v>
      </c>
      <c s="37">
        <v>1611.165</v>
      </c>
      <c s="36">
        <v>0</v>
      </c>
      <c s="36">
        <f>ROUND(G27*H27,6)</f>
      </c>
      <c r="L27" s="38">
        <v>0</v>
      </c>
      <c s="32">
        <f>ROUND(ROUND(L27,2)*ROUND(G27,3),2)</f>
      </c>
      <c s="36" t="s">
        <v>52</v>
      </c>
      <c>
        <f>(M27*21)/100</f>
      </c>
      <c t="s">
        <v>27</v>
      </c>
    </row>
    <row r="28" spans="1:5" ht="51">
      <c r="A28" s="35" t="s">
        <v>53</v>
      </c>
      <c r="E28" s="39" t="s">
        <v>7528</v>
      </c>
    </row>
    <row r="29" spans="1:5" ht="25.5">
      <c r="A29" s="35" t="s">
        <v>54</v>
      </c>
      <c r="E29" s="40" t="s">
        <v>7529</v>
      </c>
    </row>
    <row r="30" spans="1:5" ht="12.75">
      <c r="A30" t="s">
        <v>55</v>
      </c>
      <c r="E30" s="39" t="s">
        <v>7499</v>
      </c>
    </row>
    <row r="31" spans="1:16" ht="12.75">
      <c r="A31" t="s">
        <v>48</v>
      </c>
      <c s="34" t="s">
        <v>67</v>
      </c>
      <c s="34" t="s">
        <v>3998</v>
      </c>
      <c s="35" t="s">
        <v>4</v>
      </c>
      <c s="6" t="s">
        <v>3999</v>
      </c>
      <c s="36" t="s">
        <v>197</v>
      </c>
      <c s="37">
        <v>2416.748</v>
      </c>
      <c s="36">
        <v>0</v>
      </c>
      <c s="36">
        <f>ROUND(G31*H31,6)</f>
      </c>
      <c r="L31" s="38">
        <v>0</v>
      </c>
      <c s="32">
        <f>ROUND(ROUND(L31,2)*ROUND(G31,3),2)</f>
      </c>
      <c s="36" t="s">
        <v>52</v>
      </c>
      <c>
        <f>(M31*21)/100</f>
      </c>
      <c t="s">
        <v>27</v>
      </c>
    </row>
    <row r="32" spans="1:5" ht="38.25">
      <c r="A32" s="35" t="s">
        <v>53</v>
      </c>
      <c r="E32" s="39" t="s">
        <v>7530</v>
      </c>
    </row>
    <row r="33" spans="1:5" ht="25.5">
      <c r="A33" s="35" t="s">
        <v>54</v>
      </c>
      <c r="E33" s="40" t="s">
        <v>7531</v>
      </c>
    </row>
    <row r="34" spans="1:5" ht="12.75">
      <c r="A34" t="s">
        <v>55</v>
      </c>
      <c r="E34" s="39" t="s">
        <v>7499</v>
      </c>
    </row>
    <row r="35" spans="1:16" ht="12.75">
      <c r="A35" t="s">
        <v>48</v>
      </c>
      <c s="34" t="s">
        <v>72</v>
      </c>
      <c s="34" t="s">
        <v>7532</v>
      </c>
      <c s="35" t="s">
        <v>4</v>
      </c>
      <c s="6" t="s">
        <v>7533</v>
      </c>
      <c s="36" t="s">
        <v>62</v>
      </c>
      <c s="37">
        <v>7</v>
      </c>
      <c s="36">
        <v>0</v>
      </c>
      <c s="36">
        <f>ROUND(G35*H35,6)</f>
      </c>
      <c r="L35" s="38">
        <v>0</v>
      </c>
      <c s="32">
        <f>ROUND(ROUND(L35,2)*ROUND(G35,3),2)</f>
      </c>
      <c s="36" t="s">
        <v>52</v>
      </c>
      <c>
        <f>(M35*21)/100</f>
      </c>
      <c t="s">
        <v>27</v>
      </c>
    </row>
    <row r="36" spans="1:5" ht="76.5">
      <c r="A36" s="35" t="s">
        <v>53</v>
      </c>
      <c r="E36" s="39" t="s">
        <v>7534</v>
      </c>
    </row>
    <row r="37" spans="1:5" ht="25.5">
      <c r="A37" s="35" t="s">
        <v>54</v>
      </c>
      <c r="E37" s="40" t="s">
        <v>7535</v>
      </c>
    </row>
    <row r="38" spans="1:5" ht="12.75">
      <c r="A38" t="s">
        <v>55</v>
      </c>
      <c r="E38" s="39" t="s">
        <v>7499</v>
      </c>
    </row>
    <row r="39" spans="1:16" ht="12.75">
      <c r="A39" t="s">
        <v>48</v>
      </c>
      <c s="34" t="s">
        <v>123</v>
      </c>
      <c s="34" t="s">
        <v>7536</v>
      </c>
      <c s="35" t="s">
        <v>4</v>
      </c>
      <c s="6" t="s">
        <v>7537</v>
      </c>
      <c s="36" t="s">
        <v>197</v>
      </c>
      <c s="37">
        <v>1079.165</v>
      </c>
      <c s="36">
        <v>0</v>
      </c>
      <c s="36">
        <f>ROUND(G39*H39,6)</f>
      </c>
      <c r="L39" s="38">
        <v>0</v>
      </c>
      <c s="32">
        <f>ROUND(ROUND(L39,2)*ROUND(G39,3),2)</f>
      </c>
      <c s="36" t="s">
        <v>52</v>
      </c>
      <c>
        <f>(M39*21)/100</f>
      </c>
      <c t="s">
        <v>27</v>
      </c>
    </row>
    <row r="40" spans="1:5" ht="38.25">
      <c r="A40" s="35" t="s">
        <v>53</v>
      </c>
      <c r="E40" s="39" t="s">
        <v>7538</v>
      </c>
    </row>
    <row r="41" spans="1:5" ht="25.5">
      <c r="A41" s="35" t="s">
        <v>54</v>
      </c>
      <c r="E41" s="40" t="s">
        <v>7539</v>
      </c>
    </row>
    <row r="42" spans="1:5" ht="12.75">
      <c r="A42" t="s">
        <v>55</v>
      </c>
      <c r="E42" s="39" t="s">
        <v>7499</v>
      </c>
    </row>
    <row r="43" spans="1:16" ht="12.75">
      <c r="A43" t="s">
        <v>48</v>
      </c>
      <c s="34" t="s">
        <v>163</v>
      </c>
      <c s="34" t="s">
        <v>7540</v>
      </c>
      <c s="35" t="s">
        <v>4</v>
      </c>
      <c s="6" t="s">
        <v>7541</v>
      </c>
      <c s="36" t="s">
        <v>197</v>
      </c>
      <c s="37">
        <v>3842.325</v>
      </c>
      <c s="36">
        <v>0</v>
      </c>
      <c s="36">
        <f>ROUND(G43*H43,6)</f>
      </c>
      <c r="L43" s="38">
        <v>0</v>
      </c>
      <c s="32">
        <f>ROUND(ROUND(L43,2)*ROUND(G43,3),2)</f>
      </c>
      <c s="36" t="s">
        <v>52</v>
      </c>
      <c>
        <f>(M43*21)/100</f>
      </c>
      <c t="s">
        <v>27</v>
      </c>
    </row>
    <row r="44" spans="1:5" ht="51">
      <c r="A44" s="35" t="s">
        <v>53</v>
      </c>
      <c r="E44" s="39" t="s">
        <v>7542</v>
      </c>
    </row>
    <row r="45" spans="1:5" ht="25.5">
      <c r="A45" s="35" t="s">
        <v>54</v>
      </c>
      <c r="E45" s="40" t="s">
        <v>7543</v>
      </c>
    </row>
    <row r="46" spans="1:5" ht="12.75">
      <c r="A46" t="s">
        <v>55</v>
      </c>
      <c r="E46" s="39" t="s">
        <v>7499</v>
      </c>
    </row>
    <row r="47" spans="1:16" ht="12.75">
      <c r="A47" t="s">
        <v>48</v>
      </c>
      <c s="34" t="s">
        <v>76</v>
      </c>
      <c s="34" t="s">
        <v>7544</v>
      </c>
      <c s="35" t="s">
        <v>4</v>
      </c>
      <c s="6" t="s">
        <v>7545</v>
      </c>
      <c s="36" t="s">
        <v>197</v>
      </c>
      <c s="37">
        <v>3650</v>
      </c>
      <c s="36">
        <v>0</v>
      </c>
      <c s="36">
        <f>ROUND(G47*H47,6)</f>
      </c>
      <c r="L47" s="38">
        <v>0</v>
      </c>
      <c s="32">
        <f>ROUND(ROUND(L47,2)*ROUND(G47,3),2)</f>
      </c>
      <c s="36" t="s">
        <v>52</v>
      </c>
      <c>
        <f>(M47*21)/100</f>
      </c>
      <c t="s">
        <v>27</v>
      </c>
    </row>
    <row r="48" spans="1:5" ht="51">
      <c r="A48" s="35" t="s">
        <v>53</v>
      </c>
      <c r="E48" s="39" t="s">
        <v>7546</v>
      </c>
    </row>
    <row r="49" spans="1:5" ht="25.5">
      <c r="A49" s="35" t="s">
        <v>54</v>
      </c>
      <c r="E49" s="40" t="s">
        <v>7547</v>
      </c>
    </row>
    <row r="50" spans="1:5" ht="12.75">
      <c r="A50" t="s">
        <v>55</v>
      </c>
      <c r="E50" s="39" t="s">
        <v>7499</v>
      </c>
    </row>
    <row r="51" spans="1:16" ht="12.75">
      <c r="A51" t="s">
        <v>48</v>
      </c>
      <c s="34" t="s">
        <v>82</v>
      </c>
      <c s="34" t="s">
        <v>7548</v>
      </c>
      <c s="35" t="s">
        <v>4</v>
      </c>
      <c s="6" t="s">
        <v>7549</v>
      </c>
      <c s="36" t="s">
        <v>62</v>
      </c>
      <c s="37">
        <v>245</v>
      </c>
      <c s="36">
        <v>0</v>
      </c>
      <c s="36">
        <f>ROUND(G51*H51,6)</f>
      </c>
      <c r="L51" s="38">
        <v>0</v>
      </c>
      <c s="32">
        <f>ROUND(ROUND(L51,2)*ROUND(G51,3),2)</f>
      </c>
      <c s="36" t="s">
        <v>52</v>
      </c>
      <c>
        <f>(M51*21)/100</f>
      </c>
      <c t="s">
        <v>27</v>
      </c>
    </row>
    <row r="52" spans="1:5" ht="51">
      <c r="A52" s="35" t="s">
        <v>53</v>
      </c>
      <c r="E52" s="39" t="s">
        <v>7550</v>
      </c>
    </row>
    <row r="53" spans="1:5" ht="25.5">
      <c r="A53" s="35" t="s">
        <v>54</v>
      </c>
      <c r="E53" s="40" t="s">
        <v>7551</v>
      </c>
    </row>
    <row r="54" spans="1:5" ht="12.75">
      <c r="A54" t="s">
        <v>55</v>
      </c>
      <c r="E54" s="39" t="s">
        <v>7499</v>
      </c>
    </row>
    <row r="55" spans="1:16" ht="12.75">
      <c r="A55" t="s">
        <v>48</v>
      </c>
      <c s="34" t="s">
        <v>86</v>
      </c>
      <c s="34" t="s">
        <v>7552</v>
      </c>
      <c s="35" t="s">
        <v>4</v>
      </c>
      <c s="6" t="s">
        <v>7553</v>
      </c>
      <c s="36" t="s">
        <v>62</v>
      </c>
      <c s="37">
        <v>1687</v>
      </c>
      <c s="36">
        <v>0</v>
      </c>
      <c s="36">
        <f>ROUND(G55*H55,6)</f>
      </c>
      <c r="L55" s="38">
        <v>0</v>
      </c>
      <c s="32">
        <f>ROUND(ROUND(L55,2)*ROUND(G55,3),2)</f>
      </c>
      <c s="36" t="s">
        <v>52</v>
      </c>
      <c>
        <f>(M55*21)/100</f>
      </c>
      <c t="s">
        <v>27</v>
      </c>
    </row>
    <row r="56" spans="1:5" ht="63.75">
      <c r="A56" s="35" t="s">
        <v>53</v>
      </c>
      <c r="E56" s="39" t="s">
        <v>7554</v>
      </c>
    </row>
    <row r="57" spans="1:5" ht="25.5">
      <c r="A57" s="35" t="s">
        <v>54</v>
      </c>
      <c r="E57" s="40" t="s">
        <v>7555</v>
      </c>
    </row>
    <row r="58" spans="1:5" ht="12.75">
      <c r="A58" t="s">
        <v>55</v>
      </c>
      <c r="E58" s="39" t="s">
        <v>7499</v>
      </c>
    </row>
    <row r="59" spans="1:16" ht="12.75">
      <c r="A59" t="s">
        <v>48</v>
      </c>
      <c s="34" t="s">
        <v>90</v>
      </c>
      <c s="34" t="s">
        <v>7556</v>
      </c>
      <c s="35" t="s">
        <v>4</v>
      </c>
      <c s="6" t="s">
        <v>7557</v>
      </c>
      <c s="36" t="s">
        <v>62</v>
      </c>
      <c s="37">
        <v>4752</v>
      </c>
      <c s="36">
        <v>0</v>
      </c>
      <c s="36">
        <f>ROUND(G59*H59,6)</f>
      </c>
      <c r="L59" s="38">
        <v>0</v>
      </c>
      <c s="32">
        <f>ROUND(ROUND(L59,2)*ROUND(G59,3),2)</f>
      </c>
      <c s="36" t="s">
        <v>52</v>
      </c>
      <c>
        <f>(M59*21)/100</f>
      </c>
      <c t="s">
        <v>27</v>
      </c>
    </row>
    <row r="60" spans="1:5" ht="63.75">
      <c r="A60" s="35" t="s">
        <v>53</v>
      </c>
      <c r="E60" s="39" t="s">
        <v>7558</v>
      </c>
    </row>
    <row r="61" spans="1:5" ht="25.5">
      <c r="A61" s="35" t="s">
        <v>54</v>
      </c>
      <c r="E61" s="40" t="s">
        <v>7559</v>
      </c>
    </row>
    <row r="62" spans="1:5" ht="12.75">
      <c r="A62" t="s">
        <v>55</v>
      </c>
      <c r="E62" s="39" t="s">
        <v>7499</v>
      </c>
    </row>
    <row r="63" spans="1:16" ht="25.5">
      <c r="A63" t="s">
        <v>48</v>
      </c>
      <c s="34" t="s">
        <v>94</v>
      </c>
      <c s="34" t="s">
        <v>7560</v>
      </c>
      <c s="35" t="s">
        <v>4</v>
      </c>
      <c s="6" t="s">
        <v>7561</v>
      </c>
      <c s="36" t="s">
        <v>62</v>
      </c>
      <c s="37">
        <v>67</v>
      </c>
      <c s="36">
        <v>0</v>
      </c>
      <c s="36">
        <f>ROUND(G63*H63,6)</f>
      </c>
      <c r="L63" s="38">
        <v>0</v>
      </c>
      <c s="32">
        <f>ROUND(ROUND(L63,2)*ROUND(G63,3),2)</f>
      </c>
      <c s="36" t="s">
        <v>52</v>
      </c>
      <c>
        <f>(M63*21)/100</f>
      </c>
      <c t="s">
        <v>27</v>
      </c>
    </row>
    <row r="64" spans="1:5" ht="89.25">
      <c r="A64" s="35" t="s">
        <v>53</v>
      </c>
      <c r="E64" s="39" t="s">
        <v>7562</v>
      </c>
    </row>
    <row r="65" spans="1:5" ht="25.5">
      <c r="A65" s="35" t="s">
        <v>54</v>
      </c>
      <c r="E65" s="40" t="s">
        <v>7563</v>
      </c>
    </row>
    <row r="66" spans="1:5" ht="12.75">
      <c r="A66" t="s">
        <v>55</v>
      </c>
      <c r="E66" s="39" t="s">
        <v>7499</v>
      </c>
    </row>
    <row r="67" spans="1:16" ht="12.75">
      <c r="A67" t="s">
        <v>48</v>
      </c>
      <c s="34" t="s">
        <v>98</v>
      </c>
      <c s="34" t="s">
        <v>7564</v>
      </c>
      <c s="35" t="s">
        <v>4</v>
      </c>
      <c s="6" t="s">
        <v>7565</v>
      </c>
      <c s="36" t="s">
        <v>62</v>
      </c>
      <c s="37">
        <v>2</v>
      </c>
      <c s="36">
        <v>0</v>
      </c>
      <c s="36">
        <f>ROUND(G67*H67,6)</f>
      </c>
      <c r="L67" s="38">
        <v>0</v>
      </c>
      <c s="32">
        <f>ROUND(ROUND(L67,2)*ROUND(G67,3),2)</f>
      </c>
      <c s="36" t="s">
        <v>52</v>
      </c>
      <c>
        <f>(M67*21)/100</f>
      </c>
      <c t="s">
        <v>27</v>
      </c>
    </row>
    <row r="68" spans="1:5" ht="89.25">
      <c r="A68" s="35" t="s">
        <v>53</v>
      </c>
      <c r="E68" s="39" t="s">
        <v>7566</v>
      </c>
    </row>
    <row r="69" spans="1:5" ht="25.5">
      <c r="A69" s="35" t="s">
        <v>54</v>
      </c>
      <c r="E69" s="40" t="s">
        <v>7567</v>
      </c>
    </row>
    <row r="70" spans="1:5" ht="12.75">
      <c r="A70" t="s">
        <v>55</v>
      </c>
      <c r="E70" s="39" t="s">
        <v>7499</v>
      </c>
    </row>
    <row r="71" spans="1:16" ht="12.75">
      <c r="A71" t="s">
        <v>48</v>
      </c>
      <c s="34" t="s">
        <v>102</v>
      </c>
      <c s="34" t="s">
        <v>7568</v>
      </c>
      <c s="35" t="s">
        <v>4</v>
      </c>
      <c s="6" t="s">
        <v>7569</v>
      </c>
      <c s="36" t="s">
        <v>62</v>
      </c>
      <c s="37">
        <v>1</v>
      </c>
      <c s="36">
        <v>0</v>
      </c>
      <c s="36">
        <f>ROUND(G71*H71,6)</f>
      </c>
      <c r="L71" s="38">
        <v>0</v>
      </c>
      <c s="32">
        <f>ROUND(ROUND(L71,2)*ROUND(G71,3),2)</f>
      </c>
      <c s="36" t="s">
        <v>52</v>
      </c>
      <c>
        <f>(M71*21)/100</f>
      </c>
      <c t="s">
        <v>27</v>
      </c>
    </row>
    <row r="72" spans="1:5" ht="89.25">
      <c r="A72" s="35" t="s">
        <v>53</v>
      </c>
      <c r="E72" s="39" t="s">
        <v>7570</v>
      </c>
    </row>
    <row r="73" spans="1:5" ht="25.5">
      <c r="A73" s="35" t="s">
        <v>54</v>
      </c>
      <c r="E73" s="40" t="s">
        <v>7571</v>
      </c>
    </row>
    <row r="74" spans="1:5" ht="12.75">
      <c r="A74" t="s">
        <v>55</v>
      </c>
      <c r="E74" s="39" t="s">
        <v>7499</v>
      </c>
    </row>
    <row r="75" spans="1:16" ht="12.75">
      <c r="A75" t="s">
        <v>48</v>
      </c>
      <c s="34" t="s">
        <v>107</v>
      </c>
      <c s="34" t="s">
        <v>7572</v>
      </c>
      <c s="35" t="s">
        <v>4</v>
      </c>
      <c s="6" t="s">
        <v>7573</v>
      </c>
      <c s="36" t="s">
        <v>182</v>
      </c>
      <c s="37">
        <v>306.96</v>
      </c>
      <c s="36">
        <v>0</v>
      </c>
      <c s="36">
        <f>ROUND(G75*H75,6)</f>
      </c>
      <c r="L75" s="38">
        <v>0</v>
      </c>
      <c s="32">
        <f>ROUND(ROUND(L75,2)*ROUND(G75,3),2)</f>
      </c>
      <c s="36" t="s">
        <v>52</v>
      </c>
      <c>
        <f>(M75*21)/100</f>
      </c>
      <c t="s">
        <v>27</v>
      </c>
    </row>
    <row r="76" spans="1:5" ht="76.5">
      <c r="A76" s="35" t="s">
        <v>53</v>
      </c>
      <c r="E76" s="39" t="s">
        <v>7574</v>
      </c>
    </row>
    <row r="77" spans="1:5" ht="25.5">
      <c r="A77" s="35" t="s">
        <v>54</v>
      </c>
      <c r="E77" s="40" t="s">
        <v>7575</v>
      </c>
    </row>
    <row r="78" spans="1:5" ht="12.75">
      <c r="A78" t="s">
        <v>55</v>
      </c>
      <c r="E78" s="39" t="s">
        <v>7499</v>
      </c>
    </row>
    <row r="79" spans="1:16" ht="12.75">
      <c r="A79" t="s">
        <v>48</v>
      </c>
      <c s="34" t="s">
        <v>111</v>
      </c>
      <c s="34" t="s">
        <v>7576</v>
      </c>
      <c s="35" t="s">
        <v>4</v>
      </c>
      <c s="6" t="s">
        <v>7577</v>
      </c>
      <c s="36" t="s">
        <v>62</v>
      </c>
      <c s="37">
        <v>26</v>
      </c>
      <c s="36">
        <v>0</v>
      </c>
      <c s="36">
        <f>ROUND(G79*H79,6)</f>
      </c>
      <c r="L79" s="38">
        <v>0</v>
      </c>
      <c s="32">
        <f>ROUND(ROUND(L79,2)*ROUND(G79,3),2)</f>
      </c>
      <c s="36" t="s">
        <v>52</v>
      </c>
      <c>
        <f>(M79*21)/100</f>
      </c>
      <c t="s">
        <v>27</v>
      </c>
    </row>
    <row r="80" spans="1:5" ht="38.25">
      <c r="A80" s="35" t="s">
        <v>53</v>
      </c>
      <c r="E80" s="39" t="s">
        <v>7578</v>
      </c>
    </row>
    <row r="81" spans="1:5" ht="25.5">
      <c r="A81" s="35" t="s">
        <v>54</v>
      </c>
      <c r="E81" s="40" t="s">
        <v>7579</v>
      </c>
    </row>
    <row r="82" spans="1:5" ht="12.75">
      <c r="A82" t="s">
        <v>55</v>
      </c>
      <c r="E82" s="39" t="s">
        <v>7499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3.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7580</v>
      </c>
      <c s="41">
        <f>Rekapitulace!C108</f>
      </c>
      <c s="20" t="s">
        <v>0</v>
      </c>
      <c t="s">
        <v>23</v>
      </c>
      <c t="s">
        <v>27</v>
      </c>
    </row>
    <row r="4" spans="1:16" ht="32" customHeight="1">
      <c r="A4" s="24" t="s">
        <v>20</v>
      </c>
      <c s="25" t="s">
        <v>28</v>
      </c>
      <c s="27" t="s">
        <v>7580</v>
      </c>
      <c r="E4" s="26" t="s">
        <v>7581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7583</v>
      </c>
      <c r="E8" s="30" t="s">
        <v>7581</v>
      </c>
      <c r="J8" s="29">
        <f>0+J9+J22</f>
      </c>
      <c s="29">
        <f>0+K9+K22</f>
      </c>
      <c s="29">
        <f>0+L9+L22</f>
      </c>
      <c s="29">
        <f>0+M9+M22</f>
      </c>
    </row>
    <row r="9" spans="1:13" ht="12.75">
      <c r="A9" t="s">
        <v>46</v>
      </c>
      <c r="C9" s="31" t="s">
        <v>4</v>
      </c>
      <c r="E9" s="33" t="s">
        <v>7584</v>
      </c>
      <c r="J9" s="32">
        <f>0</f>
      </c>
      <c s="32">
        <f>0</f>
      </c>
      <c s="32">
        <f>0+L10+L14+L18</f>
      </c>
      <c s="32">
        <f>0+M10+M14+M18</f>
      </c>
    </row>
    <row r="10" spans="1:16" ht="12.75">
      <c r="A10" t="s">
        <v>48</v>
      </c>
      <c s="34" t="s">
        <v>4</v>
      </c>
      <c s="34" t="s">
        <v>7585</v>
      </c>
      <c s="35" t="s">
        <v>5</v>
      </c>
      <c s="6" t="s">
        <v>7586</v>
      </c>
      <c s="36" t="s">
        <v>298</v>
      </c>
      <c s="37">
        <v>1</v>
      </c>
      <c s="36">
        <v>0</v>
      </c>
      <c s="36">
        <f>ROUND(G10*H10,6)</f>
      </c>
      <c r="L10" s="38">
        <v>0</v>
      </c>
      <c s="32">
        <f>ROUND(ROUND(L10,2)*ROUND(G10,3),2)</f>
      </c>
      <c s="36" t="s">
        <v>2996</v>
      </c>
      <c>
        <f>(M10*21)/100</f>
      </c>
      <c t="s">
        <v>27</v>
      </c>
    </row>
    <row r="11" spans="1:5" ht="12.75">
      <c r="A11" s="35" t="s">
        <v>53</v>
      </c>
      <c r="E11" s="39" t="s">
        <v>7587</v>
      </c>
    </row>
    <row r="12" spans="1:5" ht="25.5">
      <c r="A12" s="35" t="s">
        <v>54</v>
      </c>
      <c r="E12" s="40" t="s">
        <v>7588</v>
      </c>
    </row>
    <row r="13" spans="1:5" ht="140.25">
      <c r="A13" t="s">
        <v>55</v>
      </c>
      <c r="E13" s="39" t="s">
        <v>7589</v>
      </c>
    </row>
    <row r="14" spans="1:16" ht="12.75">
      <c r="A14" t="s">
        <v>48</v>
      </c>
      <c s="34" t="s">
        <v>27</v>
      </c>
      <c s="34" t="s">
        <v>7590</v>
      </c>
      <c s="35" t="s">
        <v>5</v>
      </c>
      <c s="6" t="s">
        <v>7591</v>
      </c>
      <c s="36" t="s">
        <v>298</v>
      </c>
      <c s="37">
        <v>1</v>
      </c>
      <c s="36">
        <v>0</v>
      </c>
      <c s="36">
        <f>ROUND(G14*H14,6)</f>
      </c>
      <c r="L14" s="38">
        <v>0</v>
      </c>
      <c s="32">
        <f>ROUND(ROUND(L14,2)*ROUND(G14,3),2)</f>
      </c>
      <c s="36" t="s">
        <v>2996</v>
      </c>
      <c>
        <f>(M14*21)/100</f>
      </c>
      <c t="s">
        <v>27</v>
      </c>
    </row>
    <row r="15" spans="1:5" ht="12.75">
      <c r="A15" s="35" t="s">
        <v>53</v>
      </c>
      <c r="E15" s="39" t="s">
        <v>7587</v>
      </c>
    </row>
    <row r="16" spans="1:5" ht="25.5">
      <c r="A16" s="35" t="s">
        <v>54</v>
      </c>
      <c r="E16" s="40" t="s">
        <v>7588</v>
      </c>
    </row>
    <row r="17" spans="1:5" ht="89.25">
      <c r="A17" t="s">
        <v>55</v>
      </c>
      <c r="E17" s="39" t="s">
        <v>7592</v>
      </c>
    </row>
    <row r="18" spans="1:16" ht="12.75">
      <c r="A18" t="s">
        <v>48</v>
      </c>
      <c s="34" t="s">
        <v>26</v>
      </c>
      <c s="34" t="s">
        <v>7593</v>
      </c>
      <c s="35" t="s">
        <v>5</v>
      </c>
      <c s="6" t="s">
        <v>7594</v>
      </c>
      <c s="36" t="s">
        <v>298</v>
      </c>
      <c s="37">
        <v>1</v>
      </c>
      <c s="36">
        <v>0</v>
      </c>
      <c s="36">
        <f>ROUND(G18*H18,6)</f>
      </c>
      <c r="L18" s="38">
        <v>0</v>
      </c>
      <c s="32">
        <f>ROUND(ROUND(L18,2)*ROUND(G18,3),2)</f>
      </c>
      <c s="36" t="s">
        <v>2996</v>
      </c>
      <c>
        <f>(M18*21)/100</f>
      </c>
      <c t="s">
        <v>27</v>
      </c>
    </row>
    <row r="19" spans="1:5" ht="12.75">
      <c r="A19" s="35" t="s">
        <v>53</v>
      </c>
      <c r="E19" s="39" t="s">
        <v>7587</v>
      </c>
    </row>
    <row r="20" spans="1:5" ht="25.5">
      <c r="A20" s="35" t="s">
        <v>54</v>
      </c>
      <c r="E20" s="40" t="s">
        <v>7588</v>
      </c>
    </row>
    <row r="21" spans="1:5" ht="89.25">
      <c r="A21" t="s">
        <v>55</v>
      </c>
      <c r="E21" s="39" t="s">
        <v>7595</v>
      </c>
    </row>
    <row r="22" spans="1:13" ht="12.75">
      <c r="A22" t="s">
        <v>46</v>
      </c>
      <c r="C22" s="31" t="s">
        <v>27</v>
      </c>
      <c r="E22" s="33" t="s">
        <v>3890</v>
      </c>
      <c r="J22" s="32">
        <f>0</f>
      </c>
      <c s="32">
        <f>0</f>
      </c>
      <c s="32">
        <f>0+L23+L27+L31+L35+L39+L43</f>
      </c>
      <c s="32">
        <f>0+M23+M27+M31+M35+M39+M43</f>
      </c>
    </row>
    <row r="23" spans="1:16" ht="12.75">
      <c r="A23" t="s">
        <v>48</v>
      </c>
      <c s="34" t="s">
        <v>63</v>
      </c>
      <c s="34" t="s">
        <v>7596</v>
      </c>
      <c s="35" t="s">
        <v>5</v>
      </c>
      <c s="6" t="s">
        <v>7597</v>
      </c>
      <c s="36" t="s">
        <v>298</v>
      </c>
      <c s="37">
        <v>1</v>
      </c>
      <c s="36">
        <v>0</v>
      </c>
      <c s="36">
        <f>ROUND(G23*H23,6)</f>
      </c>
      <c r="L23" s="38">
        <v>0</v>
      </c>
      <c s="32">
        <f>ROUND(ROUND(L23,2)*ROUND(G23,3),2)</f>
      </c>
      <c s="36" t="s">
        <v>2996</v>
      </c>
      <c>
        <f>(M23*21)/100</f>
      </c>
      <c t="s">
        <v>27</v>
      </c>
    </row>
    <row r="24" spans="1:5" ht="12.75">
      <c r="A24" s="35" t="s">
        <v>53</v>
      </c>
      <c r="E24" s="39" t="s">
        <v>5</v>
      </c>
    </row>
    <row r="25" spans="1:5" ht="12.75">
      <c r="A25" s="35" t="s">
        <v>54</v>
      </c>
      <c r="E25" s="40" t="s">
        <v>5</v>
      </c>
    </row>
    <row r="26" spans="1:5" ht="12.75">
      <c r="A26" t="s">
        <v>55</v>
      </c>
      <c r="E26" s="39" t="s">
        <v>5</v>
      </c>
    </row>
    <row r="27" spans="1:16" ht="12.75">
      <c r="A27" t="s">
        <v>48</v>
      </c>
      <c s="34" t="s">
        <v>67</v>
      </c>
      <c s="34" t="s">
        <v>7598</v>
      </c>
      <c s="35" t="s">
        <v>5</v>
      </c>
      <c s="6" t="s">
        <v>7599</v>
      </c>
      <c s="36" t="s">
        <v>298</v>
      </c>
      <c s="37">
        <v>1</v>
      </c>
      <c s="36">
        <v>0</v>
      </c>
      <c s="36">
        <f>ROUND(G27*H27,6)</f>
      </c>
      <c r="L27" s="38">
        <v>0</v>
      </c>
      <c s="32">
        <f>ROUND(ROUND(L27,2)*ROUND(G27,3),2)</f>
      </c>
      <c s="36" t="s">
        <v>2996</v>
      </c>
      <c>
        <f>(M27*21)/100</f>
      </c>
      <c t="s">
        <v>27</v>
      </c>
    </row>
    <row r="28" spans="1:5" ht="12.75">
      <c r="A28" s="35" t="s">
        <v>53</v>
      </c>
      <c r="E28" s="39" t="s">
        <v>7600</v>
      </c>
    </row>
    <row r="29" spans="1:5" ht="25.5">
      <c r="A29" s="35" t="s">
        <v>54</v>
      </c>
      <c r="E29" s="40" t="s">
        <v>7588</v>
      </c>
    </row>
    <row r="30" spans="1:5" ht="76.5">
      <c r="A30" t="s">
        <v>55</v>
      </c>
      <c r="E30" s="39" t="s">
        <v>7601</v>
      </c>
    </row>
    <row r="31" spans="1:16" ht="12.75">
      <c r="A31" t="s">
        <v>48</v>
      </c>
      <c s="34" t="s">
        <v>72</v>
      </c>
      <c s="34" t="s">
        <v>7602</v>
      </c>
      <c s="35" t="s">
        <v>5</v>
      </c>
      <c s="6" t="s">
        <v>7603</v>
      </c>
      <c s="36" t="s">
        <v>298</v>
      </c>
      <c s="37">
        <v>1</v>
      </c>
      <c s="36">
        <v>0</v>
      </c>
      <c s="36">
        <f>ROUND(G31*H31,6)</f>
      </c>
      <c r="L31" s="38">
        <v>0</v>
      </c>
      <c s="32">
        <f>ROUND(ROUND(L31,2)*ROUND(G31,3),2)</f>
      </c>
      <c s="36" t="s">
        <v>2996</v>
      </c>
      <c>
        <f>(M31*21)/100</f>
      </c>
      <c t="s">
        <v>27</v>
      </c>
    </row>
    <row r="32" spans="1:5" ht="25.5">
      <c r="A32" s="35" t="s">
        <v>53</v>
      </c>
      <c r="E32" s="39" t="s">
        <v>7604</v>
      </c>
    </row>
    <row r="33" spans="1:5" ht="12.75">
      <c r="A33" s="35" t="s">
        <v>54</v>
      </c>
      <c r="E33" s="40" t="s">
        <v>5</v>
      </c>
    </row>
    <row r="34" spans="1:5" ht="12.75">
      <c r="A34" t="s">
        <v>55</v>
      </c>
      <c r="E34" s="39" t="s">
        <v>5</v>
      </c>
    </row>
    <row r="35" spans="1:16" ht="12.75">
      <c r="A35" t="s">
        <v>48</v>
      </c>
      <c s="34" t="s">
        <v>123</v>
      </c>
      <c s="34" t="s">
        <v>7605</v>
      </c>
      <c s="35" t="s">
        <v>5</v>
      </c>
      <c s="6" t="s">
        <v>7606</v>
      </c>
      <c s="36" t="s">
        <v>4611</v>
      </c>
      <c s="37">
        <v>1</v>
      </c>
      <c s="36">
        <v>0</v>
      </c>
      <c s="36">
        <f>ROUND(G35*H35,6)</f>
      </c>
      <c r="L35" s="38">
        <v>0</v>
      </c>
      <c s="32">
        <f>ROUND(ROUND(L35,2)*ROUND(G35,3),2)</f>
      </c>
      <c s="36" t="s">
        <v>2996</v>
      </c>
      <c>
        <f>(M35*21)/100</f>
      </c>
      <c t="s">
        <v>27</v>
      </c>
    </row>
    <row r="36" spans="1:5" ht="12.75">
      <c r="A36" s="35" t="s">
        <v>53</v>
      </c>
      <c r="E36" s="39" t="s">
        <v>79</v>
      </c>
    </row>
    <row r="37" spans="1:5" ht="25.5">
      <c r="A37" s="35" t="s">
        <v>54</v>
      </c>
      <c r="E37" s="40" t="s">
        <v>7588</v>
      </c>
    </row>
    <row r="38" spans="1:5" ht="63.75">
      <c r="A38" t="s">
        <v>55</v>
      </c>
      <c r="E38" s="39" t="s">
        <v>7607</v>
      </c>
    </row>
    <row r="39" spans="1:16" ht="12.75">
      <c r="A39" t="s">
        <v>48</v>
      </c>
      <c s="34" t="s">
        <v>163</v>
      </c>
      <c s="34" t="s">
        <v>7608</v>
      </c>
      <c s="35" t="s">
        <v>5</v>
      </c>
      <c s="6" t="s">
        <v>7609</v>
      </c>
      <c s="36" t="s">
        <v>298</v>
      </c>
      <c s="37">
        <v>1</v>
      </c>
      <c s="36">
        <v>0</v>
      </c>
      <c s="36">
        <f>ROUND(G39*H39,6)</f>
      </c>
      <c r="L39" s="38">
        <v>0</v>
      </c>
      <c s="32">
        <f>ROUND(ROUND(L39,2)*ROUND(G39,3),2)</f>
      </c>
      <c s="36" t="s">
        <v>2996</v>
      </c>
      <c>
        <f>(M39*21)/100</f>
      </c>
      <c t="s">
        <v>27</v>
      </c>
    </row>
    <row r="40" spans="1:5" ht="12.75">
      <c r="A40" s="35" t="s">
        <v>53</v>
      </c>
      <c r="E40" s="39" t="s">
        <v>5</v>
      </c>
    </row>
    <row r="41" spans="1:5" ht="12.75">
      <c r="A41" s="35" t="s">
        <v>54</v>
      </c>
      <c r="E41" s="40" t="s">
        <v>5</v>
      </c>
    </row>
    <row r="42" spans="1:5" ht="12.75">
      <c r="A42" t="s">
        <v>55</v>
      </c>
      <c r="E42" s="39" t="s">
        <v>5</v>
      </c>
    </row>
    <row r="43" spans="1:16" ht="12.75">
      <c r="A43" t="s">
        <v>48</v>
      </c>
      <c s="34" t="s">
        <v>330</v>
      </c>
      <c s="34" t="s">
        <v>7610</v>
      </c>
      <c s="35" t="s">
        <v>5</v>
      </c>
      <c s="6" t="s">
        <v>7611</v>
      </c>
      <c s="36" t="s">
        <v>298</v>
      </c>
      <c s="37">
        <v>1</v>
      </c>
      <c s="36">
        <v>0</v>
      </c>
      <c s="36">
        <f>ROUND(G43*H43,6)</f>
      </c>
      <c r="L43" s="38">
        <v>0</v>
      </c>
      <c s="32">
        <f>ROUND(ROUND(L43,2)*ROUND(G43,3),2)</f>
      </c>
      <c s="36" t="s">
        <v>2996</v>
      </c>
      <c>
        <f>(M43*21)/100</f>
      </c>
      <c t="s">
        <v>27</v>
      </c>
    </row>
    <row r="44" spans="1:5" ht="12.75">
      <c r="A44" s="35" t="s">
        <v>53</v>
      </c>
      <c r="E44" s="39" t="s">
        <v>7612</v>
      </c>
    </row>
    <row r="45" spans="1:5" ht="25.5">
      <c r="A45" s="35" t="s">
        <v>54</v>
      </c>
      <c r="E45" s="40" t="s">
        <v>7588</v>
      </c>
    </row>
    <row r="46" spans="1:5" ht="89.25">
      <c r="A46" t="s">
        <v>55</v>
      </c>
      <c r="E46" s="39" t="s">
        <v>7613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4.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7614</v>
      </c>
      <c s="41">
        <f>Rekapitulace!C110</f>
      </c>
      <c s="20" t="s">
        <v>0</v>
      </c>
      <c t="s">
        <v>23</v>
      </c>
      <c t="s">
        <v>27</v>
      </c>
    </row>
    <row r="4" spans="1:16" ht="32" customHeight="1">
      <c r="A4" s="24" t="s">
        <v>20</v>
      </c>
      <c s="25" t="s">
        <v>28</v>
      </c>
      <c s="27" t="s">
        <v>7614</v>
      </c>
      <c r="E4" s="26" t="s">
        <v>7615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7617</v>
      </c>
      <c r="E8" s="30" t="s">
        <v>7615</v>
      </c>
      <c r="J8" s="29">
        <f>0+J9</f>
      </c>
      <c s="29">
        <f>0+K9</f>
      </c>
      <c s="29">
        <f>0+L9</f>
      </c>
      <c s="29">
        <f>0+M9</f>
      </c>
    </row>
    <row r="9" spans="1:13" ht="12.75">
      <c r="A9" t="s">
        <v>46</v>
      </c>
      <c r="C9" s="31" t="s">
        <v>4</v>
      </c>
      <c r="E9" s="33" t="s">
        <v>7618</v>
      </c>
      <c r="J9" s="32">
        <f>0</f>
      </c>
      <c s="32">
        <f>0</f>
      </c>
      <c s="32">
        <f>0+L10+L14+L18+L22+L26+L30+L34+L38+L42+L46+L50+L54+L58+L62+L66+L70+L74+L78+L82+L86+L90+L94+L98+L102+L106</f>
      </c>
      <c s="32">
        <f>0+M10+M14+M18+M22+M26+M30+M34+M38+M42+M46+M50+M54+M58+M62+M66+M70+M74+M78+M82+M86+M90+M94+M98+M102+M106</f>
      </c>
    </row>
    <row r="10" spans="1:16" ht="12.75">
      <c r="A10" t="s">
        <v>48</v>
      </c>
      <c s="34" t="s">
        <v>4</v>
      </c>
      <c s="34" t="s">
        <v>2280</v>
      </c>
      <c s="35" t="s">
        <v>2281</v>
      </c>
      <c s="6" t="s">
        <v>4289</v>
      </c>
      <c s="36" t="s">
        <v>443</v>
      </c>
      <c s="37">
        <v>1133.952</v>
      </c>
      <c s="36">
        <v>0</v>
      </c>
      <c s="36">
        <f>ROUND(G10*H10,6)</f>
      </c>
      <c r="L10" s="38">
        <v>0</v>
      </c>
      <c s="32">
        <f>ROUND(ROUND(L10,2)*ROUND(G10,3),2)</f>
      </c>
      <c s="36" t="s">
        <v>434</v>
      </c>
      <c>
        <f>(M10*21)/100</f>
      </c>
      <c t="s">
        <v>27</v>
      </c>
    </row>
    <row r="11" spans="1:5" ht="12.75">
      <c r="A11" s="35" t="s">
        <v>53</v>
      </c>
      <c r="E11" s="39" t="s">
        <v>5</v>
      </c>
    </row>
    <row r="12" spans="1:5" ht="12.75">
      <c r="A12" s="35" t="s">
        <v>54</v>
      </c>
      <c r="E12" s="40" t="s">
        <v>7619</v>
      </c>
    </row>
    <row r="13" spans="1:5" ht="25.5">
      <c r="A13" t="s">
        <v>55</v>
      </c>
      <c r="E13" s="39" t="s">
        <v>2907</v>
      </c>
    </row>
    <row r="14" spans="1:16" ht="25.5">
      <c r="A14" t="s">
        <v>48</v>
      </c>
      <c s="34" t="s">
        <v>27</v>
      </c>
      <c s="34" t="s">
        <v>2400</v>
      </c>
      <c s="35" t="s">
        <v>2401</v>
      </c>
      <c s="6" t="s">
        <v>3926</v>
      </c>
      <c s="36" t="s">
        <v>443</v>
      </c>
      <c s="37">
        <v>30723.294</v>
      </c>
      <c s="36">
        <v>0</v>
      </c>
      <c s="36">
        <f>ROUND(G14*H14,6)</f>
      </c>
      <c r="L14" s="38">
        <v>0</v>
      </c>
      <c s="32">
        <f>ROUND(ROUND(L14,2)*ROUND(G14,3),2)</f>
      </c>
      <c s="36" t="s">
        <v>434</v>
      </c>
      <c>
        <f>(M14*21)/100</f>
      </c>
      <c t="s">
        <v>27</v>
      </c>
    </row>
    <row r="15" spans="1:5" ht="12.75">
      <c r="A15" s="35" t="s">
        <v>53</v>
      </c>
      <c r="E15" s="39" t="s">
        <v>5</v>
      </c>
    </row>
    <row r="16" spans="1:5" ht="12.75">
      <c r="A16" s="35" t="s">
        <v>54</v>
      </c>
      <c r="E16" s="40" t="s">
        <v>7620</v>
      </c>
    </row>
    <row r="17" spans="1:5" ht="114.75">
      <c r="A17" t="s">
        <v>55</v>
      </c>
      <c r="E17" s="39" t="s">
        <v>7621</v>
      </c>
    </row>
    <row r="18" spans="1:16" ht="25.5">
      <c r="A18" t="s">
        <v>48</v>
      </c>
      <c s="34" t="s">
        <v>26</v>
      </c>
      <c s="34" t="s">
        <v>2641</v>
      </c>
      <c s="35" t="s">
        <v>2642</v>
      </c>
      <c s="6" t="s">
        <v>7622</v>
      </c>
      <c s="36" t="s">
        <v>443</v>
      </c>
      <c s="37">
        <v>750</v>
      </c>
      <c s="36">
        <v>0</v>
      </c>
      <c s="36">
        <f>ROUND(G18*H18,6)</f>
      </c>
      <c r="L18" s="38">
        <v>0</v>
      </c>
      <c s="32">
        <f>ROUND(ROUND(L18,2)*ROUND(G18,3),2)</f>
      </c>
      <c s="36" t="s">
        <v>52</v>
      </c>
      <c>
        <f>(M18*21)/100</f>
      </c>
      <c t="s">
        <v>27</v>
      </c>
    </row>
    <row r="19" spans="1:5" ht="12.75">
      <c r="A19" s="35" t="s">
        <v>53</v>
      </c>
      <c r="E19" s="39" t="s">
        <v>7623</v>
      </c>
    </row>
    <row r="20" spans="1:5" ht="25.5">
      <c r="A20" s="35" t="s">
        <v>54</v>
      </c>
      <c r="E20" s="40" t="s">
        <v>7624</v>
      </c>
    </row>
    <row r="21" spans="1:5" ht="114.75">
      <c r="A21" t="s">
        <v>55</v>
      </c>
      <c r="E21" s="39" t="s">
        <v>7625</v>
      </c>
    </row>
    <row r="22" spans="1:16" ht="25.5">
      <c r="A22" t="s">
        <v>48</v>
      </c>
      <c s="34" t="s">
        <v>63</v>
      </c>
      <c s="34" t="s">
        <v>440</v>
      </c>
      <c s="35" t="s">
        <v>441</v>
      </c>
      <c s="6" t="s">
        <v>442</v>
      </c>
      <c s="36" t="s">
        <v>443</v>
      </c>
      <c s="37">
        <v>83.924</v>
      </c>
      <c s="36">
        <v>0</v>
      </c>
      <c s="36">
        <f>ROUND(G22*H22,6)</f>
      </c>
      <c r="L22" s="38">
        <v>0</v>
      </c>
      <c s="32">
        <f>ROUND(ROUND(L22,2)*ROUND(G22,3),2)</f>
      </c>
      <c s="36" t="s">
        <v>434</v>
      </c>
      <c>
        <f>(M22*21)/100</f>
      </c>
      <c t="s">
        <v>27</v>
      </c>
    </row>
    <row r="23" spans="1:5" ht="12.75">
      <c r="A23" s="35" t="s">
        <v>53</v>
      </c>
      <c r="E23" s="39" t="s">
        <v>5</v>
      </c>
    </row>
    <row r="24" spans="1:5" ht="12.75">
      <c r="A24" s="35" t="s">
        <v>54</v>
      </c>
      <c r="E24" s="40" t="s">
        <v>5</v>
      </c>
    </row>
    <row r="25" spans="1:5" ht="114.75">
      <c r="A25" t="s">
        <v>55</v>
      </c>
      <c r="E25" s="39" t="s">
        <v>7621</v>
      </c>
    </row>
    <row r="26" spans="1:16" ht="25.5">
      <c r="A26" t="s">
        <v>48</v>
      </c>
      <c s="34" t="s">
        <v>67</v>
      </c>
      <c s="34" t="s">
        <v>6207</v>
      </c>
      <c s="35" t="s">
        <v>6208</v>
      </c>
      <c s="6" t="s">
        <v>6209</v>
      </c>
      <c s="36" t="s">
        <v>443</v>
      </c>
      <c s="37">
        <v>31.498</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14.75">
      <c r="A29" t="s">
        <v>55</v>
      </c>
      <c r="E29" s="39" t="s">
        <v>7621</v>
      </c>
    </row>
    <row r="30" spans="1:16" ht="25.5">
      <c r="A30" t="s">
        <v>48</v>
      </c>
      <c s="34" t="s">
        <v>72</v>
      </c>
      <c s="34" t="s">
        <v>3570</v>
      </c>
      <c s="35" t="s">
        <v>3571</v>
      </c>
      <c s="6" t="s">
        <v>3929</v>
      </c>
      <c s="36" t="s">
        <v>443</v>
      </c>
      <c s="37">
        <v>2029.992</v>
      </c>
      <c s="36">
        <v>0</v>
      </c>
      <c s="36">
        <f>ROUND(G30*H30,6)</f>
      </c>
      <c r="L30" s="38">
        <v>0</v>
      </c>
      <c s="32">
        <f>ROUND(ROUND(L30,2)*ROUND(G30,3),2)</f>
      </c>
      <c s="36" t="s">
        <v>52</v>
      </c>
      <c>
        <f>(M30*21)/100</f>
      </c>
      <c t="s">
        <v>27</v>
      </c>
    </row>
    <row r="31" spans="1:5" ht="12.75">
      <c r="A31" s="35" t="s">
        <v>53</v>
      </c>
      <c r="E31" s="39" t="s">
        <v>5</v>
      </c>
    </row>
    <row r="32" spans="1:5" ht="25.5">
      <c r="A32" s="35" t="s">
        <v>54</v>
      </c>
      <c r="E32" s="40" t="s">
        <v>7626</v>
      </c>
    </row>
    <row r="33" spans="1:5" ht="114.75">
      <c r="A33" t="s">
        <v>55</v>
      </c>
      <c r="E33" s="39" t="s">
        <v>7621</v>
      </c>
    </row>
    <row r="34" spans="1:16" ht="25.5">
      <c r="A34" t="s">
        <v>48</v>
      </c>
      <c s="34" t="s">
        <v>123</v>
      </c>
      <c s="34" t="s">
        <v>447</v>
      </c>
      <c s="35" t="s">
        <v>448</v>
      </c>
      <c s="6" t="s">
        <v>7627</v>
      </c>
      <c s="36" t="s">
        <v>443</v>
      </c>
      <c s="37">
        <v>1920.051</v>
      </c>
      <c s="36">
        <v>0</v>
      </c>
      <c s="36">
        <f>ROUND(G34*H34,6)</f>
      </c>
      <c r="L34" s="38">
        <v>0</v>
      </c>
      <c s="32">
        <f>ROUND(ROUND(L34,2)*ROUND(G34,3),2)</f>
      </c>
      <c s="36" t="s">
        <v>434</v>
      </c>
      <c>
        <f>(M34*21)/100</f>
      </c>
      <c t="s">
        <v>27</v>
      </c>
    </row>
    <row r="35" spans="1:5" ht="12.75">
      <c r="A35" s="35" t="s">
        <v>53</v>
      </c>
      <c r="E35" s="39" t="s">
        <v>5</v>
      </c>
    </row>
    <row r="36" spans="1:5" ht="12.75">
      <c r="A36" s="35" t="s">
        <v>54</v>
      </c>
      <c r="E36" s="40" t="s">
        <v>7620</v>
      </c>
    </row>
    <row r="37" spans="1:5" ht="178.5">
      <c r="A37" t="s">
        <v>55</v>
      </c>
      <c r="E37" s="39" t="s">
        <v>7628</v>
      </c>
    </row>
    <row r="38" spans="1:16" ht="25.5">
      <c r="A38" t="s">
        <v>48</v>
      </c>
      <c s="34" t="s">
        <v>163</v>
      </c>
      <c s="34" t="s">
        <v>2457</v>
      </c>
      <c s="35" t="s">
        <v>2458</v>
      </c>
      <c s="6" t="s">
        <v>7629</v>
      </c>
      <c s="36" t="s">
        <v>443</v>
      </c>
      <c s="37">
        <v>4783.51</v>
      </c>
      <c s="36">
        <v>0</v>
      </c>
      <c s="36">
        <f>ROUND(G38*H38,6)</f>
      </c>
      <c r="L38" s="38">
        <v>0</v>
      </c>
      <c s="32">
        <f>ROUND(ROUND(L38,2)*ROUND(G38,3),2)</f>
      </c>
      <c s="36" t="s">
        <v>52</v>
      </c>
      <c>
        <f>(M38*21)/100</f>
      </c>
      <c t="s">
        <v>27</v>
      </c>
    </row>
    <row r="39" spans="1:5" ht="12.75">
      <c r="A39" s="35" t="s">
        <v>53</v>
      </c>
      <c r="E39" s="39" t="s">
        <v>7630</v>
      </c>
    </row>
    <row r="40" spans="1:5" ht="25.5">
      <c r="A40" s="35" t="s">
        <v>54</v>
      </c>
      <c r="E40" s="40" t="s">
        <v>7631</v>
      </c>
    </row>
    <row r="41" spans="1:5" ht="178.5">
      <c r="A41" t="s">
        <v>55</v>
      </c>
      <c r="E41" s="39" t="s">
        <v>7628</v>
      </c>
    </row>
    <row r="42" spans="1:16" ht="25.5">
      <c r="A42" t="s">
        <v>48</v>
      </c>
      <c s="34" t="s">
        <v>76</v>
      </c>
      <c s="34" t="s">
        <v>2461</v>
      </c>
      <c s="35" t="s">
        <v>2462</v>
      </c>
      <c s="6" t="s">
        <v>7632</v>
      </c>
      <c s="36" t="s">
        <v>443</v>
      </c>
      <c s="37">
        <v>2.8</v>
      </c>
      <c s="36">
        <v>0</v>
      </c>
      <c s="36">
        <f>ROUND(G42*H42,6)</f>
      </c>
      <c r="L42" s="38">
        <v>0</v>
      </c>
      <c s="32">
        <f>ROUND(ROUND(L42,2)*ROUND(G42,3),2)</f>
      </c>
      <c s="36" t="s">
        <v>52</v>
      </c>
      <c>
        <f>(M42*21)/100</f>
      </c>
      <c t="s">
        <v>27</v>
      </c>
    </row>
    <row r="43" spans="1:5" ht="12.75">
      <c r="A43" s="35" t="s">
        <v>53</v>
      </c>
      <c r="E43" s="39" t="s">
        <v>5</v>
      </c>
    </row>
    <row r="44" spans="1:5" ht="25.5">
      <c r="A44" s="35" t="s">
        <v>54</v>
      </c>
      <c r="E44" s="40" t="s">
        <v>7633</v>
      </c>
    </row>
    <row r="45" spans="1:5" ht="153">
      <c r="A45" t="s">
        <v>55</v>
      </c>
      <c r="E45" s="39" t="s">
        <v>7634</v>
      </c>
    </row>
    <row r="46" spans="1:16" ht="25.5">
      <c r="A46" t="s">
        <v>48</v>
      </c>
      <c s="34" t="s">
        <v>82</v>
      </c>
      <c s="34" t="s">
        <v>2464</v>
      </c>
      <c s="35" t="s">
        <v>2465</v>
      </c>
      <c s="6" t="s">
        <v>7635</v>
      </c>
      <c s="36" t="s">
        <v>443</v>
      </c>
      <c s="37">
        <v>662.83</v>
      </c>
      <c s="36">
        <v>0</v>
      </c>
      <c s="36">
        <f>ROUND(G46*H46,6)</f>
      </c>
      <c r="L46" s="38">
        <v>0</v>
      </c>
      <c s="32">
        <f>ROUND(ROUND(L46,2)*ROUND(G46,3),2)</f>
      </c>
      <c s="36" t="s">
        <v>52</v>
      </c>
      <c>
        <f>(M46*21)/100</f>
      </c>
      <c t="s">
        <v>27</v>
      </c>
    </row>
    <row r="47" spans="1:5" ht="12.75">
      <c r="A47" s="35" t="s">
        <v>53</v>
      </c>
      <c r="E47" s="39" t="s">
        <v>5</v>
      </c>
    </row>
    <row r="48" spans="1:5" ht="25.5">
      <c r="A48" s="35" t="s">
        <v>54</v>
      </c>
      <c r="E48" s="40" t="s">
        <v>7636</v>
      </c>
    </row>
    <row r="49" spans="1:5" ht="178.5">
      <c r="A49" t="s">
        <v>55</v>
      </c>
      <c r="E49" s="39" t="s">
        <v>7628</v>
      </c>
    </row>
    <row r="50" spans="1:16" ht="25.5">
      <c r="A50" t="s">
        <v>48</v>
      </c>
      <c s="34" t="s">
        <v>86</v>
      </c>
      <c s="34" t="s">
        <v>2467</v>
      </c>
      <c s="35" t="s">
        <v>2468</v>
      </c>
      <c s="6" t="s">
        <v>7637</v>
      </c>
      <c s="36" t="s">
        <v>443</v>
      </c>
      <c s="37">
        <v>0.798</v>
      </c>
      <c s="36">
        <v>0</v>
      </c>
      <c s="36">
        <f>ROUND(G50*H50,6)</f>
      </c>
      <c r="L50" s="38">
        <v>0</v>
      </c>
      <c s="32">
        <f>ROUND(ROUND(L50,2)*ROUND(G50,3),2)</f>
      </c>
      <c s="36" t="s">
        <v>52</v>
      </c>
      <c>
        <f>(M50*21)/100</f>
      </c>
      <c t="s">
        <v>27</v>
      </c>
    </row>
    <row r="51" spans="1:5" ht="12.75">
      <c r="A51" s="35" t="s">
        <v>53</v>
      </c>
      <c r="E51" s="39" t="s">
        <v>5</v>
      </c>
    </row>
    <row r="52" spans="1:5" ht="25.5">
      <c r="A52" s="35" t="s">
        <v>54</v>
      </c>
      <c r="E52" s="40" t="s">
        <v>7638</v>
      </c>
    </row>
    <row r="53" spans="1:5" ht="178.5">
      <c r="A53" t="s">
        <v>55</v>
      </c>
      <c r="E53" s="39" t="s">
        <v>7628</v>
      </c>
    </row>
    <row r="54" spans="1:16" ht="25.5">
      <c r="A54" t="s">
        <v>48</v>
      </c>
      <c s="34" t="s">
        <v>90</v>
      </c>
      <c s="34" t="s">
        <v>2470</v>
      </c>
      <c s="35" t="s">
        <v>2471</v>
      </c>
      <c s="6" t="s">
        <v>7639</v>
      </c>
      <c s="36" t="s">
        <v>443</v>
      </c>
      <c s="37">
        <v>1.446</v>
      </c>
      <c s="36">
        <v>0</v>
      </c>
      <c s="36">
        <f>ROUND(G54*H54,6)</f>
      </c>
      <c r="L54" s="38">
        <v>0</v>
      </c>
      <c s="32">
        <f>ROUND(ROUND(L54,2)*ROUND(G54,3),2)</f>
      </c>
      <c s="36" t="s">
        <v>52</v>
      </c>
      <c>
        <f>(M54*21)/100</f>
      </c>
      <c t="s">
        <v>27</v>
      </c>
    </row>
    <row r="55" spans="1:5" ht="12.75">
      <c r="A55" s="35" t="s">
        <v>53</v>
      </c>
      <c r="E55" s="39" t="s">
        <v>5</v>
      </c>
    </row>
    <row r="56" spans="1:5" ht="25.5">
      <c r="A56" s="35" t="s">
        <v>54</v>
      </c>
      <c r="E56" s="40" t="s">
        <v>7640</v>
      </c>
    </row>
    <row r="57" spans="1:5" ht="178.5">
      <c r="A57" t="s">
        <v>55</v>
      </c>
      <c r="E57" s="39" t="s">
        <v>7628</v>
      </c>
    </row>
    <row r="58" spans="1:16" ht="38.25">
      <c r="A58" t="s">
        <v>48</v>
      </c>
      <c s="34" t="s">
        <v>94</v>
      </c>
      <c s="34" t="s">
        <v>7314</v>
      </c>
      <c s="35" t="s">
        <v>7315</v>
      </c>
      <c s="6" t="s">
        <v>7641</v>
      </c>
      <c s="36" t="s">
        <v>443</v>
      </c>
      <c s="37">
        <v>15</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14.75">
      <c r="A61" t="s">
        <v>55</v>
      </c>
      <c r="E61" s="39" t="s">
        <v>7621</v>
      </c>
    </row>
    <row r="62" spans="1:16" ht="25.5">
      <c r="A62" t="s">
        <v>48</v>
      </c>
      <c s="34" t="s">
        <v>98</v>
      </c>
      <c s="34" t="s">
        <v>2820</v>
      </c>
      <c s="35" t="s">
        <v>2821</v>
      </c>
      <c s="6" t="s">
        <v>7642</v>
      </c>
      <c s="36" t="s">
        <v>443</v>
      </c>
      <c s="37">
        <v>1501.832</v>
      </c>
      <c s="36">
        <v>0</v>
      </c>
      <c s="36">
        <f>ROUND(G62*H62,6)</f>
      </c>
      <c r="L62" s="38">
        <v>0</v>
      </c>
      <c s="32">
        <f>ROUND(ROUND(L62,2)*ROUND(G62,3),2)</f>
      </c>
      <c s="36" t="s">
        <v>52</v>
      </c>
      <c>
        <f>(M62*21)/100</f>
      </c>
      <c t="s">
        <v>27</v>
      </c>
    </row>
    <row r="63" spans="1:5" ht="12.75">
      <c r="A63" s="35" t="s">
        <v>53</v>
      </c>
      <c r="E63" s="39" t="s">
        <v>5</v>
      </c>
    </row>
    <row r="64" spans="1:5" ht="38.25">
      <c r="A64" s="35" t="s">
        <v>54</v>
      </c>
      <c r="E64" s="40" t="s">
        <v>7643</v>
      </c>
    </row>
    <row r="65" spans="1:5" ht="114.75">
      <c r="A65" t="s">
        <v>55</v>
      </c>
      <c r="E65" s="39" t="s">
        <v>7621</v>
      </c>
    </row>
    <row r="66" spans="1:16" ht="25.5">
      <c r="A66" t="s">
        <v>48</v>
      </c>
      <c s="34" t="s">
        <v>102</v>
      </c>
      <c s="34" t="s">
        <v>2290</v>
      </c>
      <c s="35" t="s">
        <v>2291</v>
      </c>
      <c s="6" t="s">
        <v>7644</v>
      </c>
      <c s="36" t="s">
        <v>443</v>
      </c>
      <c s="37">
        <v>2</v>
      </c>
      <c s="36">
        <v>0</v>
      </c>
      <c s="36">
        <f>ROUND(G66*H66,6)</f>
      </c>
      <c r="L66" s="38">
        <v>0</v>
      </c>
      <c s="32">
        <f>ROUND(ROUND(L66,2)*ROUND(G66,3),2)</f>
      </c>
      <c s="36" t="s">
        <v>434</v>
      </c>
      <c>
        <f>(M66*21)/100</f>
      </c>
      <c t="s">
        <v>27</v>
      </c>
    </row>
    <row r="67" spans="1:5" ht="12.75">
      <c r="A67" s="35" t="s">
        <v>53</v>
      </c>
      <c r="E67" s="39" t="s">
        <v>5</v>
      </c>
    </row>
    <row r="68" spans="1:5" ht="12.75">
      <c r="A68" s="35" t="s">
        <v>54</v>
      </c>
      <c r="E68" s="40" t="s">
        <v>5</v>
      </c>
    </row>
    <row r="69" spans="1:5" ht="114.75">
      <c r="A69" t="s">
        <v>55</v>
      </c>
      <c r="E69" s="39" t="s">
        <v>7621</v>
      </c>
    </row>
    <row r="70" spans="1:16" ht="25.5">
      <c r="A70" t="s">
        <v>48</v>
      </c>
      <c s="34" t="s">
        <v>107</v>
      </c>
      <c s="34" t="s">
        <v>7645</v>
      </c>
      <c s="35" t="s">
        <v>2646</v>
      </c>
      <c s="6" t="s">
        <v>7646</v>
      </c>
      <c s="36" t="s">
        <v>443</v>
      </c>
      <c s="37">
        <v>117.99</v>
      </c>
      <c s="36">
        <v>0</v>
      </c>
      <c s="36">
        <f>ROUND(G70*H70,6)</f>
      </c>
      <c r="L70" s="38">
        <v>0</v>
      </c>
      <c s="32">
        <f>ROUND(ROUND(L70,2)*ROUND(G70,3),2)</f>
      </c>
      <c s="36" t="s">
        <v>52</v>
      </c>
      <c>
        <f>(M70*21)/100</f>
      </c>
      <c t="s">
        <v>27</v>
      </c>
    </row>
    <row r="71" spans="1:5" ht="12.75">
      <c r="A71" s="35" t="s">
        <v>53</v>
      </c>
      <c r="E71" s="39" t="s">
        <v>5</v>
      </c>
    </row>
    <row r="72" spans="1:5" ht="25.5">
      <c r="A72" s="35" t="s">
        <v>54</v>
      </c>
      <c r="E72" s="40" t="s">
        <v>7647</v>
      </c>
    </row>
    <row r="73" spans="1:5" ht="140.25">
      <c r="A73" t="s">
        <v>55</v>
      </c>
      <c r="E73" s="39" t="s">
        <v>7648</v>
      </c>
    </row>
    <row r="74" spans="1:16" ht="25.5">
      <c r="A74" t="s">
        <v>48</v>
      </c>
      <c s="34" t="s">
        <v>111</v>
      </c>
      <c s="34" t="s">
        <v>451</v>
      </c>
      <c s="35" t="s">
        <v>452</v>
      </c>
      <c s="6" t="s">
        <v>7649</v>
      </c>
      <c s="36" t="s">
        <v>443</v>
      </c>
      <c s="37">
        <v>2144.08</v>
      </c>
      <c s="36">
        <v>0</v>
      </c>
      <c s="36">
        <f>ROUND(G74*H74,6)</f>
      </c>
      <c r="L74" s="38">
        <v>0</v>
      </c>
      <c s="32">
        <f>ROUND(ROUND(L74,2)*ROUND(G74,3),2)</f>
      </c>
      <c s="36" t="s">
        <v>434</v>
      </c>
      <c>
        <f>(M74*21)/100</f>
      </c>
      <c t="s">
        <v>27</v>
      </c>
    </row>
    <row r="75" spans="1:5" ht="12.75">
      <c r="A75" s="35" t="s">
        <v>53</v>
      </c>
      <c r="E75" s="39" t="s">
        <v>5</v>
      </c>
    </row>
    <row r="76" spans="1:5" ht="12.75">
      <c r="A76" s="35" t="s">
        <v>54</v>
      </c>
      <c r="E76" s="40" t="s">
        <v>5</v>
      </c>
    </row>
    <row r="77" spans="1:5" ht="178.5">
      <c r="A77" t="s">
        <v>55</v>
      </c>
      <c r="E77" s="39" t="s">
        <v>7628</v>
      </c>
    </row>
    <row r="78" spans="1:16" ht="25.5">
      <c r="A78" t="s">
        <v>48</v>
      </c>
      <c s="34" t="s">
        <v>115</v>
      </c>
      <c s="34" t="s">
        <v>2474</v>
      </c>
      <c s="35" t="s">
        <v>2475</v>
      </c>
      <c s="6" t="s">
        <v>7650</v>
      </c>
      <c s="36" t="s">
        <v>443</v>
      </c>
      <c s="37">
        <v>107.28</v>
      </c>
      <c s="36">
        <v>0</v>
      </c>
      <c s="36">
        <f>ROUND(G78*H78,6)</f>
      </c>
      <c r="L78" s="38">
        <v>0</v>
      </c>
      <c s="32">
        <f>ROUND(ROUND(L78,2)*ROUND(G78,3),2)</f>
      </c>
      <c s="36" t="s">
        <v>52</v>
      </c>
      <c>
        <f>(M78*21)/100</f>
      </c>
      <c t="s">
        <v>27</v>
      </c>
    </row>
    <row r="79" spans="1:5" ht="12.75">
      <c r="A79" s="35" t="s">
        <v>53</v>
      </c>
      <c r="E79" s="39" t="s">
        <v>5</v>
      </c>
    </row>
    <row r="80" spans="1:5" ht="25.5">
      <c r="A80" s="35" t="s">
        <v>54</v>
      </c>
      <c r="E80" s="40" t="s">
        <v>7651</v>
      </c>
    </row>
    <row r="81" spans="1:5" ht="178.5">
      <c r="A81" t="s">
        <v>55</v>
      </c>
      <c r="E81" s="39" t="s">
        <v>7628</v>
      </c>
    </row>
    <row r="82" spans="1:16" ht="25.5">
      <c r="A82" t="s">
        <v>48</v>
      </c>
      <c s="34" t="s">
        <v>119</v>
      </c>
      <c s="34" t="s">
        <v>2477</v>
      </c>
      <c s="35" t="s">
        <v>2478</v>
      </c>
      <c s="6" t="s">
        <v>7652</v>
      </c>
      <c s="36" t="s">
        <v>443</v>
      </c>
      <c s="37">
        <v>75.506</v>
      </c>
      <c s="36">
        <v>0</v>
      </c>
      <c s="36">
        <f>ROUND(G82*H82,6)</f>
      </c>
      <c r="L82" s="38">
        <v>0</v>
      </c>
      <c s="32">
        <f>ROUND(ROUND(L82,2)*ROUND(G82,3),2)</f>
      </c>
      <c s="36" t="s">
        <v>52</v>
      </c>
      <c>
        <f>(M82*21)/100</f>
      </c>
      <c t="s">
        <v>27</v>
      </c>
    </row>
    <row r="83" spans="1:5" ht="12.75">
      <c r="A83" s="35" t="s">
        <v>53</v>
      </c>
      <c r="E83" s="39" t="s">
        <v>5</v>
      </c>
    </row>
    <row r="84" spans="1:5" ht="25.5">
      <c r="A84" s="35" t="s">
        <v>54</v>
      </c>
      <c r="E84" s="40" t="s">
        <v>7653</v>
      </c>
    </row>
    <row r="85" spans="1:5" ht="178.5">
      <c r="A85" t="s">
        <v>55</v>
      </c>
      <c r="E85" s="39" t="s">
        <v>7628</v>
      </c>
    </row>
    <row r="86" spans="1:16" ht="25.5">
      <c r="A86" t="s">
        <v>48</v>
      </c>
      <c s="34" t="s">
        <v>125</v>
      </c>
      <c s="34" t="s">
        <v>5702</v>
      </c>
      <c s="35" t="s">
        <v>5703</v>
      </c>
      <c s="6" t="s">
        <v>5704</v>
      </c>
      <c s="36" t="s">
        <v>443</v>
      </c>
      <c s="37">
        <v>0.08</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14.75">
      <c r="A89" t="s">
        <v>55</v>
      </c>
      <c r="E89" s="39" t="s">
        <v>7621</v>
      </c>
    </row>
    <row r="90" spans="1:16" ht="25.5">
      <c r="A90" t="s">
        <v>48</v>
      </c>
      <c s="34" t="s">
        <v>129</v>
      </c>
      <c s="34" t="s">
        <v>3315</v>
      </c>
      <c s="35" t="s">
        <v>3316</v>
      </c>
      <c s="6" t="s">
        <v>7654</v>
      </c>
      <c s="36" t="s">
        <v>443</v>
      </c>
      <c s="37">
        <v>0.578</v>
      </c>
      <c s="36">
        <v>0</v>
      </c>
      <c s="36">
        <f>ROUND(G90*H90,6)</f>
      </c>
      <c r="L90" s="38">
        <v>0</v>
      </c>
      <c s="32">
        <f>ROUND(ROUND(L90,2)*ROUND(G90,3),2)</f>
      </c>
      <c s="36" t="s">
        <v>52</v>
      </c>
      <c>
        <f>(M90*21)/100</f>
      </c>
      <c t="s">
        <v>27</v>
      </c>
    </row>
    <row r="91" spans="1:5" ht="12.75">
      <c r="A91" s="35" t="s">
        <v>53</v>
      </c>
      <c r="E91" s="39" t="s">
        <v>5</v>
      </c>
    </row>
    <row r="92" spans="1:5" ht="25.5">
      <c r="A92" s="35" t="s">
        <v>54</v>
      </c>
      <c r="E92" s="40" t="s">
        <v>3318</v>
      </c>
    </row>
    <row r="93" spans="1:5" ht="114.75">
      <c r="A93" t="s">
        <v>55</v>
      </c>
      <c r="E93" s="39" t="s">
        <v>7621</v>
      </c>
    </row>
    <row r="94" spans="1:16" ht="25.5">
      <c r="A94" t="s">
        <v>48</v>
      </c>
      <c s="34" t="s">
        <v>133</v>
      </c>
      <c s="34" t="s">
        <v>6401</v>
      </c>
      <c s="35" t="s">
        <v>5624</v>
      </c>
      <c s="6" t="s">
        <v>5625</v>
      </c>
      <c s="36" t="s">
        <v>443</v>
      </c>
      <c s="37">
        <v>95.908</v>
      </c>
      <c s="36">
        <v>0</v>
      </c>
      <c s="36">
        <f>ROUND(G94*H94,6)</f>
      </c>
      <c r="L94" s="38">
        <v>0</v>
      </c>
      <c s="32">
        <f>ROUND(ROUND(L94,2)*ROUND(G94,3),2)</f>
      </c>
      <c s="36" t="s">
        <v>434</v>
      </c>
      <c>
        <f>(M94*21)/100</f>
      </c>
      <c t="s">
        <v>27</v>
      </c>
    </row>
    <row r="95" spans="1:5" ht="12.75">
      <c r="A95" s="35" t="s">
        <v>53</v>
      </c>
      <c r="E95" s="39" t="s">
        <v>5</v>
      </c>
    </row>
    <row r="96" spans="1:5" ht="76.5">
      <c r="A96" s="35" t="s">
        <v>54</v>
      </c>
      <c r="E96" s="40" t="s">
        <v>7655</v>
      </c>
    </row>
    <row r="97" spans="1:5" ht="114.75">
      <c r="A97" t="s">
        <v>55</v>
      </c>
      <c r="E97" s="39" t="s">
        <v>7621</v>
      </c>
    </row>
    <row r="98" spans="1:16" ht="25.5">
      <c r="A98" t="s">
        <v>48</v>
      </c>
      <c s="34" t="s">
        <v>138</v>
      </c>
      <c s="34" t="s">
        <v>7097</v>
      </c>
      <c s="35" t="s">
        <v>7098</v>
      </c>
      <c s="6" t="s">
        <v>7656</v>
      </c>
      <c s="36" t="s">
        <v>443</v>
      </c>
      <c s="37">
        <v>112.531</v>
      </c>
      <c s="36">
        <v>0</v>
      </c>
      <c s="36">
        <f>ROUND(G98*H98,6)</f>
      </c>
      <c r="L98" s="38">
        <v>0</v>
      </c>
      <c s="32">
        <f>ROUND(ROUND(L98,2)*ROUND(G98,3),2)</f>
      </c>
      <c s="36" t="s">
        <v>434</v>
      </c>
      <c>
        <f>(M98*21)/100</f>
      </c>
      <c t="s">
        <v>27</v>
      </c>
    </row>
    <row r="99" spans="1:5" ht="38.25">
      <c r="A99" s="35" t="s">
        <v>53</v>
      </c>
      <c r="E99" s="39" t="s">
        <v>7657</v>
      </c>
    </row>
    <row r="100" spans="1:5" ht="12.75">
      <c r="A100" s="35" t="s">
        <v>54</v>
      </c>
      <c r="E100" s="40" t="s">
        <v>5</v>
      </c>
    </row>
    <row r="101" spans="1:5" ht="114.75">
      <c r="A101" t="s">
        <v>55</v>
      </c>
      <c r="E101" s="39" t="s">
        <v>7621</v>
      </c>
    </row>
    <row r="102" spans="1:16" ht="25.5">
      <c r="A102" t="s">
        <v>48</v>
      </c>
      <c s="34" t="s">
        <v>249</v>
      </c>
      <c s="34" t="s">
        <v>3879</v>
      </c>
      <c s="35" t="s">
        <v>3721</v>
      </c>
      <c s="6" t="s">
        <v>7658</v>
      </c>
      <c s="36" t="s">
        <v>443</v>
      </c>
      <c s="37">
        <v>329.176</v>
      </c>
      <c s="36">
        <v>0</v>
      </c>
      <c s="36">
        <f>ROUND(G102*H102,6)</f>
      </c>
      <c r="L102" s="38">
        <v>0</v>
      </c>
      <c s="32">
        <f>ROUND(ROUND(L102,2)*ROUND(G102,3),2)</f>
      </c>
      <c s="36" t="s">
        <v>434</v>
      </c>
      <c>
        <f>(M102*21)/100</f>
      </c>
      <c t="s">
        <v>27</v>
      </c>
    </row>
    <row r="103" spans="1:5" ht="12.75">
      <c r="A103" s="35" t="s">
        <v>53</v>
      </c>
      <c r="E103" s="39" t="s">
        <v>5</v>
      </c>
    </row>
    <row r="104" spans="1:5" ht="51">
      <c r="A104" s="35" t="s">
        <v>54</v>
      </c>
      <c r="E104" s="40" t="s">
        <v>7659</v>
      </c>
    </row>
    <row r="105" spans="1:5" ht="114.75">
      <c r="A105" t="s">
        <v>55</v>
      </c>
      <c r="E105" s="39" t="s">
        <v>7621</v>
      </c>
    </row>
    <row r="106" spans="1:16" ht="25.5">
      <c r="A106" t="s">
        <v>48</v>
      </c>
      <c s="34" t="s">
        <v>585</v>
      </c>
      <c s="34" t="s">
        <v>2286</v>
      </c>
      <c s="35" t="s">
        <v>2287</v>
      </c>
      <c s="6" t="s">
        <v>2288</v>
      </c>
      <c s="36" t="s">
        <v>443</v>
      </c>
      <c s="37">
        <v>0.5</v>
      </c>
      <c s="36">
        <v>0</v>
      </c>
      <c s="36">
        <f>ROUND(G106*H106,6)</f>
      </c>
      <c r="L106" s="38">
        <v>0</v>
      </c>
      <c s="32">
        <f>ROUND(ROUND(L106,2)*ROUND(G106,3),2)</f>
      </c>
      <c s="36" t="s">
        <v>434</v>
      </c>
      <c>
        <f>(M106*21)/100</f>
      </c>
      <c t="s">
        <v>27</v>
      </c>
    </row>
    <row r="107" spans="1:5" ht="12.75">
      <c r="A107" s="35" t="s">
        <v>53</v>
      </c>
      <c r="E107" s="39" t="s">
        <v>5</v>
      </c>
    </row>
    <row r="108" spans="1:5" ht="12.75">
      <c r="A108" s="35" t="s">
        <v>54</v>
      </c>
      <c r="E108" s="40" t="s">
        <v>7660</v>
      </c>
    </row>
    <row r="109" spans="1:5" ht="114.75">
      <c r="A109" t="s">
        <v>55</v>
      </c>
      <c r="E109" s="39" t="s">
        <v>7621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895</v>
      </c>
      <c s="41">
        <f>Rekapitulace!C16</f>
      </c>
      <c s="20" t="s">
        <v>0</v>
      </c>
      <c t="s">
        <v>23</v>
      </c>
      <c t="s">
        <v>27</v>
      </c>
    </row>
    <row r="4" spans="1:16" ht="32" customHeight="1">
      <c r="A4" s="24" t="s">
        <v>20</v>
      </c>
      <c s="25" t="s">
        <v>28</v>
      </c>
      <c s="27" t="s">
        <v>895</v>
      </c>
      <c r="E4" s="26" t="s">
        <v>896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COUNTIFS(L8:L250,"=0",A8:A250,"P")+COUNTIFS(L8:L250,"",A8:A250,"P")+SUM(Q8:Q250)</f>
      </c>
    </row>
    <row r="8" spans="1:13" ht="12.75">
      <c r="A8" t="s">
        <v>44</v>
      </c>
      <c r="C8" s="28" t="s">
        <v>1044</v>
      </c>
      <c r="E8" s="30" t="s">
        <v>1043</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L218+L222+L226+L230+L234+L238+L242+L246+L250</f>
      </c>
      <c s="32">
        <f>0+M10+M14+M18+M22+M26+M30+M34+M38+M42+M46+M50+M54+M58+M62+M66+M70+M74+M78+M82+M86+M90+M94+M98+M102+M106+M110+M114+M118+M122+M126+M130+M134+M138+M142+M146+M150+M154+M158+M162+M166+M170+M174+M178+M182+M186+M190+M194+M198+M202+M206+M210+M214+M218+M222+M226+M230+M234+M238+M242+M246+M250</f>
      </c>
    </row>
    <row r="10" spans="1:16" ht="12.75">
      <c r="A10" t="s">
        <v>48</v>
      </c>
      <c s="34" t="s">
        <v>4</v>
      </c>
      <c s="34" t="s">
        <v>1045</v>
      </c>
      <c s="35" t="s">
        <v>5</v>
      </c>
      <c s="6" t="s">
        <v>1046</v>
      </c>
      <c s="36" t="s">
        <v>51</v>
      </c>
      <c s="37">
        <v>12</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76.5">
      <c r="A13" t="s">
        <v>55</v>
      </c>
      <c r="E13" s="39" t="s">
        <v>1047</v>
      </c>
    </row>
    <row r="14" spans="1:16" ht="12.75">
      <c r="A14" t="s">
        <v>48</v>
      </c>
      <c s="34" t="s">
        <v>27</v>
      </c>
      <c s="34" t="s">
        <v>1048</v>
      </c>
      <c s="35" t="s">
        <v>5</v>
      </c>
      <c s="6" t="s">
        <v>1049</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76.5">
      <c r="A17" t="s">
        <v>55</v>
      </c>
      <c r="E17" s="39" t="s">
        <v>1050</v>
      </c>
    </row>
    <row r="18" spans="1:16" ht="25.5">
      <c r="A18" t="s">
        <v>48</v>
      </c>
      <c s="34" t="s">
        <v>26</v>
      </c>
      <c s="34" t="s">
        <v>1051</v>
      </c>
      <c s="35" t="s">
        <v>5</v>
      </c>
      <c s="6" t="s">
        <v>1052</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76.5">
      <c r="A21" t="s">
        <v>55</v>
      </c>
      <c r="E21" s="39" t="s">
        <v>1050</v>
      </c>
    </row>
    <row r="22" spans="1:16" ht="12.75">
      <c r="A22" t="s">
        <v>48</v>
      </c>
      <c s="34" t="s">
        <v>63</v>
      </c>
      <c s="34" t="s">
        <v>1053</v>
      </c>
      <c s="35" t="s">
        <v>5</v>
      </c>
      <c s="6" t="s">
        <v>1054</v>
      </c>
      <c s="36" t="s">
        <v>51</v>
      </c>
      <c s="37">
        <v>16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89.25">
      <c r="A25" t="s">
        <v>55</v>
      </c>
      <c r="E25" s="39" t="s">
        <v>934</v>
      </c>
    </row>
    <row r="26" spans="1:16" ht="25.5">
      <c r="A26" t="s">
        <v>48</v>
      </c>
      <c s="34" t="s">
        <v>67</v>
      </c>
      <c s="34" t="s">
        <v>1055</v>
      </c>
      <c s="35" t="s">
        <v>5</v>
      </c>
      <c s="6" t="s">
        <v>1056</v>
      </c>
      <c s="36" t="s">
        <v>51</v>
      </c>
      <c s="37">
        <v>4</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89.25">
      <c r="A29" t="s">
        <v>55</v>
      </c>
      <c r="E29" s="39" t="s">
        <v>934</v>
      </c>
    </row>
    <row r="30" spans="1:16" ht="12.75">
      <c r="A30" t="s">
        <v>48</v>
      </c>
      <c s="34" t="s">
        <v>72</v>
      </c>
      <c s="34" t="s">
        <v>838</v>
      </c>
      <c s="35" t="s">
        <v>5</v>
      </c>
      <c s="6" t="s">
        <v>839</v>
      </c>
      <c s="36" t="s">
        <v>51</v>
      </c>
      <c s="37">
        <v>15</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89.25">
      <c r="A33" t="s">
        <v>55</v>
      </c>
      <c r="E33" s="39" t="s">
        <v>934</v>
      </c>
    </row>
    <row r="34" spans="1:16" ht="12.75">
      <c r="A34" t="s">
        <v>48</v>
      </c>
      <c s="34" t="s">
        <v>123</v>
      </c>
      <c s="34" t="s">
        <v>1057</v>
      </c>
      <c s="35" t="s">
        <v>5</v>
      </c>
      <c s="6" t="s">
        <v>1058</v>
      </c>
      <c s="36" t="s">
        <v>51</v>
      </c>
      <c s="37">
        <v>15</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38.25">
      <c r="A37" t="s">
        <v>55</v>
      </c>
      <c r="E37" s="39" t="s">
        <v>1059</v>
      </c>
    </row>
    <row r="38" spans="1:16" ht="25.5">
      <c r="A38" t="s">
        <v>48</v>
      </c>
      <c s="34" t="s">
        <v>163</v>
      </c>
      <c s="34" t="s">
        <v>842</v>
      </c>
      <c s="35" t="s">
        <v>5</v>
      </c>
      <c s="6" t="s">
        <v>843</v>
      </c>
      <c s="36" t="s">
        <v>62</v>
      </c>
      <c s="37">
        <v>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1060</v>
      </c>
    </row>
    <row r="42" spans="1:16" ht="12.75">
      <c r="A42" t="s">
        <v>48</v>
      </c>
      <c s="34" t="s">
        <v>76</v>
      </c>
      <c s="34" t="s">
        <v>935</v>
      </c>
      <c s="35" t="s">
        <v>5</v>
      </c>
      <c s="6" t="s">
        <v>936</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937</v>
      </c>
    </row>
    <row r="46" spans="1:16" ht="12.75">
      <c r="A46" t="s">
        <v>48</v>
      </c>
      <c s="34" t="s">
        <v>82</v>
      </c>
      <c s="34" t="s">
        <v>1061</v>
      </c>
      <c s="35" t="s">
        <v>5</v>
      </c>
      <c s="6" t="s">
        <v>1062</v>
      </c>
      <c s="36" t="s">
        <v>62</v>
      </c>
      <c s="37">
        <v>3</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02">
      <c r="A49" t="s">
        <v>55</v>
      </c>
      <c r="E49" s="39" t="s">
        <v>937</v>
      </c>
    </row>
    <row r="50" spans="1:16" ht="12.75">
      <c r="A50" t="s">
        <v>48</v>
      </c>
      <c s="34" t="s">
        <v>86</v>
      </c>
      <c s="34" t="s">
        <v>1063</v>
      </c>
      <c s="35" t="s">
        <v>5</v>
      </c>
      <c s="6" t="s">
        <v>1064</v>
      </c>
      <c s="36" t="s">
        <v>51</v>
      </c>
      <c s="37">
        <v>6</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1065</v>
      </c>
    </row>
    <row r="54" spans="1:16" ht="12.75">
      <c r="A54" t="s">
        <v>48</v>
      </c>
      <c s="34" t="s">
        <v>90</v>
      </c>
      <c s="34" t="s">
        <v>1066</v>
      </c>
      <c s="35" t="s">
        <v>5</v>
      </c>
      <c s="6" t="s">
        <v>1067</v>
      </c>
      <c s="36" t="s">
        <v>237</v>
      </c>
      <c s="37">
        <v>0.5</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40.25">
      <c r="A57" t="s">
        <v>55</v>
      </c>
      <c r="E57" s="39" t="s">
        <v>940</v>
      </c>
    </row>
    <row r="58" spans="1:16" ht="12.75">
      <c r="A58" t="s">
        <v>48</v>
      </c>
      <c s="34" t="s">
        <v>94</v>
      </c>
      <c s="34" t="s">
        <v>941</v>
      </c>
      <c s="35" t="s">
        <v>5</v>
      </c>
      <c s="6" t="s">
        <v>942</v>
      </c>
      <c s="36" t="s">
        <v>51</v>
      </c>
      <c s="37">
        <v>500</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02">
      <c r="A61" t="s">
        <v>55</v>
      </c>
      <c r="E61" s="39" t="s">
        <v>943</v>
      </c>
    </row>
    <row r="62" spans="1:16" ht="12.75">
      <c r="A62" t="s">
        <v>48</v>
      </c>
      <c s="34" t="s">
        <v>98</v>
      </c>
      <c s="34" t="s">
        <v>1068</v>
      </c>
      <c s="35" t="s">
        <v>5</v>
      </c>
      <c s="6" t="s">
        <v>1069</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983</v>
      </c>
    </row>
    <row r="66" spans="1:16" ht="12.75">
      <c r="A66" t="s">
        <v>48</v>
      </c>
      <c s="34" t="s">
        <v>102</v>
      </c>
      <c s="34" t="s">
        <v>1070</v>
      </c>
      <c s="35" t="s">
        <v>5</v>
      </c>
      <c s="6" t="s">
        <v>1071</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14.75">
      <c r="A69" t="s">
        <v>55</v>
      </c>
      <c r="E69" s="39" t="s">
        <v>983</v>
      </c>
    </row>
    <row r="70" spans="1:16" ht="12.75">
      <c r="A70" t="s">
        <v>48</v>
      </c>
      <c s="34" t="s">
        <v>107</v>
      </c>
      <c s="34" t="s">
        <v>1072</v>
      </c>
      <c s="35" t="s">
        <v>5</v>
      </c>
      <c s="6" t="s">
        <v>1073</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91.25">
      <c r="A73" t="s">
        <v>55</v>
      </c>
      <c r="E73" s="39" t="s">
        <v>953</v>
      </c>
    </row>
    <row r="74" spans="1:16" ht="12.75">
      <c r="A74" t="s">
        <v>48</v>
      </c>
      <c s="34" t="s">
        <v>111</v>
      </c>
      <c s="34" t="s">
        <v>1074</v>
      </c>
      <c s="35" t="s">
        <v>5</v>
      </c>
      <c s="6" t="s">
        <v>1075</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2.75">
      <c r="A77" t="s">
        <v>55</v>
      </c>
      <c r="E77" s="39" t="s">
        <v>1076</v>
      </c>
    </row>
    <row r="78" spans="1:16" ht="12.75">
      <c r="A78" t="s">
        <v>48</v>
      </c>
      <c s="34" t="s">
        <v>115</v>
      </c>
      <c s="34" t="s">
        <v>1077</v>
      </c>
      <c s="35" t="s">
        <v>5</v>
      </c>
      <c s="6" t="s">
        <v>1078</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40.25">
      <c r="A81" t="s">
        <v>55</v>
      </c>
      <c r="E81" s="39" t="s">
        <v>956</v>
      </c>
    </row>
    <row r="82" spans="1:16" ht="12.75">
      <c r="A82" t="s">
        <v>48</v>
      </c>
      <c s="34" t="s">
        <v>119</v>
      </c>
      <c s="34" t="s">
        <v>1079</v>
      </c>
      <c s="35" t="s">
        <v>5</v>
      </c>
      <c s="6" t="s">
        <v>1080</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91.25">
      <c r="A85" t="s">
        <v>55</v>
      </c>
      <c r="E85" s="39" t="s">
        <v>953</v>
      </c>
    </row>
    <row r="86" spans="1:16" ht="12.75">
      <c r="A86" t="s">
        <v>48</v>
      </c>
      <c s="34" t="s">
        <v>125</v>
      </c>
      <c s="34" t="s">
        <v>1081</v>
      </c>
      <c s="35" t="s">
        <v>5</v>
      </c>
      <c s="6" t="s">
        <v>1082</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40.25">
      <c r="A89" t="s">
        <v>55</v>
      </c>
      <c r="E89" s="39" t="s">
        <v>956</v>
      </c>
    </row>
    <row r="90" spans="1:16" ht="12.75">
      <c r="A90" t="s">
        <v>48</v>
      </c>
      <c s="34" t="s">
        <v>129</v>
      </c>
      <c s="34" t="s">
        <v>1083</v>
      </c>
      <c s="35" t="s">
        <v>5</v>
      </c>
      <c s="6" t="s">
        <v>1084</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40.25">
      <c r="A93" t="s">
        <v>55</v>
      </c>
      <c r="E93" s="39" t="s">
        <v>956</v>
      </c>
    </row>
    <row r="94" spans="1:16" ht="12.75">
      <c r="A94" t="s">
        <v>48</v>
      </c>
      <c s="34" t="s">
        <v>133</v>
      </c>
      <c s="34" t="s">
        <v>1085</v>
      </c>
      <c s="35" t="s">
        <v>5</v>
      </c>
      <c s="6" t="s">
        <v>1086</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40.25">
      <c r="A97" t="s">
        <v>55</v>
      </c>
      <c r="E97" s="39" t="s">
        <v>956</v>
      </c>
    </row>
    <row r="98" spans="1:16" ht="12.75">
      <c r="A98" t="s">
        <v>48</v>
      </c>
      <c s="34" t="s">
        <v>138</v>
      </c>
      <c s="34" t="s">
        <v>1087</v>
      </c>
      <c s="35" t="s">
        <v>5</v>
      </c>
      <c s="6" t="s">
        <v>1088</v>
      </c>
      <c s="36" t="s">
        <v>62</v>
      </c>
      <c s="37">
        <v>2</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91.25">
      <c r="A101" t="s">
        <v>55</v>
      </c>
      <c r="E101" s="39" t="s">
        <v>953</v>
      </c>
    </row>
    <row r="102" spans="1:16" ht="12.75">
      <c r="A102" t="s">
        <v>48</v>
      </c>
      <c s="34" t="s">
        <v>249</v>
      </c>
      <c s="34" t="s">
        <v>1089</v>
      </c>
      <c s="35" t="s">
        <v>5</v>
      </c>
      <c s="6" t="s">
        <v>1090</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956</v>
      </c>
    </row>
    <row r="106" spans="1:16" ht="12.75">
      <c r="A106" t="s">
        <v>48</v>
      </c>
      <c s="34" t="s">
        <v>253</v>
      </c>
      <c s="34" t="s">
        <v>1091</v>
      </c>
      <c s="35" t="s">
        <v>5</v>
      </c>
      <c s="6" t="s">
        <v>1092</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91.25">
      <c r="A109" t="s">
        <v>55</v>
      </c>
      <c r="E109" s="39" t="s">
        <v>953</v>
      </c>
    </row>
    <row r="110" spans="1:16" ht="12.75">
      <c r="A110" t="s">
        <v>48</v>
      </c>
      <c s="34" t="s">
        <v>995</v>
      </c>
      <c s="34" t="s">
        <v>1093</v>
      </c>
      <c s="35" t="s">
        <v>5</v>
      </c>
      <c s="6" t="s">
        <v>1094</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27.5">
      <c r="A113" t="s">
        <v>55</v>
      </c>
      <c r="E113" s="39" t="s">
        <v>1095</v>
      </c>
    </row>
    <row r="114" spans="1:16" ht="12.75">
      <c r="A114" t="s">
        <v>48</v>
      </c>
      <c s="34" t="s">
        <v>256</v>
      </c>
      <c s="34" t="s">
        <v>1096</v>
      </c>
      <c s="35" t="s">
        <v>5</v>
      </c>
      <c s="6" t="s">
        <v>1097</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956</v>
      </c>
    </row>
    <row r="118" spans="1:16" ht="12.75">
      <c r="A118" t="s">
        <v>48</v>
      </c>
      <c s="34" t="s">
        <v>260</v>
      </c>
      <c s="34" t="s">
        <v>1098</v>
      </c>
      <c s="35" t="s">
        <v>5</v>
      </c>
      <c s="6" t="s">
        <v>1099</v>
      </c>
      <c s="36" t="s">
        <v>51</v>
      </c>
      <c s="37">
        <v>3</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65.75">
      <c r="A121" t="s">
        <v>55</v>
      </c>
      <c r="E121" s="39" t="s">
        <v>1100</v>
      </c>
    </row>
    <row r="122" spans="1:16" ht="12.75">
      <c r="A122" t="s">
        <v>48</v>
      </c>
      <c s="34" t="s">
        <v>264</v>
      </c>
      <c s="34" t="s">
        <v>1101</v>
      </c>
      <c s="35" t="s">
        <v>5</v>
      </c>
      <c s="6" t="s">
        <v>1102</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91.25">
      <c r="A125" t="s">
        <v>55</v>
      </c>
      <c r="E125" s="39" t="s">
        <v>953</v>
      </c>
    </row>
    <row r="126" spans="1:16" ht="12.75">
      <c r="A126" t="s">
        <v>48</v>
      </c>
      <c s="34" t="s">
        <v>283</v>
      </c>
      <c s="34" t="s">
        <v>1103</v>
      </c>
      <c s="35" t="s">
        <v>5</v>
      </c>
      <c s="6" t="s">
        <v>1104</v>
      </c>
      <c s="36" t="s">
        <v>51</v>
      </c>
      <c s="37">
        <v>3</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02">
      <c r="A129" t="s">
        <v>55</v>
      </c>
      <c r="E129" s="39" t="s">
        <v>1105</v>
      </c>
    </row>
    <row r="130" spans="1:16" ht="12.75">
      <c r="A130" t="s">
        <v>48</v>
      </c>
      <c s="34" t="s">
        <v>287</v>
      </c>
      <c s="34" t="s">
        <v>1106</v>
      </c>
      <c s="35" t="s">
        <v>5</v>
      </c>
      <c s="6" t="s">
        <v>1107</v>
      </c>
      <c s="36" t="s">
        <v>51</v>
      </c>
      <c s="37">
        <v>10</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65.75">
      <c r="A133" t="s">
        <v>55</v>
      </c>
      <c r="E133" s="39" t="s">
        <v>1100</v>
      </c>
    </row>
    <row r="134" spans="1:16" ht="12.75">
      <c r="A134" t="s">
        <v>48</v>
      </c>
      <c s="34" t="s">
        <v>291</v>
      </c>
      <c s="34" t="s">
        <v>1108</v>
      </c>
      <c s="35" t="s">
        <v>5</v>
      </c>
      <c s="6" t="s">
        <v>1109</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91.25">
      <c r="A137" t="s">
        <v>55</v>
      </c>
      <c r="E137" s="39" t="s">
        <v>953</v>
      </c>
    </row>
    <row r="138" spans="1:16" ht="12.75">
      <c r="A138" t="s">
        <v>48</v>
      </c>
      <c s="34" t="s">
        <v>295</v>
      </c>
      <c s="34" t="s">
        <v>1110</v>
      </c>
      <c s="35" t="s">
        <v>5</v>
      </c>
      <c s="6" t="s">
        <v>1111</v>
      </c>
      <c s="36" t="s">
        <v>51</v>
      </c>
      <c s="37">
        <v>10</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02">
      <c r="A141" t="s">
        <v>55</v>
      </c>
      <c r="E141" s="39" t="s">
        <v>1105</v>
      </c>
    </row>
    <row r="142" spans="1:16" ht="12.75">
      <c r="A142" t="s">
        <v>48</v>
      </c>
      <c s="34" t="s">
        <v>526</v>
      </c>
      <c s="34" t="s">
        <v>1112</v>
      </c>
      <c s="35" t="s">
        <v>5</v>
      </c>
      <c s="6" t="s">
        <v>1113</v>
      </c>
      <c s="36" t="s">
        <v>51</v>
      </c>
      <c s="37">
        <v>6</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91.25">
      <c r="A145" t="s">
        <v>55</v>
      </c>
      <c r="E145" s="39" t="s">
        <v>1114</v>
      </c>
    </row>
    <row r="146" spans="1:16" ht="12.75">
      <c r="A146" t="s">
        <v>48</v>
      </c>
      <c s="34" t="s">
        <v>300</v>
      </c>
      <c s="34" t="s">
        <v>1115</v>
      </c>
      <c s="35" t="s">
        <v>5</v>
      </c>
      <c s="6" t="s">
        <v>1116</v>
      </c>
      <c s="36" t="s">
        <v>62</v>
      </c>
      <c s="37">
        <v>2</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91.25">
      <c r="A149" t="s">
        <v>55</v>
      </c>
      <c r="E149" s="39" t="s">
        <v>953</v>
      </c>
    </row>
    <row r="150" spans="1:16" ht="12.75">
      <c r="A150" t="s">
        <v>48</v>
      </c>
      <c s="34" t="s">
        <v>533</v>
      </c>
      <c s="34" t="s">
        <v>1117</v>
      </c>
      <c s="35" t="s">
        <v>5</v>
      </c>
      <c s="6" t="s">
        <v>1118</v>
      </c>
      <c s="36" t="s">
        <v>51</v>
      </c>
      <c s="37">
        <v>6</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02">
      <c r="A153" t="s">
        <v>55</v>
      </c>
      <c r="E153" s="39" t="s">
        <v>1105</v>
      </c>
    </row>
    <row r="154" spans="1:16" ht="12.75">
      <c r="A154" t="s">
        <v>48</v>
      </c>
      <c s="34" t="s">
        <v>305</v>
      </c>
      <c s="34" t="s">
        <v>1119</v>
      </c>
      <c s="35" t="s">
        <v>5</v>
      </c>
      <c s="6" t="s">
        <v>1120</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91.25">
      <c r="A157" t="s">
        <v>55</v>
      </c>
      <c r="E157" s="39" t="s">
        <v>953</v>
      </c>
    </row>
    <row r="158" spans="1:16" ht="12.75">
      <c r="A158" t="s">
        <v>48</v>
      </c>
      <c s="34" t="s">
        <v>311</v>
      </c>
      <c s="34" t="s">
        <v>1121</v>
      </c>
      <c s="35" t="s">
        <v>444</v>
      </c>
      <c s="6" t="s">
        <v>1122</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40.25">
      <c r="A161" t="s">
        <v>55</v>
      </c>
      <c r="E161" s="39" t="s">
        <v>956</v>
      </c>
    </row>
    <row r="162" spans="1:16" ht="12.75">
      <c r="A162" t="s">
        <v>48</v>
      </c>
      <c s="34" t="s">
        <v>312</v>
      </c>
      <c s="34" t="s">
        <v>1123</v>
      </c>
      <c s="35" t="s">
        <v>5</v>
      </c>
      <c s="6" t="s">
        <v>1124</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91.25">
      <c r="A165" t="s">
        <v>55</v>
      </c>
      <c r="E165" s="39" t="s">
        <v>953</v>
      </c>
    </row>
    <row r="166" spans="1:16" ht="12.75">
      <c r="A166" t="s">
        <v>48</v>
      </c>
      <c s="34" t="s">
        <v>314</v>
      </c>
      <c s="34" t="s">
        <v>1125</v>
      </c>
      <c s="35" t="s">
        <v>5</v>
      </c>
      <c s="6" t="s">
        <v>1126</v>
      </c>
      <c s="36" t="s">
        <v>62</v>
      </c>
      <c s="37">
        <v>1</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91.25">
      <c r="A169" t="s">
        <v>55</v>
      </c>
      <c r="E169" s="39" t="s">
        <v>1127</v>
      </c>
    </row>
    <row r="170" spans="1:16" ht="12.75">
      <c r="A170" t="s">
        <v>48</v>
      </c>
      <c s="34" t="s">
        <v>319</v>
      </c>
      <c s="34" t="s">
        <v>1128</v>
      </c>
      <c s="35" t="s">
        <v>5</v>
      </c>
      <c s="6" t="s">
        <v>1129</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40.25">
      <c r="A173" t="s">
        <v>55</v>
      </c>
      <c r="E173" s="39" t="s">
        <v>956</v>
      </c>
    </row>
    <row r="174" spans="1:16" ht="25.5">
      <c r="A174" t="s">
        <v>48</v>
      </c>
      <c s="34" t="s">
        <v>323</v>
      </c>
      <c s="34" t="s">
        <v>1130</v>
      </c>
      <c s="35" t="s">
        <v>5</v>
      </c>
      <c s="6" t="s">
        <v>1131</v>
      </c>
      <c s="36" t="s">
        <v>62</v>
      </c>
      <c s="37">
        <v>2</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78.5">
      <c r="A177" t="s">
        <v>55</v>
      </c>
      <c r="E177" s="39" t="s">
        <v>1132</v>
      </c>
    </row>
    <row r="178" spans="1:16" ht="12.75">
      <c r="A178" t="s">
        <v>48</v>
      </c>
      <c s="34" t="s">
        <v>327</v>
      </c>
      <c s="34" t="s">
        <v>1133</v>
      </c>
      <c s="35" t="s">
        <v>5</v>
      </c>
      <c s="6" t="s">
        <v>1134</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53">
      <c r="A181" t="s">
        <v>55</v>
      </c>
      <c r="E181" s="39" t="s">
        <v>1135</v>
      </c>
    </row>
    <row r="182" spans="1:16" ht="12.75">
      <c r="A182" t="s">
        <v>48</v>
      </c>
      <c s="34" t="s">
        <v>330</v>
      </c>
      <c s="34" t="s">
        <v>1136</v>
      </c>
      <c s="35" t="s">
        <v>5</v>
      </c>
      <c s="6" t="s">
        <v>1137</v>
      </c>
      <c s="36" t="s">
        <v>51</v>
      </c>
      <c s="37">
        <v>8</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53">
      <c r="A185" t="s">
        <v>55</v>
      </c>
      <c r="E185" s="39" t="s">
        <v>1138</v>
      </c>
    </row>
    <row r="186" spans="1:16" ht="12.75">
      <c r="A186" t="s">
        <v>48</v>
      </c>
      <c s="34" t="s">
        <v>334</v>
      </c>
      <c s="34" t="s">
        <v>1139</v>
      </c>
      <c s="35" t="s">
        <v>5</v>
      </c>
      <c s="6" t="s">
        <v>1140</v>
      </c>
      <c s="36" t="s">
        <v>51</v>
      </c>
      <c s="37">
        <v>10</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53">
      <c r="A189" t="s">
        <v>55</v>
      </c>
      <c r="E189" s="39" t="s">
        <v>1138</v>
      </c>
    </row>
    <row r="190" spans="1:16" ht="12.75">
      <c r="A190" t="s">
        <v>48</v>
      </c>
      <c s="34" t="s">
        <v>558</v>
      </c>
      <c s="34" t="s">
        <v>1141</v>
      </c>
      <c s="35" t="s">
        <v>5</v>
      </c>
      <c s="6" t="s">
        <v>1142</v>
      </c>
      <c s="36" t="s">
        <v>197</v>
      </c>
      <c s="37">
        <v>2</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78.5">
      <c r="A193" t="s">
        <v>55</v>
      </c>
      <c r="E193" s="39" t="s">
        <v>1143</v>
      </c>
    </row>
    <row r="194" spans="1:16" ht="12.75">
      <c r="A194" t="s">
        <v>48</v>
      </c>
      <c s="34" t="s">
        <v>562</v>
      </c>
      <c s="34" t="s">
        <v>1144</v>
      </c>
      <c s="35" t="s">
        <v>5</v>
      </c>
      <c s="6" t="s">
        <v>1145</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78.5">
      <c r="A197" t="s">
        <v>55</v>
      </c>
      <c r="E197" s="39" t="s">
        <v>1146</v>
      </c>
    </row>
    <row r="198" spans="1:16" ht="12.75">
      <c r="A198" t="s">
        <v>48</v>
      </c>
      <c s="34" t="s">
        <v>338</v>
      </c>
      <c s="34" t="s">
        <v>1147</v>
      </c>
      <c s="35" t="s">
        <v>5</v>
      </c>
      <c s="6" t="s">
        <v>1148</v>
      </c>
      <c s="36" t="s">
        <v>62</v>
      </c>
      <c s="37">
        <v>1</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27.5">
      <c r="A201" t="s">
        <v>55</v>
      </c>
      <c r="E201" s="39" t="s">
        <v>968</v>
      </c>
    </row>
    <row r="202" spans="1:16" ht="12.75">
      <c r="A202" t="s">
        <v>48</v>
      </c>
      <c s="34" t="s">
        <v>342</v>
      </c>
      <c s="34" t="s">
        <v>1149</v>
      </c>
      <c s="35" t="s">
        <v>5</v>
      </c>
      <c s="6" t="s">
        <v>1150</v>
      </c>
      <c s="36" t="s">
        <v>62</v>
      </c>
      <c s="37">
        <v>1</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53">
      <c r="A205" t="s">
        <v>55</v>
      </c>
      <c r="E205" s="39" t="s">
        <v>1135</v>
      </c>
    </row>
    <row r="206" spans="1:16" ht="12.75">
      <c r="A206" t="s">
        <v>48</v>
      </c>
      <c s="34" t="s">
        <v>573</v>
      </c>
      <c s="34" t="s">
        <v>1151</v>
      </c>
      <c s="35" t="s">
        <v>5</v>
      </c>
      <c s="6" t="s">
        <v>1152</v>
      </c>
      <c s="36" t="s">
        <v>62</v>
      </c>
      <c s="37">
        <v>1</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78.5">
      <c r="A209" t="s">
        <v>55</v>
      </c>
      <c r="E209" s="39" t="s">
        <v>1146</v>
      </c>
    </row>
    <row r="210" spans="1:16" ht="12.75">
      <c r="A210" t="s">
        <v>48</v>
      </c>
      <c s="34" t="s">
        <v>577</v>
      </c>
      <c s="34" t="s">
        <v>1153</v>
      </c>
      <c s="35" t="s">
        <v>5</v>
      </c>
      <c s="6" t="s">
        <v>1154</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27.5">
      <c r="A213" t="s">
        <v>55</v>
      </c>
      <c r="E213" s="39" t="s">
        <v>968</v>
      </c>
    </row>
    <row r="214" spans="1:16" ht="12.75">
      <c r="A214" t="s">
        <v>48</v>
      </c>
      <c s="34" t="s">
        <v>346</v>
      </c>
      <c s="34" t="s">
        <v>1155</v>
      </c>
      <c s="35" t="s">
        <v>5</v>
      </c>
      <c s="6" t="s">
        <v>1156</v>
      </c>
      <c s="36" t="s">
        <v>62</v>
      </c>
      <c s="37">
        <v>15</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140.25">
      <c r="A217" t="s">
        <v>55</v>
      </c>
      <c r="E217" s="39" t="s">
        <v>1157</v>
      </c>
    </row>
    <row r="218" spans="1:16" ht="12.75">
      <c r="A218" t="s">
        <v>48</v>
      </c>
      <c s="34" t="s">
        <v>350</v>
      </c>
      <c s="34" t="s">
        <v>1158</v>
      </c>
      <c s="35" t="s">
        <v>5</v>
      </c>
      <c s="6" t="s">
        <v>1159</v>
      </c>
      <c s="36" t="s">
        <v>62</v>
      </c>
      <c s="37">
        <v>1</v>
      </c>
      <c s="36">
        <v>0</v>
      </c>
      <c s="36">
        <f>ROUND(G218*H218,6)</f>
      </c>
      <c r="L218" s="38">
        <v>0</v>
      </c>
      <c s="32">
        <f>ROUND(ROUND(L218,2)*ROUND(G218,3),2)</f>
      </c>
      <c s="36" t="s">
        <v>52</v>
      </c>
      <c>
        <f>(M218*21)/100</f>
      </c>
      <c t="s">
        <v>27</v>
      </c>
    </row>
    <row r="219" spans="1:5" ht="12.75">
      <c r="A219" s="35" t="s">
        <v>53</v>
      </c>
      <c r="E219" s="39" t="s">
        <v>5</v>
      </c>
    </row>
    <row r="220" spans="1:5" ht="12.75">
      <c r="A220" s="35" t="s">
        <v>54</v>
      </c>
      <c r="E220" s="40" t="s">
        <v>5</v>
      </c>
    </row>
    <row r="221" spans="1:5" ht="140.25">
      <c r="A221" t="s">
        <v>55</v>
      </c>
      <c r="E221" s="39" t="s">
        <v>1160</v>
      </c>
    </row>
    <row r="222" spans="1:16" ht="12.75">
      <c r="A222" t="s">
        <v>48</v>
      </c>
      <c s="34" t="s">
        <v>581</v>
      </c>
      <c s="34" t="s">
        <v>1161</v>
      </c>
      <c s="35" t="s">
        <v>5</v>
      </c>
      <c s="6" t="s">
        <v>1162</v>
      </c>
      <c s="36" t="s">
        <v>62</v>
      </c>
      <c s="37">
        <v>1</v>
      </c>
      <c s="36">
        <v>0</v>
      </c>
      <c s="36">
        <f>ROUND(G222*H222,6)</f>
      </c>
      <c r="L222" s="38">
        <v>0</v>
      </c>
      <c s="32">
        <f>ROUND(ROUND(L222,2)*ROUND(G222,3),2)</f>
      </c>
      <c s="36" t="s">
        <v>52</v>
      </c>
      <c>
        <f>(M222*21)/100</f>
      </c>
      <c t="s">
        <v>27</v>
      </c>
    </row>
    <row r="223" spans="1:5" ht="12.75">
      <c r="A223" s="35" t="s">
        <v>53</v>
      </c>
      <c r="E223" s="39" t="s">
        <v>5</v>
      </c>
    </row>
    <row r="224" spans="1:5" ht="12.75">
      <c r="A224" s="35" t="s">
        <v>54</v>
      </c>
      <c r="E224" s="40" t="s">
        <v>5</v>
      </c>
    </row>
    <row r="225" spans="1:5" ht="127.5">
      <c r="A225" t="s">
        <v>55</v>
      </c>
      <c r="E225" s="39" t="s">
        <v>968</v>
      </c>
    </row>
    <row r="226" spans="1:16" ht="12.75">
      <c r="A226" t="s">
        <v>48</v>
      </c>
      <c s="34" t="s">
        <v>585</v>
      </c>
      <c s="34" t="s">
        <v>1163</v>
      </c>
      <c s="35" t="s">
        <v>5</v>
      </c>
      <c s="6" t="s">
        <v>1164</v>
      </c>
      <c s="36" t="s">
        <v>1165</v>
      </c>
      <c s="37">
        <v>3</v>
      </c>
      <c s="36">
        <v>0</v>
      </c>
      <c s="36">
        <f>ROUND(G226*H226,6)</f>
      </c>
      <c r="L226" s="38">
        <v>0</v>
      </c>
      <c s="32">
        <f>ROUND(ROUND(L226,2)*ROUND(G226,3),2)</f>
      </c>
      <c s="36" t="s">
        <v>52</v>
      </c>
      <c>
        <f>(M226*21)/100</f>
      </c>
      <c t="s">
        <v>27</v>
      </c>
    </row>
    <row r="227" spans="1:5" ht="12.75">
      <c r="A227" s="35" t="s">
        <v>53</v>
      </c>
      <c r="E227" s="39" t="s">
        <v>5</v>
      </c>
    </row>
    <row r="228" spans="1:5" ht="12.75">
      <c r="A228" s="35" t="s">
        <v>54</v>
      </c>
      <c r="E228" s="40" t="s">
        <v>5</v>
      </c>
    </row>
    <row r="229" spans="1:5" ht="140.25">
      <c r="A229" t="s">
        <v>55</v>
      </c>
      <c r="E229" s="39" t="s">
        <v>1166</v>
      </c>
    </row>
    <row r="230" spans="1:16" ht="12.75">
      <c r="A230" t="s">
        <v>48</v>
      </c>
      <c s="34" t="s">
        <v>355</v>
      </c>
      <c s="34" t="s">
        <v>1167</v>
      </c>
      <c s="35" t="s">
        <v>5</v>
      </c>
      <c s="6" t="s">
        <v>1168</v>
      </c>
      <c s="36" t="s">
        <v>62</v>
      </c>
      <c s="37">
        <v>3</v>
      </c>
      <c s="36">
        <v>0</v>
      </c>
      <c s="36">
        <f>ROUND(G230*H230,6)</f>
      </c>
      <c r="L230" s="38">
        <v>0</v>
      </c>
      <c s="32">
        <f>ROUND(ROUND(L230,2)*ROUND(G230,3),2)</f>
      </c>
      <c s="36" t="s">
        <v>52</v>
      </c>
      <c>
        <f>(M230*21)/100</f>
      </c>
      <c t="s">
        <v>27</v>
      </c>
    </row>
    <row r="231" spans="1:5" ht="12.75">
      <c r="A231" s="35" t="s">
        <v>53</v>
      </c>
      <c r="E231" s="39" t="s">
        <v>5</v>
      </c>
    </row>
    <row r="232" spans="1:5" ht="12.75">
      <c r="A232" s="35" t="s">
        <v>54</v>
      </c>
      <c r="E232" s="40" t="s">
        <v>5</v>
      </c>
    </row>
    <row r="233" spans="1:5" ht="178.5">
      <c r="A233" t="s">
        <v>55</v>
      </c>
      <c r="E233" s="39" t="s">
        <v>1169</v>
      </c>
    </row>
    <row r="234" spans="1:16" ht="12.75">
      <c r="A234" t="s">
        <v>48</v>
      </c>
      <c s="34" t="s">
        <v>359</v>
      </c>
      <c s="34" t="s">
        <v>1170</v>
      </c>
      <c s="35" t="s">
        <v>5</v>
      </c>
      <c s="6" t="s">
        <v>1171</v>
      </c>
      <c s="36" t="s">
        <v>62</v>
      </c>
      <c s="37">
        <v>3</v>
      </c>
      <c s="36">
        <v>0</v>
      </c>
      <c s="36">
        <f>ROUND(G234*H234,6)</f>
      </c>
      <c r="L234" s="38">
        <v>0</v>
      </c>
      <c s="32">
        <f>ROUND(ROUND(L234,2)*ROUND(G234,3),2)</f>
      </c>
      <c s="36" t="s">
        <v>52</v>
      </c>
      <c>
        <f>(M234*21)/100</f>
      </c>
      <c t="s">
        <v>27</v>
      </c>
    </row>
    <row r="235" spans="1:5" ht="12.75">
      <c r="A235" s="35" t="s">
        <v>53</v>
      </c>
      <c r="E235" s="39" t="s">
        <v>5</v>
      </c>
    </row>
    <row r="236" spans="1:5" ht="12.75">
      <c r="A236" s="35" t="s">
        <v>54</v>
      </c>
      <c r="E236" s="40" t="s">
        <v>5</v>
      </c>
    </row>
    <row r="237" spans="1:5" ht="127.5">
      <c r="A237" t="s">
        <v>55</v>
      </c>
      <c r="E237" s="39" t="s">
        <v>1172</v>
      </c>
    </row>
    <row r="238" spans="1:16" ht="12.75">
      <c r="A238" t="s">
        <v>48</v>
      </c>
      <c s="34" t="s">
        <v>363</v>
      </c>
      <c s="34" t="s">
        <v>1173</v>
      </c>
      <c s="35" t="s">
        <v>5</v>
      </c>
      <c s="6" t="s">
        <v>1174</v>
      </c>
      <c s="36" t="s">
        <v>62</v>
      </c>
      <c s="37">
        <v>1</v>
      </c>
      <c s="36">
        <v>0</v>
      </c>
      <c s="36">
        <f>ROUND(G238*H238,6)</f>
      </c>
      <c r="L238" s="38">
        <v>0</v>
      </c>
      <c s="32">
        <f>ROUND(ROUND(L238,2)*ROUND(G238,3),2)</f>
      </c>
      <c s="36" t="s">
        <v>52</v>
      </c>
      <c>
        <f>(M238*21)/100</f>
      </c>
      <c t="s">
        <v>27</v>
      </c>
    </row>
    <row r="239" spans="1:5" ht="12.75">
      <c r="A239" s="35" t="s">
        <v>53</v>
      </c>
      <c r="E239" s="39" t="s">
        <v>5</v>
      </c>
    </row>
    <row r="240" spans="1:5" ht="12.75">
      <c r="A240" s="35" t="s">
        <v>54</v>
      </c>
      <c r="E240" s="40" t="s">
        <v>5</v>
      </c>
    </row>
    <row r="241" spans="1:5" ht="153">
      <c r="A241" t="s">
        <v>55</v>
      </c>
      <c r="E241" s="39" t="s">
        <v>1135</v>
      </c>
    </row>
    <row r="242" spans="1:16" ht="12.75">
      <c r="A242" t="s">
        <v>48</v>
      </c>
      <c s="34" t="s">
        <v>368</v>
      </c>
      <c s="34" t="s">
        <v>1175</v>
      </c>
      <c s="35" t="s">
        <v>5</v>
      </c>
      <c s="6" t="s">
        <v>1176</v>
      </c>
      <c s="36" t="s">
        <v>105</v>
      </c>
      <c s="37">
        <v>100</v>
      </c>
      <c s="36">
        <v>0</v>
      </c>
      <c s="36">
        <f>ROUND(G242*H242,6)</f>
      </c>
      <c r="L242" s="38">
        <v>0</v>
      </c>
      <c s="32">
        <f>ROUND(ROUND(L242,2)*ROUND(G242,3),2)</f>
      </c>
      <c s="36" t="s">
        <v>52</v>
      </c>
      <c>
        <f>(M242*21)/100</f>
      </c>
      <c t="s">
        <v>27</v>
      </c>
    </row>
    <row r="243" spans="1:5" ht="12.75">
      <c r="A243" s="35" t="s">
        <v>53</v>
      </c>
      <c r="E243" s="39" t="s">
        <v>5</v>
      </c>
    </row>
    <row r="244" spans="1:5" ht="12.75">
      <c r="A244" s="35" t="s">
        <v>54</v>
      </c>
      <c r="E244" s="40" t="s">
        <v>5</v>
      </c>
    </row>
    <row r="245" spans="1:5" ht="89.25">
      <c r="A245" t="s">
        <v>55</v>
      </c>
      <c r="E245" s="39" t="s">
        <v>1177</v>
      </c>
    </row>
    <row r="246" spans="1:16" ht="12.75">
      <c r="A246" t="s">
        <v>48</v>
      </c>
      <c s="34" t="s">
        <v>372</v>
      </c>
      <c s="34" t="s">
        <v>1178</v>
      </c>
      <c s="35" t="s">
        <v>5</v>
      </c>
      <c s="6" t="s">
        <v>1179</v>
      </c>
      <c s="36" t="s">
        <v>62</v>
      </c>
      <c s="37">
        <v>1</v>
      </c>
      <c s="36">
        <v>0</v>
      </c>
      <c s="36">
        <f>ROUND(G246*H246,6)</f>
      </c>
      <c r="L246" s="38">
        <v>0</v>
      </c>
      <c s="32">
        <f>ROUND(ROUND(L246,2)*ROUND(G246,3),2)</f>
      </c>
      <c s="36" t="s">
        <v>52</v>
      </c>
      <c>
        <f>(M246*21)/100</f>
      </c>
      <c t="s">
        <v>27</v>
      </c>
    </row>
    <row r="247" spans="1:5" ht="12.75">
      <c r="A247" s="35" t="s">
        <v>53</v>
      </c>
      <c r="E247" s="39" t="s">
        <v>5</v>
      </c>
    </row>
    <row r="248" spans="1:5" ht="12.75">
      <c r="A248" s="35" t="s">
        <v>54</v>
      </c>
      <c r="E248" s="40" t="s">
        <v>5</v>
      </c>
    </row>
    <row r="249" spans="1:5" ht="191.25">
      <c r="A249" t="s">
        <v>55</v>
      </c>
      <c r="E249" s="39" t="s">
        <v>953</v>
      </c>
    </row>
    <row r="250" spans="1:16" ht="12.75">
      <c r="A250" t="s">
        <v>48</v>
      </c>
      <c s="34" t="s">
        <v>376</v>
      </c>
      <c s="34" t="s">
        <v>1180</v>
      </c>
      <c s="35" t="s">
        <v>5</v>
      </c>
      <c s="6" t="s">
        <v>1181</v>
      </c>
      <c s="36" t="s">
        <v>62</v>
      </c>
      <c s="37">
        <v>1</v>
      </c>
      <c s="36">
        <v>0</v>
      </c>
      <c s="36">
        <f>ROUND(G250*H250,6)</f>
      </c>
      <c r="L250" s="38">
        <v>0</v>
      </c>
      <c s="32">
        <f>ROUND(ROUND(L250,2)*ROUND(G250,3),2)</f>
      </c>
      <c s="36" t="s">
        <v>52</v>
      </c>
      <c>
        <f>(M250*21)/100</f>
      </c>
      <c t="s">
        <v>27</v>
      </c>
    </row>
    <row r="251" spans="1:5" ht="12.75">
      <c r="A251" s="35" t="s">
        <v>53</v>
      </c>
      <c r="E251" s="39" t="s">
        <v>5</v>
      </c>
    </row>
    <row r="252" spans="1:5" ht="12.75">
      <c r="A252" s="35" t="s">
        <v>54</v>
      </c>
      <c r="E252" s="40" t="s">
        <v>5</v>
      </c>
    </row>
    <row r="253" spans="1:5" ht="140.25">
      <c r="A253" t="s">
        <v>55</v>
      </c>
      <c r="E253" s="39" t="s">
        <v>956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