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idrich\Documents\akce\8_ValMez_ZP\6_odevzdani\2DT\OV\"/>
    </mc:Choice>
  </mc:AlternateContent>
  <bookViews>
    <workbookView xWindow="0" yWindow="0" windowWidth="28800" windowHeight="12456" activeTab="6"/>
  </bookViews>
  <sheets>
    <sheet name="K.2" sheetId="1" r:id="rId1"/>
    <sheet name="K.3" sheetId="2" r:id="rId2"/>
    <sheet name="K.4" sheetId="3" r:id="rId3"/>
    <sheet name="K.5" sheetId="4" r:id="rId4"/>
    <sheet name="K.4BP" sheetId="12" r:id="rId5"/>
    <sheet name="K.5BP" sheetId="10" r:id="rId6"/>
    <sheet name="L.1" sheetId="5" r:id="rId7"/>
    <sheet name="L.2" sheetId="6" r:id="rId8"/>
    <sheet name="L.2BP" sheetId="13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3" l="1"/>
  <c r="D23" i="6" l="1"/>
  <c r="B10" i="4" l="1"/>
  <c r="H23" i="6"/>
  <c r="B8" i="1" l="1"/>
  <c r="B14" i="1"/>
  <c r="B13" i="1"/>
  <c r="B4" i="3" l="1"/>
  <c r="B15" i="10"/>
  <c r="B14" i="10"/>
  <c r="B11" i="10"/>
  <c r="B10" i="10"/>
  <c r="B8" i="10"/>
  <c r="B7" i="10"/>
  <c r="B6" i="10"/>
  <c r="B5" i="10"/>
  <c r="B12" i="12" l="1"/>
  <c r="H28" i="13"/>
  <c r="F28" i="13" s="1"/>
  <c r="H27" i="13"/>
  <c r="H26" i="13"/>
  <c r="H25" i="13"/>
  <c r="H24" i="13"/>
  <c r="F24" i="13" s="1"/>
  <c r="H23" i="13"/>
  <c r="F23" i="13" s="1"/>
  <c r="H22" i="13"/>
  <c r="F22" i="13" s="1"/>
  <c r="H21" i="13"/>
  <c r="H37" i="13" s="1"/>
  <c r="H20" i="13"/>
  <c r="F20" i="13" s="1"/>
  <c r="H19" i="13"/>
  <c r="H18" i="13"/>
  <c r="H17" i="13"/>
  <c r="F17" i="13" s="1"/>
  <c r="H16" i="13"/>
  <c r="H15" i="13"/>
  <c r="H10" i="13"/>
  <c r="F10" i="13" s="1"/>
  <c r="D28" i="13"/>
  <c r="D27" i="13"/>
  <c r="F27" i="13" s="1"/>
  <c r="F26" i="13"/>
  <c r="D25" i="13"/>
  <c r="D24" i="13"/>
  <c r="F21" i="13"/>
  <c r="D19" i="13"/>
  <c r="F18" i="13"/>
  <c r="D16" i="13"/>
  <c r="F16" i="13" s="1"/>
  <c r="F15" i="13"/>
  <c r="F25" i="13" l="1"/>
  <c r="F19" i="13"/>
  <c r="B14" i="12"/>
  <c r="B8" i="12"/>
  <c r="B13" i="12" s="1"/>
  <c r="B4" i="10"/>
  <c r="D13" i="10" s="1"/>
  <c r="D7" i="10" l="1"/>
  <c r="D8" i="10"/>
  <c r="D10" i="10"/>
  <c r="D11" i="10"/>
  <c r="D14" i="10"/>
  <c r="D5" i="10"/>
  <c r="D15" i="10"/>
  <c r="B15" i="12"/>
  <c r="D6" i="10"/>
  <c r="D9" i="10"/>
  <c r="D12" i="10"/>
  <c r="B15" i="4"/>
  <c r="B14" i="4"/>
  <c r="B7" i="4"/>
  <c r="B6" i="4"/>
  <c r="B5" i="4"/>
  <c r="B15" i="2"/>
  <c r="B14" i="2"/>
  <c r="B7" i="2"/>
  <c r="B6" i="2"/>
  <c r="B5" i="2"/>
  <c r="H16" i="6" l="1"/>
  <c r="H24" i="6"/>
  <c r="H22" i="6"/>
  <c r="H21" i="6"/>
  <c r="H20" i="6"/>
  <c r="H19" i="6"/>
  <c r="H18" i="6"/>
  <c r="H17" i="6"/>
  <c r="H11" i="6"/>
  <c r="D26" i="6"/>
  <c r="H26" i="6" s="1"/>
  <c r="D25" i="6"/>
  <c r="B11" i="4" s="1"/>
  <c r="D28" i="5"/>
  <c r="D27" i="5"/>
  <c r="B11" i="2" s="1"/>
  <c r="H25" i="6" l="1"/>
  <c r="D17" i="6"/>
  <c r="D24" i="5"/>
  <c r="F24" i="5" s="1"/>
  <c r="D19" i="5"/>
  <c r="F22" i="6"/>
  <c r="F21" i="6"/>
  <c r="F20" i="6"/>
  <c r="F19" i="6"/>
  <c r="F15" i="5"/>
  <c r="D16" i="5"/>
  <c r="D25" i="5"/>
  <c r="F25" i="5" s="1"/>
  <c r="F23" i="5"/>
  <c r="F22" i="5"/>
  <c r="F21" i="5"/>
  <c r="F20" i="5"/>
  <c r="F18" i="5"/>
  <c r="F24" i="6"/>
  <c r="F17" i="6" l="1"/>
  <c r="B8" i="4"/>
  <c r="B4" i="4" s="1"/>
  <c r="F16" i="5"/>
  <c r="B8" i="2"/>
  <c r="F19" i="5"/>
  <c r="B10" i="2"/>
  <c r="F28" i="5"/>
  <c r="F27" i="5"/>
  <c r="F11" i="6" l="1"/>
  <c r="F10" i="5"/>
  <c r="F17" i="5"/>
  <c r="F26" i="5"/>
  <c r="F18" i="6"/>
  <c r="H34" i="6"/>
  <c r="H37" i="5"/>
  <c r="B12" i="1" s="1"/>
  <c r="B15" i="1" s="1"/>
  <c r="B4" i="2" l="1"/>
  <c r="B14" i="3" l="1"/>
  <c r="B8" i="3"/>
  <c r="B13" i="3" s="1"/>
  <c r="B15" i="3" l="1"/>
  <c r="D5" i="4" l="1"/>
  <c r="D13" i="4"/>
  <c r="D8" i="4"/>
  <c r="D12" i="4"/>
  <c r="D6" i="4"/>
  <c r="D11" i="4"/>
  <c r="D10" i="4"/>
  <c r="D15" i="4"/>
  <c r="D14" i="4"/>
  <c r="D7" i="4"/>
  <c r="D9" i="4"/>
  <c r="D5" i="2" l="1"/>
  <c r="D6" i="2" l="1"/>
  <c r="D14" i="2"/>
  <c r="D13" i="2"/>
  <c r="D7" i="2"/>
  <c r="D15" i="2"/>
  <c r="D8" i="2"/>
  <c r="D11" i="2"/>
  <c r="D10" i="2"/>
  <c r="D12" i="2"/>
  <c r="D9" i="2"/>
</calcChain>
</file>

<file path=xl/sharedStrings.xml><?xml version="1.0" encoding="utf-8"?>
<sst xmlns="http://schemas.openxmlformats.org/spreadsheetml/2006/main" count="542" uniqueCount="141">
  <si>
    <t>Vytápění</t>
  </si>
  <si>
    <t>pouze náklady SŽ (neobsahuje přeúčtování externím nájemcům)</t>
  </si>
  <si>
    <t>Vodné a stočné</t>
  </si>
  <si>
    <t>Elektrická energie</t>
  </si>
  <si>
    <t>budova není samostatně odměřena, nelze samostatně určit spotřebu mimo externí odběratele</t>
  </si>
  <si>
    <t xml:space="preserve">Úklid </t>
  </si>
  <si>
    <t>Provozní náklady celkem</t>
  </si>
  <si>
    <t>Periodické náklady</t>
  </si>
  <si>
    <t xml:space="preserve">např. ostraha </t>
  </si>
  <si>
    <t>Výnosy z pronájmů (Kč/rok)</t>
  </si>
  <si>
    <t>Náklady na provoz (Kč/rok)</t>
  </si>
  <si>
    <t>Periodické náklady (Kč/rok)</t>
  </si>
  <si>
    <t>Hospodářský výsledek (Kč/rok)</t>
  </si>
  <si>
    <t>Příloha K.2 Tabelární přehled nákladů (prostory SŽ) - stávající stav</t>
  </si>
  <si>
    <t>Příloha K.3 Tabelární přehled procentuálního využití budovy - stávající stav</t>
  </si>
  <si>
    <t>Celková plocha ON</t>
  </si>
  <si>
    <r>
      <t>m</t>
    </r>
    <r>
      <rPr>
        <vertAlign val="superscript"/>
        <sz val="10"/>
        <color theme="1"/>
        <rFont val="Verdana"/>
        <family val="2"/>
        <charset val="238"/>
      </rPr>
      <t>2</t>
    </r>
  </si>
  <si>
    <t>Veřejně přístupné prostory</t>
  </si>
  <si>
    <t>Provozní prostory SŽ</t>
  </si>
  <si>
    <t>Prostory pro dopravce</t>
  </si>
  <si>
    <t>Ostatní prostory dopravců</t>
  </si>
  <si>
    <t>Komerční prostory</t>
  </si>
  <si>
    <t>Byty</t>
  </si>
  <si>
    <r>
      <t>m</t>
    </r>
    <r>
      <rPr>
        <vertAlign val="superscript"/>
        <sz val="10"/>
        <color theme="1"/>
        <rFont val="Verdana"/>
        <family val="2"/>
        <charset val="238"/>
      </rPr>
      <t>2</t>
    </r>
    <r>
      <rPr>
        <sz val="10"/>
        <color theme="1"/>
        <rFont val="Verdana"/>
        <family val="2"/>
        <charset val="238"/>
      </rPr>
      <t/>
    </r>
  </si>
  <si>
    <t>Municipality</t>
  </si>
  <si>
    <t>Státní správa</t>
  </si>
  <si>
    <t>Nevyužité</t>
  </si>
  <si>
    <t>Společné prostory</t>
  </si>
  <si>
    <t>Příloha K.4 Tabelární přehled nákladů – navrhovaný stav</t>
  </si>
  <si>
    <t>Příloha L.1 Tabelární přehled nákladů a výnosů stávajícího stavu</t>
  </si>
  <si>
    <t>Příloha L.2 Tabelární přehled nákladů a výnosů navrhovaného stavu</t>
  </si>
  <si>
    <t>Přehled nájemců, výnosy</t>
  </si>
  <si>
    <r>
      <t>Plocha (m</t>
    </r>
    <r>
      <rPr>
        <vertAlign val="superscript"/>
        <sz val="9"/>
        <color rgb="FF000000"/>
        <rFont val="Verdana"/>
        <family val="2"/>
        <charset val="238"/>
      </rPr>
      <t>2</t>
    </r>
    <r>
      <rPr>
        <sz val="9"/>
        <color rgb="FF000000"/>
        <rFont val="Verdana"/>
        <family val="2"/>
        <charset val="238"/>
      </rPr>
      <t>)</t>
    </r>
  </si>
  <si>
    <t>Nájemce</t>
  </si>
  <si>
    <r>
      <t>Výše nájmu (Kč/m</t>
    </r>
    <r>
      <rPr>
        <vertAlign val="superscript"/>
        <sz val="9"/>
        <color rgb="FF000000"/>
        <rFont val="Verdana"/>
        <family val="2"/>
        <charset val="238"/>
      </rPr>
      <t>2</t>
    </r>
    <r>
      <rPr>
        <sz val="9"/>
        <color rgb="FF000000"/>
        <rFont val="Verdana"/>
        <family val="2"/>
        <charset val="238"/>
      </rPr>
      <t>/rok)</t>
    </r>
  </si>
  <si>
    <t>Zdůvodnění výše nájmu</t>
  </si>
  <si>
    <t>Celkové výnosy (Kč/rok)</t>
  </si>
  <si>
    <t>---</t>
  </si>
  <si>
    <t xml:space="preserve">Prostory pro dopravce </t>
  </si>
  <si>
    <t xml:space="preserve"> ---</t>
  </si>
  <si>
    <t>Výnosy z pronájmů celkem (Kč/rok)</t>
  </si>
  <si>
    <t>Umístění</t>
  </si>
  <si>
    <t>Prostor - využití</t>
  </si>
  <si>
    <t>Prostory pro řízení provozu a provozuschopnost</t>
  </si>
  <si>
    <t>Příloha K.5 Tabelární přehled procentuálního využití budovy 
– navrhovaný stav</t>
  </si>
  <si>
    <t>Přehled nákladů ŽST Valašské Meziříčí, výpravní budova (Kč/rok) –
 STÁVAJÍCÍ STAV za rok 2022</t>
  </si>
  <si>
    <t>Přehled využití ploch ŽST Valašské Meziříčí, výpravní budova (Kč/rok) –
 STÁVAJÍCÍ STAV za rok 2022</t>
  </si>
  <si>
    <t>Hospodářský výsledek ŽST Valašské Meziříčí, výpravní budova (Kč/rok) - 
STÁVAJÍCÍ STAV za rok 2022</t>
  </si>
  <si>
    <t>Přehled nákladů ŽST Valašské Meziříčí, výpravní budova (Kč/rok) –
 NAVRHOVANÝ STAV</t>
  </si>
  <si>
    <t>Hospodářský výsledek ŽST Valašské Meziříčí, výpravní budova (Kč/rok) - 
NAVRHOVANÝ STAV</t>
  </si>
  <si>
    <t>Přehled využití ploch ŽST Valašské Meziříčí, výpravní budova (Kč/rok) –
NAVRHOVANÝ STAV</t>
  </si>
  <si>
    <t>Přehled výnosů ŽST Valašské Meziříčí, výpravní budova (Kč/rok) –
 STÁVAJÍCÍ STAV</t>
  </si>
  <si>
    <t>Přehled výnosů ŽST Valašské Meziříčí, výpravní budova (Kč/rok) –
 NAVRHOVANÝ STAV</t>
  </si>
  <si>
    <t>3P01, 3P04, 3P05</t>
  </si>
  <si>
    <t>3P02, 3P03</t>
  </si>
  <si>
    <t>Vodafone Czech Republic, a.s.</t>
  </si>
  <si>
    <t>Stávající komerční smlouva</t>
  </si>
  <si>
    <t xml:space="preserve">4.NP </t>
  </si>
  <si>
    <t>2P01, 2P01a, 2P09-2P15</t>
  </si>
  <si>
    <t>2P02-2P06a, 2P08</t>
  </si>
  <si>
    <t>ČD Logistics, a.s.</t>
  </si>
  <si>
    <t>2P07</t>
  </si>
  <si>
    <t>3.NP - komunikační prostor</t>
  </si>
  <si>
    <t>3.NP - kancelářské prostory</t>
  </si>
  <si>
    <t>4.NP - komunikační prostor a sklad</t>
  </si>
  <si>
    <t>2NP</t>
  </si>
  <si>
    <t>2NP - komunikační prostory</t>
  </si>
  <si>
    <t>2.NP</t>
  </si>
  <si>
    <t>ČD Cargo, a.s.</t>
  </si>
  <si>
    <t>1P32, 1P62-1P77</t>
  </si>
  <si>
    <t>1P22, 1P28, 1P38, 1P39, 1P61</t>
  </si>
  <si>
    <t>1P11, 1P12, 1P15, 1P16, 1P18, 1P19, 1P21a, 1P29, 1P36, 1P37, 1P40 -1P46</t>
  </si>
  <si>
    <t>1P47</t>
  </si>
  <si>
    <t>ČD Telematika, a.s.</t>
  </si>
  <si>
    <t>1P33-35, 1P48, 1P49</t>
  </si>
  <si>
    <t>Stávající smlouva</t>
  </si>
  <si>
    <t>Alena Červenková</t>
  </si>
  <si>
    <t>Petr Rozkydal</t>
  </si>
  <si>
    <t>1.NP - 2 nápojové a 1 jídelní automat</t>
  </si>
  <si>
    <t>DELIKOMAT s.r.o.</t>
  </si>
  <si>
    <t>0P03a, 0P03b, 0P03c</t>
  </si>
  <si>
    <t>1.NP - Prodejna</t>
  </si>
  <si>
    <t>Lagardere Travel Retail, a.s.</t>
  </si>
  <si>
    <t>0P05, 0P42</t>
  </si>
  <si>
    <t>1.NP - Bankomat</t>
  </si>
  <si>
    <t>0P08e</t>
  </si>
  <si>
    <t>0P08f</t>
  </si>
  <si>
    <t>0P08a</t>
  </si>
  <si>
    <t>0P08b</t>
  </si>
  <si>
    <t>1.NP - Výdejní automat</t>
  </si>
  <si>
    <t>0P08c</t>
  </si>
  <si>
    <t>Fio banka, a.s.</t>
  </si>
  <si>
    <t>Česká spořitelna a.s.</t>
  </si>
  <si>
    <t>CONTEG, spol. s.r.o.</t>
  </si>
  <si>
    <t>0P09, 0P42</t>
  </si>
  <si>
    <t>Bartoňova pekárna s.r.o.</t>
  </si>
  <si>
    <t>0P33, 0P42</t>
  </si>
  <si>
    <t>Radek Křenek</t>
  </si>
  <si>
    <t>1.NP - Knihkupectví</t>
  </si>
  <si>
    <t>0P44, 0P47</t>
  </si>
  <si>
    <t>Apokryf, s.r.o.</t>
  </si>
  <si>
    <t>1.NP</t>
  </si>
  <si>
    <t>0P76, 0P93 - 0P94b</t>
  </si>
  <si>
    <t>0P23, 0P43, 0P46, 0P48, 0P50 - 0P50b, 0P52, 0P53, 0P65 - 0P72, 0P95</t>
  </si>
  <si>
    <t>0P25a, 0P34, 0P35, 0P42a, 0P51, 0P54, 0P59 - 0P63, 0P73 - 0P75, 0P77, 0P77a, 0P80 - 0P91</t>
  </si>
  <si>
    <t>1P10, 1P10a, 1P13, 1P14, 1P17, 1P20, 1P21, 1P25, 1P26, 1P30, 1P31 + 0P36, 0P38 - 0P41, 0P55 - 0P58</t>
  </si>
  <si>
    <t xml:space="preserve">1.NP kancelářské prostory 2.NP - kancelářské prostory </t>
  </si>
  <si>
    <t xml:space="preserve">1.NP </t>
  </si>
  <si>
    <t>0P11 - 0P21, 0P25, 0P25b</t>
  </si>
  <si>
    <t>ČD, a.s.</t>
  </si>
  <si>
    <t>0P03, 0P04, 0P08, 0P22, 0P24, 0P26 - 0P32, 0P96</t>
  </si>
  <si>
    <t>0P01, 0P02, 0P07, 0P10, 0P37, 0P37a, 0P45, 0P49, 0P54a, 0P64, 0P78, 0P79, 0P92</t>
  </si>
  <si>
    <t>0P02, 0P07, 0P37, 0P37a, 0P64, 0P78, 0P79, 0P92</t>
  </si>
  <si>
    <t>0P03 - 0P3b, 0P08, 0P08a, 0P08g, 0P08i, 0P08k - 0P08n</t>
  </si>
  <si>
    <t>0P03c</t>
  </si>
  <si>
    <t>0P08b, 0P08c, 0P08d</t>
  </si>
  <si>
    <t>1.NP - Komerční prostor</t>
  </si>
  <si>
    <t>0P95</t>
  </si>
  <si>
    <t>1.PP</t>
  </si>
  <si>
    <t xml:space="preserve"> 1.PP - Sklepní prostory 2.NP - Bytové prostory</t>
  </si>
  <si>
    <t>1S27, 1P50-1P55</t>
  </si>
  <si>
    <t>1S45-1S55</t>
  </si>
  <si>
    <t>1S28, 1P56-1P60</t>
  </si>
  <si>
    <t>1S04, 1S29, 1S30</t>
  </si>
  <si>
    <t>1S02, 1S02a, 1S05</t>
  </si>
  <si>
    <t>1S01, 1S03, 1S04a, 1S06 - 1S26, 1S31 - 1S44</t>
  </si>
  <si>
    <t>1.PP - Výtah</t>
  </si>
  <si>
    <t>1S13, 1S14</t>
  </si>
  <si>
    <t>1S01, 1S03, 1S04a, 1S06 - 1S12, 1S31 - 1S44</t>
  </si>
  <si>
    <t>Nová komerční smlouva</t>
  </si>
  <si>
    <t>Přehled využití ploch ŽST Valašské Meziříčí, výpravní budova (Kč/rok) –
STAV BEZ PROJEKTU</t>
  </si>
  <si>
    <t>Příloha K.5 Tabelární přehled procentuálního využití budovy 
– stav bez projektu</t>
  </si>
  <si>
    <t>Přehled výnosů ŽST Valašské Meziříčí, výpravní budova (Kč/rok) –
 STAV BEZ PROJEKTU</t>
  </si>
  <si>
    <t>Příloha K.4 Tabelární přehled nákladů – stav bez projektu</t>
  </si>
  <si>
    <t>Přehled nákladů ŽST Valašské Meziříčí, výpravní budova (Kč/rok) –
 STAV BEZ PROJEKTU</t>
  </si>
  <si>
    <t>Hospodářský výsledek ŽST Valašské Meziříčí, výpravní budova (Kč/rok) - 
STAV BEZ PROJEKTU</t>
  </si>
  <si>
    <t>Příloha L.1 Tabelární přehled nákladů a výnosů stavu bez projektu</t>
  </si>
  <si>
    <t>Prostory pro řízení provozu a provozu-schopnost</t>
  </si>
  <si>
    <t>0P25, 0P32, 0P43 - 0P43d</t>
  </si>
  <si>
    <t>0P08h, 0P08j, 0P25a, 0P33, 0P34, 0P35, 0P42, 0P42a, 0P43e, 0P44b, 0P44c, 0P59 - 0P63, 0P73 - 0P75, 0P77, 0P77a, 0P80 - 0P91</t>
  </si>
  <si>
    <t>0P27 - 0P31, 0P44, 0P44a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</si>
</sst>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.00\ &quot;Kč&quot;"/>
    <numFmt numFmtId="165" formatCode="#,##0_ ;[Red]\-#,##0\ "/>
  </numFmts>
  <fonts count="21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color theme="1"/>
      <name val="Times New Roman"/>
      <family val="1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vertAlign val="superscript"/>
      <sz val="9"/>
      <color rgb="FF00000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9"/>
      <color rgb="FF003300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rgb="FFFFFF9F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B9CDE5"/>
        <bgColor indexed="64"/>
      </patternFill>
    </fill>
    <fill>
      <patternFill patternType="solid">
        <fgColor rgb="FF558ED5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FF8181"/>
        <bgColor indexed="64"/>
      </patternFill>
    </fill>
    <fill>
      <patternFill patternType="solid">
        <fgColor rgb="FFB6793C"/>
        <bgColor indexed="64"/>
      </patternFill>
    </fill>
    <fill>
      <patternFill patternType="solid">
        <fgColor rgb="FFC9BED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B8CCE4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20" fillId="0" borderId="0"/>
  </cellStyleXfs>
  <cellXfs count="172">
    <xf numFmtId="0" fontId="0" fillId="0" borderId="0" xfId="0"/>
    <xf numFmtId="0" fontId="6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5" xfId="0" applyFont="1" applyBorder="1" applyAlignment="1">
      <alignment vertical="center"/>
    </xf>
    <xf numFmtId="8" fontId="5" fillId="2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8" fontId="5" fillId="2" borderId="9" xfId="0" applyNumberFormat="1" applyFont="1" applyFill="1" applyBorder="1" applyAlignment="1">
      <alignment vertical="center"/>
    </xf>
    <xf numFmtId="0" fontId="5" fillId="0" borderId="10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8" fontId="4" fillId="0" borderId="9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8" fontId="4" fillId="2" borderId="12" xfId="0" applyNumberFormat="1" applyFont="1" applyFill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164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8" fontId="2" fillId="0" borderId="9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8" fontId="8" fillId="0" borderId="12" xfId="0" applyNumberFormat="1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9" fillId="0" borderId="0" xfId="0" applyFont="1"/>
    <xf numFmtId="0" fontId="1" fillId="0" borderId="7" xfId="0" applyFont="1" applyBorder="1" applyAlignment="1">
      <alignment vertical="center"/>
    </xf>
    <xf numFmtId="0" fontId="7" fillId="4" borderId="8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7" borderId="8" xfId="0" applyFont="1" applyFill="1" applyBorder="1" applyAlignment="1">
      <alignment vertical="center"/>
    </xf>
    <xf numFmtId="0" fontId="1" fillId="8" borderId="8" xfId="0" applyFont="1" applyFill="1" applyBorder="1" applyAlignment="1">
      <alignment vertical="center"/>
    </xf>
    <xf numFmtId="0" fontId="1" fillId="9" borderId="8" xfId="0" applyFont="1" applyFill="1" applyBorder="1" applyAlignment="1">
      <alignment vertical="center"/>
    </xf>
    <xf numFmtId="0" fontId="1" fillId="11" borderId="8" xfId="0" applyFont="1" applyFill="1" applyBorder="1" applyAlignment="1">
      <alignment vertical="center"/>
    </xf>
    <xf numFmtId="0" fontId="1" fillId="12" borderId="8" xfId="0" applyFont="1" applyFill="1" applyBorder="1" applyAlignment="1">
      <alignment vertical="center"/>
    </xf>
    <xf numFmtId="0" fontId="1" fillId="13" borderId="8" xfId="0" applyFont="1" applyFill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9" fontId="1" fillId="0" borderId="10" xfId="0" applyNumberFormat="1" applyFont="1" applyBorder="1" applyAlignment="1">
      <alignment horizontal="center" vertical="center"/>
    </xf>
    <xf numFmtId="9" fontId="1" fillId="0" borderId="13" xfId="0" applyNumberFormat="1" applyFont="1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right" vertical="center"/>
    </xf>
    <xf numFmtId="0" fontId="1" fillId="0" borderId="15" xfId="0" applyFont="1" applyBorder="1" applyAlignment="1">
      <alignment vertical="center"/>
    </xf>
    <xf numFmtId="2" fontId="1" fillId="2" borderId="16" xfId="0" applyNumberFormat="1" applyFont="1" applyFill="1" applyBorder="1" applyAlignment="1">
      <alignment horizontal="right" vertical="center"/>
    </xf>
    <xf numFmtId="0" fontId="1" fillId="0" borderId="17" xfId="0" applyFont="1" applyBorder="1" applyAlignment="1">
      <alignment vertical="center"/>
    </xf>
    <xf numFmtId="2" fontId="1" fillId="2" borderId="18" xfId="0" applyNumberFormat="1" applyFont="1" applyFill="1" applyBorder="1" applyAlignment="1">
      <alignment horizontal="right" vertical="center"/>
    </xf>
    <xf numFmtId="0" fontId="1" fillId="0" borderId="19" xfId="0" applyFont="1" applyBorder="1" applyAlignment="1">
      <alignment vertical="center"/>
    </xf>
    <xf numFmtId="0" fontId="16" fillId="0" borderId="9" xfId="0" quotePrefix="1" applyFont="1" applyBorder="1" applyAlignment="1">
      <alignment horizontal="center" vertical="center"/>
    </xf>
    <xf numFmtId="164" fontId="13" fillId="0" borderId="3" xfId="0" applyNumberFormat="1" applyFont="1" applyBorder="1" applyAlignment="1">
      <alignment vertical="center"/>
    </xf>
    <xf numFmtId="0" fontId="0" fillId="10" borderId="8" xfId="0" applyFont="1" applyFill="1" applyBorder="1" applyAlignment="1">
      <alignment vertical="center" wrapText="1"/>
    </xf>
    <xf numFmtId="0" fontId="12" fillId="4" borderId="8" xfId="0" applyFont="1" applyFill="1" applyBorder="1" applyAlignment="1">
      <alignment horizontal="center" vertical="center" textRotation="90" wrapText="1"/>
    </xf>
    <xf numFmtId="0" fontId="14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textRotation="90" wrapText="1"/>
    </xf>
    <xf numFmtId="0" fontId="16" fillId="0" borderId="0" xfId="0" quotePrefix="1" applyFont="1" applyBorder="1" applyAlignment="1">
      <alignment vertical="center" wrapText="1"/>
    </xf>
    <xf numFmtId="164" fontId="16" fillId="0" borderId="0" xfId="0" applyNumberFormat="1" applyFont="1" applyBorder="1" applyAlignment="1">
      <alignment horizontal="right" vertical="center" wrapText="1"/>
    </xf>
    <xf numFmtId="164" fontId="10" fillId="0" borderId="0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textRotation="90" wrapText="1"/>
    </xf>
    <xf numFmtId="0" fontId="16" fillId="0" borderId="0" xfId="0" applyFont="1" applyFill="1" applyBorder="1" applyAlignment="1">
      <alignment vertical="center" wrapText="1"/>
    </xf>
    <xf numFmtId="165" fontId="16" fillId="0" borderId="0" xfId="0" applyNumberFormat="1" applyFont="1" applyFill="1" applyBorder="1" applyAlignment="1">
      <alignment horizontal="left" vertical="center" wrapText="1"/>
    </xf>
    <xf numFmtId="0" fontId="16" fillId="0" borderId="0" xfId="0" quotePrefix="1" applyFont="1" applyFill="1" applyBorder="1" applyAlignment="1">
      <alignment vertical="center" wrapText="1"/>
    </xf>
    <xf numFmtId="8" fontId="16" fillId="0" borderId="0" xfId="0" applyNumberFormat="1" applyFont="1" applyFill="1" applyBorder="1" applyAlignment="1">
      <alignment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quotePrefix="1" applyFont="1" applyFill="1" applyBorder="1" applyAlignment="1">
      <alignment horizontal="left" vertical="center"/>
    </xf>
    <xf numFmtId="8" fontId="16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horizontal="right" vertical="center"/>
    </xf>
    <xf numFmtId="9" fontId="1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8" fontId="5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8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justify" vertical="center"/>
    </xf>
    <xf numFmtId="0" fontId="0" fillId="0" borderId="0" xfId="0" applyFill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8" fontId="2" fillId="0" borderId="0" xfId="0" applyNumberFormat="1" applyFont="1" applyFill="1" applyBorder="1" applyAlignment="1">
      <alignment vertical="center"/>
    </xf>
    <xf numFmtId="8" fontId="8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0" fontId="16" fillId="0" borderId="9" xfId="1" quotePrefix="1" applyFont="1" applyBorder="1" applyAlignment="1">
      <alignment horizontal="center" vertical="center" wrapText="1"/>
    </xf>
    <xf numFmtId="2" fontId="16" fillId="2" borderId="9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textRotation="90" wrapText="1"/>
    </xf>
    <xf numFmtId="0" fontId="0" fillId="0" borderId="0" xfId="0" applyFill="1" applyBorder="1" applyAlignment="1">
      <alignment vertical="center" textRotation="90" wrapText="1"/>
    </xf>
    <xf numFmtId="164" fontId="16" fillId="0" borderId="0" xfId="0" applyNumberFormat="1" applyFont="1" applyFill="1" applyBorder="1" applyAlignment="1">
      <alignment vertical="center" wrapText="1"/>
    </xf>
    <xf numFmtId="165" fontId="16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165" fontId="16" fillId="0" borderId="0" xfId="0" applyNumberFormat="1" applyFont="1" applyFill="1" applyBorder="1" applyAlignment="1">
      <alignment vertical="center" wrapText="1"/>
    </xf>
    <xf numFmtId="2" fontId="16" fillId="2" borderId="9" xfId="1" applyNumberFormat="1" applyFont="1" applyFill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/>
    </xf>
    <xf numFmtId="164" fontId="16" fillId="0" borderId="10" xfId="1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8" fontId="16" fillId="2" borderId="9" xfId="0" applyNumberFormat="1" applyFont="1" applyFill="1" applyBorder="1" applyAlignment="1">
      <alignment horizontal="center" vertical="center"/>
    </xf>
    <xf numFmtId="8" fontId="16" fillId="2" borderId="9" xfId="1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0" fillId="5" borderId="8" xfId="0" applyFont="1" applyFill="1" applyBorder="1" applyAlignment="1">
      <alignment vertical="center" wrapText="1"/>
    </xf>
    <xf numFmtId="0" fontId="16" fillId="0" borderId="20" xfId="0" applyFont="1" applyBorder="1" applyAlignment="1">
      <alignment horizontal="center" vertical="center" wrapText="1"/>
    </xf>
    <xf numFmtId="0" fontId="0" fillId="6" borderId="8" xfId="0" applyFont="1" applyFill="1" applyBorder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2" fillId="0" borderId="20" xfId="0" applyFont="1" applyBorder="1" applyAlignment="1">
      <alignment horizontal="center" vertical="center" wrapText="1"/>
    </xf>
    <xf numFmtId="0" fontId="16" fillId="0" borderId="20" xfId="1" applyFont="1" applyBorder="1" applyAlignment="1">
      <alignment horizontal="center" vertical="center" wrapText="1"/>
    </xf>
    <xf numFmtId="2" fontId="16" fillId="2" borderId="20" xfId="1" applyNumberFormat="1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8" fontId="16" fillId="0" borderId="10" xfId="1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right" vertical="center"/>
    </xf>
    <xf numFmtId="2" fontId="1" fillId="2" borderId="9" xfId="0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2" fontId="1" fillId="2" borderId="12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0" borderId="28" xfId="0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0" fillId="6" borderId="21" xfId="0" applyFont="1" applyFill="1" applyBorder="1" applyAlignment="1">
      <alignment horizontal="center" vertical="center" textRotation="90" wrapText="1"/>
    </xf>
    <xf numFmtId="0" fontId="0" fillId="6" borderId="24" xfId="0" applyFont="1" applyFill="1" applyBorder="1" applyAlignment="1">
      <alignment horizontal="center" vertical="center" textRotation="90" wrapText="1"/>
    </xf>
    <xf numFmtId="0" fontId="0" fillId="0" borderId="22" xfId="0" applyBorder="1" applyAlignment="1">
      <alignment horizontal="center" vertical="center" textRotation="90" wrapText="1"/>
    </xf>
    <xf numFmtId="0" fontId="12" fillId="14" borderId="21" xfId="0" applyFont="1" applyFill="1" applyBorder="1" applyAlignment="1">
      <alignment horizontal="center" vertical="center" textRotation="90" wrapText="1"/>
    </xf>
    <xf numFmtId="0" fontId="12" fillId="14" borderId="24" xfId="0" applyFont="1" applyFill="1" applyBorder="1" applyAlignment="1">
      <alignment horizontal="center" vertical="center" textRotation="90" wrapText="1"/>
    </xf>
    <xf numFmtId="0" fontId="1" fillId="13" borderId="21" xfId="0" applyFont="1" applyFill="1" applyBorder="1" applyAlignment="1">
      <alignment horizontal="center" vertical="center" textRotation="90"/>
    </xf>
    <xf numFmtId="0" fontId="1" fillId="13" borderId="24" xfId="0" applyFont="1" applyFill="1" applyBorder="1" applyAlignment="1">
      <alignment horizontal="center" vertical="center" textRotation="90"/>
    </xf>
    <xf numFmtId="0" fontId="0" fillId="0" borderId="22" xfId="0" applyBorder="1" applyAlignment="1">
      <alignment horizontal="center" vertical="center" textRotation="90"/>
    </xf>
    <xf numFmtId="0" fontId="0" fillId="10" borderId="21" xfId="0" applyFont="1" applyFill="1" applyBorder="1" applyAlignment="1">
      <alignment horizontal="center" vertical="center" textRotation="90" wrapText="1"/>
    </xf>
    <xf numFmtId="0" fontId="12" fillId="5" borderId="21" xfId="1" applyFont="1" applyFill="1" applyBorder="1" applyAlignment="1">
      <alignment horizontal="center" vertical="center" textRotation="90" wrapText="1"/>
    </xf>
    <xf numFmtId="0" fontId="12" fillId="5" borderId="24" xfId="1" applyFont="1" applyFill="1" applyBorder="1" applyAlignment="1">
      <alignment horizontal="center" vertical="center" textRotation="90" wrapText="1"/>
    </xf>
    <xf numFmtId="0" fontId="1" fillId="9" borderId="21" xfId="0" applyFont="1" applyFill="1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textRotation="90" wrapText="1"/>
    </xf>
    <xf numFmtId="0" fontId="0" fillId="0" borderId="21" xfId="0" applyBorder="1" applyAlignment="1">
      <alignment horizontal="center" vertical="center" textRotation="90"/>
    </xf>
    <xf numFmtId="0" fontId="0" fillId="0" borderId="24" xfId="0" applyBorder="1" applyAlignment="1">
      <alignment horizontal="center" vertical="center" textRotation="90"/>
    </xf>
    <xf numFmtId="0" fontId="0" fillId="0" borderId="23" xfId="0" applyBorder="1" applyAlignment="1">
      <alignment horizontal="center" vertical="center" textRotation="90"/>
    </xf>
    <xf numFmtId="0" fontId="1" fillId="9" borderId="24" xfId="0" applyFont="1" applyFill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center" vertical="center" textRotation="90" wrapText="1"/>
    </xf>
    <xf numFmtId="0" fontId="0" fillId="0" borderId="23" xfId="0" applyBorder="1" applyAlignment="1">
      <alignment horizontal="center" vertical="center" textRotation="90" wrapText="1"/>
    </xf>
    <xf numFmtId="0" fontId="12" fillId="4" borderId="21" xfId="0" applyFont="1" applyFill="1" applyBorder="1" applyAlignment="1">
      <alignment horizontal="center" vertical="center" textRotation="90" wrapText="1"/>
    </xf>
    <xf numFmtId="2" fontId="0" fillId="0" borderId="0" xfId="0" applyNumberFormat="1"/>
    <xf numFmtId="2" fontId="0" fillId="0" borderId="0" xfId="0" applyNumberFormat="1" applyAlignment="1">
      <alignment vertical="center"/>
    </xf>
    <xf numFmtId="0" fontId="16" fillId="0" borderId="9" xfId="0" applyFont="1" applyBorder="1" applyAlignment="1">
      <alignment horizontal="center" vertic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workbookViewId="0">
      <selection activeCell="C21" sqref="C21"/>
    </sheetView>
  </sheetViews>
  <sheetFormatPr defaultColWidth="8.7265625" defaultRowHeight="12.6" x14ac:dyDescent="0.2"/>
  <cols>
    <col min="1" max="1" width="32.7265625" style="2" customWidth="1"/>
    <col min="2" max="2" width="16.36328125" style="2" customWidth="1"/>
    <col min="3" max="3" width="32.7265625" style="2" customWidth="1"/>
    <col min="4" max="16384" width="8.7265625" style="2"/>
  </cols>
  <sheetData>
    <row r="1" spans="1:3" ht="16.2" x14ac:dyDescent="0.2">
      <c r="A1" s="123" t="s">
        <v>13</v>
      </c>
      <c r="B1" s="123"/>
      <c r="C1" s="123"/>
    </row>
    <row r="2" spans="1:3" ht="13.2" thickBot="1" x14ac:dyDescent="0.25"/>
    <row r="3" spans="1:3" ht="26.4" customHeight="1" thickBot="1" x14ac:dyDescent="0.25">
      <c r="A3" s="124" t="s">
        <v>45</v>
      </c>
      <c r="B3" s="125"/>
      <c r="C3" s="126"/>
    </row>
    <row r="4" spans="1:3" ht="25.2" x14ac:dyDescent="0.2">
      <c r="A4" s="4" t="s">
        <v>0</v>
      </c>
      <c r="B4" s="5">
        <v>681609.13</v>
      </c>
      <c r="C4" s="6" t="s">
        <v>1</v>
      </c>
    </row>
    <row r="5" spans="1:3" ht="25.2" x14ac:dyDescent="0.2">
      <c r="A5" s="7" t="s">
        <v>2</v>
      </c>
      <c r="B5" s="8">
        <v>144380.04999999999</v>
      </c>
      <c r="C5" s="9" t="s">
        <v>1</v>
      </c>
    </row>
    <row r="6" spans="1:3" ht="37.799999999999997" x14ac:dyDescent="0.2">
      <c r="A6" s="7" t="s">
        <v>3</v>
      </c>
      <c r="B6" s="8">
        <v>190878.25</v>
      </c>
      <c r="C6" s="9" t="s">
        <v>4</v>
      </c>
    </row>
    <row r="7" spans="1:3" x14ac:dyDescent="0.2">
      <c r="A7" s="7" t="s">
        <v>5</v>
      </c>
      <c r="B7" s="8">
        <v>192876.4</v>
      </c>
      <c r="C7" s="9"/>
    </row>
    <row r="8" spans="1:3" x14ac:dyDescent="0.2">
      <c r="A8" s="10" t="s">
        <v>6</v>
      </c>
      <c r="B8" s="11">
        <f>SUBTOTAL(9,B4:B7)</f>
        <v>1209743.8299999998</v>
      </c>
      <c r="C8" s="9"/>
    </row>
    <row r="9" spans="1:3" ht="13.2" thickBot="1" x14ac:dyDescent="0.25">
      <c r="A9" s="12" t="s">
        <v>7</v>
      </c>
      <c r="B9" s="13">
        <v>384354.14</v>
      </c>
      <c r="C9" s="14" t="s">
        <v>8</v>
      </c>
    </row>
    <row r="10" spans="1:3" ht="13.95" thickBot="1" x14ac:dyDescent="0.25">
      <c r="A10" s="1"/>
    </row>
    <row r="11" spans="1:3" ht="26.4" customHeight="1" thickBot="1" x14ac:dyDescent="0.25">
      <c r="A11" s="124" t="s">
        <v>47</v>
      </c>
      <c r="B11" s="125"/>
      <c r="C11" s="126"/>
    </row>
    <row r="12" spans="1:3" x14ac:dyDescent="0.2">
      <c r="A12" s="4" t="s">
        <v>9</v>
      </c>
      <c r="B12" s="15">
        <f>L.1!H37</f>
        <v>1453192.91</v>
      </c>
      <c r="C12" s="16"/>
    </row>
    <row r="13" spans="1:3" x14ac:dyDescent="0.2">
      <c r="A13" s="7" t="s">
        <v>10</v>
      </c>
      <c r="B13" s="17">
        <f>B8</f>
        <v>1209743.8299999998</v>
      </c>
      <c r="C13" s="18"/>
    </row>
    <row r="14" spans="1:3" ht="18" customHeight="1" x14ac:dyDescent="0.2">
      <c r="A14" s="7" t="s">
        <v>11</v>
      </c>
      <c r="B14" s="17">
        <f>B9</f>
        <v>384354.14</v>
      </c>
      <c r="C14" s="18"/>
    </row>
    <row r="15" spans="1:3" ht="18" customHeight="1" thickBot="1" x14ac:dyDescent="0.25">
      <c r="A15" s="12" t="s">
        <v>12</v>
      </c>
      <c r="B15" s="19">
        <f>B12-B13-B14</f>
        <v>-140905.05999999994</v>
      </c>
      <c r="C15" s="20"/>
    </row>
    <row r="18" spans="1:3" x14ac:dyDescent="0.2">
      <c r="A18" s="85"/>
      <c r="B18" s="85"/>
      <c r="C18" s="85"/>
    </row>
    <row r="19" spans="1:3" x14ac:dyDescent="0.2">
      <c r="A19" s="76"/>
      <c r="B19" s="77"/>
      <c r="C19" s="76"/>
    </row>
    <row r="20" spans="1:3" x14ac:dyDescent="0.2">
      <c r="A20" s="76"/>
      <c r="B20" s="77"/>
      <c r="C20" s="76"/>
    </row>
    <row r="21" spans="1:3" x14ac:dyDescent="0.2">
      <c r="A21" s="76"/>
      <c r="B21" s="77"/>
      <c r="C21" s="76"/>
    </row>
    <row r="22" spans="1:3" x14ac:dyDescent="0.2">
      <c r="A22" s="76"/>
      <c r="B22" s="77"/>
      <c r="C22" s="76"/>
    </row>
    <row r="23" spans="1:3" ht="12.75" x14ac:dyDescent="0.2">
      <c r="A23" s="78"/>
      <c r="B23" s="79"/>
      <c r="C23" s="76"/>
    </row>
    <row r="24" spans="1:3" ht="12.75" x14ac:dyDescent="0.2">
      <c r="A24" s="78"/>
      <c r="B24" s="79"/>
      <c r="C24" s="76"/>
    </row>
    <row r="25" spans="1:3" ht="12.75" x14ac:dyDescent="0.2">
      <c r="A25" s="80"/>
      <c r="B25" s="81"/>
      <c r="C25" s="81"/>
    </row>
    <row r="26" spans="1:3" ht="12.75" x14ac:dyDescent="0.2">
      <c r="A26" s="85"/>
      <c r="B26" s="85"/>
      <c r="C26" s="85"/>
    </row>
    <row r="27" spans="1:3" x14ac:dyDescent="0.2">
      <c r="A27" s="76"/>
      <c r="B27" s="82"/>
      <c r="C27" s="76"/>
    </row>
    <row r="28" spans="1:3" x14ac:dyDescent="0.2">
      <c r="A28" s="76"/>
      <c r="B28" s="83"/>
      <c r="C28" s="76"/>
    </row>
    <row r="29" spans="1:3" x14ac:dyDescent="0.2">
      <c r="A29" s="76"/>
      <c r="B29" s="83"/>
      <c r="C29" s="76"/>
    </row>
    <row r="30" spans="1:3" x14ac:dyDescent="0.2">
      <c r="A30" s="78"/>
      <c r="B30" s="84"/>
      <c r="C30" s="78"/>
    </row>
  </sheetData>
  <mergeCells count="3">
    <mergeCell ref="A1:C1"/>
    <mergeCell ref="A3:C3"/>
    <mergeCell ref="A11:C11"/>
  </mergeCells>
  <printOptions horizontalCentered="1"/>
  <pageMargins left="0.98425196850393704" right="0.98425196850393704" top="0.59055118110236227" bottom="0.98425196850393704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workbookViewId="0">
      <selection activeCell="B20" sqref="B20"/>
    </sheetView>
  </sheetViews>
  <sheetFormatPr defaultColWidth="8.7265625" defaultRowHeight="12.6" x14ac:dyDescent="0.2"/>
  <cols>
    <col min="1" max="1" width="32.7265625" style="2" customWidth="1"/>
    <col min="2" max="4" width="16.36328125" style="2" customWidth="1"/>
    <col min="5" max="16384" width="8.7265625" style="2"/>
  </cols>
  <sheetData>
    <row r="1" spans="1:4" ht="16.2" x14ac:dyDescent="0.2">
      <c r="A1" s="123" t="s">
        <v>14</v>
      </c>
      <c r="B1" s="123"/>
      <c r="C1" s="123"/>
      <c r="D1" s="123"/>
    </row>
    <row r="2" spans="1:4" ht="13.5" thickBot="1" x14ac:dyDescent="0.25"/>
    <row r="3" spans="1:4" ht="26.4" customHeight="1" x14ac:dyDescent="0.2">
      <c r="A3" s="127" t="s">
        <v>46</v>
      </c>
      <c r="B3" s="128"/>
      <c r="C3" s="128"/>
      <c r="D3" s="129"/>
    </row>
    <row r="4" spans="1:4" ht="13.8" x14ac:dyDescent="0.2">
      <c r="A4" s="117" t="s">
        <v>15</v>
      </c>
      <c r="B4" s="115">
        <f>SUBTOTAL(9,B5:B15)</f>
        <v>3549.91</v>
      </c>
      <c r="C4" s="109" t="s">
        <v>16</v>
      </c>
      <c r="D4" s="118"/>
    </row>
    <row r="5" spans="1:4" ht="13.8" x14ac:dyDescent="0.2">
      <c r="A5" s="23" t="s">
        <v>17</v>
      </c>
      <c r="B5" s="116">
        <f>L.1!D6</f>
        <v>446.64</v>
      </c>
      <c r="C5" s="109" t="s">
        <v>16</v>
      </c>
      <c r="D5" s="34">
        <f>B5/$B$4</f>
        <v>0.12581727424075539</v>
      </c>
    </row>
    <row r="6" spans="1:4" ht="25.2" x14ac:dyDescent="0.2">
      <c r="A6" s="105" t="s">
        <v>43</v>
      </c>
      <c r="B6" s="116">
        <f>L.1!D7+L.1!D8+L.1!D9+L.1!D10</f>
        <v>537.80000000000007</v>
      </c>
      <c r="C6" s="109" t="s">
        <v>16</v>
      </c>
      <c r="D6" s="34">
        <f t="shared" ref="D6:D15" si="0">B6/$B$4</f>
        <v>0.15149679851038481</v>
      </c>
    </row>
    <row r="7" spans="1:4" ht="13.8" x14ac:dyDescent="0.2">
      <c r="A7" s="107" t="s">
        <v>18</v>
      </c>
      <c r="B7" s="116">
        <f>L.1!D11+L.1!D12+L.1!D13+L.1!D14</f>
        <v>624.47</v>
      </c>
      <c r="C7" s="109" t="s">
        <v>16</v>
      </c>
      <c r="D7" s="34">
        <f t="shared" si="0"/>
        <v>0.17591150198174041</v>
      </c>
    </row>
    <row r="8" spans="1:4" ht="15" x14ac:dyDescent="0.2">
      <c r="A8" s="25" t="s">
        <v>19</v>
      </c>
      <c r="B8" s="116">
        <f>L.1!D15+L.1!D16+L.1!D17</f>
        <v>413.88</v>
      </c>
      <c r="C8" s="109" t="s">
        <v>16</v>
      </c>
      <c r="D8" s="34">
        <f t="shared" si="0"/>
        <v>0.11658887126715889</v>
      </c>
    </row>
    <row r="9" spans="1:4" ht="13.8" x14ac:dyDescent="0.2">
      <c r="A9" s="26" t="s">
        <v>20</v>
      </c>
      <c r="B9" s="116">
        <v>0</v>
      </c>
      <c r="C9" s="109" t="s">
        <v>16</v>
      </c>
      <c r="D9" s="34">
        <f t="shared" si="0"/>
        <v>0</v>
      </c>
    </row>
    <row r="10" spans="1:4" ht="13.8" x14ac:dyDescent="0.2">
      <c r="A10" s="27" t="s">
        <v>21</v>
      </c>
      <c r="B10" s="116">
        <f>L.1!D18+L.1!D19+L.1!D20+L.1!D21+L.1!D22+L.1!D23+L.1!D24+L.1!D25+L.1!D26</f>
        <v>174.32999999999998</v>
      </c>
      <c r="C10" s="109" t="s">
        <v>16</v>
      </c>
      <c r="D10" s="34">
        <f t="shared" si="0"/>
        <v>4.9108287252352875E-2</v>
      </c>
    </row>
    <row r="11" spans="1:4" ht="15" x14ac:dyDescent="0.2">
      <c r="A11" s="44" t="s">
        <v>22</v>
      </c>
      <c r="B11" s="116">
        <f>L.1!D27+L.1!D28</f>
        <v>103.91999999999999</v>
      </c>
      <c r="C11" s="109" t="s">
        <v>23</v>
      </c>
      <c r="D11" s="34">
        <f t="shared" si="0"/>
        <v>2.9273981593899562E-2</v>
      </c>
    </row>
    <row r="12" spans="1:4" ht="15" x14ac:dyDescent="0.2">
      <c r="A12" s="28" t="s">
        <v>24</v>
      </c>
      <c r="B12" s="116">
        <v>0</v>
      </c>
      <c r="C12" s="109" t="s">
        <v>23</v>
      </c>
      <c r="D12" s="34">
        <f t="shared" si="0"/>
        <v>0</v>
      </c>
    </row>
    <row r="13" spans="1:4" ht="13.8" x14ac:dyDescent="0.2">
      <c r="A13" s="29" t="s">
        <v>25</v>
      </c>
      <c r="B13" s="116">
        <v>0</v>
      </c>
      <c r="C13" s="109" t="s">
        <v>23</v>
      </c>
      <c r="D13" s="34">
        <f t="shared" si="0"/>
        <v>0</v>
      </c>
    </row>
    <row r="14" spans="1:4" ht="13.8" x14ac:dyDescent="0.2">
      <c r="A14" s="30" t="s">
        <v>26</v>
      </c>
      <c r="B14" s="116">
        <f>L.1!D29+L.1!D30+L.1!D31+L.1!D32</f>
        <v>953.12</v>
      </c>
      <c r="C14" s="109" t="s">
        <v>16</v>
      </c>
      <c r="D14" s="34">
        <f t="shared" si="0"/>
        <v>0.26849131386429514</v>
      </c>
    </row>
    <row r="15" spans="1:4" ht="14.4" thickBot="1" x14ac:dyDescent="0.25">
      <c r="A15" s="31" t="s">
        <v>27</v>
      </c>
      <c r="B15" s="119">
        <f>L.1!D33+L.1!D34+L.1!D35+L.1!D36</f>
        <v>295.75000000000006</v>
      </c>
      <c r="C15" s="120" t="s">
        <v>16</v>
      </c>
      <c r="D15" s="35">
        <f t="shared" si="0"/>
        <v>8.3311971289412992E-2</v>
      </c>
    </row>
    <row r="18" spans="1:4" x14ac:dyDescent="0.2">
      <c r="A18" s="69"/>
      <c r="B18" s="69"/>
      <c r="C18" s="69"/>
      <c r="D18" s="69"/>
    </row>
    <row r="19" spans="1:4" x14ac:dyDescent="0.2">
      <c r="A19" s="69"/>
      <c r="B19" s="70"/>
      <c r="C19" s="71"/>
      <c r="D19" s="71"/>
    </row>
    <row r="20" spans="1:4" x14ac:dyDescent="0.2">
      <c r="A20" s="72"/>
      <c r="B20" s="73"/>
      <c r="C20" s="71"/>
      <c r="D20" s="74"/>
    </row>
    <row r="21" spans="1:4" x14ac:dyDescent="0.2">
      <c r="A21" s="71"/>
      <c r="B21" s="73"/>
      <c r="C21" s="71"/>
      <c r="D21" s="74"/>
    </row>
    <row r="22" spans="1:4" x14ac:dyDescent="0.2">
      <c r="A22" s="71"/>
      <c r="B22" s="73"/>
      <c r="C22" s="71"/>
      <c r="D22" s="74"/>
    </row>
    <row r="23" spans="1:4" x14ac:dyDescent="0.2">
      <c r="A23" s="71"/>
      <c r="B23" s="73"/>
      <c r="C23" s="71"/>
      <c r="D23" s="74"/>
    </row>
    <row r="24" spans="1:4" x14ac:dyDescent="0.2">
      <c r="A24" s="71"/>
      <c r="B24" s="73"/>
      <c r="C24" s="71"/>
      <c r="D24" s="74"/>
    </row>
    <row r="25" spans="1:4" x14ac:dyDescent="0.2">
      <c r="A25" s="71"/>
      <c r="B25" s="73"/>
      <c r="C25" s="71"/>
      <c r="D25" s="74"/>
    </row>
    <row r="26" spans="1:4" ht="12.75" x14ac:dyDescent="0.2">
      <c r="A26" s="86"/>
      <c r="B26" s="73"/>
      <c r="C26" s="71"/>
      <c r="D26" s="74"/>
    </row>
    <row r="27" spans="1:4" ht="12.75" x14ac:dyDescent="0.2">
      <c r="A27" s="71"/>
      <c r="B27" s="73"/>
      <c r="C27" s="71"/>
      <c r="D27" s="74"/>
    </row>
    <row r="28" spans="1:4" ht="12.75" x14ac:dyDescent="0.2">
      <c r="A28" s="71"/>
      <c r="B28" s="73"/>
      <c r="C28" s="71"/>
      <c r="D28" s="74"/>
    </row>
    <row r="29" spans="1:4" ht="12.75" x14ac:dyDescent="0.2">
      <c r="A29" s="71"/>
      <c r="B29" s="73"/>
      <c r="C29" s="71"/>
      <c r="D29" s="74"/>
    </row>
    <row r="30" spans="1:4" ht="12.75" x14ac:dyDescent="0.2">
      <c r="A30" s="71"/>
      <c r="B30" s="73"/>
      <c r="C30" s="71"/>
      <c r="D30" s="74"/>
    </row>
  </sheetData>
  <mergeCells count="2">
    <mergeCell ref="A3:D3"/>
    <mergeCell ref="A1:D1"/>
  </mergeCells>
  <printOptions horizontalCentered="1"/>
  <pageMargins left="0.98425196850393704" right="0.98425196850393704" top="0.59055118110236227" bottom="0.98425196850393704" header="0.31496062992125984" footer="0.31496062992125984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workbookViewId="0">
      <selection activeCell="B20" sqref="B20"/>
    </sheetView>
  </sheetViews>
  <sheetFormatPr defaultRowHeight="12.6" x14ac:dyDescent="0.2"/>
  <cols>
    <col min="1" max="1" width="32.7265625" customWidth="1"/>
    <col min="2" max="2" width="16.36328125" customWidth="1"/>
    <col min="3" max="3" width="32.7265625" customWidth="1"/>
  </cols>
  <sheetData>
    <row r="1" spans="1:3" ht="16.2" x14ac:dyDescent="0.3">
      <c r="A1" s="21" t="s">
        <v>28</v>
      </c>
    </row>
    <row r="2" spans="1:3" ht="13.2" thickBot="1" x14ac:dyDescent="0.25"/>
    <row r="3" spans="1:3" ht="26.4" customHeight="1" thickBot="1" x14ac:dyDescent="0.25">
      <c r="A3" s="124" t="s">
        <v>48</v>
      </c>
      <c r="B3" s="125"/>
      <c r="C3" s="126"/>
    </row>
    <row r="4" spans="1:3" x14ac:dyDescent="0.2">
      <c r="A4" s="4" t="s">
        <v>0</v>
      </c>
      <c r="B4" s="5">
        <f>413431.65+144595</f>
        <v>558026.65</v>
      </c>
      <c r="C4" s="6"/>
    </row>
    <row r="5" spans="1:3" x14ac:dyDescent="0.2">
      <c r="A5" s="7" t="s">
        <v>2</v>
      </c>
      <c r="B5" s="8">
        <v>109728.84</v>
      </c>
      <c r="C5" s="9"/>
    </row>
    <row r="6" spans="1:3" x14ac:dyDescent="0.2">
      <c r="A6" s="7" t="s">
        <v>3</v>
      </c>
      <c r="B6" s="8">
        <v>159370.01</v>
      </c>
      <c r="C6" s="9"/>
    </row>
    <row r="7" spans="1:3" x14ac:dyDescent="0.2">
      <c r="A7" s="7" t="s">
        <v>5</v>
      </c>
      <c r="B7" s="8">
        <v>154844.54</v>
      </c>
      <c r="C7" s="9"/>
    </row>
    <row r="8" spans="1:3" x14ac:dyDescent="0.2">
      <c r="A8" s="10" t="s">
        <v>6</v>
      </c>
      <c r="B8" s="11">
        <f>SUBTOTAL(9,B4:B7)</f>
        <v>981970.04</v>
      </c>
      <c r="C8" s="9"/>
    </row>
    <row r="9" spans="1:3" ht="13.2" thickBot="1" x14ac:dyDescent="0.25">
      <c r="A9" s="12" t="s">
        <v>7</v>
      </c>
      <c r="B9" s="13">
        <v>308566.21000000002</v>
      </c>
      <c r="C9" s="14"/>
    </row>
    <row r="10" spans="1:3" ht="13.95" thickBot="1" x14ac:dyDescent="0.25">
      <c r="A10" s="1"/>
      <c r="B10" s="2"/>
      <c r="C10" s="2"/>
    </row>
    <row r="11" spans="1:3" ht="26.4" customHeight="1" thickBot="1" x14ac:dyDescent="0.25">
      <c r="A11" s="130" t="s">
        <v>49</v>
      </c>
      <c r="B11" s="131"/>
      <c r="C11" s="132"/>
    </row>
    <row r="12" spans="1:3" x14ac:dyDescent="0.2">
      <c r="A12" s="4" t="s">
        <v>9</v>
      </c>
      <c r="B12" s="15">
        <f>L.2!H34</f>
        <v>1560664.7563</v>
      </c>
      <c r="C12" s="121"/>
    </row>
    <row r="13" spans="1:3" x14ac:dyDescent="0.2">
      <c r="A13" s="7" t="s">
        <v>10</v>
      </c>
      <c r="B13" s="17">
        <f>B8</f>
        <v>981970.04</v>
      </c>
      <c r="C13" s="122"/>
    </row>
    <row r="14" spans="1:3" x14ac:dyDescent="0.2">
      <c r="A14" s="7" t="s">
        <v>11</v>
      </c>
      <c r="B14" s="17">
        <f>B9</f>
        <v>308566.21000000002</v>
      </c>
      <c r="C14" s="18"/>
    </row>
    <row r="15" spans="1:3" ht="13.2" thickBot="1" x14ac:dyDescent="0.25">
      <c r="A15" s="12" t="s">
        <v>12</v>
      </c>
      <c r="B15" s="19">
        <f>B12-B13-B14</f>
        <v>270128.50629999995</v>
      </c>
      <c r="C15" s="20"/>
    </row>
    <row r="16" spans="1:3" x14ac:dyDescent="0.2">
      <c r="A16" s="2"/>
      <c r="B16" s="2"/>
      <c r="C16" s="2"/>
    </row>
    <row r="17" spans="1:3" ht="12.75" x14ac:dyDescent="0.2">
      <c r="A17" s="2"/>
      <c r="B17" s="2"/>
      <c r="C17" s="2"/>
    </row>
    <row r="18" spans="1:3" ht="12.75" x14ac:dyDescent="0.2">
      <c r="A18" s="85"/>
      <c r="B18" s="85"/>
      <c r="C18" s="85"/>
    </row>
    <row r="19" spans="1:3" x14ac:dyDescent="0.2">
      <c r="A19" s="76"/>
      <c r="B19" s="77"/>
      <c r="C19" s="76"/>
    </row>
    <row r="20" spans="1:3" x14ac:dyDescent="0.2">
      <c r="A20" s="76"/>
      <c r="B20" s="77"/>
      <c r="C20" s="76"/>
    </row>
    <row r="21" spans="1:3" x14ac:dyDescent="0.2">
      <c r="A21" s="76"/>
      <c r="B21" s="77"/>
      <c r="C21" s="76"/>
    </row>
    <row r="22" spans="1:3" x14ac:dyDescent="0.2">
      <c r="A22" s="76"/>
      <c r="B22" s="77"/>
      <c r="C22" s="76"/>
    </row>
    <row r="23" spans="1:3" x14ac:dyDescent="0.2">
      <c r="A23" s="78"/>
      <c r="B23" s="79"/>
      <c r="C23" s="76"/>
    </row>
    <row r="24" spans="1:3" x14ac:dyDescent="0.2">
      <c r="A24" s="78"/>
      <c r="B24" s="79"/>
      <c r="C24" s="76"/>
    </row>
    <row r="25" spans="1:3" ht="13.2" x14ac:dyDescent="0.2">
      <c r="A25" s="80"/>
      <c r="B25" s="81"/>
      <c r="C25" s="81"/>
    </row>
    <row r="26" spans="1:3" x14ac:dyDescent="0.2">
      <c r="A26" s="85"/>
      <c r="B26" s="85"/>
      <c r="C26" s="85"/>
    </row>
    <row r="27" spans="1:3" x14ac:dyDescent="0.2">
      <c r="A27" s="76"/>
      <c r="B27" s="82"/>
      <c r="C27" s="76"/>
    </row>
    <row r="28" spans="1:3" ht="12.75" x14ac:dyDescent="0.2">
      <c r="A28" s="76"/>
      <c r="B28" s="83"/>
      <c r="C28" s="76"/>
    </row>
    <row r="29" spans="1:3" ht="12.75" x14ac:dyDescent="0.2">
      <c r="A29" s="76"/>
      <c r="B29" s="83"/>
      <c r="C29" s="76"/>
    </row>
    <row r="30" spans="1:3" ht="12.75" x14ac:dyDescent="0.2">
      <c r="A30" s="78"/>
      <c r="B30" s="84"/>
      <c r="C30" s="78"/>
    </row>
  </sheetData>
  <mergeCells count="2">
    <mergeCell ref="A3:C3"/>
    <mergeCell ref="A11:C11"/>
  </mergeCells>
  <printOptions horizontalCentered="1"/>
  <pageMargins left="0.98425196850393704" right="0.98425196850393704" top="0.59055118110236227" bottom="0.98425196850393704" header="0.31496062992125984" footer="0.31496062992125984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workbookViewId="0">
      <selection activeCell="B17" sqref="B17"/>
    </sheetView>
  </sheetViews>
  <sheetFormatPr defaultRowHeight="12.6" x14ac:dyDescent="0.2"/>
  <cols>
    <col min="1" max="1" width="32.7265625" customWidth="1"/>
    <col min="2" max="3" width="16.36328125" customWidth="1"/>
    <col min="4" max="4" width="23.7265625" customWidth="1"/>
  </cols>
  <sheetData>
    <row r="1" spans="1:4" ht="16.2" x14ac:dyDescent="0.3">
      <c r="A1" s="136" t="s">
        <v>44</v>
      </c>
      <c r="B1" s="136"/>
      <c r="C1" s="136"/>
      <c r="D1" s="136"/>
    </row>
    <row r="2" spans="1:4" ht="13.2" thickBot="1" x14ac:dyDescent="0.25"/>
    <row r="3" spans="1:4" ht="26.4" customHeight="1" thickBot="1" x14ac:dyDescent="0.25">
      <c r="A3" s="133" t="s">
        <v>50</v>
      </c>
      <c r="B3" s="134"/>
      <c r="C3" s="134"/>
      <c r="D3" s="135"/>
    </row>
    <row r="4" spans="1:4" ht="13.8" x14ac:dyDescent="0.2">
      <c r="A4" s="33" t="s">
        <v>15</v>
      </c>
      <c r="B4" s="36">
        <f>SUBTOTAL(9,B5:B15)</f>
        <v>2902.84</v>
      </c>
      <c r="C4" s="37" t="s">
        <v>16</v>
      </c>
      <c r="D4" s="22"/>
    </row>
    <row r="5" spans="1:4" ht="13.8" x14ac:dyDescent="0.2">
      <c r="A5" s="23" t="s">
        <v>17</v>
      </c>
      <c r="B5" s="38">
        <f>L.2!D6+L.2!D7</f>
        <v>496.67</v>
      </c>
      <c r="C5" s="39" t="s">
        <v>16</v>
      </c>
      <c r="D5" s="34">
        <f>B5/$B$4</f>
        <v>0.17109795923991677</v>
      </c>
    </row>
    <row r="6" spans="1:4" ht="25.2" x14ac:dyDescent="0.2">
      <c r="A6" s="105" t="s">
        <v>43</v>
      </c>
      <c r="B6" s="38">
        <f>L.2!D8+L.2!D9+L.2!D10+L.2!D11</f>
        <v>537.80000000000007</v>
      </c>
      <c r="C6" s="39" t="s">
        <v>16</v>
      </c>
      <c r="D6" s="34">
        <f t="shared" ref="D6:D15" si="0">B6/$B$4</f>
        <v>0.18526684212702044</v>
      </c>
    </row>
    <row r="7" spans="1:4" ht="13.8" x14ac:dyDescent="0.2">
      <c r="A7" s="24" t="s">
        <v>18</v>
      </c>
      <c r="B7" s="38">
        <f>L.2!D12+L.2!D13+L.2!D14+L.2!D15</f>
        <v>646.04</v>
      </c>
      <c r="C7" s="39" t="s">
        <v>16</v>
      </c>
      <c r="D7" s="34">
        <f t="shared" si="0"/>
        <v>0.22255446390431438</v>
      </c>
    </row>
    <row r="8" spans="1:4" ht="15" x14ac:dyDescent="0.2">
      <c r="A8" s="25" t="s">
        <v>19</v>
      </c>
      <c r="B8" s="38">
        <f>L.2!D16+L.2!D17+L.2!D18</f>
        <v>366.95</v>
      </c>
      <c r="C8" s="39" t="s">
        <v>16</v>
      </c>
      <c r="D8" s="34">
        <f t="shared" si="0"/>
        <v>0.12641068746468975</v>
      </c>
    </row>
    <row r="9" spans="1:4" ht="13.8" x14ac:dyDescent="0.2">
      <c r="A9" s="26" t="s">
        <v>20</v>
      </c>
      <c r="B9" s="38">
        <v>0</v>
      </c>
      <c r="C9" s="39" t="s">
        <v>16</v>
      </c>
      <c r="D9" s="34">
        <f t="shared" si="0"/>
        <v>0</v>
      </c>
    </row>
    <row r="10" spans="1:4" ht="13.8" x14ac:dyDescent="0.2">
      <c r="A10" s="27" t="s">
        <v>21</v>
      </c>
      <c r="B10" s="38">
        <f>L.2!D19+L.2!D20+L.2!D21+L.2!D22+L.2!D23+L.2!D24</f>
        <v>142.09</v>
      </c>
      <c r="C10" s="39" t="s">
        <v>16</v>
      </c>
      <c r="D10" s="34">
        <f t="shared" si="0"/>
        <v>4.8948615838282507E-2</v>
      </c>
    </row>
    <row r="11" spans="1:4" ht="15" x14ac:dyDescent="0.2">
      <c r="A11" s="44" t="s">
        <v>22</v>
      </c>
      <c r="B11" s="38">
        <f>L.2!D25+L.2!D26</f>
        <v>103.91999999999999</v>
      </c>
      <c r="C11" s="39" t="s">
        <v>23</v>
      </c>
      <c r="D11" s="34">
        <f t="shared" si="0"/>
        <v>3.5799424012346523E-2</v>
      </c>
    </row>
    <row r="12" spans="1:4" ht="15" x14ac:dyDescent="0.2">
      <c r="A12" s="28" t="s">
        <v>24</v>
      </c>
      <c r="B12" s="38">
        <v>0</v>
      </c>
      <c r="C12" s="39" t="s">
        <v>23</v>
      </c>
      <c r="D12" s="34">
        <f t="shared" si="0"/>
        <v>0</v>
      </c>
    </row>
    <row r="13" spans="1:4" ht="13.8" x14ac:dyDescent="0.2">
      <c r="A13" s="29" t="s">
        <v>25</v>
      </c>
      <c r="B13" s="38">
        <v>0</v>
      </c>
      <c r="C13" s="39" t="s">
        <v>23</v>
      </c>
      <c r="D13" s="34">
        <f t="shared" si="0"/>
        <v>0</v>
      </c>
    </row>
    <row r="14" spans="1:4" ht="13.8" x14ac:dyDescent="0.2">
      <c r="A14" s="30" t="s">
        <v>26</v>
      </c>
      <c r="B14" s="38">
        <f>L.2!D27+L.2!D28+L.2!D29</f>
        <v>318.95</v>
      </c>
      <c r="C14" s="39" t="s">
        <v>16</v>
      </c>
      <c r="D14" s="34">
        <f t="shared" si="0"/>
        <v>0.10987515674305162</v>
      </c>
    </row>
    <row r="15" spans="1:4" ht="14.4" thickBot="1" x14ac:dyDescent="0.25">
      <c r="A15" s="31" t="s">
        <v>27</v>
      </c>
      <c r="B15" s="40">
        <f>L.2!D30+L.2!D31+L.2!D32+L.2!D33</f>
        <v>290.42</v>
      </c>
      <c r="C15" s="41" t="s">
        <v>16</v>
      </c>
      <c r="D15" s="35">
        <f t="shared" si="0"/>
        <v>0.10004685067037798</v>
      </c>
    </row>
    <row r="16" spans="1:4" x14ac:dyDescent="0.2">
      <c r="A16" s="2"/>
      <c r="B16" s="2"/>
      <c r="C16" s="2"/>
      <c r="D16" s="2"/>
    </row>
    <row r="17" spans="1:4" x14ac:dyDescent="0.2">
      <c r="A17" s="2"/>
      <c r="B17" s="170"/>
      <c r="C17" s="2"/>
      <c r="D17" s="2"/>
    </row>
    <row r="18" spans="1:4" x14ac:dyDescent="0.2">
      <c r="A18" s="68"/>
      <c r="B18" s="68"/>
      <c r="C18" s="68"/>
      <c r="D18" s="68"/>
    </row>
    <row r="19" spans="1:4" x14ac:dyDescent="0.2">
      <c r="A19" s="69"/>
      <c r="B19" s="70"/>
      <c r="C19" s="71"/>
      <c r="D19" s="71"/>
    </row>
    <row r="20" spans="1:4" x14ac:dyDescent="0.2">
      <c r="A20" s="72"/>
      <c r="B20" s="73"/>
      <c r="C20" s="71"/>
      <c r="D20" s="74"/>
    </row>
    <row r="21" spans="1:4" x14ac:dyDescent="0.2">
      <c r="A21" s="71"/>
      <c r="B21" s="73"/>
      <c r="C21" s="71"/>
      <c r="D21" s="74"/>
    </row>
    <row r="22" spans="1:4" x14ac:dyDescent="0.2">
      <c r="A22" s="71"/>
      <c r="B22" s="73"/>
      <c r="C22" s="71"/>
      <c r="D22" s="74"/>
    </row>
    <row r="23" spans="1:4" x14ac:dyDescent="0.2">
      <c r="A23" s="71"/>
      <c r="B23" s="73"/>
      <c r="C23" s="71"/>
      <c r="D23" s="74"/>
    </row>
    <row r="24" spans="1:4" x14ac:dyDescent="0.2">
      <c r="A24" s="71"/>
      <c r="B24" s="73"/>
      <c r="C24" s="71"/>
      <c r="D24" s="74"/>
    </row>
    <row r="25" spans="1:4" x14ac:dyDescent="0.2">
      <c r="A25" s="71"/>
      <c r="B25" s="73"/>
      <c r="C25" s="71"/>
      <c r="D25" s="74"/>
    </row>
    <row r="26" spans="1:4" x14ac:dyDescent="0.2">
      <c r="A26" s="75"/>
      <c r="B26" s="73"/>
      <c r="C26" s="71"/>
      <c r="D26" s="74"/>
    </row>
    <row r="27" spans="1:4" ht="12.75" x14ac:dyDescent="0.2">
      <c r="A27" s="71"/>
      <c r="B27" s="73"/>
      <c r="C27" s="71"/>
      <c r="D27" s="74"/>
    </row>
    <row r="28" spans="1:4" ht="12.75" x14ac:dyDescent="0.2">
      <c r="A28" s="71"/>
      <c r="B28" s="73"/>
      <c r="C28" s="71"/>
      <c r="D28" s="74"/>
    </row>
    <row r="29" spans="1:4" ht="12.75" x14ac:dyDescent="0.2">
      <c r="A29" s="71"/>
      <c r="B29" s="73"/>
      <c r="C29" s="71"/>
      <c r="D29" s="74"/>
    </row>
    <row r="30" spans="1:4" ht="12.75" x14ac:dyDescent="0.2">
      <c r="A30" s="71"/>
      <c r="B30" s="73"/>
      <c r="C30" s="71"/>
      <c r="D30" s="74"/>
    </row>
  </sheetData>
  <mergeCells count="2">
    <mergeCell ref="A3:D3"/>
    <mergeCell ref="A1:D1"/>
  </mergeCells>
  <printOptions horizontalCentered="1"/>
  <pageMargins left="0.98425196850393704" right="0.98425196850393704" top="0.59055118110236227" bottom="0.98425196850393704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0"/>
  <sheetViews>
    <sheetView workbookViewId="0">
      <selection activeCell="B23" sqref="B23"/>
    </sheetView>
  </sheetViews>
  <sheetFormatPr defaultRowHeight="12.6" x14ac:dyDescent="0.2"/>
  <cols>
    <col min="1" max="1" width="32.7265625" customWidth="1"/>
    <col min="2" max="2" width="16.36328125" customWidth="1"/>
    <col min="3" max="3" width="32.7265625" customWidth="1"/>
  </cols>
  <sheetData>
    <row r="1" spans="1:3" ht="16.2" x14ac:dyDescent="0.3">
      <c r="A1" s="21" t="s">
        <v>133</v>
      </c>
    </row>
    <row r="2" spans="1:3" ht="13.2" thickBot="1" x14ac:dyDescent="0.25"/>
    <row r="3" spans="1:3" ht="26.4" customHeight="1" thickBot="1" x14ac:dyDescent="0.25">
      <c r="A3" s="124" t="s">
        <v>134</v>
      </c>
      <c r="B3" s="125"/>
      <c r="C3" s="126"/>
    </row>
    <row r="4" spans="1:3" ht="25.2" x14ac:dyDescent="0.2">
      <c r="A4" s="4" t="s">
        <v>0</v>
      </c>
      <c r="B4" s="5">
        <v>681609.13</v>
      </c>
      <c r="C4" s="6" t="s">
        <v>1</v>
      </c>
    </row>
    <row r="5" spans="1:3" ht="27" customHeight="1" x14ac:dyDescent="0.2">
      <c r="A5" s="7" t="s">
        <v>2</v>
      </c>
      <c r="B5" s="8">
        <v>144380.04999999999</v>
      </c>
      <c r="C5" s="9" t="s">
        <v>1</v>
      </c>
    </row>
    <row r="6" spans="1:3" ht="37.799999999999997" x14ac:dyDescent="0.2">
      <c r="A6" s="7" t="s">
        <v>3</v>
      </c>
      <c r="B6" s="8">
        <v>190878.25</v>
      </c>
      <c r="C6" s="9" t="s">
        <v>4</v>
      </c>
    </row>
    <row r="7" spans="1:3" x14ac:dyDescent="0.2">
      <c r="A7" s="7" t="s">
        <v>5</v>
      </c>
      <c r="B7" s="8">
        <v>192876.4</v>
      </c>
      <c r="C7" s="9"/>
    </row>
    <row r="8" spans="1:3" x14ac:dyDescent="0.2">
      <c r="A8" s="10" t="s">
        <v>6</v>
      </c>
      <c r="B8" s="11">
        <f>SUBTOTAL(9,B4:B7)</f>
        <v>1209743.8299999998</v>
      </c>
      <c r="C8" s="9"/>
    </row>
    <row r="9" spans="1:3" ht="13.2" thickBot="1" x14ac:dyDescent="0.25">
      <c r="A9" s="12" t="s">
        <v>7</v>
      </c>
      <c r="B9" s="13">
        <v>384354.14</v>
      </c>
      <c r="C9" s="14" t="s">
        <v>8</v>
      </c>
    </row>
    <row r="10" spans="1:3" ht="13.95" thickBot="1" x14ac:dyDescent="0.25">
      <c r="A10" s="1"/>
      <c r="B10" s="2"/>
      <c r="C10" s="2"/>
    </row>
    <row r="11" spans="1:3" ht="26.4" customHeight="1" thickBot="1" x14ac:dyDescent="0.25">
      <c r="A11" s="130" t="s">
        <v>135</v>
      </c>
      <c r="B11" s="131"/>
      <c r="C11" s="132"/>
    </row>
    <row r="12" spans="1:3" x14ac:dyDescent="0.2">
      <c r="A12" s="4" t="s">
        <v>9</v>
      </c>
      <c r="B12" s="15">
        <f>L.2BP!H37</f>
        <v>1619726.2308696005</v>
      </c>
      <c r="C12" s="121"/>
    </row>
    <row r="13" spans="1:3" x14ac:dyDescent="0.2">
      <c r="A13" s="7" t="s">
        <v>10</v>
      </c>
      <c r="B13" s="17">
        <f>B8</f>
        <v>1209743.8299999998</v>
      </c>
      <c r="C13" s="122"/>
    </row>
    <row r="14" spans="1:3" x14ac:dyDescent="0.2">
      <c r="A14" s="7" t="s">
        <v>11</v>
      </c>
      <c r="B14" s="17">
        <f>B9</f>
        <v>384354.14</v>
      </c>
      <c r="C14" s="18"/>
    </row>
    <row r="15" spans="1:3" ht="13.2" thickBot="1" x14ac:dyDescent="0.25">
      <c r="A15" s="12" t="s">
        <v>12</v>
      </c>
      <c r="B15" s="19">
        <f>B12-B13-B14</f>
        <v>25628.260869600694</v>
      </c>
      <c r="C15" s="20"/>
    </row>
    <row r="16" spans="1:3" x14ac:dyDescent="0.2">
      <c r="A16" s="2"/>
      <c r="B16" s="2"/>
      <c r="C16" s="2"/>
    </row>
    <row r="17" spans="1:3" x14ac:dyDescent="0.2">
      <c r="A17" s="2"/>
      <c r="B17" s="2"/>
      <c r="C17" s="2"/>
    </row>
    <row r="18" spans="1:3" x14ac:dyDescent="0.2">
      <c r="A18" s="85"/>
      <c r="B18" s="85"/>
      <c r="C18" s="85"/>
    </row>
    <row r="19" spans="1:3" x14ac:dyDescent="0.2">
      <c r="A19" s="76"/>
      <c r="B19" s="77"/>
      <c r="C19" s="76"/>
    </row>
    <row r="20" spans="1:3" x14ac:dyDescent="0.2">
      <c r="A20" s="76"/>
      <c r="B20" s="77"/>
      <c r="C20" s="76"/>
    </row>
    <row r="21" spans="1:3" x14ac:dyDescent="0.2">
      <c r="A21" s="76"/>
      <c r="B21" s="77"/>
      <c r="C21" s="76"/>
    </row>
    <row r="22" spans="1:3" x14ac:dyDescent="0.2">
      <c r="A22" s="76"/>
      <c r="B22" s="77"/>
      <c r="C22" s="76"/>
    </row>
    <row r="23" spans="1:3" x14ac:dyDescent="0.2">
      <c r="A23" s="78"/>
      <c r="B23" s="79"/>
      <c r="C23" s="76"/>
    </row>
    <row r="24" spans="1:3" ht="12.75" x14ac:dyDescent="0.2">
      <c r="A24" s="78"/>
      <c r="B24" s="79"/>
      <c r="C24" s="76"/>
    </row>
    <row r="25" spans="1:3" ht="12.75" x14ac:dyDescent="0.2">
      <c r="A25" s="80"/>
      <c r="B25" s="81"/>
      <c r="C25" s="81"/>
    </row>
    <row r="26" spans="1:3" ht="12.75" x14ac:dyDescent="0.2">
      <c r="A26" s="85"/>
      <c r="B26" s="85"/>
      <c r="C26" s="85"/>
    </row>
    <row r="27" spans="1:3" ht="12.75" x14ac:dyDescent="0.2">
      <c r="A27" s="76"/>
      <c r="B27" s="82"/>
      <c r="C27" s="76"/>
    </row>
    <row r="28" spans="1:3" x14ac:dyDescent="0.2">
      <c r="A28" s="76"/>
      <c r="B28" s="83"/>
      <c r="C28" s="76"/>
    </row>
    <row r="29" spans="1:3" x14ac:dyDescent="0.2">
      <c r="A29" s="76"/>
      <c r="B29" s="83"/>
      <c r="C29" s="76"/>
    </row>
    <row r="30" spans="1:3" x14ac:dyDescent="0.2">
      <c r="A30" s="78"/>
      <c r="B30" s="84"/>
      <c r="C30" s="78"/>
    </row>
  </sheetData>
  <mergeCells count="2">
    <mergeCell ref="A3:C3"/>
    <mergeCell ref="A11:C11"/>
  </mergeCells>
  <printOptions horizontalCentered="1"/>
  <pageMargins left="0.98425196850393704" right="0.98425196850393704" top="0.59055118110236227" bottom="0.98425196850393704" header="0.31496062992125984" footer="0.31496062992125984"/>
  <pageSetup paperSize="9" scale="8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workbookViewId="0">
      <selection activeCell="B39" sqref="B39"/>
    </sheetView>
  </sheetViews>
  <sheetFormatPr defaultRowHeight="12.6" x14ac:dyDescent="0.2"/>
  <cols>
    <col min="1" max="1" width="32.7265625" customWidth="1"/>
    <col min="2" max="3" width="16.36328125" customWidth="1"/>
    <col min="4" max="4" width="23.90625" customWidth="1"/>
  </cols>
  <sheetData>
    <row r="1" spans="1:4" ht="16.2" x14ac:dyDescent="0.3">
      <c r="A1" s="136" t="s">
        <v>131</v>
      </c>
      <c r="B1" s="136"/>
      <c r="C1" s="136"/>
      <c r="D1" s="136"/>
    </row>
    <row r="2" spans="1:4" ht="13.2" thickBot="1" x14ac:dyDescent="0.25"/>
    <row r="3" spans="1:4" ht="26.4" customHeight="1" thickBot="1" x14ac:dyDescent="0.25">
      <c r="A3" s="133" t="s">
        <v>130</v>
      </c>
      <c r="B3" s="134"/>
      <c r="C3" s="134"/>
      <c r="D3" s="135"/>
    </row>
    <row r="4" spans="1:4" ht="13.8" x14ac:dyDescent="0.2">
      <c r="A4" s="33" t="s">
        <v>15</v>
      </c>
      <c r="B4" s="36">
        <f>SUBTOTAL(9,B5:B15)</f>
        <v>3549.91</v>
      </c>
      <c r="C4" s="37" t="s">
        <v>16</v>
      </c>
      <c r="D4" s="22"/>
    </row>
    <row r="5" spans="1:4" ht="13.8" x14ac:dyDescent="0.2">
      <c r="A5" s="23" t="s">
        <v>17</v>
      </c>
      <c r="B5" s="38">
        <f>L.2BP!D6</f>
        <v>446.64</v>
      </c>
      <c r="C5" s="39" t="s">
        <v>16</v>
      </c>
      <c r="D5" s="34">
        <f>B5/$B$4</f>
        <v>0.12581727424075539</v>
      </c>
    </row>
    <row r="6" spans="1:4" ht="25.2" x14ac:dyDescent="0.2">
      <c r="A6" s="105" t="s">
        <v>43</v>
      </c>
      <c r="B6" s="38">
        <f>L.2BP!D7+L.2BP!D8+L.2BP!D9+L.2BP!D10</f>
        <v>537.80000000000007</v>
      </c>
      <c r="C6" s="39" t="s">
        <v>16</v>
      </c>
      <c r="D6" s="34">
        <f t="shared" ref="D6:D15" si="0">B6/$B$4</f>
        <v>0.15149679851038481</v>
      </c>
    </row>
    <row r="7" spans="1:4" ht="13.8" x14ac:dyDescent="0.2">
      <c r="A7" s="24" t="s">
        <v>18</v>
      </c>
      <c r="B7" s="38">
        <f>L.2BP!D11+L.2BP!D12+L.2BP!D13+L.2BP!D14</f>
        <v>624.47</v>
      </c>
      <c r="C7" s="39" t="s">
        <v>16</v>
      </c>
      <c r="D7" s="34">
        <f t="shared" si="0"/>
        <v>0.17591150198174041</v>
      </c>
    </row>
    <row r="8" spans="1:4" ht="13.95" x14ac:dyDescent="0.2">
      <c r="A8" s="25" t="s">
        <v>19</v>
      </c>
      <c r="B8" s="38">
        <f>L.2BP!D15+L.2BP!D16+L.2BP!D17</f>
        <v>413.88</v>
      </c>
      <c r="C8" s="39" t="s">
        <v>16</v>
      </c>
      <c r="D8" s="34">
        <f t="shared" si="0"/>
        <v>0.11658887126715889</v>
      </c>
    </row>
    <row r="9" spans="1:4" ht="13.8" x14ac:dyDescent="0.2">
      <c r="A9" s="26" t="s">
        <v>20</v>
      </c>
      <c r="B9" s="38">
        <v>0</v>
      </c>
      <c r="C9" s="39" t="s">
        <v>16</v>
      </c>
      <c r="D9" s="34">
        <f t="shared" si="0"/>
        <v>0</v>
      </c>
    </row>
    <row r="10" spans="1:4" ht="13.8" x14ac:dyDescent="0.2">
      <c r="A10" s="27" t="s">
        <v>21</v>
      </c>
      <c r="B10" s="38">
        <f>L.2BP!D18+L.2BP!D19+L.2BP!D20+L.2BP!D21+L.2BP!D22+L.2BP!D23+L.2BP!D24+L.2BP!D25+L.2BP!D26</f>
        <v>174.32999999999998</v>
      </c>
      <c r="C10" s="39" t="s">
        <v>16</v>
      </c>
      <c r="D10" s="34">
        <f t="shared" si="0"/>
        <v>4.9108287252352875E-2</v>
      </c>
    </row>
    <row r="11" spans="1:4" ht="13.95" x14ac:dyDescent="0.2">
      <c r="A11" s="44" t="s">
        <v>22</v>
      </c>
      <c r="B11" s="38">
        <f>L.2BP!D27+L.2BP!D28</f>
        <v>103.91999999999999</v>
      </c>
      <c r="C11" s="39" t="s">
        <v>23</v>
      </c>
      <c r="D11" s="34">
        <f t="shared" si="0"/>
        <v>2.9273981593899562E-2</v>
      </c>
    </row>
    <row r="12" spans="1:4" ht="13.95" x14ac:dyDescent="0.2">
      <c r="A12" s="28" t="s">
        <v>24</v>
      </c>
      <c r="B12" s="38">
        <v>0</v>
      </c>
      <c r="C12" s="39" t="s">
        <v>23</v>
      </c>
      <c r="D12" s="34">
        <f t="shared" si="0"/>
        <v>0</v>
      </c>
    </row>
    <row r="13" spans="1:4" ht="13.8" x14ac:dyDescent="0.2">
      <c r="A13" s="29" t="s">
        <v>25</v>
      </c>
      <c r="B13" s="38">
        <v>0</v>
      </c>
      <c r="C13" s="39" t="s">
        <v>23</v>
      </c>
      <c r="D13" s="34">
        <f t="shared" si="0"/>
        <v>0</v>
      </c>
    </row>
    <row r="14" spans="1:4" ht="13.8" x14ac:dyDescent="0.2">
      <c r="A14" s="30" t="s">
        <v>26</v>
      </c>
      <c r="B14" s="38">
        <f>L.2BP!D29+L.2BP!D30+L.2BP!D31+L.2BP!D32</f>
        <v>953.12</v>
      </c>
      <c r="C14" s="39" t="s">
        <v>16</v>
      </c>
      <c r="D14" s="34">
        <f t="shared" si="0"/>
        <v>0.26849131386429514</v>
      </c>
    </row>
    <row r="15" spans="1:4" ht="14.4" thickBot="1" x14ac:dyDescent="0.25">
      <c r="A15" s="31" t="s">
        <v>27</v>
      </c>
      <c r="B15" s="40">
        <f>L.2BP!D33+L.2BP!D34+L.2BP!D35+L.2BP!D36</f>
        <v>295.75000000000006</v>
      </c>
      <c r="C15" s="41" t="s">
        <v>16</v>
      </c>
      <c r="D15" s="35">
        <f t="shared" si="0"/>
        <v>8.3311971289412992E-2</v>
      </c>
    </row>
    <row r="16" spans="1:4" x14ac:dyDescent="0.2">
      <c r="A16" s="2"/>
      <c r="B16" s="2"/>
      <c r="C16" s="2"/>
      <c r="D16" s="2"/>
    </row>
    <row r="17" spans="1:4" x14ac:dyDescent="0.2">
      <c r="A17" s="2"/>
      <c r="B17" s="2"/>
      <c r="C17" s="2"/>
      <c r="D17" s="2"/>
    </row>
    <row r="18" spans="1:4" x14ac:dyDescent="0.2">
      <c r="A18" s="68"/>
      <c r="B18" s="68"/>
      <c r="C18" s="68"/>
      <c r="D18" s="68"/>
    </row>
    <row r="19" spans="1:4" x14ac:dyDescent="0.2">
      <c r="A19" s="69"/>
      <c r="B19" s="70"/>
      <c r="C19" s="71"/>
      <c r="D19" s="71"/>
    </row>
    <row r="20" spans="1:4" x14ac:dyDescent="0.2">
      <c r="A20" s="72"/>
      <c r="B20" s="73"/>
      <c r="C20" s="71"/>
      <c r="D20" s="74"/>
    </row>
    <row r="21" spans="1:4" x14ac:dyDescent="0.2">
      <c r="A21" s="71"/>
      <c r="B21" s="73"/>
      <c r="C21" s="71"/>
      <c r="D21" s="74"/>
    </row>
    <row r="22" spans="1:4" x14ac:dyDescent="0.2">
      <c r="A22" s="71"/>
      <c r="B22" s="73"/>
      <c r="C22" s="71"/>
      <c r="D22" s="74"/>
    </row>
    <row r="23" spans="1:4" x14ac:dyDescent="0.2">
      <c r="A23" s="71"/>
      <c r="B23" s="73"/>
      <c r="C23" s="71"/>
      <c r="D23" s="74"/>
    </row>
    <row r="24" spans="1:4" x14ac:dyDescent="0.2">
      <c r="A24" s="71"/>
      <c r="B24" s="73"/>
      <c r="C24" s="71"/>
      <c r="D24" s="74"/>
    </row>
    <row r="25" spans="1:4" x14ac:dyDescent="0.2">
      <c r="A25" s="71"/>
      <c r="B25" s="73"/>
      <c r="C25" s="71"/>
      <c r="D25" s="74"/>
    </row>
    <row r="26" spans="1:4" x14ac:dyDescent="0.2">
      <c r="A26" s="75"/>
      <c r="B26" s="73"/>
      <c r="C26" s="71"/>
      <c r="D26" s="74"/>
    </row>
    <row r="27" spans="1:4" ht="12.75" x14ac:dyDescent="0.2">
      <c r="A27" s="71"/>
      <c r="B27" s="73"/>
      <c r="C27" s="71"/>
      <c r="D27" s="74"/>
    </row>
    <row r="28" spans="1:4" ht="12.75" x14ac:dyDescent="0.2">
      <c r="A28" s="71"/>
      <c r="B28" s="73"/>
      <c r="C28" s="71"/>
      <c r="D28" s="74"/>
    </row>
    <row r="29" spans="1:4" ht="12.75" x14ac:dyDescent="0.2">
      <c r="A29" s="71"/>
      <c r="B29" s="73"/>
      <c r="C29" s="71"/>
      <c r="D29" s="74"/>
    </row>
    <row r="30" spans="1:4" ht="12.75" x14ac:dyDescent="0.2">
      <c r="A30" s="71"/>
      <c r="B30" s="73"/>
      <c r="C30" s="71"/>
      <c r="D30" s="74"/>
    </row>
  </sheetData>
  <mergeCells count="2">
    <mergeCell ref="A1:D1"/>
    <mergeCell ref="A3:D3"/>
  </mergeCells>
  <printOptions horizontalCentered="1"/>
  <pageMargins left="0.98425196850393704" right="0.98425196850393704" top="0.59055118110236227" bottom="0.98425196850393704" header="0.31496062992125984" footer="0.31496062992125984"/>
  <pageSetup paperSize="9" scale="8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topLeftCell="A19" workbookViewId="0">
      <selection activeCell="A11" sqref="A11:A14"/>
    </sheetView>
  </sheetViews>
  <sheetFormatPr defaultColWidth="8.7265625" defaultRowHeight="12.6" x14ac:dyDescent="0.2"/>
  <cols>
    <col min="1" max="1" width="10.1796875" style="2" customWidth="1"/>
    <col min="2" max="2" width="14.54296875" style="2" customWidth="1"/>
    <col min="3" max="3" width="20" style="2" customWidth="1"/>
    <col min="4" max="4" width="7.26953125" style="2" customWidth="1"/>
    <col min="5" max="5" width="14.54296875" style="2" customWidth="1"/>
    <col min="6" max="6" width="13.6328125" style="2" customWidth="1"/>
    <col min="7" max="8" width="14.54296875" style="2" customWidth="1"/>
    <col min="9" max="16384" width="8.7265625" style="2"/>
  </cols>
  <sheetData>
    <row r="1" spans="1:8" ht="16.2" x14ac:dyDescent="0.2">
      <c r="A1" s="32" t="s">
        <v>29</v>
      </c>
    </row>
    <row r="2" spans="1:8" ht="13.2" thickBot="1" x14ac:dyDescent="0.25"/>
    <row r="3" spans="1:8" ht="26.4" customHeight="1" thickBot="1" x14ac:dyDescent="0.25">
      <c r="A3" s="140" t="s">
        <v>51</v>
      </c>
      <c r="B3" s="141"/>
      <c r="C3" s="141"/>
      <c r="D3" s="141"/>
      <c r="E3" s="141"/>
      <c r="F3" s="141"/>
      <c r="G3" s="141"/>
      <c r="H3" s="142"/>
    </row>
    <row r="4" spans="1:8" x14ac:dyDescent="0.2">
      <c r="A4" s="146" t="s">
        <v>42</v>
      </c>
      <c r="B4" s="143"/>
      <c r="C4" s="143" t="s">
        <v>41</v>
      </c>
      <c r="D4" s="143" t="s">
        <v>31</v>
      </c>
      <c r="E4" s="143"/>
      <c r="F4" s="143"/>
      <c r="G4" s="143"/>
      <c r="H4" s="144"/>
    </row>
    <row r="5" spans="1:8" ht="36.75" customHeight="1" x14ac:dyDescent="0.2">
      <c r="A5" s="147"/>
      <c r="B5" s="145"/>
      <c r="C5" s="145"/>
      <c r="D5" s="98" t="s">
        <v>32</v>
      </c>
      <c r="E5" s="98" t="s">
        <v>33</v>
      </c>
      <c r="F5" s="98" t="s">
        <v>34</v>
      </c>
      <c r="G5" s="98" t="s">
        <v>35</v>
      </c>
      <c r="H5" s="99" t="s">
        <v>36</v>
      </c>
    </row>
    <row r="6" spans="1:8" ht="48" customHeight="1" x14ac:dyDescent="0.2">
      <c r="A6" s="45" t="s">
        <v>17</v>
      </c>
      <c r="B6" s="102" t="s">
        <v>101</v>
      </c>
      <c r="C6" s="103" t="s">
        <v>110</v>
      </c>
      <c r="D6" s="88">
        <v>446.64</v>
      </c>
      <c r="E6" s="42" t="s">
        <v>37</v>
      </c>
      <c r="F6" s="100">
        <v>0</v>
      </c>
      <c r="G6" s="113" t="s">
        <v>39</v>
      </c>
      <c r="H6" s="96">
        <v>0</v>
      </c>
    </row>
    <row r="7" spans="1:8" x14ac:dyDescent="0.2">
      <c r="A7" s="157" t="s">
        <v>137</v>
      </c>
      <c r="B7" s="102" t="s">
        <v>118</v>
      </c>
      <c r="C7" s="103" t="s">
        <v>121</v>
      </c>
      <c r="D7" s="88">
        <v>223.51</v>
      </c>
      <c r="E7" s="42" t="s">
        <v>37</v>
      </c>
      <c r="F7" s="100">
        <v>0</v>
      </c>
      <c r="G7" s="113" t="s">
        <v>39</v>
      </c>
      <c r="H7" s="96">
        <v>0</v>
      </c>
    </row>
    <row r="8" spans="1:8" x14ac:dyDescent="0.2">
      <c r="A8" s="158"/>
      <c r="B8" s="102" t="s">
        <v>101</v>
      </c>
      <c r="C8" s="103" t="s">
        <v>102</v>
      </c>
      <c r="D8" s="88">
        <v>165.08</v>
      </c>
      <c r="E8" s="42" t="s">
        <v>37</v>
      </c>
      <c r="F8" s="100">
        <v>0</v>
      </c>
      <c r="G8" s="113" t="s">
        <v>39</v>
      </c>
      <c r="H8" s="96">
        <v>0</v>
      </c>
    </row>
    <row r="9" spans="1:8" x14ac:dyDescent="0.2">
      <c r="A9" s="158"/>
      <c r="B9" s="102" t="s">
        <v>65</v>
      </c>
      <c r="C9" s="103" t="s">
        <v>74</v>
      </c>
      <c r="D9" s="88">
        <v>125.2</v>
      </c>
      <c r="E9" s="42" t="s">
        <v>37</v>
      </c>
      <c r="F9" s="100">
        <v>0</v>
      </c>
      <c r="G9" s="113" t="s">
        <v>39</v>
      </c>
      <c r="H9" s="96">
        <v>0</v>
      </c>
    </row>
    <row r="10" spans="1:8" ht="22.8" x14ac:dyDescent="0.2">
      <c r="A10" s="150"/>
      <c r="B10" s="103" t="s">
        <v>67</v>
      </c>
      <c r="C10" s="103" t="s">
        <v>72</v>
      </c>
      <c r="D10" s="95">
        <v>24.01</v>
      </c>
      <c r="E10" s="108" t="s">
        <v>73</v>
      </c>
      <c r="F10" s="101">
        <f>H10/D10</f>
        <v>3473.0420658059143</v>
      </c>
      <c r="G10" s="87" t="s">
        <v>56</v>
      </c>
      <c r="H10" s="97">
        <v>83387.740000000005</v>
      </c>
    </row>
    <row r="11" spans="1:8" x14ac:dyDescent="0.2">
      <c r="A11" s="148" t="s">
        <v>18</v>
      </c>
      <c r="B11" s="103" t="s">
        <v>118</v>
      </c>
      <c r="C11" s="103" t="s">
        <v>124</v>
      </c>
      <c r="D11" s="95">
        <v>95.36</v>
      </c>
      <c r="E11" s="42" t="s">
        <v>37</v>
      </c>
      <c r="F11" s="100">
        <v>0</v>
      </c>
      <c r="G11" s="113" t="s">
        <v>39</v>
      </c>
      <c r="H11" s="96">
        <v>0</v>
      </c>
    </row>
    <row r="12" spans="1:8" ht="45.6" x14ac:dyDescent="0.2">
      <c r="A12" s="149"/>
      <c r="B12" s="103" t="s">
        <v>101</v>
      </c>
      <c r="C12" s="103" t="s">
        <v>104</v>
      </c>
      <c r="D12" s="95">
        <v>260.61</v>
      </c>
      <c r="E12" s="42" t="s">
        <v>37</v>
      </c>
      <c r="F12" s="100">
        <v>0</v>
      </c>
      <c r="G12" s="113" t="s">
        <v>39</v>
      </c>
      <c r="H12" s="96">
        <v>0</v>
      </c>
    </row>
    <row r="13" spans="1:8" ht="34.200000000000003" x14ac:dyDescent="0.2">
      <c r="A13" s="149"/>
      <c r="B13" s="103" t="s">
        <v>67</v>
      </c>
      <c r="C13" s="103" t="s">
        <v>71</v>
      </c>
      <c r="D13" s="95">
        <v>180.21</v>
      </c>
      <c r="E13" s="113" t="s">
        <v>39</v>
      </c>
      <c r="F13" s="101">
        <v>0</v>
      </c>
      <c r="G13" s="113" t="s">
        <v>39</v>
      </c>
      <c r="H13" s="97">
        <v>0</v>
      </c>
    </row>
    <row r="14" spans="1:8" ht="22.8" x14ac:dyDescent="0.2">
      <c r="A14" s="150"/>
      <c r="B14" s="103" t="s">
        <v>63</v>
      </c>
      <c r="C14" s="103" t="s">
        <v>58</v>
      </c>
      <c r="D14" s="95">
        <v>88.29</v>
      </c>
      <c r="E14" s="113" t="s">
        <v>39</v>
      </c>
      <c r="F14" s="101">
        <v>0</v>
      </c>
      <c r="G14" s="113" t="s">
        <v>39</v>
      </c>
      <c r="H14" s="97">
        <v>0</v>
      </c>
    </row>
    <row r="15" spans="1:8" ht="22.8" x14ac:dyDescent="0.2">
      <c r="A15" s="151" t="s">
        <v>38</v>
      </c>
      <c r="B15" s="103" t="s">
        <v>107</v>
      </c>
      <c r="C15" s="103" t="s">
        <v>108</v>
      </c>
      <c r="D15" s="95">
        <v>125.37</v>
      </c>
      <c r="E15" s="108" t="s">
        <v>109</v>
      </c>
      <c r="F15" s="101">
        <f t="shared" ref="F15:F28" si="0">H15/D15</f>
        <v>952.99138549892314</v>
      </c>
      <c r="G15" s="87" t="s">
        <v>56</v>
      </c>
      <c r="H15" s="97">
        <v>119476.53</v>
      </c>
    </row>
    <row r="16" spans="1:8" ht="45.6" x14ac:dyDescent="0.2">
      <c r="A16" s="152"/>
      <c r="B16" s="103" t="s">
        <v>106</v>
      </c>
      <c r="C16" s="103" t="s">
        <v>105</v>
      </c>
      <c r="D16" s="95">
        <f>112.6+110.92</f>
        <v>223.51999999999998</v>
      </c>
      <c r="E16" s="108" t="s">
        <v>68</v>
      </c>
      <c r="F16" s="101">
        <f t="shared" si="0"/>
        <v>745.42407838224779</v>
      </c>
      <c r="G16" s="87" t="s">
        <v>56</v>
      </c>
      <c r="H16" s="97">
        <v>166617.19</v>
      </c>
    </row>
    <row r="17" spans="1:8" ht="22.8" x14ac:dyDescent="0.2">
      <c r="A17" s="150"/>
      <c r="B17" s="102" t="s">
        <v>63</v>
      </c>
      <c r="C17" s="103" t="s">
        <v>59</v>
      </c>
      <c r="D17" s="95">
        <v>64.989999999999995</v>
      </c>
      <c r="E17" s="104" t="s">
        <v>60</v>
      </c>
      <c r="F17" s="100">
        <f t="shared" si="0"/>
        <v>672.43575934759201</v>
      </c>
      <c r="G17" s="87" t="s">
        <v>56</v>
      </c>
      <c r="H17" s="96">
        <v>43701.599999999999</v>
      </c>
    </row>
    <row r="18" spans="1:8" ht="22.8" x14ac:dyDescent="0.2">
      <c r="A18" s="159" t="s">
        <v>21</v>
      </c>
      <c r="B18" s="102" t="s">
        <v>78</v>
      </c>
      <c r="C18" s="103" t="s">
        <v>80</v>
      </c>
      <c r="D18" s="95">
        <v>2.4</v>
      </c>
      <c r="E18" s="104" t="s">
        <v>79</v>
      </c>
      <c r="F18" s="101">
        <f t="shared" si="0"/>
        <v>126509.1875</v>
      </c>
      <c r="G18" s="87" t="s">
        <v>56</v>
      </c>
      <c r="H18" s="96">
        <v>303622.05</v>
      </c>
    </row>
    <row r="19" spans="1:8" ht="22.8" x14ac:dyDescent="0.2">
      <c r="A19" s="160"/>
      <c r="B19" s="102" t="s">
        <v>81</v>
      </c>
      <c r="C19" s="103" t="s">
        <v>83</v>
      </c>
      <c r="D19" s="95">
        <f>16.24</f>
        <v>16.239999999999998</v>
      </c>
      <c r="E19" s="104" t="s">
        <v>82</v>
      </c>
      <c r="F19" s="101">
        <f t="shared" si="0"/>
        <v>6793.7660098522174</v>
      </c>
      <c r="G19" s="87" t="s">
        <v>56</v>
      </c>
      <c r="H19" s="96">
        <v>110330.76</v>
      </c>
    </row>
    <row r="20" spans="1:8" ht="22.8" x14ac:dyDescent="0.2">
      <c r="A20" s="160"/>
      <c r="B20" s="102" t="s">
        <v>84</v>
      </c>
      <c r="C20" s="103" t="s">
        <v>87</v>
      </c>
      <c r="D20" s="95">
        <v>0.7</v>
      </c>
      <c r="E20" s="104" t="s">
        <v>91</v>
      </c>
      <c r="F20" s="101">
        <f t="shared" si="0"/>
        <v>62280.000000000007</v>
      </c>
      <c r="G20" s="87" t="s">
        <v>56</v>
      </c>
      <c r="H20" s="96">
        <v>43596</v>
      </c>
    </row>
    <row r="21" spans="1:8" ht="22.8" x14ac:dyDescent="0.2">
      <c r="A21" s="160"/>
      <c r="B21" s="102" t="s">
        <v>84</v>
      </c>
      <c r="C21" s="103" t="s">
        <v>88</v>
      </c>
      <c r="D21" s="95">
        <v>0.7</v>
      </c>
      <c r="E21" s="104" t="s">
        <v>92</v>
      </c>
      <c r="F21" s="101">
        <f t="shared" si="0"/>
        <v>56633.657142857141</v>
      </c>
      <c r="G21" s="87" t="s">
        <v>56</v>
      </c>
      <c r="H21" s="96">
        <v>39643.56</v>
      </c>
    </row>
    <row r="22" spans="1:8" ht="22.8" x14ac:dyDescent="0.2">
      <c r="A22" s="160"/>
      <c r="B22" s="102" t="s">
        <v>89</v>
      </c>
      <c r="C22" s="103" t="s">
        <v>90</v>
      </c>
      <c r="D22" s="95">
        <v>3.24</v>
      </c>
      <c r="E22" s="104" t="s">
        <v>93</v>
      </c>
      <c r="F22" s="101">
        <f t="shared" si="0"/>
        <v>15798.148148148148</v>
      </c>
      <c r="G22" s="87" t="s">
        <v>56</v>
      </c>
      <c r="H22" s="96">
        <v>51186</v>
      </c>
    </row>
    <row r="23" spans="1:8" ht="22.8" x14ac:dyDescent="0.2">
      <c r="A23" s="160"/>
      <c r="B23" s="102" t="s">
        <v>81</v>
      </c>
      <c r="C23" s="103" t="s">
        <v>94</v>
      </c>
      <c r="D23" s="95">
        <v>14.97</v>
      </c>
      <c r="E23" s="104" t="s">
        <v>95</v>
      </c>
      <c r="F23" s="101">
        <f t="shared" si="0"/>
        <v>8705.7635270541086</v>
      </c>
      <c r="G23" s="87" t="s">
        <v>56</v>
      </c>
      <c r="H23" s="96">
        <v>130325.28</v>
      </c>
    </row>
    <row r="24" spans="1:8" ht="22.8" x14ac:dyDescent="0.2">
      <c r="A24" s="160"/>
      <c r="B24" s="102" t="s">
        <v>81</v>
      </c>
      <c r="C24" s="103" t="s">
        <v>96</v>
      </c>
      <c r="D24" s="95">
        <f>10.23+2.61</f>
        <v>12.84</v>
      </c>
      <c r="E24" s="104" t="s">
        <v>97</v>
      </c>
      <c r="F24" s="101">
        <f t="shared" si="0"/>
        <v>3565.8130841121497</v>
      </c>
      <c r="G24" s="87" t="s">
        <v>56</v>
      </c>
      <c r="H24" s="96">
        <v>45785.04</v>
      </c>
    </row>
    <row r="25" spans="1:8" ht="22.8" x14ac:dyDescent="0.2">
      <c r="A25" s="160"/>
      <c r="B25" s="102" t="s">
        <v>98</v>
      </c>
      <c r="C25" s="103" t="s">
        <v>99</v>
      </c>
      <c r="D25" s="95">
        <f>64.61+23.2</f>
        <v>87.81</v>
      </c>
      <c r="E25" s="104" t="s">
        <v>100</v>
      </c>
      <c r="F25" s="101">
        <f t="shared" si="0"/>
        <v>1489.443115818244</v>
      </c>
      <c r="G25" s="87" t="s">
        <v>56</v>
      </c>
      <c r="H25" s="96">
        <v>130788</v>
      </c>
    </row>
    <row r="26" spans="1:8" ht="22.8" x14ac:dyDescent="0.2">
      <c r="A26" s="150"/>
      <c r="B26" s="102" t="s">
        <v>64</v>
      </c>
      <c r="C26" s="103" t="s">
        <v>54</v>
      </c>
      <c r="D26" s="95">
        <v>35.43</v>
      </c>
      <c r="E26" s="104" t="s">
        <v>55</v>
      </c>
      <c r="F26" s="101">
        <f t="shared" si="0"/>
        <v>3121.5681625740899</v>
      </c>
      <c r="G26" s="87" t="s">
        <v>56</v>
      </c>
      <c r="H26" s="96">
        <v>110597.16</v>
      </c>
    </row>
    <row r="27" spans="1:8" ht="34.200000000000003" x14ac:dyDescent="0.2">
      <c r="A27" s="156" t="s">
        <v>22</v>
      </c>
      <c r="B27" s="102" t="s">
        <v>119</v>
      </c>
      <c r="C27" s="103" t="s">
        <v>120</v>
      </c>
      <c r="D27" s="95">
        <f>56.73+7.9</f>
        <v>64.63</v>
      </c>
      <c r="E27" s="102" t="s">
        <v>76</v>
      </c>
      <c r="F27" s="101">
        <f t="shared" si="0"/>
        <v>711.12486461395645</v>
      </c>
      <c r="G27" s="87" t="s">
        <v>75</v>
      </c>
      <c r="H27" s="96">
        <v>45960</v>
      </c>
    </row>
    <row r="28" spans="1:8" ht="34.200000000000003" x14ac:dyDescent="0.2">
      <c r="A28" s="150"/>
      <c r="B28" s="102" t="s">
        <v>119</v>
      </c>
      <c r="C28" s="103" t="s">
        <v>122</v>
      </c>
      <c r="D28" s="95">
        <f>32.14+7.15</f>
        <v>39.29</v>
      </c>
      <c r="E28" s="102" t="s">
        <v>77</v>
      </c>
      <c r="F28" s="101">
        <f t="shared" si="0"/>
        <v>717.12904046831261</v>
      </c>
      <c r="G28" s="87" t="s">
        <v>75</v>
      </c>
      <c r="H28" s="96">
        <v>28176</v>
      </c>
    </row>
    <row r="29" spans="1:8" ht="22.8" x14ac:dyDescent="0.2">
      <c r="A29" s="153" t="s">
        <v>26</v>
      </c>
      <c r="B29" s="102" t="s">
        <v>118</v>
      </c>
      <c r="C29" s="103" t="s">
        <v>125</v>
      </c>
      <c r="D29" s="95">
        <v>459.99</v>
      </c>
      <c r="E29" s="113" t="s">
        <v>39</v>
      </c>
      <c r="F29" s="101">
        <v>0</v>
      </c>
      <c r="G29" s="113" t="s">
        <v>39</v>
      </c>
      <c r="H29" s="114">
        <v>0</v>
      </c>
    </row>
    <row r="30" spans="1:8" ht="34.200000000000003" x14ac:dyDescent="0.2">
      <c r="A30" s="154"/>
      <c r="B30" s="102" t="s">
        <v>101</v>
      </c>
      <c r="C30" s="103" t="s">
        <v>103</v>
      </c>
      <c r="D30" s="95">
        <v>258.63</v>
      </c>
      <c r="E30" s="113" t="s">
        <v>39</v>
      </c>
      <c r="F30" s="101">
        <v>0</v>
      </c>
      <c r="G30" s="113" t="s">
        <v>39</v>
      </c>
      <c r="H30" s="114">
        <v>0</v>
      </c>
    </row>
    <row r="31" spans="1:8" x14ac:dyDescent="0.2">
      <c r="A31" s="154"/>
      <c r="B31" s="102" t="s">
        <v>67</v>
      </c>
      <c r="C31" s="103" t="s">
        <v>69</v>
      </c>
      <c r="D31" s="95">
        <v>162.52000000000001</v>
      </c>
      <c r="E31" s="113" t="s">
        <v>39</v>
      </c>
      <c r="F31" s="101">
        <v>0</v>
      </c>
      <c r="G31" s="113" t="s">
        <v>39</v>
      </c>
      <c r="H31" s="114">
        <v>0</v>
      </c>
    </row>
    <row r="32" spans="1:8" x14ac:dyDescent="0.2">
      <c r="A32" s="155"/>
      <c r="B32" s="102" t="s">
        <v>57</v>
      </c>
      <c r="C32" s="103" t="s">
        <v>53</v>
      </c>
      <c r="D32" s="95">
        <v>71.98</v>
      </c>
      <c r="E32" s="113" t="s">
        <v>39</v>
      </c>
      <c r="F32" s="101">
        <v>0</v>
      </c>
      <c r="G32" s="113" t="s">
        <v>39</v>
      </c>
      <c r="H32" s="114">
        <v>0</v>
      </c>
    </row>
    <row r="33" spans="1:8" x14ac:dyDescent="0.2">
      <c r="A33" s="161" t="s">
        <v>27</v>
      </c>
      <c r="B33" s="106" t="s">
        <v>118</v>
      </c>
      <c r="C33" s="111" t="s">
        <v>123</v>
      </c>
      <c r="D33" s="112">
        <v>29.96</v>
      </c>
      <c r="E33" s="113" t="s">
        <v>39</v>
      </c>
      <c r="F33" s="101">
        <v>0</v>
      </c>
      <c r="G33" s="113" t="s">
        <v>39</v>
      </c>
      <c r="H33" s="114">
        <v>0</v>
      </c>
    </row>
    <row r="34" spans="1:8" ht="45.6" x14ac:dyDescent="0.2">
      <c r="A34" s="162"/>
      <c r="B34" s="106" t="s">
        <v>101</v>
      </c>
      <c r="C34" s="111" t="s">
        <v>111</v>
      </c>
      <c r="D34" s="112">
        <v>183.58</v>
      </c>
      <c r="E34" s="113" t="s">
        <v>39</v>
      </c>
      <c r="F34" s="101">
        <v>0</v>
      </c>
      <c r="G34" s="113" t="s">
        <v>39</v>
      </c>
      <c r="H34" s="114">
        <v>0</v>
      </c>
    </row>
    <row r="35" spans="1:8" ht="22.8" x14ac:dyDescent="0.2">
      <c r="A35" s="162"/>
      <c r="B35" s="106" t="s">
        <v>66</v>
      </c>
      <c r="C35" s="111" t="s">
        <v>70</v>
      </c>
      <c r="D35" s="112">
        <v>67.239999999999995</v>
      </c>
      <c r="E35" s="113" t="s">
        <v>39</v>
      </c>
      <c r="F35" s="101">
        <v>0</v>
      </c>
      <c r="G35" s="113" t="s">
        <v>39</v>
      </c>
      <c r="H35" s="114">
        <v>0</v>
      </c>
    </row>
    <row r="36" spans="1:8" ht="23.4" thickBot="1" x14ac:dyDescent="0.25">
      <c r="A36" s="163"/>
      <c r="B36" s="110" t="s">
        <v>62</v>
      </c>
      <c r="C36" s="111" t="s">
        <v>61</v>
      </c>
      <c r="D36" s="112">
        <v>14.97</v>
      </c>
      <c r="E36" s="113" t="s">
        <v>39</v>
      </c>
      <c r="F36" s="101">
        <v>0</v>
      </c>
      <c r="G36" s="113" t="s">
        <v>39</v>
      </c>
      <c r="H36" s="114">
        <v>0</v>
      </c>
    </row>
    <row r="37" spans="1:8" ht="19.5" customHeight="1" thickBot="1" x14ac:dyDescent="0.25">
      <c r="A37" s="137" t="s">
        <v>40</v>
      </c>
      <c r="B37" s="138"/>
      <c r="C37" s="138"/>
      <c r="D37" s="138"/>
      <c r="E37" s="138"/>
      <c r="F37" s="138"/>
      <c r="G37" s="139"/>
      <c r="H37" s="43">
        <f>SUBTOTAL(9,H6:H36)</f>
        <v>1453192.91</v>
      </c>
    </row>
  </sheetData>
  <mergeCells count="12">
    <mergeCell ref="A37:G37"/>
    <mergeCell ref="A3:H3"/>
    <mergeCell ref="D4:H4"/>
    <mergeCell ref="C4:C5"/>
    <mergeCell ref="A4:B5"/>
    <mergeCell ref="A11:A14"/>
    <mergeCell ref="A15:A17"/>
    <mergeCell ref="A29:A32"/>
    <mergeCell ref="A27:A28"/>
    <mergeCell ref="A7:A10"/>
    <mergeCell ref="A18:A26"/>
    <mergeCell ref="A33:A36"/>
  </mergeCells>
  <printOptions horizontalCentered="1"/>
  <pageMargins left="0.31496062992125984" right="0.31496062992125984" top="0.59055118110236227" bottom="0.19685039370078741" header="0.31496062992125984" footer="0.31496062992125984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2" workbookViewId="0">
      <selection activeCell="D33" sqref="D6:D33"/>
    </sheetView>
  </sheetViews>
  <sheetFormatPr defaultRowHeight="12.6" x14ac:dyDescent="0.2"/>
  <cols>
    <col min="1" max="1" width="10.1796875" customWidth="1"/>
    <col min="2" max="2" width="14.54296875" customWidth="1"/>
    <col min="3" max="3" width="20" customWidth="1"/>
    <col min="4" max="4" width="7.26953125" customWidth="1"/>
    <col min="5" max="5" width="14.54296875" customWidth="1"/>
    <col min="6" max="6" width="13.6328125" customWidth="1"/>
    <col min="7" max="8" width="14.54296875" customWidth="1"/>
  </cols>
  <sheetData>
    <row r="1" spans="1:11" ht="16.2" x14ac:dyDescent="0.3">
      <c r="A1" s="21" t="s">
        <v>30</v>
      </c>
    </row>
    <row r="2" spans="1:11" ht="13.2" thickBot="1" x14ac:dyDescent="0.25"/>
    <row r="3" spans="1:11" ht="25.8" customHeight="1" thickBot="1" x14ac:dyDescent="0.25">
      <c r="A3" s="140" t="s">
        <v>52</v>
      </c>
      <c r="B3" s="141"/>
      <c r="C3" s="141"/>
      <c r="D3" s="141"/>
      <c r="E3" s="141"/>
      <c r="F3" s="141"/>
      <c r="G3" s="141"/>
      <c r="H3" s="142"/>
    </row>
    <row r="4" spans="1:11" x14ac:dyDescent="0.2">
      <c r="A4" s="146" t="s">
        <v>42</v>
      </c>
      <c r="B4" s="143"/>
      <c r="C4" s="143" t="s">
        <v>41</v>
      </c>
      <c r="D4" s="143" t="s">
        <v>31</v>
      </c>
      <c r="E4" s="143"/>
      <c r="F4" s="143"/>
      <c r="G4" s="143"/>
      <c r="H4" s="144"/>
    </row>
    <row r="5" spans="1:11" ht="24" x14ac:dyDescent="0.2">
      <c r="A5" s="147"/>
      <c r="B5" s="145"/>
      <c r="C5" s="145"/>
      <c r="D5" s="98" t="s">
        <v>32</v>
      </c>
      <c r="E5" s="98" t="s">
        <v>33</v>
      </c>
      <c r="F5" s="98" t="s">
        <v>34</v>
      </c>
      <c r="G5" s="98" t="s">
        <v>35</v>
      </c>
      <c r="H5" s="99" t="s">
        <v>36</v>
      </c>
    </row>
    <row r="6" spans="1:11" ht="19.2" customHeight="1" x14ac:dyDescent="0.2">
      <c r="A6" s="168" t="s">
        <v>17</v>
      </c>
      <c r="B6" s="171" t="s">
        <v>126</v>
      </c>
      <c r="C6" s="171" t="s">
        <v>127</v>
      </c>
      <c r="D6" s="88">
        <v>4.9400000000000004</v>
      </c>
      <c r="E6" s="42" t="s">
        <v>37</v>
      </c>
      <c r="F6" s="100">
        <v>0</v>
      </c>
      <c r="G6" s="106" t="s">
        <v>39</v>
      </c>
      <c r="H6" s="96">
        <v>0</v>
      </c>
    </row>
    <row r="7" spans="1:11" ht="34.200000000000003" x14ac:dyDescent="0.2">
      <c r="A7" s="150"/>
      <c r="B7" s="102" t="s">
        <v>101</v>
      </c>
      <c r="C7" s="103" t="s">
        <v>113</v>
      </c>
      <c r="D7" s="88">
        <v>491.73</v>
      </c>
      <c r="E7" s="42" t="s">
        <v>37</v>
      </c>
      <c r="F7" s="100">
        <v>0</v>
      </c>
      <c r="G7" s="106" t="s">
        <v>39</v>
      </c>
      <c r="H7" s="96">
        <v>0</v>
      </c>
      <c r="K7" s="169"/>
    </row>
    <row r="8" spans="1:11" x14ac:dyDescent="0.2">
      <c r="A8" s="157" t="s">
        <v>137</v>
      </c>
      <c r="B8" s="102" t="s">
        <v>118</v>
      </c>
      <c r="C8" s="103" t="s">
        <v>121</v>
      </c>
      <c r="D8" s="88">
        <v>223.51</v>
      </c>
      <c r="E8" s="42" t="s">
        <v>37</v>
      </c>
      <c r="F8" s="100">
        <v>0</v>
      </c>
      <c r="G8" s="106" t="s">
        <v>39</v>
      </c>
      <c r="H8" s="96">
        <v>0</v>
      </c>
    </row>
    <row r="9" spans="1:11" x14ac:dyDescent="0.2">
      <c r="A9" s="158"/>
      <c r="B9" s="102" t="s">
        <v>101</v>
      </c>
      <c r="C9" s="103" t="s">
        <v>102</v>
      </c>
      <c r="D9" s="88">
        <v>165.08</v>
      </c>
      <c r="E9" s="42" t="s">
        <v>37</v>
      </c>
      <c r="F9" s="100">
        <v>0</v>
      </c>
      <c r="G9" s="106" t="s">
        <v>39</v>
      </c>
      <c r="H9" s="96">
        <v>0</v>
      </c>
    </row>
    <row r="10" spans="1:11" x14ac:dyDescent="0.2">
      <c r="A10" s="158"/>
      <c r="B10" s="102" t="s">
        <v>65</v>
      </c>
      <c r="C10" s="103" t="s">
        <v>74</v>
      </c>
      <c r="D10" s="88">
        <v>125.2</v>
      </c>
      <c r="E10" s="42" t="s">
        <v>37</v>
      </c>
      <c r="F10" s="100">
        <v>0</v>
      </c>
      <c r="G10" s="106" t="s">
        <v>39</v>
      </c>
      <c r="H10" s="96">
        <v>0</v>
      </c>
    </row>
    <row r="11" spans="1:11" ht="22.8" x14ac:dyDescent="0.2">
      <c r="A11" s="150"/>
      <c r="B11" s="103" t="s">
        <v>67</v>
      </c>
      <c r="C11" s="103" t="s">
        <v>72</v>
      </c>
      <c r="D11" s="95">
        <v>24.01</v>
      </c>
      <c r="E11" s="102" t="s">
        <v>73</v>
      </c>
      <c r="F11" s="101">
        <f>H11/D11</f>
        <v>3997.4714177426072</v>
      </c>
      <c r="G11" s="87" t="s">
        <v>56</v>
      </c>
      <c r="H11" s="97">
        <f>83387.74*1.151</f>
        <v>95979.288740000004</v>
      </c>
    </row>
    <row r="12" spans="1:11" x14ac:dyDescent="0.2">
      <c r="A12" s="148" t="s">
        <v>18</v>
      </c>
      <c r="B12" s="103" t="s">
        <v>118</v>
      </c>
      <c r="C12" s="103" t="s">
        <v>124</v>
      </c>
      <c r="D12" s="95">
        <v>95.36</v>
      </c>
      <c r="E12" s="42" t="s">
        <v>37</v>
      </c>
      <c r="F12" s="100">
        <v>0</v>
      </c>
      <c r="G12" s="106" t="s">
        <v>39</v>
      </c>
      <c r="H12" s="96">
        <v>0</v>
      </c>
    </row>
    <row r="13" spans="1:11" ht="68.400000000000006" x14ac:dyDescent="0.2">
      <c r="A13" s="149"/>
      <c r="B13" s="103" t="s">
        <v>101</v>
      </c>
      <c r="C13" s="103" t="s">
        <v>139</v>
      </c>
      <c r="D13" s="95">
        <v>282.18</v>
      </c>
      <c r="E13" s="106" t="s">
        <v>39</v>
      </c>
      <c r="F13" s="101">
        <v>0</v>
      </c>
      <c r="G13" s="106" t="s">
        <v>39</v>
      </c>
      <c r="H13" s="97">
        <v>0</v>
      </c>
      <c r="K13" s="169"/>
    </row>
    <row r="14" spans="1:11" ht="34.200000000000003" x14ac:dyDescent="0.2">
      <c r="A14" s="149"/>
      <c r="B14" s="103" t="s">
        <v>67</v>
      </c>
      <c r="C14" s="103" t="s">
        <v>71</v>
      </c>
      <c r="D14" s="95">
        <v>180.21</v>
      </c>
      <c r="E14" s="106" t="s">
        <v>39</v>
      </c>
      <c r="F14" s="101">
        <v>0</v>
      </c>
      <c r="G14" s="106" t="s">
        <v>39</v>
      </c>
      <c r="H14" s="97">
        <v>0</v>
      </c>
    </row>
    <row r="15" spans="1:11" ht="22.8" x14ac:dyDescent="0.2">
      <c r="A15" s="150"/>
      <c r="B15" s="103" t="s">
        <v>63</v>
      </c>
      <c r="C15" s="103" t="s">
        <v>58</v>
      </c>
      <c r="D15" s="95">
        <v>88.29</v>
      </c>
      <c r="E15" s="106" t="s">
        <v>39</v>
      </c>
      <c r="F15" s="101">
        <v>0</v>
      </c>
      <c r="G15" s="106" t="s">
        <v>39</v>
      </c>
      <c r="H15" s="97">
        <v>0</v>
      </c>
    </row>
    <row r="16" spans="1:11" ht="22.8" x14ac:dyDescent="0.2">
      <c r="A16" s="151" t="s">
        <v>38</v>
      </c>
      <c r="B16" s="103" t="s">
        <v>101</v>
      </c>
      <c r="C16" s="103" t="s">
        <v>140</v>
      </c>
      <c r="D16" s="95">
        <v>78.44</v>
      </c>
      <c r="E16" s="102" t="s">
        <v>109</v>
      </c>
      <c r="F16" s="101">
        <v>1125</v>
      </c>
      <c r="G16" s="87" t="s">
        <v>129</v>
      </c>
      <c r="H16" s="97">
        <f>D16*F16</f>
        <v>88245</v>
      </c>
      <c r="K16" s="169"/>
    </row>
    <row r="17" spans="1:11" ht="45.6" x14ac:dyDescent="0.2">
      <c r="A17" s="152"/>
      <c r="B17" s="103" t="s">
        <v>106</v>
      </c>
      <c r="C17" s="103" t="s">
        <v>105</v>
      </c>
      <c r="D17" s="95">
        <f>112.6+110.92</f>
        <v>223.51999999999998</v>
      </c>
      <c r="E17" s="102" t="s">
        <v>68</v>
      </c>
      <c r="F17" s="101">
        <f t="shared" ref="F17:F22" si="0">H17/D17</f>
        <v>857.98311421796711</v>
      </c>
      <c r="G17" s="87" t="s">
        <v>56</v>
      </c>
      <c r="H17" s="97">
        <f>166617.19*1.151</f>
        <v>191776.38569</v>
      </c>
    </row>
    <row r="18" spans="1:11" ht="22.8" x14ac:dyDescent="0.2">
      <c r="A18" s="150"/>
      <c r="B18" s="102" t="s">
        <v>63</v>
      </c>
      <c r="C18" s="103" t="s">
        <v>59</v>
      </c>
      <c r="D18" s="95">
        <v>64.989999999999995</v>
      </c>
      <c r="E18" s="102" t="s">
        <v>60</v>
      </c>
      <c r="F18" s="100">
        <f t="shared" si="0"/>
        <v>773.97355900907837</v>
      </c>
      <c r="G18" s="87" t="s">
        <v>56</v>
      </c>
      <c r="H18" s="96">
        <f>43701.6*1.151</f>
        <v>50300.541599999997</v>
      </c>
    </row>
    <row r="19" spans="1:11" ht="22.8" x14ac:dyDescent="0.2">
      <c r="A19" s="159" t="s">
        <v>21</v>
      </c>
      <c r="B19" s="102" t="s">
        <v>89</v>
      </c>
      <c r="C19" s="103" t="s">
        <v>114</v>
      </c>
      <c r="D19" s="95">
        <v>3.24</v>
      </c>
      <c r="E19" s="102" t="s">
        <v>93</v>
      </c>
      <c r="F19" s="101">
        <f t="shared" si="0"/>
        <v>18183.66851851852</v>
      </c>
      <c r="G19" s="87" t="s">
        <v>56</v>
      </c>
      <c r="H19" s="96">
        <f>51186*1.151</f>
        <v>58915.086000000003</v>
      </c>
    </row>
    <row r="20" spans="1:11" ht="22.8" x14ac:dyDescent="0.2">
      <c r="A20" s="164"/>
      <c r="B20" s="102" t="s">
        <v>78</v>
      </c>
      <c r="C20" s="103" t="s">
        <v>115</v>
      </c>
      <c r="D20" s="95">
        <v>2.4</v>
      </c>
      <c r="E20" s="102" t="s">
        <v>79</v>
      </c>
      <c r="F20" s="101">
        <f t="shared" si="0"/>
        <v>145612.07481250001</v>
      </c>
      <c r="G20" s="87" t="s">
        <v>56</v>
      </c>
      <c r="H20" s="96">
        <f>303622.05*1.151</f>
        <v>349468.97954999999</v>
      </c>
    </row>
    <row r="21" spans="1:11" ht="22.8" x14ac:dyDescent="0.2">
      <c r="A21" s="164"/>
      <c r="B21" s="102" t="s">
        <v>84</v>
      </c>
      <c r="C21" s="103" t="s">
        <v>85</v>
      </c>
      <c r="D21" s="95">
        <v>0.7</v>
      </c>
      <c r="E21" s="102" t="s">
        <v>91</v>
      </c>
      <c r="F21" s="101">
        <f t="shared" si="0"/>
        <v>71684.28</v>
      </c>
      <c r="G21" s="87" t="s">
        <v>56</v>
      </c>
      <c r="H21" s="96">
        <f>43596*1.151</f>
        <v>50178.995999999999</v>
      </c>
    </row>
    <row r="22" spans="1:11" ht="22.8" x14ac:dyDescent="0.2">
      <c r="A22" s="164"/>
      <c r="B22" s="102" t="s">
        <v>84</v>
      </c>
      <c r="C22" s="103" t="s">
        <v>86</v>
      </c>
      <c r="D22" s="95">
        <v>0.7</v>
      </c>
      <c r="E22" s="102" t="s">
        <v>92</v>
      </c>
      <c r="F22" s="101">
        <f t="shared" si="0"/>
        <v>65185.339371428578</v>
      </c>
      <c r="G22" s="87" t="s">
        <v>56</v>
      </c>
      <c r="H22" s="96">
        <f>39643.56*1.151</f>
        <v>45629.737560000001</v>
      </c>
    </row>
    <row r="23" spans="1:11" ht="22.8" x14ac:dyDescent="0.2">
      <c r="A23" s="164"/>
      <c r="B23" s="102" t="s">
        <v>116</v>
      </c>
      <c r="C23" s="103" t="s">
        <v>138</v>
      </c>
      <c r="D23" s="95">
        <f>45.83+53.79</f>
        <v>99.62</v>
      </c>
      <c r="E23" s="102" t="s">
        <v>82</v>
      </c>
      <c r="F23" s="101">
        <v>6359</v>
      </c>
      <c r="G23" s="87" t="s">
        <v>129</v>
      </c>
      <c r="H23" s="96">
        <f>45.83*1584+53.79*6359</f>
        <v>414645.32999999996</v>
      </c>
      <c r="K23" s="169"/>
    </row>
    <row r="24" spans="1:11" ht="22.8" x14ac:dyDescent="0.2">
      <c r="A24" s="150"/>
      <c r="B24" s="102" t="s">
        <v>64</v>
      </c>
      <c r="C24" s="103" t="s">
        <v>54</v>
      </c>
      <c r="D24" s="95">
        <v>35.43</v>
      </c>
      <c r="E24" s="102" t="s">
        <v>55</v>
      </c>
      <c r="F24" s="101">
        <f>H24/D24</f>
        <v>3592.9249551227772</v>
      </c>
      <c r="G24" s="87" t="s">
        <v>56</v>
      </c>
      <c r="H24" s="96">
        <f>110597.16*1.151</f>
        <v>127297.33116</v>
      </c>
    </row>
    <row r="25" spans="1:11" ht="34.200000000000003" x14ac:dyDescent="0.2">
      <c r="A25" s="156" t="s">
        <v>22</v>
      </c>
      <c r="B25" s="102" t="s">
        <v>119</v>
      </c>
      <c r="C25" s="103" t="s">
        <v>120</v>
      </c>
      <c r="D25" s="95">
        <f>56.73+7.9</f>
        <v>64.63</v>
      </c>
      <c r="E25" s="102" t="s">
        <v>76</v>
      </c>
      <c r="F25" s="101">
        <v>849</v>
      </c>
      <c r="G25" s="87" t="s">
        <v>56</v>
      </c>
      <c r="H25" s="96">
        <f>D25*F25</f>
        <v>54870.869999999995</v>
      </c>
    </row>
    <row r="26" spans="1:11" ht="34.200000000000003" x14ac:dyDescent="0.2">
      <c r="A26" s="150"/>
      <c r="B26" s="102" t="s">
        <v>119</v>
      </c>
      <c r="C26" s="103" t="s">
        <v>122</v>
      </c>
      <c r="D26" s="95">
        <f>32.14+7.15</f>
        <v>39.29</v>
      </c>
      <c r="E26" s="102" t="s">
        <v>77</v>
      </c>
      <c r="F26" s="101">
        <v>849</v>
      </c>
      <c r="G26" s="87" t="s">
        <v>56</v>
      </c>
      <c r="H26" s="96">
        <f>D26*F26</f>
        <v>33357.21</v>
      </c>
    </row>
    <row r="27" spans="1:11" ht="22.8" x14ac:dyDescent="0.2">
      <c r="A27" s="153" t="s">
        <v>26</v>
      </c>
      <c r="B27" s="102" t="s">
        <v>118</v>
      </c>
      <c r="C27" s="103" t="s">
        <v>128</v>
      </c>
      <c r="D27" s="95">
        <v>241.16</v>
      </c>
      <c r="E27" s="113" t="s">
        <v>39</v>
      </c>
      <c r="F27" s="101">
        <v>0</v>
      </c>
      <c r="G27" s="113" t="s">
        <v>39</v>
      </c>
      <c r="H27" s="114">
        <v>0</v>
      </c>
    </row>
    <row r="28" spans="1:11" ht="18" customHeight="1" x14ac:dyDescent="0.2">
      <c r="A28" s="154"/>
      <c r="B28" s="102" t="s">
        <v>101</v>
      </c>
      <c r="C28" s="103" t="s">
        <v>117</v>
      </c>
      <c r="D28" s="95">
        <v>5.81</v>
      </c>
      <c r="E28" s="113" t="s">
        <v>39</v>
      </c>
      <c r="F28" s="101">
        <v>0</v>
      </c>
      <c r="G28" s="113" t="s">
        <v>39</v>
      </c>
      <c r="H28" s="114">
        <v>0</v>
      </c>
    </row>
    <row r="29" spans="1:11" ht="18" customHeight="1" x14ac:dyDescent="0.2">
      <c r="A29" s="155"/>
      <c r="B29" s="102" t="s">
        <v>57</v>
      </c>
      <c r="C29" s="103" t="s">
        <v>53</v>
      </c>
      <c r="D29" s="95">
        <v>71.98</v>
      </c>
      <c r="E29" s="113" t="s">
        <v>39</v>
      </c>
      <c r="F29" s="101">
        <v>0</v>
      </c>
      <c r="G29" s="113" t="s">
        <v>39</v>
      </c>
      <c r="H29" s="114">
        <v>0</v>
      </c>
    </row>
    <row r="30" spans="1:11" x14ac:dyDescent="0.2">
      <c r="A30" s="165" t="s">
        <v>27</v>
      </c>
      <c r="B30" s="106" t="s">
        <v>118</v>
      </c>
      <c r="C30" s="111" t="s">
        <v>123</v>
      </c>
      <c r="D30" s="112">
        <v>29.96</v>
      </c>
      <c r="E30" s="113" t="s">
        <v>39</v>
      </c>
      <c r="F30" s="101">
        <v>0</v>
      </c>
      <c r="G30" s="113" t="s">
        <v>39</v>
      </c>
      <c r="H30" s="114">
        <v>0</v>
      </c>
    </row>
    <row r="31" spans="1:11" ht="22.8" x14ac:dyDescent="0.2">
      <c r="A31" s="166"/>
      <c r="B31" s="106" t="s">
        <v>101</v>
      </c>
      <c r="C31" s="111" t="s">
        <v>112</v>
      </c>
      <c r="D31" s="112">
        <v>178.25</v>
      </c>
      <c r="E31" s="113" t="s">
        <v>39</v>
      </c>
      <c r="F31" s="101">
        <v>0</v>
      </c>
      <c r="G31" s="113" t="s">
        <v>39</v>
      </c>
      <c r="H31" s="114">
        <v>0</v>
      </c>
    </row>
    <row r="32" spans="1:11" ht="22.8" x14ac:dyDescent="0.2">
      <c r="A32" s="166"/>
      <c r="B32" s="106" t="s">
        <v>66</v>
      </c>
      <c r="C32" s="111" t="s">
        <v>70</v>
      </c>
      <c r="D32" s="112">
        <v>67.239999999999995</v>
      </c>
      <c r="E32" s="113" t="s">
        <v>39</v>
      </c>
      <c r="F32" s="101">
        <v>0</v>
      </c>
      <c r="G32" s="113" t="s">
        <v>39</v>
      </c>
      <c r="H32" s="114">
        <v>0</v>
      </c>
    </row>
    <row r="33" spans="1:8" ht="23.4" thickBot="1" x14ac:dyDescent="0.25">
      <c r="A33" s="167"/>
      <c r="B33" s="110" t="s">
        <v>62</v>
      </c>
      <c r="C33" s="111" t="s">
        <v>61</v>
      </c>
      <c r="D33" s="112">
        <v>14.97</v>
      </c>
      <c r="E33" s="113" t="s">
        <v>39</v>
      </c>
      <c r="F33" s="101">
        <v>0</v>
      </c>
      <c r="G33" s="113" t="s">
        <v>39</v>
      </c>
      <c r="H33" s="114">
        <v>0</v>
      </c>
    </row>
    <row r="34" spans="1:8" ht="13.2" thickBot="1" x14ac:dyDescent="0.25">
      <c r="A34" s="137" t="s">
        <v>40</v>
      </c>
      <c r="B34" s="138"/>
      <c r="C34" s="138"/>
      <c r="D34" s="138"/>
      <c r="E34" s="138"/>
      <c r="F34" s="138"/>
      <c r="G34" s="139"/>
      <c r="H34" s="43">
        <f>SUBTOTAL(9,H7:H33)</f>
        <v>1560664.7563</v>
      </c>
    </row>
    <row r="35" spans="1:8" x14ac:dyDescent="0.2">
      <c r="A35" s="89"/>
      <c r="B35" s="54"/>
      <c r="C35" s="54"/>
      <c r="D35" s="92"/>
      <c r="E35" s="63"/>
      <c r="F35" s="63"/>
      <c r="G35" s="63"/>
      <c r="H35" s="63"/>
    </row>
    <row r="36" spans="1:8" x14ac:dyDescent="0.2">
      <c r="A36" s="89"/>
      <c r="B36" s="54"/>
      <c r="C36" s="54"/>
      <c r="D36" s="92"/>
      <c r="E36" s="91"/>
      <c r="F36" s="91"/>
      <c r="G36" s="91"/>
      <c r="H36" s="91"/>
    </row>
    <row r="37" spans="1:8" x14ac:dyDescent="0.2">
      <c r="A37" s="89"/>
      <c r="B37" s="54"/>
      <c r="C37" s="54"/>
      <c r="D37" s="94"/>
      <c r="E37" s="63"/>
      <c r="F37" s="63"/>
      <c r="G37" s="63"/>
      <c r="H37" s="63"/>
    </row>
    <row r="38" spans="1:8" x14ac:dyDescent="0.2">
      <c r="A38" s="89"/>
      <c r="B38" s="54"/>
      <c r="C38" s="54"/>
      <c r="D38" s="94"/>
      <c r="E38" s="93"/>
      <c r="F38" s="93"/>
      <c r="G38" s="93"/>
      <c r="H38" s="93"/>
    </row>
    <row r="39" spans="1:8" x14ac:dyDescent="0.2">
      <c r="A39" s="89"/>
      <c r="B39" s="54"/>
      <c r="C39" s="54"/>
      <c r="D39" s="94"/>
      <c r="E39" s="63"/>
      <c r="F39" s="63"/>
      <c r="G39" s="63"/>
      <c r="H39" s="63"/>
    </row>
    <row r="40" spans="1:8" x14ac:dyDescent="0.2">
      <c r="A40" s="89"/>
      <c r="B40" s="54"/>
      <c r="C40" s="54"/>
      <c r="D40" s="94"/>
      <c r="E40" s="93"/>
      <c r="F40" s="93"/>
      <c r="G40" s="93"/>
      <c r="H40" s="93"/>
    </row>
    <row r="41" spans="1:8" x14ac:dyDescent="0.2">
      <c r="A41" s="53"/>
      <c r="B41" s="60"/>
      <c r="C41" s="54"/>
      <c r="D41" s="58"/>
      <c r="E41" s="63"/>
      <c r="F41" s="63"/>
      <c r="G41" s="63"/>
      <c r="H41" s="63"/>
    </row>
    <row r="42" spans="1:8" x14ac:dyDescent="0.2">
      <c r="A42" s="89"/>
      <c r="B42" s="60"/>
      <c r="C42" s="54"/>
      <c r="D42" s="58"/>
      <c r="E42" s="63"/>
      <c r="F42" s="63"/>
      <c r="G42" s="63"/>
      <c r="H42" s="63"/>
    </row>
    <row r="43" spans="1:8" x14ac:dyDescent="0.2">
      <c r="A43" s="90"/>
      <c r="B43" s="60"/>
      <c r="C43" s="54"/>
      <c r="D43" s="58"/>
      <c r="E43" s="63"/>
      <c r="F43" s="63"/>
      <c r="G43" s="63"/>
      <c r="H43" s="63"/>
    </row>
    <row r="44" spans="1:8" x14ac:dyDescent="0.2">
      <c r="A44" s="90"/>
      <c r="B44" s="60"/>
      <c r="C44" s="54"/>
      <c r="D44" s="58"/>
      <c r="E44" s="63"/>
      <c r="F44" s="63"/>
      <c r="G44" s="63"/>
      <c r="H44" s="63"/>
    </row>
    <row r="45" spans="1:8" x14ac:dyDescent="0.2">
      <c r="A45" s="65"/>
      <c r="B45" s="65"/>
      <c r="C45" s="65"/>
      <c r="D45" s="65"/>
      <c r="E45" s="63"/>
      <c r="F45" s="63"/>
      <c r="G45" s="63"/>
      <c r="H45" s="63"/>
    </row>
    <row r="47" spans="1:8" x14ac:dyDescent="0.2">
      <c r="A47" s="65"/>
      <c r="B47" s="65"/>
      <c r="C47" s="65"/>
      <c r="D47" s="65"/>
      <c r="E47" s="65"/>
      <c r="F47" s="65"/>
      <c r="G47" s="65"/>
      <c r="H47" s="65"/>
    </row>
    <row r="48" spans="1:8" x14ac:dyDescent="0.2">
      <c r="A48" s="66"/>
      <c r="B48" s="66"/>
      <c r="C48" s="66"/>
      <c r="D48" s="67"/>
      <c r="E48" s="67"/>
      <c r="F48" s="67"/>
      <c r="G48" s="67"/>
      <c r="H48" s="67"/>
    </row>
    <row r="49" spans="1:8" x14ac:dyDescent="0.2">
      <c r="A49" s="66"/>
      <c r="B49" s="66"/>
      <c r="C49" s="66"/>
      <c r="D49" s="60"/>
      <c r="E49" s="60"/>
      <c r="F49" s="54"/>
      <c r="G49" s="60"/>
      <c r="H49" s="54"/>
    </row>
    <row r="50" spans="1:8" x14ac:dyDescent="0.2">
      <c r="A50" s="53"/>
      <c r="B50" s="60"/>
      <c r="C50" s="54"/>
      <c r="D50" s="58"/>
      <c r="E50" s="61"/>
      <c r="F50" s="62"/>
      <c r="G50" s="61"/>
      <c r="H50" s="63"/>
    </row>
    <row r="51" spans="1:8" x14ac:dyDescent="0.2">
      <c r="A51" s="65"/>
      <c r="B51" s="65"/>
      <c r="C51" s="65"/>
      <c r="D51" s="65"/>
      <c r="E51" s="65"/>
      <c r="F51" s="65"/>
      <c r="G51" s="65"/>
      <c r="H51" s="64"/>
    </row>
  </sheetData>
  <mergeCells count="13">
    <mergeCell ref="A3:H3"/>
    <mergeCell ref="D4:H4"/>
    <mergeCell ref="A4:B5"/>
    <mergeCell ref="C4:C5"/>
    <mergeCell ref="A16:A18"/>
    <mergeCell ref="A6:A7"/>
    <mergeCell ref="A34:G34"/>
    <mergeCell ref="A19:A24"/>
    <mergeCell ref="A8:A11"/>
    <mergeCell ref="A12:A15"/>
    <mergeCell ref="A25:A26"/>
    <mergeCell ref="A30:A33"/>
    <mergeCell ref="A27:A29"/>
  </mergeCells>
  <printOptions horizontalCentered="1"/>
  <pageMargins left="0.31496062992125984" right="0.31496062992125984" top="0.59055118110236227" bottom="0.19685039370078741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workbookViewId="0">
      <selection activeCell="E59" sqref="E59"/>
    </sheetView>
  </sheetViews>
  <sheetFormatPr defaultColWidth="8.7265625" defaultRowHeight="12.6" x14ac:dyDescent="0.2"/>
  <cols>
    <col min="1" max="1" width="9.36328125" style="2" customWidth="1"/>
    <col min="2" max="2" width="13.453125" style="2" bestFit="1" customWidth="1"/>
    <col min="3" max="3" width="12" style="2" customWidth="1"/>
    <col min="4" max="4" width="6.08984375" style="2" customWidth="1"/>
    <col min="5" max="5" width="13.26953125" style="2" customWidth="1"/>
    <col min="6" max="6" width="13.453125" style="2" customWidth="1"/>
    <col min="7" max="7" width="12.26953125" style="2" bestFit="1" customWidth="1"/>
    <col min="8" max="8" width="16.08984375" style="2" customWidth="1"/>
    <col min="9" max="10" width="8.7265625" style="2"/>
    <col min="11" max="11" width="11.36328125" style="2" bestFit="1" customWidth="1"/>
    <col min="12" max="16384" width="8.7265625" style="2"/>
  </cols>
  <sheetData>
    <row r="1" spans="1:8" ht="16.2" x14ac:dyDescent="0.2">
      <c r="A1" s="32" t="s">
        <v>136</v>
      </c>
    </row>
    <row r="2" spans="1:8" ht="13.5" thickBot="1" x14ac:dyDescent="0.25"/>
    <row r="3" spans="1:8" ht="26.4" customHeight="1" thickBot="1" x14ac:dyDescent="0.25">
      <c r="A3" s="140" t="s">
        <v>132</v>
      </c>
      <c r="B3" s="141"/>
      <c r="C3" s="141"/>
      <c r="D3" s="141"/>
      <c r="E3" s="141"/>
      <c r="F3" s="141"/>
      <c r="G3" s="141"/>
      <c r="H3" s="142"/>
    </row>
    <row r="4" spans="1:8" x14ac:dyDescent="0.2">
      <c r="A4" s="146" t="s">
        <v>42</v>
      </c>
      <c r="B4" s="143"/>
      <c r="C4" s="143" t="s">
        <v>41</v>
      </c>
      <c r="D4" s="143" t="s">
        <v>31</v>
      </c>
      <c r="E4" s="143"/>
      <c r="F4" s="143"/>
      <c r="G4" s="143"/>
      <c r="H4" s="144"/>
    </row>
    <row r="5" spans="1:8" ht="36.75" customHeight="1" x14ac:dyDescent="0.2">
      <c r="A5" s="147"/>
      <c r="B5" s="145"/>
      <c r="C5" s="145"/>
      <c r="D5" s="98" t="s">
        <v>32</v>
      </c>
      <c r="E5" s="98" t="s">
        <v>33</v>
      </c>
      <c r="F5" s="98" t="s">
        <v>34</v>
      </c>
      <c r="G5" s="98" t="s">
        <v>35</v>
      </c>
      <c r="H5" s="99" t="s">
        <v>36</v>
      </c>
    </row>
    <row r="6" spans="1:8" ht="54.75" customHeight="1" x14ac:dyDescent="0.2">
      <c r="A6" s="45" t="s">
        <v>17</v>
      </c>
      <c r="B6" s="102" t="s">
        <v>101</v>
      </c>
      <c r="C6" s="103" t="s">
        <v>110</v>
      </c>
      <c r="D6" s="88">
        <v>446.64</v>
      </c>
      <c r="E6" s="42" t="s">
        <v>37</v>
      </c>
      <c r="F6" s="100">
        <v>0</v>
      </c>
      <c r="G6" s="113" t="s">
        <v>39</v>
      </c>
      <c r="H6" s="96">
        <v>0</v>
      </c>
    </row>
    <row r="7" spans="1:8" ht="45.6" customHeight="1" x14ac:dyDescent="0.2">
      <c r="A7" s="157" t="s">
        <v>43</v>
      </c>
      <c r="B7" s="102" t="s">
        <v>118</v>
      </c>
      <c r="C7" s="103" t="s">
        <v>121</v>
      </c>
      <c r="D7" s="88">
        <v>223.51</v>
      </c>
      <c r="E7" s="42" t="s">
        <v>37</v>
      </c>
      <c r="F7" s="100">
        <v>0</v>
      </c>
      <c r="G7" s="113" t="s">
        <v>39</v>
      </c>
      <c r="H7" s="96">
        <v>0</v>
      </c>
    </row>
    <row r="8" spans="1:8" ht="49.2" customHeight="1" x14ac:dyDescent="0.2">
      <c r="A8" s="158"/>
      <c r="B8" s="102" t="s">
        <v>101</v>
      </c>
      <c r="C8" s="103" t="s">
        <v>102</v>
      </c>
      <c r="D8" s="88">
        <v>165.08</v>
      </c>
      <c r="E8" s="42" t="s">
        <v>37</v>
      </c>
      <c r="F8" s="100">
        <v>0</v>
      </c>
      <c r="G8" s="113" t="s">
        <v>39</v>
      </c>
      <c r="H8" s="96">
        <v>0</v>
      </c>
    </row>
    <row r="9" spans="1:8" ht="48" customHeight="1" x14ac:dyDescent="0.2">
      <c r="A9" s="158"/>
      <c r="B9" s="102" t="s">
        <v>65</v>
      </c>
      <c r="C9" s="103" t="s">
        <v>74</v>
      </c>
      <c r="D9" s="88">
        <v>125.2</v>
      </c>
      <c r="E9" s="42" t="s">
        <v>37</v>
      </c>
      <c r="F9" s="100">
        <v>0</v>
      </c>
      <c r="G9" s="113" t="s">
        <v>39</v>
      </c>
      <c r="H9" s="96">
        <v>0</v>
      </c>
    </row>
    <row r="10" spans="1:8" ht="69" customHeight="1" x14ac:dyDescent="0.2">
      <c r="A10" s="150"/>
      <c r="B10" s="103" t="s">
        <v>67</v>
      </c>
      <c r="C10" s="103" t="s">
        <v>72</v>
      </c>
      <c r="D10" s="95">
        <v>24.01</v>
      </c>
      <c r="E10" s="108" t="s">
        <v>73</v>
      </c>
      <c r="F10" s="101">
        <f>H10/D10</f>
        <v>3997.4714177426072</v>
      </c>
      <c r="G10" s="87" t="s">
        <v>56</v>
      </c>
      <c r="H10" s="97">
        <f>83387.74*1.151</f>
        <v>95979.288740000004</v>
      </c>
    </row>
    <row r="11" spans="1:8" ht="48.6" customHeight="1" x14ac:dyDescent="0.2">
      <c r="A11" s="148" t="s">
        <v>18</v>
      </c>
      <c r="B11" s="103" t="s">
        <v>118</v>
      </c>
      <c r="C11" s="103" t="s">
        <v>124</v>
      </c>
      <c r="D11" s="95">
        <v>95.36</v>
      </c>
      <c r="E11" s="42" t="s">
        <v>37</v>
      </c>
      <c r="F11" s="100">
        <v>0</v>
      </c>
      <c r="G11" s="113" t="s">
        <v>39</v>
      </c>
      <c r="H11" s="96">
        <v>0</v>
      </c>
    </row>
    <row r="12" spans="1:8" ht="100.5" customHeight="1" x14ac:dyDescent="0.2">
      <c r="A12" s="149"/>
      <c r="B12" s="103" t="s">
        <v>101</v>
      </c>
      <c r="C12" s="103" t="s">
        <v>104</v>
      </c>
      <c r="D12" s="95">
        <v>260.61</v>
      </c>
      <c r="E12" s="42" t="s">
        <v>37</v>
      </c>
      <c r="F12" s="100">
        <v>0</v>
      </c>
      <c r="G12" s="113" t="s">
        <v>39</v>
      </c>
      <c r="H12" s="96">
        <v>0</v>
      </c>
    </row>
    <row r="13" spans="1:8" ht="96" customHeight="1" x14ac:dyDescent="0.2">
      <c r="A13" s="149"/>
      <c r="B13" s="103" t="s">
        <v>67</v>
      </c>
      <c r="C13" s="103" t="s">
        <v>71</v>
      </c>
      <c r="D13" s="95">
        <v>180.21</v>
      </c>
      <c r="E13" s="113" t="s">
        <v>39</v>
      </c>
      <c r="F13" s="101">
        <v>0</v>
      </c>
      <c r="G13" s="113" t="s">
        <v>39</v>
      </c>
      <c r="H13" s="97">
        <v>0</v>
      </c>
    </row>
    <row r="14" spans="1:8" ht="73.5" customHeight="1" x14ac:dyDescent="0.2">
      <c r="A14" s="150"/>
      <c r="B14" s="103" t="s">
        <v>63</v>
      </c>
      <c r="C14" s="103" t="s">
        <v>58</v>
      </c>
      <c r="D14" s="95">
        <v>88.29</v>
      </c>
      <c r="E14" s="113" t="s">
        <v>39</v>
      </c>
      <c r="F14" s="101">
        <v>0</v>
      </c>
      <c r="G14" s="113" t="s">
        <v>39</v>
      </c>
      <c r="H14" s="97">
        <v>0</v>
      </c>
    </row>
    <row r="15" spans="1:8" ht="117.75" customHeight="1" x14ac:dyDescent="0.2">
      <c r="A15" s="151" t="s">
        <v>38</v>
      </c>
      <c r="B15" s="103" t="s">
        <v>107</v>
      </c>
      <c r="C15" s="103" t="s">
        <v>108</v>
      </c>
      <c r="D15" s="95">
        <v>125.37</v>
      </c>
      <c r="E15" s="108" t="s">
        <v>109</v>
      </c>
      <c r="F15" s="101">
        <f t="shared" ref="F15:F28" si="0">H15/D15</f>
        <v>1096.8930847092606</v>
      </c>
      <c r="G15" s="87" t="s">
        <v>56</v>
      </c>
      <c r="H15" s="97">
        <f>119476.53*1.151</f>
        <v>137517.48603</v>
      </c>
    </row>
    <row r="16" spans="1:8" ht="117.75" customHeight="1" x14ac:dyDescent="0.2">
      <c r="A16" s="152"/>
      <c r="B16" s="103" t="s">
        <v>106</v>
      </c>
      <c r="C16" s="103" t="s">
        <v>105</v>
      </c>
      <c r="D16" s="95">
        <f>112.6+110.92</f>
        <v>223.51999999999998</v>
      </c>
      <c r="E16" s="108" t="s">
        <v>68</v>
      </c>
      <c r="F16" s="101">
        <f t="shared" si="0"/>
        <v>857.98311421796711</v>
      </c>
      <c r="G16" s="87" t="s">
        <v>56</v>
      </c>
      <c r="H16" s="97">
        <f>166617.19*1.151</f>
        <v>191776.38569</v>
      </c>
    </row>
    <row r="17" spans="1:8" ht="78" customHeight="1" x14ac:dyDescent="0.2">
      <c r="A17" s="150"/>
      <c r="B17" s="102" t="s">
        <v>63</v>
      </c>
      <c r="C17" s="103" t="s">
        <v>59</v>
      </c>
      <c r="D17" s="95">
        <v>64.989999999999995</v>
      </c>
      <c r="E17" s="104" t="s">
        <v>60</v>
      </c>
      <c r="F17" s="100">
        <f t="shared" si="0"/>
        <v>773.97355900907837</v>
      </c>
      <c r="G17" s="87" t="s">
        <v>56</v>
      </c>
      <c r="H17" s="96">
        <f>43701.6*1.151</f>
        <v>50300.541599999997</v>
      </c>
    </row>
    <row r="18" spans="1:8" ht="78" customHeight="1" x14ac:dyDescent="0.2">
      <c r="A18" s="159" t="s">
        <v>21</v>
      </c>
      <c r="B18" s="102" t="s">
        <v>78</v>
      </c>
      <c r="C18" s="103" t="s">
        <v>80</v>
      </c>
      <c r="D18" s="95">
        <v>2.4</v>
      </c>
      <c r="E18" s="104" t="s">
        <v>79</v>
      </c>
      <c r="F18" s="101">
        <f t="shared" si="0"/>
        <v>145612.07481250001</v>
      </c>
      <c r="G18" s="87" t="s">
        <v>56</v>
      </c>
      <c r="H18" s="96">
        <f>303622.05*1.151</f>
        <v>349468.97954999999</v>
      </c>
    </row>
    <row r="19" spans="1:8" ht="44.25" customHeight="1" x14ac:dyDescent="0.2">
      <c r="A19" s="160"/>
      <c r="B19" s="102" t="s">
        <v>81</v>
      </c>
      <c r="C19" s="103" t="s">
        <v>83</v>
      </c>
      <c r="D19" s="95">
        <f>16.24</f>
        <v>16.239999999999998</v>
      </c>
      <c r="E19" s="104" t="s">
        <v>82</v>
      </c>
      <c r="F19" s="101">
        <f t="shared" si="0"/>
        <v>7819.6246773399016</v>
      </c>
      <c r="G19" s="87" t="s">
        <v>56</v>
      </c>
      <c r="H19" s="96">
        <f>110330.76*1.151</f>
        <v>126990.70475999999</v>
      </c>
    </row>
    <row r="20" spans="1:8" ht="44.25" customHeight="1" x14ac:dyDescent="0.2">
      <c r="A20" s="160"/>
      <c r="B20" s="102" t="s">
        <v>84</v>
      </c>
      <c r="C20" s="103" t="s">
        <v>87</v>
      </c>
      <c r="D20" s="95">
        <v>0.7</v>
      </c>
      <c r="E20" s="104" t="s">
        <v>91</v>
      </c>
      <c r="F20" s="101">
        <f t="shared" si="0"/>
        <v>71684.28</v>
      </c>
      <c r="G20" s="87" t="s">
        <v>56</v>
      </c>
      <c r="H20" s="96">
        <f>43596*1.151</f>
        <v>50178.995999999999</v>
      </c>
    </row>
    <row r="21" spans="1:8" ht="44.25" customHeight="1" x14ac:dyDescent="0.2">
      <c r="A21" s="160"/>
      <c r="B21" s="102" t="s">
        <v>84</v>
      </c>
      <c r="C21" s="103" t="s">
        <v>88</v>
      </c>
      <c r="D21" s="95">
        <v>0.7</v>
      </c>
      <c r="E21" s="104" t="s">
        <v>92</v>
      </c>
      <c r="F21" s="101">
        <f t="shared" si="0"/>
        <v>65185.339371428578</v>
      </c>
      <c r="G21" s="87" t="s">
        <v>56</v>
      </c>
      <c r="H21" s="96">
        <f>39643.56*1.151</f>
        <v>45629.737560000001</v>
      </c>
    </row>
    <row r="22" spans="1:8" ht="44.25" customHeight="1" x14ac:dyDescent="0.2">
      <c r="A22" s="160"/>
      <c r="B22" s="102" t="s">
        <v>89</v>
      </c>
      <c r="C22" s="103" t="s">
        <v>90</v>
      </c>
      <c r="D22" s="95">
        <v>3.24</v>
      </c>
      <c r="E22" s="104" t="s">
        <v>93</v>
      </c>
      <c r="F22" s="101">
        <f t="shared" si="0"/>
        <v>18183.66851851852</v>
      </c>
      <c r="G22" s="87" t="s">
        <v>56</v>
      </c>
      <c r="H22" s="96">
        <f>51186*1.151</f>
        <v>58915.086000000003</v>
      </c>
    </row>
    <row r="23" spans="1:8" ht="44.25" customHeight="1" x14ac:dyDescent="0.2">
      <c r="A23" s="160"/>
      <c r="B23" s="102" t="s">
        <v>81</v>
      </c>
      <c r="C23" s="103" t="s">
        <v>94</v>
      </c>
      <c r="D23" s="95">
        <v>14.97</v>
      </c>
      <c r="E23" s="104" t="s">
        <v>95</v>
      </c>
      <c r="F23" s="101">
        <f t="shared" si="0"/>
        <v>10020.333819639278</v>
      </c>
      <c r="G23" s="87" t="s">
        <v>56</v>
      </c>
      <c r="H23" s="96">
        <f>130325.28*1.151</f>
        <v>150004.39728</v>
      </c>
    </row>
    <row r="24" spans="1:8" ht="44.25" customHeight="1" x14ac:dyDescent="0.2">
      <c r="A24" s="160"/>
      <c r="B24" s="102" t="s">
        <v>81</v>
      </c>
      <c r="C24" s="103" t="s">
        <v>96</v>
      </c>
      <c r="D24" s="95">
        <f>10.23+2.61</f>
        <v>12.84</v>
      </c>
      <c r="E24" s="104" t="s">
        <v>97</v>
      </c>
      <c r="F24" s="101">
        <f t="shared" si="0"/>
        <v>4104.2508598130844</v>
      </c>
      <c r="G24" s="87" t="s">
        <v>56</v>
      </c>
      <c r="H24" s="96">
        <f>45785.04*1.151</f>
        <v>52698.581040000005</v>
      </c>
    </row>
    <row r="25" spans="1:8" ht="44.25" customHeight="1" x14ac:dyDescent="0.2">
      <c r="A25" s="160"/>
      <c r="B25" s="102" t="s">
        <v>98</v>
      </c>
      <c r="C25" s="103" t="s">
        <v>99</v>
      </c>
      <c r="D25" s="95">
        <f>64.61+23.2</f>
        <v>87.81</v>
      </c>
      <c r="E25" s="104" t="s">
        <v>100</v>
      </c>
      <c r="F25" s="101">
        <f t="shared" si="0"/>
        <v>1714.3490263067988</v>
      </c>
      <c r="G25" s="87" t="s">
        <v>56</v>
      </c>
      <c r="H25" s="96">
        <f>130788*1.151</f>
        <v>150536.98800000001</v>
      </c>
    </row>
    <row r="26" spans="1:8" ht="67.5" customHeight="1" x14ac:dyDescent="0.2">
      <c r="A26" s="150"/>
      <c r="B26" s="102" t="s">
        <v>64</v>
      </c>
      <c r="C26" s="103" t="s">
        <v>54</v>
      </c>
      <c r="D26" s="95">
        <v>35.43</v>
      </c>
      <c r="E26" s="104" t="s">
        <v>55</v>
      </c>
      <c r="F26" s="101">
        <f t="shared" si="0"/>
        <v>3592.9249551227772</v>
      </c>
      <c r="G26" s="87" t="s">
        <v>56</v>
      </c>
      <c r="H26" s="96">
        <f>110597.16*1.151</f>
        <v>127297.33116</v>
      </c>
    </row>
    <row r="27" spans="1:8" ht="67.5" customHeight="1" x14ac:dyDescent="0.2">
      <c r="A27" s="156" t="s">
        <v>22</v>
      </c>
      <c r="B27" s="102" t="s">
        <v>119</v>
      </c>
      <c r="C27" s="103" t="s">
        <v>120</v>
      </c>
      <c r="D27" s="95">
        <f>56.73+7.9</f>
        <v>64.63</v>
      </c>
      <c r="E27" s="102" t="s">
        <v>76</v>
      </c>
      <c r="F27" s="101">
        <f t="shared" si="0"/>
        <v>1.7816178245396875E-2</v>
      </c>
      <c r="G27" s="87" t="s">
        <v>75</v>
      </c>
      <c r="H27" s="96">
        <f>1.1514596</f>
        <v>1.1514595999999999</v>
      </c>
    </row>
    <row r="28" spans="1:8" ht="67.5" customHeight="1" x14ac:dyDescent="0.2">
      <c r="A28" s="150"/>
      <c r="B28" s="102" t="s">
        <v>119</v>
      </c>
      <c r="C28" s="103" t="s">
        <v>122</v>
      </c>
      <c r="D28" s="95">
        <f>32.14+7.15</f>
        <v>39.29</v>
      </c>
      <c r="E28" s="102" t="s">
        <v>77</v>
      </c>
      <c r="F28" s="101">
        <f t="shared" si="0"/>
        <v>825.41552557902776</v>
      </c>
      <c r="G28" s="87" t="s">
        <v>75</v>
      </c>
      <c r="H28" s="96">
        <f>28176*1.151</f>
        <v>32430.576000000001</v>
      </c>
    </row>
    <row r="29" spans="1:8" ht="77.25" customHeight="1" x14ac:dyDescent="0.2">
      <c r="A29" s="153" t="s">
        <v>26</v>
      </c>
      <c r="B29" s="102" t="s">
        <v>118</v>
      </c>
      <c r="C29" s="103" t="s">
        <v>125</v>
      </c>
      <c r="D29" s="95">
        <v>459.99</v>
      </c>
      <c r="E29" s="113" t="s">
        <v>39</v>
      </c>
      <c r="F29" s="101">
        <v>0</v>
      </c>
      <c r="G29" s="113" t="s">
        <v>39</v>
      </c>
      <c r="H29" s="114">
        <v>0</v>
      </c>
    </row>
    <row r="30" spans="1:8" ht="77.25" customHeight="1" x14ac:dyDescent="0.2">
      <c r="A30" s="154"/>
      <c r="B30" s="102" t="s">
        <v>101</v>
      </c>
      <c r="C30" s="103" t="s">
        <v>103</v>
      </c>
      <c r="D30" s="95">
        <v>258.63</v>
      </c>
      <c r="E30" s="113" t="s">
        <v>39</v>
      </c>
      <c r="F30" s="101">
        <v>0</v>
      </c>
      <c r="G30" s="113" t="s">
        <v>39</v>
      </c>
      <c r="H30" s="114">
        <v>0</v>
      </c>
    </row>
    <row r="31" spans="1:8" ht="67.5" customHeight="1" x14ac:dyDescent="0.2">
      <c r="A31" s="154"/>
      <c r="B31" s="102" t="s">
        <v>67</v>
      </c>
      <c r="C31" s="103" t="s">
        <v>69</v>
      </c>
      <c r="D31" s="95">
        <v>162.52000000000001</v>
      </c>
      <c r="E31" s="113" t="s">
        <v>39</v>
      </c>
      <c r="F31" s="101">
        <v>0</v>
      </c>
      <c r="G31" s="113" t="s">
        <v>39</v>
      </c>
      <c r="H31" s="114">
        <v>0</v>
      </c>
    </row>
    <row r="32" spans="1:8" ht="67.5" customHeight="1" x14ac:dyDescent="0.2">
      <c r="A32" s="155"/>
      <c r="B32" s="102" t="s">
        <v>57</v>
      </c>
      <c r="C32" s="103" t="s">
        <v>53</v>
      </c>
      <c r="D32" s="95">
        <v>71.98</v>
      </c>
      <c r="E32" s="113" t="s">
        <v>39</v>
      </c>
      <c r="F32" s="101">
        <v>0</v>
      </c>
      <c r="G32" s="113" t="s">
        <v>39</v>
      </c>
      <c r="H32" s="114">
        <v>0</v>
      </c>
    </row>
    <row r="33" spans="1:8" ht="53.4" customHeight="1" x14ac:dyDescent="0.2">
      <c r="A33" s="161" t="s">
        <v>27</v>
      </c>
      <c r="B33" s="106" t="s">
        <v>118</v>
      </c>
      <c r="C33" s="111" t="s">
        <v>123</v>
      </c>
      <c r="D33" s="112">
        <v>29.96</v>
      </c>
      <c r="E33" s="113" t="s">
        <v>39</v>
      </c>
      <c r="F33" s="101">
        <v>0</v>
      </c>
      <c r="G33" s="113" t="s">
        <v>39</v>
      </c>
      <c r="H33" s="114">
        <v>0</v>
      </c>
    </row>
    <row r="34" spans="1:8" ht="104.25" customHeight="1" x14ac:dyDescent="0.2">
      <c r="A34" s="162"/>
      <c r="B34" s="106" t="s">
        <v>101</v>
      </c>
      <c r="C34" s="111" t="s">
        <v>111</v>
      </c>
      <c r="D34" s="112">
        <v>183.58</v>
      </c>
      <c r="E34" s="113" t="s">
        <v>39</v>
      </c>
      <c r="F34" s="101">
        <v>0</v>
      </c>
      <c r="G34" s="113" t="s">
        <v>39</v>
      </c>
      <c r="H34" s="114">
        <v>0</v>
      </c>
    </row>
    <row r="35" spans="1:8" ht="67.5" customHeight="1" x14ac:dyDescent="0.2">
      <c r="A35" s="162"/>
      <c r="B35" s="106" t="s">
        <v>66</v>
      </c>
      <c r="C35" s="111" t="s">
        <v>70</v>
      </c>
      <c r="D35" s="112">
        <v>67.239999999999995</v>
      </c>
      <c r="E35" s="113" t="s">
        <v>39</v>
      </c>
      <c r="F35" s="101">
        <v>0</v>
      </c>
      <c r="G35" s="113" t="s">
        <v>39</v>
      </c>
      <c r="H35" s="114">
        <v>0</v>
      </c>
    </row>
    <row r="36" spans="1:8" ht="63.6" customHeight="1" thickBot="1" x14ac:dyDescent="0.25">
      <c r="A36" s="163"/>
      <c r="B36" s="110" t="s">
        <v>62</v>
      </c>
      <c r="C36" s="111" t="s">
        <v>61</v>
      </c>
      <c r="D36" s="112">
        <v>14.97</v>
      </c>
      <c r="E36" s="113" t="s">
        <v>39</v>
      </c>
      <c r="F36" s="101">
        <v>0</v>
      </c>
      <c r="G36" s="113" t="s">
        <v>39</v>
      </c>
      <c r="H36" s="114">
        <v>0</v>
      </c>
    </row>
    <row r="37" spans="1:8" ht="19.5" customHeight="1" thickBot="1" x14ac:dyDescent="0.25">
      <c r="A37" s="137" t="s">
        <v>40</v>
      </c>
      <c r="B37" s="138"/>
      <c r="C37" s="138"/>
      <c r="D37" s="138"/>
      <c r="E37" s="138"/>
      <c r="F37" s="138"/>
      <c r="G37" s="139"/>
      <c r="H37" s="43">
        <f>SUBTOTAL(9,H6:H36)</f>
        <v>1619726.2308696005</v>
      </c>
    </row>
    <row r="39" spans="1:8" x14ac:dyDescent="0.2">
      <c r="A39" s="52"/>
      <c r="B39" s="52"/>
      <c r="C39" s="52"/>
      <c r="D39" s="52"/>
      <c r="E39" s="52"/>
      <c r="F39" s="52"/>
      <c r="G39" s="52"/>
      <c r="H39" s="52"/>
    </row>
    <row r="40" spans="1:8" x14ac:dyDescent="0.2">
      <c r="A40" s="46"/>
      <c r="B40" s="46"/>
      <c r="C40" s="46"/>
      <c r="D40" s="46"/>
      <c r="E40" s="46"/>
      <c r="F40" s="46"/>
      <c r="G40" s="46"/>
      <c r="H40" s="46"/>
    </row>
    <row r="41" spans="1:8" x14ac:dyDescent="0.2">
      <c r="A41" s="46"/>
      <c r="B41" s="46"/>
      <c r="C41" s="46"/>
      <c r="D41" s="46"/>
      <c r="E41" s="46"/>
      <c r="F41" s="46"/>
      <c r="G41" s="46"/>
      <c r="H41" s="46"/>
    </row>
    <row r="42" spans="1:8" x14ac:dyDescent="0.2">
      <c r="A42" s="53"/>
      <c r="B42" s="54"/>
      <c r="C42" s="54"/>
      <c r="D42" s="55"/>
      <c r="E42" s="56"/>
      <c r="F42" s="57"/>
      <c r="G42" s="49"/>
      <c r="H42" s="50"/>
    </row>
    <row r="43" spans="1:8" x14ac:dyDescent="0.2">
      <c r="A43" s="53"/>
      <c r="B43" s="54"/>
      <c r="C43" s="54"/>
      <c r="D43" s="58"/>
      <c r="E43" s="59"/>
      <c r="F43" s="57"/>
      <c r="G43" s="49"/>
      <c r="H43" s="50"/>
    </row>
    <row r="44" spans="1:8" x14ac:dyDescent="0.2">
      <c r="A44" s="53"/>
      <c r="B44" s="54"/>
      <c r="C44" s="54"/>
      <c r="D44" s="55"/>
      <c r="E44" s="54"/>
      <c r="F44" s="57"/>
      <c r="G44" s="46"/>
      <c r="H44" s="50"/>
    </row>
    <row r="45" spans="1:8" x14ac:dyDescent="0.2">
      <c r="A45" s="48"/>
      <c r="B45" s="47"/>
      <c r="C45" s="47"/>
      <c r="D45" s="55"/>
      <c r="E45" s="54"/>
      <c r="F45" s="57"/>
      <c r="G45" s="46"/>
      <c r="H45" s="50"/>
    </row>
    <row r="46" spans="1:8" x14ac:dyDescent="0.2">
      <c r="A46" s="52"/>
      <c r="B46" s="52"/>
      <c r="C46" s="52"/>
      <c r="D46" s="52"/>
      <c r="E46" s="52"/>
      <c r="F46" s="52"/>
      <c r="G46" s="52"/>
      <c r="H46" s="51"/>
    </row>
    <row r="47" spans="1:8" x14ac:dyDescent="0.2">
      <c r="A47" s="3"/>
    </row>
  </sheetData>
  <mergeCells count="12">
    <mergeCell ref="A37:G37"/>
    <mergeCell ref="A3:H3"/>
    <mergeCell ref="A4:B5"/>
    <mergeCell ref="C4:C5"/>
    <mergeCell ref="D4:H4"/>
    <mergeCell ref="A7:A10"/>
    <mergeCell ref="A11:A14"/>
    <mergeCell ref="A15:A17"/>
    <mergeCell ref="A18:A26"/>
    <mergeCell ref="A27:A28"/>
    <mergeCell ref="A29:A32"/>
    <mergeCell ref="A33:A36"/>
  </mergeCells>
  <printOptions horizontalCentered="1"/>
  <pageMargins left="0.98425196850393704" right="0.98425196850393704" top="0.59055118110236227" bottom="0.98425196850393704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K.2</vt:lpstr>
      <vt:lpstr>K.3</vt:lpstr>
      <vt:lpstr>K.4</vt:lpstr>
      <vt:lpstr>K.5</vt:lpstr>
      <vt:lpstr>K.4BP</vt:lpstr>
      <vt:lpstr>K.5BP</vt:lpstr>
      <vt:lpstr>L.1</vt:lpstr>
      <vt:lpstr>L.2</vt:lpstr>
      <vt:lpstr>L.2BP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Fridrich Karel, Ing.</dc:creator>
  <cp:lastModifiedBy>Fridrich Karel, Ing.</cp:lastModifiedBy>
  <cp:lastPrinted>2023-03-23T14:43:20Z</cp:lastPrinted>
  <dcterms:created xsi:type="dcterms:W3CDTF">2022-04-26T15:07:38Z</dcterms:created>
  <dcterms:modified xsi:type="dcterms:W3CDTF">2023-03-23T14:43:45Z</dcterms:modified>
</cp:coreProperties>
</file>