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worksheets/sheet52.xml" ContentType="application/vnd.openxmlformats-officedocument.spreadsheetml.worksheet+xml"/>
  <Override PartName="/xl/drawings/drawing52.xml" ContentType="application/vnd.openxmlformats-officedocument.drawing+xml"/>
  <Override PartName="/xl/worksheets/sheet53.xml" ContentType="application/vnd.openxmlformats-officedocument.spreadsheetml.worksheet+xml"/>
  <Override PartName="/xl/drawings/drawing53.xml" ContentType="application/vnd.openxmlformats-officedocument.drawing+xml"/>
  <Override PartName="/xl/worksheets/sheet54.xml" ContentType="application/vnd.openxmlformats-officedocument.spreadsheetml.worksheet+xml"/>
  <Override PartName="/xl/drawings/drawing54.xml" ContentType="application/vnd.openxmlformats-officedocument.drawing+xml"/>
  <Override PartName="/xl/worksheets/sheet55.xml" ContentType="application/vnd.openxmlformats-officedocument.spreadsheetml.worksheet+xml"/>
  <Override PartName="/xl/drawings/drawing55.xml" ContentType="application/vnd.openxmlformats-officedocument.drawing+xml"/>
  <Override PartName="/xl/worksheets/sheet56.xml" ContentType="application/vnd.openxmlformats-officedocument.spreadsheetml.worksheet+xml"/>
  <Override PartName="/xl/drawings/drawing56.xml" ContentType="application/vnd.openxmlformats-officedocument.drawing+xml"/>
  <Override PartName="/xl/worksheets/sheet57.xml" ContentType="application/vnd.openxmlformats-officedocument.spreadsheetml.worksheet+xml"/>
  <Override PartName="/xl/drawings/drawing57.xml" ContentType="application/vnd.openxmlformats-officedocument.drawing+xml"/>
  <Override PartName="/xl/worksheets/sheet58.xml" ContentType="application/vnd.openxmlformats-officedocument.spreadsheetml.worksheet+xml"/>
  <Override PartName="/xl/drawings/drawing58.xml" ContentType="application/vnd.openxmlformats-officedocument.drawing+xml"/>
  <Override PartName="/xl/worksheets/sheet59.xml" ContentType="application/vnd.openxmlformats-officedocument.spreadsheetml.worksheet+xml"/>
  <Override PartName="/xl/drawings/drawing59.xml" ContentType="application/vnd.openxmlformats-officedocument.drawing+xml"/>
  <Override PartName="/xl/worksheets/sheet60.xml" ContentType="application/vnd.openxmlformats-officedocument.spreadsheetml.worksheet+xml"/>
  <Override PartName="/xl/drawings/drawing60.xml" ContentType="application/vnd.openxmlformats-officedocument.drawing+xml"/>
  <Override PartName="/xl/worksheets/sheet61.xml" ContentType="application/vnd.openxmlformats-officedocument.spreadsheetml.worksheet+xml"/>
  <Override PartName="/xl/drawings/drawing61.xml" ContentType="application/vnd.openxmlformats-officedocument.drawing+xml"/>
  <Override PartName="/xl/worksheets/sheet62.xml" ContentType="application/vnd.openxmlformats-officedocument.spreadsheetml.worksheet+xml"/>
  <Override PartName="/xl/drawings/drawing62.xml" ContentType="application/vnd.openxmlformats-officedocument.drawing+xml"/>
  <Override PartName="/xl/worksheets/sheet63.xml" ContentType="application/vnd.openxmlformats-officedocument.spreadsheetml.worksheet+xml"/>
  <Override PartName="/xl/drawings/drawing63.xml" ContentType="application/vnd.openxmlformats-officedocument.drawing+xml"/>
  <Override PartName="/xl/worksheets/sheet64.xml" ContentType="application/vnd.openxmlformats-officedocument.spreadsheetml.worksheet+xml"/>
  <Override PartName="/xl/drawings/drawing64.xml" ContentType="application/vnd.openxmlformats-officedocument.drawing+xml"/>
  <Override PartName="/xl/worksheets/sheet65.xml" ContentType="application/vnd.openxmlformats-officedocument.spreadsheetml.worksheet+xml"/>
  <Override PartName="/xl/drawings/drawing65.xml" ContentType="application/vnd.openxmlformats-officedocument.drawing+xml"/>
  <Override PartName="/xl/worksheets/sheet66.xml" ContentType="application/vnd.openxmlformats-officedocument.spreadsheetml.worksheet+xml"/>
  <Override PartName="/xl/drawings/drawing66.xml" ContentType="application/vnd.openxmlformats-officedocument.drawing+xml"/>
  <Override PartName="/xl/worksheets/sheet67.xml" ContentType="application/vnd.openxmlformats-officedocument.spreadsheetml.worksheet+xml"/>
  <Override PartName="/xl/drawings/drawing67.xml" ContentType="application/vnd.openxmlformats-officedocument.drawing+xml"/>
  <Override PartName="/xl/worksheets/sheet68.xml" ContentType="application/vnd.openxmlformats-officedocument.spreadsheetml.worksheet+xml"/>
  <Override PartName="/xl/drawings/drawing68.xml" ContentType="application/vnd.openxmlformats-officedocument.drawing+xml"/>
  <Override PartName="/xl/worksheets/sheet69.xml" ContentType="application/vnd.openxmlformats-officedocument.spreadsheetml.worksheet+xml"/>
  <Override PartName="/xl/drawings/drawing69.xml" ContentType="application/vnd.openxmlformats-officedocument.drawing+xml"/>
  <Override PartName="/xl/worksheets/sheet70.xml" ContentType="application/vnd.openxmlformats-officedocument.spreadsheetml.worksheet+xml"/>
  <Override PartName="/xl/drawings/drawing70.xml" ContentType="application/vnd.openxmlformats-officedocument.drawing+xml"/>
  <Override PartName="/xl/worksheets/sheet71.xml" ContentType="application/vnd.openxmlformats-officedocument.spreadsheetml.worksheet+xml"/>
  <Override PartName="/xl/drawings/drawing71.xml" ContentType="application/vnd.openxmlformats-officedocument.drawing+xml"/>
  <Override PartName="/xl/worksheets/sheet72.xml" ContentType="application/vnd.openxmlformats-officedocument.spreadsheetml.worksheet+xml"/>
  <Override PartName="/xl/drawings/drawing72.xml" ContentType="application/vnd.openxmlformats-officedocument.drawing+xml"/>
  <Override PartName="/xl/worksheets/sheet73.xml" ContentType="application/vnd.openxmlformats-officedocument.spreadsheetml.worksheet+xml"/>
  <Override PartName="/xl/drawings/drawing73.xml" ContentType="application/vnd.openxmlformats-officedocument.drawing+xml"/>
  <Override PartName="/xl/worksheets/sheet74.xml" ContentType="application/vnd.openxmlformats-officedocument.spreadsheetml.worksheet+xml"/>
  <Override PartName="/xl/drawings/drawing74.xml" ContentType="application/vnd.openxmlformats-officedocument.drawing+xml"/>
  <Override PartName="/xl/worksheets/sheet75.xml" ContentType="application/vnd.openxmlformats-officedocument.spreadsheetml.worksheet+xml"/>
  <Override PartName="/xl/drawings/drawing75.xml" ContentType="application/vnd.openxmlformats-officedocument.drawing+xml"/>
  <Override PartName="/xl/worksheets/sheet76.xml" ContentType="application/vnd.openxmlformats-officedocument.spreadsheetml.worksheet+xml"/>
  <Override PartName="/xl/drawings/drawing76.xml" ContentType="application/vnd.openxmlformats-officedocument.drawing+xml"/>
  <Override PartName="/xl/worksheets/sheet77.xml" ContentType="application/vnd.openxmlformats-officedocument.spreadsheetml.worksheet+xml"/>
  <Override PartName="/xl/drawings/drawing77.xml" ContentType="application/vnd.openxmlformats-officedocument.drawing+xml"/>
  <Override PartName="/xl/worksheets/sheet78.xml" ContentType="application/vnd.openxmlformats-officedocument.spreadsheetml.worksheet+xml"/>
  <Override PartName="/xl/drawings/drawing78.xml" ContentType="application/vnd.openxmlformats-officedocument.drawing+xml"/>
  <Override PartName="/xl/worksheets/sheet79.xml" ContentType="application/vnd.openxmlformats-officedocument.spreadsheetml.worksheet+xml"/>
  <Override PartName="/xl/drawings/drawing79.xml" ContentType="application/vnd.openxmlformats-officedocument.drawing+xml"/>
  <Override PartName="/xl/worksheets/sheet80.xml" ContentType="application/vnd.openxmlformats-officedocument.spreadsheetml.worksheet+xml"/>
  <Override PartName="/xl/drawings/drawing80.xml" ContentType="application/vnd.openxmlformats-officedocument.drawing+xml"/>
  <Override PartName="/xl/worksheets/sheet81.xml" ContentType="application/vnd.openxmlformats-officedocument.spreadsheetml.worksheet+xml"/>
  <Override PartName="/xl/drawings/drawing81.xml" ContentType="application/vnd.openxmlformats-officedocument.drawing+xml"/>
  <Override PartName="/xl/worksheets/sheet82.xml" ContentType="application/vnd.openxmlformats-officedocument.spreadsheetml.worksheet+xml"/>
  <Override PartName="/xl/drawings/drawing82.xml" ContentType="application/vnd.openxmlformats-officedocument.drawing+xml"/>
  <Override PartName="/xl/worksheets/sheet83.xml" ContentType="application/vnd.openxmlformats-officedocument.spreadsheetml.worksheet+xml"/>
  <Override PartName="/xl/drawings/drawing83.xml" ContentType="application/vnd.openxmlformats-officedocument.drawing+xml"/>
  <Override PartName="/xl/worksheets/sheet84.xml" ContentType="application/vnd.openxmlformats-officedocument.spreadsheetml.worksheet+xml"/>
  <Override PartName="/xl/drawings/drawing84.xml" ContentType="application/vnd.openxmlformats-officedocument.drawing+xml"/>
  <Override PartName="/xl/worksheets/sheet85.xml" ContentType="application/vnd.openxmlformats-officedocument.spreadsheetml.worksheet+xml"/>
  <Override PartName="/xl/drawings/drawing85.xml" ContentType="application/vnd.openxmlformats-officedocument.drawing+xml"/>
  <Override PartName="/xl/worksheets/sheet86.xml" ContentType="application/vnd.openxmlformats-officedocument.spreadsheetml.worksheet+xml"/>
  <Override PartName="/xl/drawings/drawing86.xml" ContentType="application/vnd.openxmlformats-officedocument.drawing+xml"/>
  <Override PartName="/xl/worksheets/sheet87.xml" ContentType="application/vnd.openxmlformats-officedocument.spreadsheetml.worksheet+xml"/>
  <Override PartName="/xl/drawings/drawing87.xml" ContentType="application/vnd.openxmlformats-officedocument.drawing+xml"/>
  <Override PartName="/xl/worksheets/sheet88.xml" ContentType="application/vnd.openxmlformats-officedocument.spreadsheetml.worksheet+xml"/>
  <Override PartName="/xl/drawings/drawing88.xml" ContentType="application/vnd.openxmlformats-officedocument.drawing+xml"/>
  <Override PartName="/xl/worksheets/sheet89.xml" ContentType="application/vnd.openxmlformats-officedocument.spreadsheetml.worksheet+xml"/>
  <Override PartName="/xl/drawings/drawing89.xml" ContentType="application/vnd.openxmlformats-officedocument.drawing+xml"/>
  <Override PartName="/xl/worksheets/sheet90.xml" ContentType="application/vnd.openxmlformats-officedocument.spreadsheetml.worksheet+xml"/>
  <Override PartName="/xl/drawings/drawing90.xml" ContentType="application/vnd.openxmlformats-officedocument.drawing+xml"/>
  <Override PartName="/xl/worksheets/sheet91.xml" ContentType="application/vnd.openxmlformats-officedocument.spreadsheetml.worksheet+xml"/>
  <Override PartName="/xl/drawings/drawing91.xml" ContentType="application/vnd.openxmlformats-officedocument.drawing+xml"/>
  <Override PartName="/xl/worksheets/sheet92.xml" ContentType="application/vnd.openxmlformats-officedocument.spreadsheetml.worksheet+xml"/>
  <Override PartName="/xl/drawings/drawing92.xml" ContentType="application/vnd.openxmlformats-officedocument.drawing+xml"/>
  <Override PartName="/xl/worksheets/sheet93.xml" ContentType="application/vnd.openxmlformats-officedocument.spreadsheetml.worksheet+xml"/>
  <Override PartName="/xl/drawings/drawing9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0-01-51" sheetId="2" r:id="rId2"/>
    <sheet name="PS 11-01-21" sheetId="3" r:id="rId3"/>
    <sheet name="PS 12-01-11" sheetId="4" r:id="rId4"/>
    <sheet name="PS 13-01-21" sheetId="5" r:id="rId5"/>
    <sheet name="PS 00-02-01" sheetId="6" r:id="rId6"/>
    <sheet name="PS 00-02-02" sheetId="7" r:id="rId7"/>
    <sheet name="PS 00-02-51" sheetId="8" r:id="rId8"/>
    <sheet name="PS 11-02-21" sheetId="9" r:id="rId9"/>
    <sheet name="PS 12-02-11" sheetId="10" r:id="rId10"/>
    <sheet name="PS 12-02-21" sheetId="11" r:id="rId11"/>
    <sheet name="PS 12-02-31" sheetId="12" r:id="rId12"/>
    <sheet name="PS 12-02-41" sheetId="13" r:id="rId13"/>
    <sheet name="PS 12-02-42" sheetId="14" r:id="rId14"/>
    <sheet name="PS 12-02-43" sheetId="15" r:id="rId15"/>
    <sheet name="PS 12-02-61" sheetId="16" r:id="rId16"/>
    <sheet name="PS 12-02-71" sheetId="17" r:id="rId17"/>
    <sheet name="PS 12-02-81" sheetId="18" r:id="rId18"/>
    <sheet name="PS 12-02-91" sheetId="19" r:id="rId19"/>
    <sheet name="PS 13-02-21" sheetId="20" r:id="rId20"/>
    <sheet name="PS 00-03-01" sheetId="21" r:id="rId21"/>
    <sheet name="PS 12-03-11" sheetId="22" r:id="rId22"/>
    <sheet name="SO 00-14-01" sheetId="23" r:id="rId23"/>
    <sheet name="SO 12-10-01.01" sheetId="24" r:id="rId24"/>
    <sheet name="SO 12-10-01.02" sheetId="25" r:id="rId25"/>
    <sheet name="SO 13-10-01.01" sheetId="26" r:id="rId26"/>
    <sheet name="SO 13-10-01.02" sheetId="27" r:id="rId27"/>
    <sheet name="SO 12-11-01" sheetId="28" r:id="rId28"/>
    <sheet name="SO 13-11-01" sheetId="29" r:id="rId29"/>
    <sheet name="SO 12-12-01.01" sheetId="30" r:id="rId30"/>
    <sheet name="SO 12-12-01.02" sheetId="31" r:id="rId31"/>
    <sheet name="SO 12-12-01.03" sheetId="32" r:id="rId32"/>
    <sheet name="SO 12-13-01" sheetId="33" r:id="rId33"/>
    <sheet name="SO 12-13-02" sheetId="34" r:id="rId34"/>
    <sheet name="SO 13-13-01" sheetId="35" r:id="rId35"/>
    <sheet name="SO 13-13-02" sheetId="36" r:id="rId36"/>
    <sheet name="SO 13-13-03" sheetId="37" r:id="rId37"/>
    <sheet name="SO 13-20-01" sheetId="38" r:id="rId38"/>
    <sheet name="SO 13-20-02" sheetId="39" r:id="rId39"/>
    <sheet name="SO 13-20-03" sheetId="40" r:id="rId40"/>
    <sheet name="SO 13-20-04" sheetId="41" r:id="rId41"/>
    <sheet name="SO 13-20-05" sheetId="42" r:id="rId42"/>
    <sheet name="SO 13-20-06" sheetId="43" r:id="rId43"/>
    <sheet name="SO 13-20-07" sheetId="44" r:id="rId44"/>
    <sheet name="SO 13-20-08" sheetId="45" r:id="rId45"/>
    <sheet name="SO 13-21-01" sheetId="46" r:id="rId46"/>
    <sheet name="SO 13-21-02" sheetId="47" r:id="rId47"/>
    <sheet name="SO 13-21-03" sheetId="48" r:id="rId48"/>
    <sheet name="SO 13-24-01" sheetId="49" r:id="rId49"/>
    <sheet name="SO 00-30-01.01" sheetId="50" r:id="rId50"/>
    <sheet name="SO 00-30-01.02" sheetId="51" r:id="rId51"/>
    <sheet name="SO 00-30-01.03" sheetId="52" r:id="rId52"/>
    <sheet name="SO 00-30-03" sheetId="53" r:id="rId53"/>
    <sheet name="SO 00-31-01" sheetId="54" r:id="rId54"/>
    <sheet name="SO 00-32-01" sheetId="55" r:id="rId55"/>
    <sheet name="SO 00-33-01" sheetId="56" r:id="rId56"/>
    <sheet name="SO 13-31-01" sheetId="57" r:id="rId57"/>
    <sheet name="SO 13-40-01" sheetId="58" r:id="rId58"/>
    <sheet name="SO 13-40-02" sheetId="59" r:id="rId59"/>
    <sheet name="SO 00-59-01" sheetId="60" r:id="rId60"/>
    <sheet name="SO 12-50-01" sheetId="61" r:id="rId61"/>
    <sheet name="SO 12-51-01" sheetId="62" r:id="rId62"/>
    <sheet name="SO 12-60-01" sheetId="63" r:id="rId63"/>
    <sheet name="SO 13-60-01" sheetId="64" r:id="rId64"/>
    <sheet name="SO 00-71-01" sheetId="65" r:id="rId65"/>
    <sheet name="SO 12-71-01.01" sheetId="66" r:id="rId66"/>
    <sheet name="SO 12-71-01.04" sheetId="67" r:id="rId67"/>
    <sheet name="SO 13-71-01" sheetId="68" r:id="rId68"/>
    <sheet name="SO12710103.100" sheetId="69" r:id="rId69"/>
    <sheet name="SO12710103.200" sheetId="70" r:id="rId70"/>
    <sheet name="SO12710103.300" sheetId="71" r:id="rId71"/>
    <sheet name="SO12710103.400" sheetId="72" r:id="rId72"/>
    <sheet name="SO12710103.500" sheetId="73" r:id="rId73"/>
    <sheet name="SO 12-75-01.01" sheetId="74" r:id="rId74"/>
    <sheet name="SO 12-75-01.02" sheetId="75" r:id="rId75"/>
    <sheet name="SO 12-77-01" sheetId="76" r:id="rId76"/>
    <sheet name="SO 12-78-01.01" sheetId="77" r:id="rId77"/>
    <sheet name="SO 12-78-01.02" sheetId="78" r:id="rId78"/>
    <sheet name="SO 12-78-01.03" sheetId="79" r:id="rId79"/>
    <sheet name="SO 12-78-01.04" sheetId="80" r:id="rId80"/>
    <sheet name="SO 12-78-01.05" sheetId="81" r:id="rId81"/>
    <sheet name="SO 12-78-02" sheetId="82" r:id="rId82"/>
    <sheet name="SO 12-79-01" sheetId="83" r:id="rId83"/>
    <sheet name="SO 12-84-01" sheetId="84" r:id="rId84"/>
    <sheet name="SO 11-86-01" sheetId="85" r:id="rId85"/>
    <sheet name="SO 12-86-01" sheetId="86" r:id="rId86"/>
    <sheet name="SO 12-86-02" sheetId="87" r:id="rId87"/>
    <sheet name="SO 12-86-03" sheetId="88" r:id="rId88"/>
    <sheet name="SO 13-86-01" sheetId="89" r:id="rId89"/>
    <sheet name="SO 12-94-01" sheetId="90" r:id="rId90"/>
    <sheet name="SO 12-95-01" sheetId="91" r:id="rId91"/>
    <sheet name="SO 98-98" sheetId="92" r:id="rId92"/>
    <sheet name="SO 90-90" sheetId="93" r:id="rId93"/>
  </sheets>
  <definedNames/>
  <calcPr/>
  <webPublishing/>
</workbook>
</file>

<file path=xl/sharedStrings.xml><?xml version="1.0" encoding="utf-8"?>
<sst xmlns="http://schemas.openxmlformats.org/spreadsheetml/2006/main" count="61027" uniqueCount="8584">
  <si>
    <t>Aspe</t>
  </si>
  <si>
    <t>Rekapitulace ceny</t>
  </si>
  <si>
    <t>5513520012_Zm09</t>
  </si>
  <si>
    <t>Zkapacitnění tratě v úseku Turnov – Železný Brod</t>
  </si>
  <si>
    <t>4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</si>
  <si>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</si>
  <si>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</si>
  <si>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</si>
  <si>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</si>
  <si>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</si>
  <si>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</si>
  <si>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</si>
  <si>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</si>
  <si>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</si>
  <si>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</si>
  <si>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</si>
  <si>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00-01-51</t>
  </si>
  <si>
    <t>Stará Paka - Turnov, DOZ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</si>
  <si>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</si>
  <si>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</si>
  <si>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</si>
  <si>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</si>
  <si>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</si>
  <si>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</si>
  <si>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</si>
  <si>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</si>
  <si>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</si>
  <si>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</si>
  <si>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</si>
  <si>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</si>
  <si>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</si>
  <si>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</si>
  <si>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</si>
  <si>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</si>
  <si>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</si>
  <si>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</si>
  <si>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</si>
  <si>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</si>
  <si>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</si>
  <si>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</si>
  <si>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</si>
  <si>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</si>
  <si>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</si>
  <si>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</si>
  <si>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</si>
  <si>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</si>
  <si>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00-01-51</t>
  </si>
  <si>
    <t>SD</t>
  </si>
  <si>
    <t>0</t>
  </si>
  <si>
    <t>VŠEOBECNÉ PODMÍNKY</t>
  </si>
  <si>
    <t>P</t>
  </si>
  <si>
    <t>1</t>
  </si>
  <si>
    <t>R015240</t>
  </si>
  <si>
    <t>914</t>
  </si>
  <si>
    <t>POPLATKY ZA LIKVIDACŮ ODPADŮ NEKONTAMINOVANÝCH - 20 03 99 ODPAD PODOBNÝ KOMUNÁLNÍMU ODPADU - VČETNĚ DOPRAVY</t>
  </si>
  <si>
    <t>T</t>
  </si>
  <si>
    <t>[bez vazby na CS]</t>
  </si>
  <si>
    <t>PP</t>
  </si>
  <si>
    <t>EVIDENČNÍ POLOŽKA. Neoceňovat v objektu SO/PS, položka se oceňuje pouze v objektu SO 90-90.</t>
  </si>
  <si>
    <t>VV</t>
  </si>
  <si>
    <t>TS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</si>
  <si>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</si>
  <si>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R015621</t>
  </si>
  <si>
    <t>943</t>
  </si>
  <si>
    <t>POPLATKY ZA LIKVIDACŮ ODPADŮ NEBEZPEČNÝCH - KABELY S PLASTOVOU IZOLACÍ - VČETNĚ DOPRAVY *)</t>
  </si>
  <si>
    <t>7</t>
  </si>
  <si>
    <t>PŘIDRUŽENÁ STAVEBNÍ VÝROBA</t>
  </si>
  <si>
    <t>75B111</t>
  </si>
  <si>
    <t>VNITŘNÍ KABELOVÉ ROZVODY DO 20 KABELŮ - DODÁVKA</t>
  </si>
  <si>
    <t>M</t>
  </si>
  <si>
    <t>2023_OTSKP</t>
  </si>
  <si>
    <t>Technická specifikace položky odpovídá příslušné cenové soustavě.</t>
  </si>
  <si>
    <t>75B117</t>
  </si>
  <si>
    <t>VNITŘNÍ KABELOVÉ ROZVODY DO 20 KABELŮ - MONTÁŽ</t>
  </si>
  <si>
    <t>5</t>
  </si>
  <si>
    <t>75B118</t>
  </si>
  <si>
    <t>VNITŘNÍ KABELOVÉ ROZVODY DO 20 KABELŮ - DEMONTÁŽ</t>
  </si>
  <si>
    <t>75B219</t>
  </si>
  <si>
    <t>JEDNOTNÉ OVLÁDACÍ PRACOVIŠTĚ (JOP), TECHNOLOGIE, NEZÁLOHOVANÉ - ÚPRAVA</t>
  </si>
  <si>
    <t>KUS</t>
  </si>
  <si>
    <t>75B229</t>
  </si>
  <si>
    <t>SERVISNÍ A DIAGNOSTICKÉ PRACOVIŠTĚ, TECHNOLOGIE - ÚPRAVA</t>
  </si>
  <si>
    <t>8</t>
  </si>
  <si>
    <t>75B511</t>
  </si>
  <si>
    <t>SKŘÍŇ TECHNOLOGICKÝCH POČÍTAČŮ - DODÁVKA</t>
  </si>
  <si>
    <t>9</t>
  </si>
  <si>
    <t>75B517</t>
  </si>
  <si>
    <t>SKŘÍŇ TECHNOLOGICKÝCH POČÍTAČŮ - MONTÁŽ</t>
  </si>
  <si>
    <t>10</t>
  </si>
  <si>
    <t>75B518</t>
  </si>
  <si>
    <t>SKŘÍŇ TECHNOLOGICKÝCH POČÍTAČŮ - DEMONTÁŽ</t>
  </si>
  <si>
    <t>11</t>
  </si>
  <si>
    <t>75B569</t>
  </si>
  <si>
    <t>ÚPRAVA RELÉOVÝCH, NAPÁJECÍCH NEBO KABELOVÝCH STOJANŮ NEBO SKŘÍNÍ</t>
  </si>
  <si>
    <t>12</t>
  </si>
  <si>
    <t>75B979</t>
  </si>
  <si>
    <t>SW PRACOVIŠTĚ DISPEČERA DOZ - ÚPRAVA</t>
  </si>
  <si>
    <t>13</t>
  </si>
  <si>
    <t>75B989</t>
  </si>
  <si>
    <t>SW PRO GRAFICKO-TECHNOLOGICKOU NADSTAVBU - ÚPRAVA</t>
  </si>
  <si>
    <t>14</t>
  </si>
  <si>
    <t>75B999</t>
  </si>
  <si>
    <t>SW PRO DOZ JEDNÉ STANICE - ÚPRAVA</t>
  </si>
  <si>
    <t>15</t>
  </si>
  <si>
    <t>75E117</t>
  </si>
  <si>
    <t>DOZOR PRACOVNÍKŮ PROVOZOVATELE PŘI PRÁCI NA ŽIVÉM ZAŘÍZENÍ</t>
  </si>
  <si>
    <t>HOD</t>
  </si>
  <si>
    <t>Položka nebude oceňována zhotovitelem stavby!</t>
  </si>
  <si>
    <t>Položka definuje že se jedná o dozor pracovníka provozovatele zařízení, tzn. zadavatele.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</si>
  <si>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</si>
  <si>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16</t>
  </si>
  <si>
    <t>75E127</t>
  </si>
  <si>
    <t>CELKOVÁ PROHLÍDKA ZAŘÍZENÍ A VYHOTOVENÍ REVIZNÍ ZPRÁVY</t>
  </si>
  <si>
    <t>17</t>
  </si>
  <si>
    <t>75E137</t>
  </si>
  <si>
    <t>PŘEZKOUŠENÍ VLAKOVÝCH CEST</t>
  </si>
  <si>
    <t>18</t>
  </si>
  <si>
    <t>75E167</t>
  </si>
  <si>
    <t>OŽIVENÍ, ODZKOUŠENÍ A ZPROVOZNĚNÍ ÚSEKOVÉHO OVLÁDÁNÍ ZA JEDEN ÚSEK</t>
  </si>
  <si>
    <t>19</t>
  </si>
  <si>
    <t>75E1B7</t>
  </si>
  <si>
    <t>REGULACE A ZKOUŠENÍ ZABEZPEČOVACÍHO ZAŘÍZENÍ</t>
  </si>
  <si>
    <t>20</t>
  </si>
  <si>
    <t>75E1C7</t>
  </si>
  <si>
    <t>PROTOKOL UTZ</t>
  </si>
  <si>
    <t>21</t>
  </si>
  <si>
    <t>75E187</t>
  </si>
  <si>
    <t>PŘÍPRAVA A CELKOVÉ ZKOUŠKY ELEKTRONICKÉHO STAVĚDLA PRO JEDNU VLAKOVOU CESTU</t>
  </si>
  <si>
    <t>22</t>
  </si>
  <si>
    <t>75B929</t>
  </si>
  <si>
    <t>ZÁKLADNÍ SW ELEKTRONICKÉHO STAVĚDLA S ELEKTRONICKÝM ROZHRANÍM - ÚPRAVA</t>
  </si>
  <si>
    <t>Technická specifikace položky odpovídá příslušné cenové soustavě..</t>
  </si>
  <si>
    <t xml:space="preserve">  PS 11-01-21</t>
  </si>
  <si>
    <t>Železný Brod - Malá Skála, TZZ</t>
  </si>
  <si>
    <t>PS 11-01-21</t>
  </si>
  <si>
    <t>R015111</t>
  </si>
  <si>
    <t>900</t>
  </si>
  <si>
    <t>POPLATKY ZA LIKVIDACŮ ODPADŮ NEKONTAMINOVANÝCH - 17 05 04 VYTĚŽENÉ ZEMINY A HORNINY - I. TŘÍDA TĚŽITELNOSTI - VČETNĚ DOPRAVY</t>
  </si>
  <si>
    <t>R015590</t>
  </si>
  <si>
    <t>940</t>
  </si>
  <si>
    <t>POPLATKY ZA LIKVIDACŮ ODPADŮ NEBEZPEČNÝCH - 08 01 11* ODPADNÍ NÁTĚROVÉ HMOTY- VČETNĚ DOPRAVY *)</t>
  </si>
  <si>
    <t>ZEMNÍ PRÁCE</t>
  </si>
  <si>
    <t>13273A</t>
  </si>
  <si>
    <t>HLOUBENÍ RÝH ŠÍŘ DO 2M PAŽ I NEPAŽ TŘ. I - BEZ DOPRAVY</t>
  </si>
  <si>
    <t>M3</t>
  </si>
  <si>
    <t>14173</t>
  </si>
  <si>
    <t>PROTLAČOVÁNÍ POTRUBÍ Z PLAST HMOT DN DO 200MM</t>
  </si>
  <si>
    <t>17411</t>
  </si>
  <si>
    <t>ZÁSYP JAM A RÝH ZEMINOU SE ZHUTNĚNÍM</t>
  </si>
  <si>
    <t>18090</t>
  </si>
  <si>
    <t>VŠEOBECNÉ ÚPRAVY OSTATNÍCH PLOCH</t>
  </si>
  <si>
    <t>M2</t>
  </si>
  <si>
    <t>701004</t>
  </si>
  <si>
    <t>VYHLEDÁVACÍ MARKER ZEMNÍ</t>
  </si>
  <si>
    <t>702212</t>
  </si>
  <si>
    <t>KABELOVÁ CHRÁNIČKA ZEMNÍ DN PŘES 100 DO 200 MM</t>
  </si>
  <si>
    <t>702312</t>
  </si>
  <si>
    <t>ZAKRYTÍ KABELŮ VÝSTRAŽNOU FÓLIÍ ŠÍŘKY PŘES 20 DO 40 CM</t>
  </si>
  <si>
    <t>702620</t>
  </si>
  <si>
    <t>ODKRYTÍ A ZAKRYTÍ KABELŮ KRYTÝCH FÓLIÍ, PÁSEM NEBO DESKOU</t>
  </si>
  <si>
    <t>703212</t>
  </si>
  <si>
    <t>KABELOVÝ ŽLAB NOSNÝ/DRÁTĚNÝ ŽÁROVĚ ZINKOVANÝ VČETNĚ UPEVNĚNÍ A PŘÍSLUŠENSTVÍ SVĚTLÉ ŠÍŘKY PŘES 100 DO 250 MM</t>
  </si>
  <si>
    <t>703312</t>
  </si>
  <si>
    <t>KRYT K NOSNÉMU ŽLABU/ROŠTU ŽÁROVĚ ZINKOVANÝ VČETNĚ UPEVNĚNÍ A PŘÍSLUŠENSTVÍ SVĚTLÉ ŠÍŘKY PŘES 100 DO 250 MM</t>
  </si>
  <si>
    <t>709210</t>
  </si>
  <si>
    <t>KŘIŽOVATKA KABELOVÝCH VEDENÍ SE STÁVAJÍCÍ INŽENÝRSKOU SÍTÍ (KABELEM, POTRUBÍM APOD.)</t>
  </si>
  <si>
    <t>709400</t>
  </si>
  <si>
    <t>ZATAŽENÍ LANKA DO CHRÁNIČKY NEBO ŽLABU</t>
  </si>
  <si>
    <t>742P13</t>
  </si>
  <si>
    <t>ZATAŽENÍ KABELU DO CHRÁNIČKY - KABEL DO 4 KG/M</t>
  </si>
  <si>
    <t>742P15</t>
  </si>
  <si>
    <t>OZNAČOVACÍ ŠTÍTEK NA KABEL</t>
  </si>
  <si>
    <t>75A131</t>
  </si>
  <si>
    <t>KABEL METALICKÝ DVOUPLÁŠŤOVÝ DO 12 PÁRŮ - DODÁVKA</t>
  </si>
  <si>
    <t>KMPÁR</t>
  </si>
  <si>
    <t>75A217</t>
  </si>
  <si>
    <t>ZATAŽENÍ A SPOJKOVÁNÍ KABELŮ DO 12 PÁRŮ - MONTÁŽ</t>
  </si>
  <si>
    <t>75B548</t>
  </si>
  <si>
    <t>SKŘÍŇ (STOJAN) VOLNÉ VAZBY - DEMONTÁŽ</t>
  </si>
  <si>
    <t>23</t>
  </si>
  <si>
    <t>24</t>
  </si>
  <si>
    <t>75B742</t>
  </si>
  <si>
    <t>OCHRANNÁ OPATŘENÍ PROTI ATMOSFÉRICKÝM VLIVŮM - JEDNOKOLEJNÁ TRAŤ BEZ TRAKCÍ</t>
  </si>
  <si>
    <t>KM</t>
  </si>
  <si>
    <t>25</t>
  </si>
  <si>
    <t>75B9A7</t>
  </si>
  <si>
    <t>DOPRACOVÁNÍ SW DLE DALŠÍCH POŽADAVKŮ PRO JEDEN VENKOVNÍ PRVEK - MONTÁŽ</t>
  </si>
  <si>
    <t>26</t>
  </si>
  <si>
    <t>75C511</t>
  </si>
  <si>
    <t>STOŽÁROVÉ NÁVĚSTIDLO DO DVOU SVĚTEL - DODÁVKA</t>
  </si>
  <si>
    <t>27</t>
  </si>
  <si>
    <t>75C517</t>
  </si>
  <si>
    <t>STOŽÁROVÉ NÁVĚSTIDLO DO DVOU SVĚTEL - MONTÁŽ</t>
  </si>
  <si>
    <t>28</t>
  </si>
  <si>
    <t>75C521</t>
  </si>
  <si>
    <t>STOŽÁROVÉ NÁVĚSTIDLO TŘÍSVĚTLOVÉ - DODÁVKA</t>
  </si>
  <si>
    <t>29</t>
  </si>
  <si>
    <t>75C527</t>
  </si>
  <si>
    <t>STOŽÁROVÉ NÁVĚSTIDLO TŘÍSVĚTLOVÉ - MONTÁŽ</t>
  </si>
  <si>
    <t>30</t>
  </si>
  <si>
    <t>75C721</t>
  </si>
  <si>
    <t>VZDÁLENOSTNÍ UPOZORNOVADLO, NEPROMĚNNÉ NÁVĚSTIDLO SE ZÁKLADEM - DODÁVKA</t>
  </si>
  <si>
    <t>31</t>
  </si>
  <si>
    <t>75C727</t>
  </si>
  <si>
    <t>VZDÁLENOSTNÍ UPOZORNOVADLO, NEPROMĚNNÉ NÁVĚSTIDLO SE ZÁKLADEM - MONTÁŽ</t>
  </si>
  <si>
    <t>32</t>
  </si>
  <si>
    <t>75C751</t>
  </si>
  <si>
    <t>INDIKÁTOROVÁ TABULKA, NÁVĚST "STANOVIŠTĚ SAMOSTANÉ PŘEDVĚSTI", NÁVĚST "STANOVIŠTĚ ODDÍLOVÉHO NÁVĚSTIDLA" - DODÁVKA</t>
  </si>
  <si>
    <t>33</t>
  </si>
  <si>
    <t>75C757</t>
  </si>
  <si>
    <t>INDIKÁTOROVÁ TABULKA, NÁVĚST "STANOVIŠTĚ SAMOSTANÉ PŘEDVĚSTI", NÁVĚST "STANOVIŠTĚ ODDÍLOVÉHO NÁVĚSTIDLA" - MONTÁŽ</t>
  </si>
  <si>
    <t>34</t>
  </si>
  <si>
    <t>75C911</t>
  </si>
  <si>
    <t>SNÍMAČ POČÍTAČE NÁPRAV - DODÁVKA</t>
  </si>
  <si>
    <t>35</t>
  </si>
  <si>
    <t>75C917</t>
  </si>
  <si>
    <t>SNÍMAČ POČÍTAČE NÁPRAV - MONTÁŽ</t>
  </si>
  <si>
    <t>36</t>
  </si>
  <si>
    <t>75C918</t>
  </si>
  <si>
    <t>SNÍMAČ POČÍTAČE NÁPRAV - DEMONTÁŽ</t>
  </si>
  <si>
    <t>37</t>
  </si>
  <si>
    <t>75D141</t>
  </si>
  <si>
    <t>KABELOVÁ SKŘÍŇ - DODÁVKA</t>
  </si>
  <si>
    <t>38</t>
  </si>
  <si>
    <t>75D147</t>
  </si>
  <si>
    <t>KABELOVÁ SKŘÍŇ - MONTÁŽ</t>
  </si>
  <si>
    <t>39</t>
  </si>
  <si>
    <t>40</t>
  </si>
  <si>
    <t>41</t>
  </si>
  <si>
    <t>75E157</t>
  </si>
  <si>
    <t>PŘEZKOUŠENÍ A REGULACE NÁVĚSTIDEL</t>
  </si>
  <si>
    <t>42</t>
  </si>
  <si>
    <t>43</t>
  </si>
  <si>
    <t>44</t>
  </si>
  <si>
    <t>702610</t>
  </si>
  <si>
    <t>ODKRYTÍ A ZAKRYTÍ KABELOVÉHO ŽLABU</t>
  </si>
  <si>
    <t xml:space="preserve">  PS 12-01-11</t>
  </si>
  <si>
    <t>ŽST Malá Skála, SZZ</t>
  </si>
  <si>
    <t>PS 12-01-11</t>
  </si>
  <si>
    <t>POPLATKY ZA LIKVIDACŮ ODPADŮ NEKONTAMINOVANÝCH - 17 05 04 VYTĚŽENÉ ZEMINY A HORNINY - I. TŘÍDA TĚŽITELNOSTI - VČETNĚ DPPRAVY</t>
  </si>
  <si>
    <t>R015130</t>
  </si>
  <si>
    <t>904</t>
  </si>
  <si>
    <t>POPLATKY ZA LIKVIDACŮ ODPADŮ NEKONTAMINOVANÝCH - 17 03 02 VYBOURANÝ ASFALTOVÝ BETON BEZ DEHTU - VČETNĚ DOPRAVY</t>
  </si>
  <si>
    <t>R015310</t>
  </si>
  <si>
    <t>920</t>
  </si>
  <si>
    <t>POPLATKY ZA LIKVIDACŮ ODPADŮ NEKONTAMINOVANÝCH - 16 02 14 ELEKTROŠROT (VYŘAZENÁ EL. ZAŘÍZENÍ A PŘÍSTR. - AL, CU A VZ. KOVY) - VČETNĚ DOPRAVY</t>
  </si>
  <si>
    <t>R015350</t>
  </si>
  <si>
    <t>924</t>
  </si>
  <si>
    <t>POPLATKY ZA LIKVIDACŮ ODPADŮ NEKONTAMINOVANÝCH - 16 02 14 VÝKONOVÉ TRANSFORMÁTORY A TLUMIVKY BEZ OLEJOVÉ NÁPLNĚ (SUCHÉ) - VČETNĚ DOPRAVY</t>
  </si>
  <si>
    <t>R015640</t>
  </si>
  <si>
    <t>946</t>
  </si>
  <si>
    <t>POPLATKY ZA LIKVIDACŮ ODPADŮ NEBEZPEČNÝCH - 16 06 01* OLOVĚNÉ AKUMULÁTORY - VČETNĚ DOPRAVY *)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</si>
  <si>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</si>
  <si>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</si>
  <si>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</si>
  <si>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</si>
  <si>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</si>
  <si>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742G32</t>
  </si>
  <si>
    <t>KABEL NN DVOU- A TŘÍŽÍLOVÝ CU S PLASTOVOU IZOLACÍ STÍNĚNÝ OD 4 DO 16 MM2</t>
  </si>
  <si>
    <t>742H32</t>
  </si>
  <si>
    <t>KABEL NN ČTYŘ- A PĚTIŽÍLOVÝ CU S PLASTOVOU IZOLACÍ STÍNĚNÝ OD 4 DO 16 MM2</t>
  </si>
  <si>
    <t>742I21</t>
  </si>
  <si>
    <t>KABEL NN CU OVLÁDACÍ 19-24ŽÍLOVÝ DO 2,5 MM2</t>
  </si>
  <si>
    <t>742I31</t>
  </si>
  <si>
    <t>KABEL NN CU OVLÁDACÍ 37-48ŽÍLOVÝ DO 2,5 MM2</t>
  </si>
  <si>
    <t>742L12</t>
  </si>
  <si>
    <t>UKONČENÍ DVOU AŽ PĚTIŽÍLOVÉHO KABELU V ROZVADĚČI NEBO NA PŘÍSTROJI OD 4 DO 16 MM2</t>
  </si>
  <si>
    <t>742N11</t>
  </si>
  <si>
    <t>UKONČENÍ 19-24ŽÍLOVÉHO KABELU V ROZVADĚČI NEBO NA PŘÍSTROJI DO 2,5 MM2</t>
  </si>
  <si>
    <t>742O11</t>
  </si>
  <si>
    <t>UKONČENÍ 37-48ŽÍLOVÉHO KABELU V ROZVADĚČI NEBO NA PŘÍSTROJI DO 2,5 MM2</t>
  </si>
  <si>
    <t>744231</t>
  </si>
  <si>
    <t>KABELOVÁ SKŘÍŇ VENKOVNÍ SPOLEČNÁ PŘÍSTROJOVÁ PRO PŘEJEZDY</t>
  </si>
  <si>
    <t>75A141</t>
  </si>
  <si>
    <t>KABEL METALICKÝ DVOUPLÁŠŤOVÝ PŘES 12 PÁRŮ - DODÁVKA</t>
  </si>
  <si>
    <t>75A227</t>
  </si>
  <si>
    <t>ZATAŽENÍ A SPOJKOVÁNÍ KABELŮ PŘES 12 PÁRŮ - MONTÁŽ</t>
  </si>
  <si>
    <t>75B121</t>
  </si>
  <si>
    <t>VNITŘNÍ KABELOVÉ ROZVODY PŘES 20 DO 50 KABELŮ - DODÁVKA</t>
  </si>
  <si>
    <t>75B127</t>
  </si>
  <si>
    <t>VNITŘNÍ KABELOVÉ ROZVODY PŘES 20 DO 50 KABELŮ - MONTÁŽ</t>
  </si>
  <si>
    <t>75B128</t>
  </si>
  <si>
    <t>VNITŘNÍ KABELOVÉ ROZVODY PŘES 20 DO 50 KABELŮ - DEMONTÁŽ</t>
  </si>
  <si>
    <t>75B131</t>
  </si>
  <si>
    <t>VNITŘNÍ KABELOVÉ ROZVODY PŘES 50 KABELŮ - DODÁVKA</t>
  </si>
  <si>
    <t>75B137</t>
  </si>
  <si>
    <t>VNITŘNÍ KABELOVÉ ROZVODY PŘES 50 KABELŮ - MONTÁŽ</t>
  </si>
  <si>
    <t>75B138</t>
  </si>
  <si>
    <t>VNITŘNÍ KABELOVÉ ROZVODY PŘES 50 KABELŮ - DEMONTÁŽ</t>
  </si>
  <si>
    <t>75B311</t>
  </si>
  <si>
    <t>PULT NOUZOVÉ OBSLUHY - DODÁVKA</t>
  </si>
  <si>
    <t>75B317</t>
  </si>
  <si>
    <t>PULT NOUZOVÉ OBSLUHY - MONTÁŽ</t>
  </si>
  <si>
    <t>45</t>
  </si>
  <si>
    <t>75B368</t>
  </si>
  <si>
    <t>KOLEJOVÁ DESKA - DEMONTÁŽ</t>
  </si>
  <si>
    <t>46</t>
  </si>
  <si>
    <t>75B378</t>
  </si>
  <si>
    <t>HRADLOVÝ PŘÍSTROJ (1 POLE) - DEMONTÁŽ</t>
  </si>
  <si>
    <t>47</t>
  </si>
  <si>
    <t>75B428</t>
  </si>
  <si>
    <t>STOJANOVÁ ŘADA PRO 2 STOJANY - DEMONTÁŽ</t>
  </si>
  <si>
    <t>48</t>
  </si>
  <si>
    <t>75B471</t>
  </si>
  <si>
    <t>KABELOVÝ ROŠT VODOROVNÝ - DODÁVKA</t>
  </si>
  <si>
    <t>49</t>
  </si>
  <si>
    <t>75B477</t>
  </si>
  <si>
    <t>KABELOVÝ ROŠT VODOROVNÝ - MONTÁŽ</t>
  </si>
  <si>
    <t>50</t>
  </si>
  <si>
    <t>75B478</t>
  </si>
  <si>
    <t>KABELOVÝ ROŠT VODOROVNÝ - DEMONTÁŽ</t>
  </si>
  <si>
    <t>51</t>
  </si>
  <si>
    <t>75B488</t>
  </si>
  <si>
    <t>KABELOVÝ ROŠT SVISLÝ - DEMONTÁŽ</t>
  </si>
  <si>
    <t>52</t>
  </si>
  <si>
    <t>75B491</t>
  </si>
  <si>
    <t>SKŘÍŇ KABELOVÁ - DODÁVKA</t>
  </si>
  <si>
    <t>53</t>
  </si>
  <si>
    <t>75B497</t>
  </si>
  <si>
    <t>SKŘÍŇ KABELOVÁ - MONTÁŽ</t>
  </si>
  <si>
    <t>54</t>
  </si>
  <si>
    <t>75B498</t>
  </si>
  <si>
    <t>SKŘÍŇ KABELOVÁ - DEMONTÁŽ</t>
  </si>
  <si>
    <t>55</t>
  </si>
  <si>
    <t>75B521</t>
  </si>
  <si>
    <t>ELEKTRONICKÁ VAZBA S PROVÁDĚCÍMI POČÍTAČI PRO ZABEZPEČENÍ VÝHYBKOVÉ JEDNOTKY - DODÁVKA</t>
  </si>
  <si>
    <t>v. j.</t>
  </si>
  <si>
    <t>56</t>
  </si>
  <si>
    <t>75B527</t>
  </si>
  <si>
    <t>ELEKTRONICKÁ VAZBA S PROVÁDĚCÍMI POČÍTAČI PRO ZABEZPEČENÍ VÝHYBKOVÉ JEDNOTKY - MONTÁŽ</t>
  </si>
  <si>
    <t>57</t>
  </si>
  <si>
    <t>75B531</t>
  </si>
  <si>
    <t>SKŘÍŇ ELEKTRONICKÝCH VAZEB S PROVÁDĚCÍMI POČÍTAČI - DODÁVKA</t>
  </si>
  <si>
    <t>58</t>
  </si>
  <si>
    <t>75B537</t>
  </si>
  <si>
    <t>SKŘÍŇ ELEKTRONICKÝCH VAZEB S PROVÁDĚCÍMI POČÍTAČI - MONTÁŽ</t>
  </si>
  <si>
    <t>59</t>
  </si>
  <si>
    <t>75B541</t>
  </si>
  <si>
    <t>SKŘÍŇ (STOJAN) VOLNÉ VAZBY - DODÁVKA</t>
  </si>
  <si>
    <t>60</t>
  </si>
  <si>
    <t>75B547</t>
  </si>
  <si>
    <t>SKŘÍŇ (STOJAN) VOLNÉ VAZBY - MONTÁŽ</t>
  </si>
  <si>
    <t>61</t>
  </si>
  <si>
    <t>62</t>
  </si>
  <si>
    <t>75B601</t>
  </si>
  <si>
    <t>KOMPLETNÍ NAPÁJECÍ ZDROJ (50 HZ) DO 50 KVA - DODÁVKA</t>
  </si>
  <si>
    <t>63</t>
  </si>
  <si>
    <t>75B647</t>
  </si>
  <si>
    <t>NAPÁJECÍ ZDROJ - MONTÁŽ</t>
  </si>
  <si>
    <t>64</t>
  </si>
  <si>
    <t>75B661</t>
  </si>
  <si>
    <t>SKŘÍŇ NAPÁJECÍ - DODÁVKA</t>
  </si>
  <si>
    <t>65</t>
  </si>
  <si>
    <t>75B667</t>
  </si>
  <si>
    <t>SKŘÍŇ NAPÁJECÍ - MONTÁŽ</t>
  </si>
  <si>
    <t>66</t>
  </si>
  <si>
    <t>75B668</t>
  </si>
  <si>
    <t>SKŘÍŇ NAPÁJECÍ - DEMONTÁŽ</t>
  </si>
  <si>
    <t>67</t>
  </si>
  <si>
    <t>75B6T8</t>
  </si>
  <si>
    <t>BATERIE - DEMONTÁŽ</t>
  </si>
  <si>
    <t>68</t>
  </si>
  <si>
    <t>75C111</t>
  </si>
  <si>
    <t>PŘESTAVNÍK ELEKTROMOTORICKÝ - DODÁVKA</t>
  </si>
  <si>
    <t>69</t>
  </si>
  <si>
    <t>75C117</t>
  </si>
  <si>
    <t>PŘESTAVNÍK ELEKTROMOTORICKÝ - MONTÁŽ</t>
  </si>
  <si>
    <t>70</t>
  </si>
  <si>
    <t>75C188</t>
  </si>
  <si>
    <t>PŘESTAVNÍK MECHANICKÝ - DEMONTÁŽ</t>
  </si>
  <si>
    <t>71</t>
  </si>
  <si>
    <t>75C198</t>
  </si>
  <si>
    <t>MECHANICKÝ ZÁVORNÍK - DEMONTÁŽ</t>
  </si>
  <si>
    <t>72</t>
  </si>
  <si>
    <t>75C1A8</t>
  </si>
  <si>
    <t>DRÁTOVODNÁ TRASA - DEMONTÁŽ</t>
  </si>
  <si>
    <t>73</t>
  </si>
  <si>
    <t>75C211</t>
  </si>
  <si>
    <t>VÝKOLEJKA S PŘESTAVNÍKEM - DODÁVKA</t>
  </si>
  <si>
    <t>74</t>
  </si>
  <si>
    <t>75C217</t>
  </si>
  <si>
    <t>VÝKOLEJKA S PŘESTAVNÍKEM - MONTÁŽ</t>
  </si>
  <si>
    <t>75</t>
  </si>
  <si>
    <t>75C218</t>
  </si>
  <si>
    <t>VÝKOLEJKA S PŘESTAVNÍKEM - DEMONTÁŽ</t>
  </si>
  <si>
    <t>76</t>
  </si>
  <si>
    <t>75C231</t>
  </si>
  <si>
    <t>NÁVĚSTNÍ TĚLESO PRO VÝHYBKU A VÝKOLEJKU - DODÁVKA</t>
  </si>
  <si>
    <t>77</t>
  </si>
  <si>
    <t>75C237</t>
  </si>
  <si>
    <t>NÁVĚSTNÍ TĚLESO PRO VÝHYBKU A VÝKOLEJKU - MONTÁŽ</t>
  </si>
  <si>
    <t>78</t>
  </si>
  <si>
    <t>75C238</t>
  </si>
  <si>
    <t>NÁVĚSTNÍ TĚLESO PRO VÝHYBKU A VÝKOLEJKU - DEMONTÁŽ</t>
  </si>
  <si>
    <t>79</t>
  </si>
  <si>
    <t>80</t>
  </si>
  <si>
    <t>81</t>
  </si>
  <si>
    <t>75C518</t>
  </si>
  <si>
    <t>STOŽÁROVÉ NÁVĚSTIDLO DO DVOU SVĚTEL - DEMONTÁŽ</t>
  </si>
  <si>
    <t>82</t>
  </si>
  <si>
    <t>83</t>
  </si>
  <si>
    <t>84</t>
  </si>
  <si>
    <t>75C528</t>
  </si>
  <si>
    <t>STOŽÁROVÉ NÁVĚSTIDLO TŘÍSVĚTLOVÉ - DEMONTÁŽ</t>
  </si>
  <si>
    <t>85</t>
  </si>
  <si>
    <t>75C531</t>
  </si>
  <si>
    <t>STOŽÁROVÉ NÁVĚSTIDLO OD ČTYŘ SVĚTEL - DODÁVKA</t>
  </si>
  <si>
    <t>86</t>
  </si>
  <si>
    <t>75C537</t>
  </si>
  <si>
    <t>STOŽÁROVÉ NÁVĚSTIDLO OD ČTYŘ SVĚTEL - MONTÁŽ</t>
  </si>
  <si>
    <t>87</t>
  </si>
  <si>
    <t>75C538</t>
  </si>
  <si>
    <t>STOŽÁROVÉ NÁVĚSTIDLO OD ČTYŘ SVĚTEL - DEMONTÁŽ</t>
  </si>
  <si>
    <t>88</t>
  </si>
  <si>
    <t>75C561</t>
  </si>
  <si>
    <t>UKAZATEL RYCHLOSTI (SVĚTELNÉ PRUHY) - DODÁVKA</t>
  </si>
  <si>
    <t>89</t>
  </si>
  <si>
    <t>75C567</t>
  </si>
  <si>
    <t>UKAZATEL RYCHLOSTI (SVĚTELNÉ PRUHY) - MONTÁŽ</t>
  </si>
  <si>
    <t>90</t>
  </si>
  <si>
    <t>75C611</t>
  </si>
  <si>
    <t>TRPASLIČÍ NÁVĚSTIDLO DO DVOU SVĚTEL - DODÁVKA</t>
  </si>
  <si>
    <t>91</t>
  </si>
  <si>
    <t>75C617</t>
  </si>
  <si>
    <t>TRPASLIČÍ NÁVĚSTIDLO DO DVOU SVĚTEL - MONTÁŽ</t>
  </si>
  <si>
    <t>92</t>
  </si>
  <si>
    <t>93</t>
  </si>
  <si>
    <t>94</t>
  </si>
  <si>
    <t>75C728</t>
  </si>
  <si>
    <t>VZDÁLENOSTNÍ UPOZORNOVADLO, NEPROMĚNNÉ NÁVĚSTIDLO SE ZÁKLADEM - DEMONTÁŽ</t>
  </si>
  <si>
    <t>95</t>
  </si>
  <si>
    <t>96</t>
  </si>
  <si>
    <t>97</t>
  </si>
  <si>
    <t>75C758</t>
  </si>
  <si>
    <t>INDIKÁTOROVÁ TABULKA, NÁVĚST "STANOVIŠTĚ SAMOSTANÉ PŘEDVĚSTI", NÁVĚST "STANOVIŠTĚ ODDÍLOVÉHO NÁVĚSTIDLA" - DEMONTÁŽ</t>
  </si>
  <si>
    <t>98</t>
  </si>
  <si>
    <t>99</t>
  </si>
  <si>
    <t>100</t>
  </si>
  <si>
    <t>101</t>
  </si>
  <si>
    <t>75C921</t>
  </si>
  <si>
    <t>SKŘÍŇ S POČÍTAČI NÁPRAV 24 BODŮ/14 ÚSEKŮ - DODÁVKA</t>
  </si>
  <si>
    <t>102</t>
  </si>
  <si>
    <t>75C927</t>
  </si>
  <si>
    <t>SKŘÍŇ S POČÍTAČI NÁPRAV 24 BODŮ/14 ÚSEKŮ - MONTÁŽ</t>
  </si>
  <si>
    <t>103</t>
  </si>
  <si>
    <t>75C938</t>
  </si>
  <si>
    <t>SKŘÍŇ S POČÍTAČI NÁPRAV 8 BODŮ/7 ÚSEKŮ - DEMONTÁŽ</t>
  </si>
  <si>
    <t>104</t>
  </si>
  <si>
    <t>75D118</t>
  </si>
  <si>
    <t>SKŘÍŇ LOGIKY RELÉOVÉHO PŘEJEZDOVÉHO ZABEZPEČOVACÍHO ZAŘÍZENÍ - DEMONTÁŽ</t>
  </si>
  <si>
    <t>105</t>
  </si>
  <si>
    <t>75D121</t>
  </si>
  <si>
    <t>SKŘÍŇ LOGIKY ELEKTRONICKÉHO PŘEJEZDOVÉHO ZABEZPEČOVACÍHO ZAŘÍZENÍ - DODÁVKA</t>
  </si>
  <si>
    <t>106</t>
  </si>
  <si>
    <t>75D127</t>
  </si>
  <si>
    <t>SKŘÍŇ LOGIKY ELEKTRONICKÉHO PŘEJEZDOVÉHO ZABEZPEČOVACÍHO ZAŘÍZENÍ - MONTÁŽ</t>
  </si>
  <si>
    <t>107</t>
  </si>
  <si>
    <t>108</t>
  </si>
  <si>
    <t>109</t>
  </si>
  <si>
    <t>75D158</t>
  </si>
  <si>
    <t>KABELOVÝ OBJEKT - DEMONTÁŽ</t>
  </si>
  <si>
    <t>110</t>
  </si>
  <si>
    <t>75D171</t>
  </si>
  <si>
    <t>SKŘÍN PŘEJEZDOVÉHO ZABEZPEČOVACÍHO ZAŘÍZENÍ S TRANSFORMÁTORY - DODÁVKA</t>
  </si>
  <si>
    <t>111</t>
  </si>
  <si>
    <t>75D177</t>
  </si>
  <si>
    <t>SKŘÍN PŘEJEZDOVÉHO ZABEZPEČOVACÍHO ZAŘÍZENÍ S TRANSFORMÁTORY - MONTÁŽ</t>
  </si>
  <si>
    <t>112</t>
  </si>
  <si>
    <t>75D178</t>
  </si>
  <si>
    <t>SKŘÍN PŘEJEZDOVÉHO ZABEZPEČOVACÍHO ZAŘÍZENÍ S TRANSFORMÁTORY - DEMONTÁŽ</t>
  </si>
  <si>
    <t>113</t>
  </si>
  <si>
    <t>75D188</t>
  </si>
  <si>
    <t>NAPÁJECÍ SKŘÍŇ PŘEJEZDOVÉHO ZABEZPEČOVACÍHO ZAŘÍZENÍ - DEMONTÁŽ</t>
  </si>
  <si>
    <t>114</t>
  </si>
  <si>
    <t>75D211</t>
  </si>
  <si>
    <t>VÝSTRAŽNÍK SE ZÁVOROU, 1 SKŘÍŇ - DODÁVKA</t>
  </si>
  <si>
    <t>115</t>
  </si>
  <si>
    <t>75D217</t>
  </si>
  <si>
    <t>VÝSTRAŽNÍK SE ZÁVOROU, 1 SKŘÍŇ - MONTÁŽ</t>
  </si>
  <si>
    <t>116</t>
  </si>
  <si>
    <t>75D221</t>
  </si>
  <si>
    <t>VÝSTRAŽNÍK BEZ ZÁVORY, 1 SKŘÍŇ - DODÁVKA</t>
  </si>
  <si>
    <t>117</t>
  </si>
  <si>
    <t>75D227</t>
  </si>
  <si>
    <t>VÝSTRAŽNÍK BEZ ZÁVORY, 1 SKŘÍŇ - MONTÁŽ</t>
  </si>
  <si>
    <t>118</t>
  </si>
  <si>
    <t>75D228</t>
  </si>
  <si>
    <t>VÝSTRAŽNÍK BEZ ZÁVORY, 1 SKŘÍŇ - DEMONTÁŽ</t>
  </si>
  <si>
    <t>119</t>
  </si>
  <si>
    <t>75D231</t>
  </si>
  <si>
    <t>VÝSTRAŽNÍK SE ZÁVOROU, 2 SKŘÍNĚ - DODÁVKA</t>
  </si>
  <si>
    <t>120</t>
  </si>
  <si>
    <t>75D237</t>
  </si>
  <si>
    <t>VÝSTRAŽNÍK SE ZÁVOROU, 2 SKŘÍNĚ - MONTÁŽ</t>
  </si>
  <si>
    <t>121</t>
  </si>
  <si>
    <t>75D271</t>
  </si>
  <si>
    <t>ZAŘÍZENÍ (PZZ) PRO NEVIDOMÉ - DODÁVKA</t>
  </si>
  <si>
    <t>122</t>
  </si>
  <si>
    <t>75D277</t>
  </si>
  <si>
    <t>ZAŘÍZENÍ (PZZ) PRO NEVIDOMÉ - MONTÁŽ</t>
  </si>
  <si>
    <t>123</t>
  </si>
  <si>
    <t>124</t>
  </si>
  <si>
    <t>125</t>
  </si>
  <si>
    <t>126</t>
  </si>
  <si>
    <t>127</t>
  </si>
  <si>
    <t>128</t>
  </si>
  <si>
    <t>75E197</t>
  </si>
  <si>
    <t>PŘÍPRAVA A CELKOVÉ ZKOUŠKY PŘEJEZDOVÉHO ZABEZPEČOVACÍHO ZAŘÍZENÍ PRO JEDNU KOLEJ</t>
  </si>
  <si>
    <t>129</t>
  </si>
  <si>
    <t>130</t>
  </si>
  <si>
    <t>135</t>
  </si>
  <si>
    <t>R75C411</t>
  </si>
  <si>
    <t>ZÁMEK AMBULATNÍ - DODÁVKA</t>
  </si>
  <si>
    <t>1. Položka obsahuje:  – dodávka zámku ambulatního podle typu včetně potřebného pomocného materiálu a jeho dopravy do staveništního skladu  – pořízení dodávky zámku ambulantního včetně pomocného materiálu, na dopravu do staveništního skladu  
2. Položka neobsahuje:  X  
3. Způsob měření: Udává se počet kusů kompletní konstrukce nebo práce.</t>
  </si>
  <si>
    <t>136</t>
  </si>
  <si>
    <t>R75C417</t>
  </si>
  <si>
    <t>ZÁMEK AMBULATNÍ - MONTÁŽ</t>
  </si>
  <si>
    <t>1. Položka obsahuje:  – vyměření místa pro montáž zámku ambulatního, připevnění, natypování  – montáž zámku ambulatního se všemi pomocnými a doplňujícími pracemi a součástmi, případné použití mechanizmů, včetně dopravy ze skladu k místu montáže  
2. Položka neobsahuje:  X  
3. Způsob měření: Udává se počet kusů kompletní konstrukce nebo práce.</t>
  </si>
  <si>
    <t>137</t>
  </si>
  <si>
    <t>75B947</t>
  </si>
  <si>
    <t>INDIVIDUÁLNÍ SW ELEKTRONICKÉHO STAVĚDLA S ELEKTRONICKÝM ROZHRANÍM - MONTÁŽ</t>
  </si>
  <si>
    <t>OSTATNÍ PRÁCE</t>
  </si>
  <si>
    <t>131</t>
  </si>
  <si>
    <t>9111A1</t>
  </si>
  <si>
    <t>ZÁBRADLÍ SILNIČNÍ S VODOR MADLY - DODÁVKA A MONTÁŽ</t>
  </si>
  <si>
    <t>132</t>
  </si>
  <si>
    <t>9111A3</t>
  </si>
  <si>
    <t>ZÁBRADLÍ SILNIČNÍ S VODOR MADLY - DEMONTÁŽ S PŘESUNEM</t>
  </si>
  <si>
    <t>133</t>
  </si>
  <si>
    <t>914113</t>
  </si>
  <si>
    <t>DOPRAVNÍ ZNAČKY ZÁKLADNÍ VELIKOSTI OCELOVÉ NEREFLEXNÍ - DEMONTÁŽ</t>
  </si>
  <si>
    <t>134</t>
  </si>
  <si>
    <t>951401</t>
  </si>
  <si>
    <t>PDZ A ZPI SVĚTELNÉ S LED DODÁVKA A MONTÁŽ</t>
  </si>
  <si>
    <t xml:space="preserve">  PS 13-01-21</t>
  </si>
  <si>
    <t>Malá Skála - Turnov, TZZ</t>
  </si>
  <si>
    <t>PS 13-01-21</t>
  </si>
  <si>
    <t>R015112</t>
  </si>
  <si>
    <t>901</t>
  </si>
  <si>
    <t>POPLATKY ZA LIKVIDACŮ ODPADŮ NEKONTAMINOVANÝCH - 17 05 04 VYTĚŽENÉ ZEMINY A HORNINY - II. TŘÍDA TĚŽITELNOSTI - VČETNĚ DOPRAVY</t>
  </si>
  <si>
    <t>13283A</t>
  </si>
  <si>
    <t>HLOUBENÍ RÝH ŠÍŘ DO 2M PAŽ I NEPAŽ TŘ. II - BEZ DOPRAVY</t>
  </si>
  <si>
    <t>VODOROVNÉ KONSTRUKCE</t>
  </si>
  <si>
    <t>45152</t>
  </si>
  <si>
    <t>PODKLADNÍ A VÝPLŇOVÉ VRSTVY Z KAMENIVA DRCENÉHO</t>
  </si>
  <si>
    <t>465921</t>
  </si>
  <si>
    <t>DLAŽBY Z BETONOVÝCH DLAŽDIC NA SUCHO</t>
  </si>
  <si>
    <t>702423</t>
  </si>
  <si>
    <t>KABELOVÝ PROSTUP DO OBJEKTU PŘES ZÁKLAD BETONOVÝ SVĚTLÉ ŠÍŘKY PŘES 200 MM</t>
  </si>
  <si>
    <t>703755</t>
  </si>
  <si>
    <t>PROTIPOŽÁRNÍ UCPÁVKA PROSTUPU KABELOVÉHO PR. DO 200MM, DO EI 90 MIN.</t>
  </si>
  <si>
    <t>741A11</t>
  </si>
  <si>
    <t>UZEMŇOVACÍ VODIČ V ZÁKLADECH FEZN DO 120 MM2</t>
  </si>
  <si>
    <t>741B21</t>
  </si>
  <si>
    <t>ZEMNÍCÍ TYČ NEREZOVÁ (V4A) DÉLKY DO 2 M</t>
  </si>
  <si>
    <t>741C01</t>
  </si>
  <si>
    <t>EKVIPOTENCIÁLNÍ PŘÍPOJNICE</t>
  </si>
  <si>
    <t>741C05</t>
  </si>
  <si>
    <t>SPOJOVÁNÍ UZEMŇOVACÍCH VODIČŮ</t>
  </si>
  <si>
    <t>741C07</t>
  </si>
  <si>
    <t>VYVEDENÍ UZEMŇOVACÍCH VODIČŮ NA POVRCH/KONSTRUKCI</t>
  </si>
  <si>
    <t>742H31</t>
  </si>
  <si>
    <t>KABEL NN ČTYŘ- A PĚTIŽÍLOVÝ CU S PLASTOVOU IZOLACÍ STÍNĚNÝ DO 2,5 MM2</t>
  </si>
  <si>
    <t>75B351</t>
  </si>
  <si>
    <t>KONTROLNÍ SKŘÍŇ S POMOCNÝMI TLAČÍTKY - DODÁVKA</t>
  </si>
  <si>
    <t>75B357</t>
  </si>
  <si>
    <t>KONTROLNÍ SKŘÍŇ S POMOCNÝMI TLAČÍTKY - MONTÁŽ</t>
  </si>
  <si>
    <t>75B631</t>
  </si>
  <si>
    <t>KOMPLETNÍ NAPÁJECÍ ZDROJ (50 HZ) DO 10 KVA - DODÁVKA</t>
  </si>
  <si>
    <t>75B6L1</t>
  </si>
  <si>
    <t>BEZÚDRŽBOVÁ BATERIE 24 V/160 AH - DODÁVKA</t>
  </si>
  <si>
    <t>75B6T7</t>
  </si>
  <si>
    <t>BATERIE - MONTÁŽ</t>
  </si>
  <si>
    <t>75C471</t>
  </si>
  <si>
    <t>ZÁMEK ELEKTROMAGNETICKÝ V KOLEJIŠTI - DODÁVKA</t>
  </si>
  <si>
    <t>75C477</t>
  </si>
  <si>
    <t>ZÁMEK ELEKTROMAGNETICKÝ V KOLEJIŠTI - MONTÁŽ</t>
  </si>
  <si>
    <t>75C931</t>
  </si>
  <si>
    <t>SKŘÍŇ S POČÍTAČI NÁPRAV 8 BODŮ/7 ÚSEKŮ - DODÁVKA</t>
  </si>
  <si>
    <t>75C937</t>
  </si>
  <si>
    <t>SKŘÍŇ S POČÍTAČI NÁPRAV 8 BODŮ/7 ÚSEKŮ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</si>
  <si>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</si>
  <si>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</si>
  <si>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</si>
  <si>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</si>
  <si>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75D161</t>
  </si>
  <si>
    <t>RELÉOVÝ DOMEK (DO 18 M2) PREFABRIKOVANÝ, IZOLOVANÝ, S KLIMATIZACÍ A VNITŘNÍ KABELIZACÍ - DODÁVKA</t>
  </si>
  <si>
    <t>75D167</t>
  </si>
  <si>
    <t>RELÉOVÝ DOMEK (DO 18 M2) PREFABRIKOVANÝ - MONTÁŽ</t>
  </si>
  <si>
    <t>75D181</t>
  </si>
  <si>
    <t>NAPÁJECÍ SKŘÍŇ PŘEJEZDOVÉHO ZABEZPEČOVACÍHO ZAŘÍZENÍ - DODÁVKA</t>
  </si>
  <si>
    <t>75D187</t>
  </si>
  <si>
    <t>NAPÁJECÍ SKŘÍŇ PŘEJEZDOVÉHO ZABEZPEČOVACÍHO ZAŘÍZENÍ - MONTÁŽ</t>
  </si>
  <si>
    <t>75D251</t>
  </si>
  <si>
    <t>MECHANICKÁ ZÁVORA - DODÁVKA</t>
  </si>
  <si>
    <t>75D257</t>
  </si>
  <si>
    <t>MECHANICKÁ ZÁVORA - MONTÁŽ</t>
  </si>
  <si>
    <t>75D258</t>
  </si>
  <si>
    <t>MECHANICKÁ ZÁVORA - DEMONTÁŽ</t>
  </si>
  <si>
    <t>75D281</t>
  </si>
  <si>
    <t>PRACOVNÍ PLOŠINA K VÝSTRAŽNÍKU, KABELOVÉ SKŘÍNI - DODÁVKA</t>
  </si>
  <si>
    <t>75D287</t>
  </si>
  <si>
    <t>PRACOVNÍ PLOŠINA K VÝSTRAŽNÍKU, KABELOVÉ SKŘÍNI - MONTÁŽ</t>
  </si>
  <si>
    <t>R702120</t>
  </si>
  <si>
    <t>ŽLAB POCHOZÍ VČETNĚ KRYTU SVĚTLÉ ŠÍŘKY DO 350MM</t>
  </si>
  <si>
    <t>Dodávku specifikovaného pochozího žlabu včetně potřebného drobného montážního materiálu, dopravu a skladování, práce spojené s montáží specifikované materiálu specifikovaným způsobem (uložení v kolejišti), veškeré potřebné mechanizmy, včetně obsluhy, náklady na mzdy a přibližné (průměrné) náklady na pořízení potřebných materiálů.</t>
  </si>
  <si>
    <t>R75B6F1</t>
  </si>
  <si>
    <t>DODÁVKA DOBÍJEČE 24V/160AH</t>
  </si>
  <si>
    <t>Dodání kompletního dobíječe podle typu včetně potřebného pomocného materiálu a jeho dopravy na místo určení.Dobíječe se měří v kusech (ks).Položka obsahuje náklady na pořízení příslušného dobíječe, na dopravu do místa určení.</t>
  </si>
  <si>
    <t>R75B6G7</t>
  </si>
  <si>
    <t>MONTÁŽ DOBÍJEČE</t>
  </si>
  <si>
    <t>Montáž dobíječe na místo určení, jeho připojení a přezkoušení.Montáž dobíječe se měří v kusech (ks).Položka obsahuje všechny náklady na montáž dodaného zařízení se všemi pomocnými a doplňujícími pracemi a součástmi, případné použití mechanizmů, náklady na mzdy.</t>
  </si>
  <si>
    <t>R75B6G8</t>
  </si>
  <si>
    <t>DOBÍJEČ - DEMONTÁŽ</t>
  </si>
  <si>
    <t>Demontáž napájecího zařízení, odpojení od napájecích a ovládacích kabelů.Demontáž napájecích zařízení se měří v kusech (ks).Položka obsahuje všechny náklady na montáž dodaného zařízení se všemi pomocnými a doplňujícími pracemi a součástmi, případné použití mechanizmů, náklady na mzdy.</t>
  </si>
  <si>
    <t>75D131</t>
  </si>
  <si>
    <t>BATERIOVÁ SKŘÍŇ - DODÁVKA</t>
  </si>
  <si>
    <t>75D137</t>
  </si>
  <si>
    <t>BATERIOVÁ SKŘÍŇ - MONTÁŽ</t>
  </si>
  <si>
    <t>75B421</t>
  </si>
  <si>
    <t>STOJANOVÁ ŘADA PRO 2 STOJANY - DODÁVKA</t>
  </si>
  <si>
    <t>75B427</t>
  </si>
  <si>
    <t>STOJANOVÁ ŘADA PRO 2 STOJANY - MONTÁŽ</t>
  </si>
  <si>
    <t>POTRUBÍ</t>
  </si>
  <si>
    <t>86634</t>
  </si>
  <si>
    <t>CHRÁNIČKY Z TRUB OCELOVÝCH DN DO 200MM</t>
  </si>
  <si>
    <t>D.1.2</t>
  </si>
  <si>
    <t>Sdělovací zařízení</t>
  </si>
  <si>
    <t xml:space="preserve">  PS 00-02-01</t>
  </si>
  <si>
    <t>ŽST Malá Skála a OŘ HK, DDTS ŽDC</t>
  </si>
  <si>
    <t>PS 00-02-01</t>
  </si>
  <si>
    <t>Dodávky + nosný materiál, montáž</t>
  </si>
  <si>
    <t>75J131</t>
  </si>
  <si>
    <t>NOSNÁ LIŠTA DIN</t>
  </si>
  <si>
    <t>viz textová a výkresová část projektové dokumentace</t>
  </si>
  <si>
    <t>Technická specifikace položky odpovídá příslušné cenové soustavě</t>
  </si>
  <si>
    <t>75J13X</t>
  </si>
  <si>
    <t>NOSNÁ LIŠTA DIN - MONTÁŽ</t>
  </si>
  <si>
    <t>75J212</t>
  </si>
  <si>
    <t>KABEL SDĚLOVACÍ PRO VNITŘNÍ POUŽITÍ DO 10 PÁRŮ PRŮMĚRU 0,5 MM</t>
  </si>
  <si>
    <t>75J23X</t>
  </si>
  <si>
    <t>KABEL SDĚLOVACÍ, MONTÁŽ A UPEVNĚNÍ</t>
  </si>
  <si>
    <t>75J321</t>
  </si>
  <si>
    <t>KABEL SDĚLOVACÍ PRO STRUKTUROVANOU KABELÁŽ FTP/STP</t>
  </si>
  <si>
    <t>75J32X</t>
  </si>
  <si>
    <t>KABEL SDĚLOVACÍ PRO STRUKTUROVANOU KABELÁŽ FTP/STP - MONTÁŽ</t>
  </si>
  <si>
    <t>75J932</t>
  </si>
  <si>
    <t>METALICKÝ PATCHCORD DO 5M</t>
  </si>
  <si>
    <t>75J93X</t>
  </si>
  <si>
    <t>METALICKÝ PATCHCORD - MONTÁŽ</t>
  </si>
  <si>
    <t>75JA5X</t>
  </si>
  <si>
    <t>ROZVADĚČ STRUKT. KABELÁŽE, MONTÁŽ ORGANIZÉRU, PATCHPANELU</t>
  </si>
  <si>
    <t>54: 35; viz textová a výkresová část v.č. 2.002 - 2.011 projektové dokumentace</t>
  </si>
  <si>
    <t>75K222</t>
  </si>
  <si>
    <t>NAPÁJECÍ ZDROJ 24 V DC, SAMOSTATNÝ DO 500W</t>
  </si>
  <si>
    <t>75K22X</t>
  </si>
  <si>
    <t>NAPÁJECÍ ZDROJ 24 V DC, SAMOSTATNÝ - MONTÁŽ</t>
  </si>
  <si>
    <t>75K411</t>
  </si>
  <si>
    <t>MĚNIČ NAPĚTÍ (STŘÍDAČ), SAMOSTATNÝ DC/AC DO 500W</t>
  </si>
  <si>
    <t>75K43X</t>
  </si>
  <si>
    <t>MĚNIČ NAPĚTÍ (STŘÍDAČ), MODULÁRNÍ DC/AC - MONTÁŽ</t>
  </si>
  <si>
    <t>75K451</t>
  </si>
  <si>
    <t>MĚNIČ NAPĚTÍ (STŘÍDAČ) DC/AC - DOPLNĚNÍ SNMP DOHLEDU</t>
  </si>
  <si>
    <t>75K611</t>
  </si>
  <si>
    <t>AKUMULÁTOROVÁ BATERIE DO 50AH</t>
  </si>
  <si>
    <t>75K62X</t>
  </si>
  <si>
    <t>AKUMULÁTOROVÁ BATERIE - MONTÁŽ</t>
  </si>
  <si>
    <t>75O912</t>
  </si>
  <si>
    <t>DDTS ŽDC, ŘÍDICÍ STANICE PLC DO 24XDI / 24XDO / 12XAI</t>
  </si>
  <si>
    <t>75O913</t>
  </si>
  <si>
    <t>DDTS ŽDC, ROZŠÍŘENÍ ŘÍDICÍ STANICE PLC DO 24XDI / 24XDO / 12XAI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</si>
  <si>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</si>
  <si>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</si>
  <si>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</si>
  <si>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</si>
  <si>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</si>
  <si>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</si>
  <si>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75O91A</t>
  </si>
  <si>
    <t>DDTS ŽDC, KOMUNIKAČNÍ PŘEVODNÍK</t>
  </si>
  <si>
    <t>75O91B</t>
  </si>
  <si>
    <t>DDTS ŽDC, INTEGRAČNÍ KONCENTRÁTOR</t>
  </si>
  <si>
    <t>75O91C</t>
  </si>
  <si>
    <t>DDTS ŽDC, SW PRO INTEGRAČNÍ KONCENTRÁTOR</t>
  </si>
  <si>
    <t>75O91X</t>
  </si>
  <si>
    <t>DDTS ŽDC, MONTÁŽ</t>
  </si>
  <si>
    <t>75O932</t>
  </si>
  <si>
    <t>DDTS ŽDC, KLIENTSKÉ PRACOVIŠTĚ STACIONÁRNÍ</t>
  </si>
  <si>
    <t>75O93A</t>
  </si>
  <si>
    <t>DDTS ŽDC, KLIENTSKÉ PRACOVIŠTĚ MOBILNÍ</t>
  </si>
  <si>
    <t>75O943</t>
  </si>
  <si>
    <t>DDTS ŽDC, INTEGRACE EOV DO INK DDTS ŽDC</t>
  </si>
  <si>
    <t>75O944</t>
  </si>
  <si>
    <t>DDTS ŽDC, ROZŠÍŘENÍ INTEGRACE EOV DO INK DDTS ŽDC</t>
  </si>
  <si>
    <t>75O947</t>
  </si>
  <si>
    <t>DDTS ŽDC, INTEGRACE OSV DO INK DDTS ŽDC</t>
  </si>
  <si>
    <t>75O948</t>
  </si>
  <si>
    <t>DDTS ŽDC, ROZŠÍŘENÍ INTEGRACE OSV DO INK DDTS ŽDC</t>
  </si>
  <si>
    <t>75O94B</t>
  </si>
  <si>
    <t>DDTS ŽDC, INTEGRACE PZTS DO INK DDTS ŽDC</t>
  </si>
  <si>
    <t>75O94C</t>
  </si>
  <si>
    <t>DDTS ŽDC, ROZŠÍŘENÍ INTEGRACE PZTS DO INK DDTS ŽDC</t>
  </si>
  <si>
    <t>75O94F</t>
  </si>
  <si>
    <t>DDTS ŽDC, ROZŠÍŘENÍ INTEGRACE EPS DO INK DDTS ŽDC</t>
  </si>
  <si>
    <t>75O94H</t>
  </si>
  <si>
    <t>DDTS ŽDC, INTEGRACE ASHS DO INK DDTS ŽDC</t>
  </si>
  <si>
    <t>75O94K</t>
  </si>
  <si>
    <t>DDTS ŽDC, ROZŠÍŘENÍ INTEGRACE OSE DO INK DDTS ŽDC</t>
  </si>
  <si>
    <t>75O94M</t>
  </si>
  <si>
    <t>DDTS ŽDC, INTEGRACE ROZ DO INK DDTS ŽDC</t>
  </si>
  <si>
    <t>75O94S</t>
  </si>
  <si>
    <t>DDTS ŽDC, INTEGRACE KAM DO INK DDTS ŽDC</t>
  </si>
  <si>
    <t>75O94T</t>
  </si>
  <si>
    <t>DDTS ŽDC, ROZŠÍŘENÍ INTEGRACE KAM DO INK DDTS ŽDC</t>
  </si>
  <si>
    <t>75O94V</t>
  </si>
  <si>
    <t>DDTS ŽDC, INTEGRACE AKTIVNÍHO PRVKU PŘENOSOVÉHO SYSTÉMU LTDS DO INK DDTS ŽDC</t>
  </si>
  <si>
    <t>75O94Y</t>
  </si>
  <si>
    <t>DDTS ŽDC, INTEGRACE ISC DO INK DDTS ŽDC</t>
  </si>
  <si>
    <t>75O951</t>
  </si>
  <si>
    <t>DDTS ŽDC, INTEGRACE NAPÁJECÍHO ZDROJE DO INK DDTS ŽDC</t>
  </si>
  <si>
    <t>75O957</t>
  </si>
  <si>
    <t>DDTS ŽDC, INTEGRACE KLIMATIZAČNÍ NEBO VZT JEDNOTKY DO INK DDTS ŽDC</t>
  </si>
  <si>
    <t>75O95C</t>
  </si>
  <si>
    <t>DDTS ŽDC, INTEGRACE EE DO INK DDTS ŽDC</t>
  </si>
  <si>
    <t>75O95D</t>
  </si>
  <si>
    <t>DDTS ŽDC, ROZŠÍŘENÍ INTEGRACE EE DO INK DDTS ŽDC</t>
  </si>
  <si>
    <t>75O95N</t>
  </si>
  <si>
    <t>DDTS ŽDC, INTEGRACE ČIDLA NEBO SENZORU DO INK DDTS ŽDC</t>
  </si>
  <si>
    <t>75O95P</t>
  </si>
  <si>
    <t>DDTS ŽDC, INTEGRACE JINÉHO ZAŘÍZENÍ DO INK DDTS ŽDC</t>
  </si>
  <si>
    <t>75O961</t>
  </si>
  <si>
    <t>DDTS ŽDC, SPOLUPRÁCE ZHOTOVITELE URČENÉHO ZAŘÍZENÍ PŘI INTEGRACI DO DDTS</t>
  </si>
  <si>
    <t>R75B717</t>
  </si>
  <si>
    <t>PŘEPĚŤOVÁ OCHRANA DATOVÉHO KABELU</t>
  </si>
  <si>
    <t>57: 60; viz textová a výkresová část v.č. 2.002 - 2.011 projektové dokumentace</t>
  </si>
  <si>
    <t>1. Položka obsahuje:  
 – veškeré příslušentsví  
 – kompletní montáž  
2. Položka neobsahuje:  
 X  
3. Způsob měření:  
Udává se počet kusů kompletní konstrukce nebo práce.</t>
  </si>
  <si>
    <t>R75J212</t>
  </si>
  <si>
    <t>KABEL SDĚLOVACÍ PRO VNITŘNÍ POUŽITÍ DO 10 PÁRŮ PRŮMĚRU 0,5 MM BEZHALOGENOVÝ OHEŇ RETARDUJÍCÍ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</si>
  <si>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</si>
  <si>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R75JA53</t>
  </si>
  <si>
    <t>ROZVADĚČ STRUKT. KABELÁŽE, PATCHPANEL, DO 24 ZÁSUVEK S INTEGROVANOU PŘEPĚŤOVOU OCHRANOU, DODÁVKA</t>
  </si>
  <si>
    <t>53: 35; viz textová a výkresová část v.č. 2.002 - 2.011 projektové dokumentace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</si>
  <si>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</si>
  <si>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R75JA55</t>
  </si>
  <si>
    <t>ZÁSUVKA RJ 45 VČETNĚ DRŽÁKU NA DIN, DODÁVKA A MONTÁŽ</t>
  </si>
  <si>
    <t>59: 30; viz textová a výkresová část v.č. 2.002 - 2.011 projektové dokumentace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</si>
  <si>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</si>
  <si>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R75O919</t>
  </si>
  <si>
    <t>ZHOTOVENÍ SERVISNÍ DATOVÉ ZÁSUVKY</t>
  </si>
  <si>
    <t>58: 30; viz textová a výkresová část v.č. 2.002 - 2.011 projektové dokumentace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</si>
  <si>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</si>
  <si>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R75O94F</t>
  </si>
  <si>
    <t>DDTS ŽDC, INTEGRACE EPS DO INK DDTS ŽDC</t>
  </si>
  <si>
    <t>R75O94J</t>
  </si>
  <si>
    <t>DDTS ŽDC, INTEGRACE OSE DO INK DDTS ŽDC</t>
  </si>
  <si>
    <t>R75O95J</t>
  </si>
  <si>
    <t>DDTS ŽDC, INTEGRACE TEPELNÉHO ČERPADLA DO INK DDTS ŽDC</t>
  </si>
  <si>
    <t>Silnoproud</t>
  </si>
  <si>
    <t>741C04</t>
  </si>
  <si>
    <t>OCHRANNÉ POSPOJOVÁNÍ CU VODIČEM DO 16 MM2</t>
  </si>
  <si>
    <t>742F12</t>
  </si>
  <si>
    <t>KABEL NN NEBO VODIČ JEDNOŽÍLOVÝ CU S PLASTOVOU IZOLACÍ OD 4 DO 16 MM2</t>
  </si>
  <si>
    <t>742G11</t>
  </si>
  <si>
    <t>KABEL NN DVOU- A TŘÍŽÍLOVÝ CU S PLASTOVOU IZOLACÍ DO 2,5 MM2</t>
  </si>
  <si>
    <t>742K12</t>
  </si>
  <si>
    <t>UKONČENÍ JEDNOŽÍLOVÉHO KABELU V ROZVADĚČI NEBO NA PŘÍSTROJI OD 4 DO 16 MM2</t>
  </si>
  <si>
    <t>742L11</t>
  </si>
  <si>
    <t>UKONČENÍ DVOU AŽ PĚTIŽÍLOVÉHO KABELU V ROZVADĚČI NEBO NA PŘÍSTROJI DO 2,5 MM2</t>
  </si>
  <si>
    <t>744612</t>
  </si>
  <si>
    <t>JISTIČ JEDNOPÓLOVÝ (10 KA) OD 4 DO 10 A</t>
  </si>
  <si>
    <t>744613</t>
  </si>
  <si>
    <t>JISTIČ JEDNOPÓLOVÝ (10 KA) OD 13 DO 20 A</t>
  </si>
  <si>
    <t>744711</t>
  </si>
  <si>
    <t>PROUDOVÝ CHRÁNIČ DVOUPÓLOVÝ (10 KA) DO 30 MA, DO 25 A</t>
  </si>
  <si>
    <t>744L51</t>
  </si>
  <si>
    <t>RELÉ - POMOCNÝ SPÍNAČ</t>
  </si>
  <si>
    <t>744Q21</t>
  </si>
  <si>
    <t>SVODIČ PŘEPĚTÍ TYP 1+2 (TŘÍDA B+C) 1-2 PÓLOVÝ</t>
  </si>
  <si>
    <t>68: 8; viz textová a výkresová část v.č. 2.002 - 2.011 projektové dokumentace</t>
  </si>
  <si>
    <t>744Q22</t>
  </si>
  <si>
    <t>SVODIČ PŘEPĚTÍ TYP 1+2 (TŘÍDA B+C) 3-4 PÓLOVÝ</t>
  </si>
  <si>
    <t>69: 5; viz textová a výkresová část v.č. 2.002 - 2.011 projektové dokumentace</t>
  </si>
  <si>
    <t>744R21</t>
  </si>
  <si>
    <t>UCPÁVKOVÁ VÝVODKA PRO KABEL O PRŮMĚRU DO 13 MM</t>
  </si>
  <si>
    <t>72: 30; viz textová a výkresová část v.č. 2.002 - 2.011 projektové dokumentace</t>
  </si>
  <si>
    <t>744R23</t>
  </si>
  <si>
    <t>UCPÁVKOVÁ VÝVODKA PRO KABEL O PRŮMĚRU OD 14 DO 21 MM</t>
  </si>
  <si>
    <t>73: 30; viz textová a výkresová část v.č. 2.002 - 2.011 projektové dokumentace</t>
  </si>
  <si>
    <t>744R35</t>
  </si>
  <si>
    <t>OZNAČOVACÍ ŠTÍTEK DO ROZVADĚČE NN</t>
  </si>
  <si>
    <t>70: 6; viz textová a výkresová část v.č. 2.002 - 2.011 projektové dokumentace</t>
  </si>
  <si>
    <t>744R36</t>
  </si>
  <si>
    <t>OBAL NA VÝKRESY DO ROZVADĚČE NN</t>
  </si>
  <si>
    <t>71: 6; viz textová a výkresová část v.č. 2.002 - 2.011 projektové dokumentace</t>
  </si>
  <si>
    <t>747213</t>
  </si>
  <si>
    <t>CELKOVÁ PROHLÍDKA, ZKOUŠENÍ, MĚŘENÍ A VYHOTOVENÍ VÝCHOZÍ REVIZNÍ ZPRÁVY, PRO OBJEM IN PŘES 500 DO 1000 TIS. KČ</t>
  </si>
  <si>
    <t>65: 1; viz textová a výkresová část v.č. 2.002 - 2.011 projektové dokumentace</t>
  </si>
  <si>
    <t>747214</t>
  </si>
  <si>
    <t>CELKOVÁ PROHLÍDKA, ZKOUŠENÍ, MĚŘENÍ A VYHOTOVENÍ VÝCHOZÍ REVIZNÍ ZPRÁVY, PRO OBJEM IN - PŘÍPLATEK ZA KAŽDÝCH DALŠÍCH I ZAPOČATÝCH 500 TIS. KČ</t>
  </si>
  <si>
    <t>66: 14; viz textová a výkresová část v.č. 2.002 - 2.011 projektové dokumentace</t>
  </si>
  <si>
    <t>747301</t>
  </si>
  <si>
    <t>PROVEDENÍ PROHLÍDKY A ZKOUŠKY PRÁVNICKOU OSOBOU, VYDÁNÍ PRŮKAZU ZPŮSOBILOSTI</t>
  </si>
  <si>
    <t>60: 5; viz textová a výkresová část v.č. 2.002 - 2.011 projektové dokumentace</t>
  </si>
  <si>
    <t>747701</t>
  </si>
  <si>
    <t>DOKONČOVACÍ MONTÁŽNÍ PRÁCE NA ELEKTRICKÉM ZAŘÍZENÍ</t>
  </si>
  <si>
    <t>61: 16; viz textová a výkresová část v.č. 2.002 - 2.011 projektové dokumentace</t>
  </si>
  <si>
    <t>747703</t>
  </si>
  <si>
    <t>ZKUŠEBNÍ PROVOZ</t>
  </si>
  <si>
    <t>62: 40; viz textová a výkresová část v.č. 2.002 - 2.011 projektové dokumentace</t>
  </si>
  <si>
    <t>747704</t>
  </si>
  <si>
    <t>ZAŠKOLENÍ OBSLUHY</t>
  </si>
  <si>
    <t>63: 16; viz textová a výkresová část v.č. 2.002 - 2.011 projektové dokumentace</t>
  </si>
  <si>
    <t>747705</t>
  </si>
  <si>
    <t>MANIPULACE NA ZAŘÍZENÍCH PROVÁDĚNÉ PROVOZOVATELEM</t>
  </si>
  <si>
    <t>58: 16; viz textová a výkresová část v.č. 2.002 - 2.011 projektové dokumentace</t>
  </si>
  <si>
    <t>747706</t>
  </si>
  <si>
    <t>ZJIŠŤOVÁNÍ STÁVAJÍCÍHO STAVU ROZVODŮ NN</t>
  </si>
  <si>
    <t>59: 16; viz textová a výkresová část v.č. 2.002 - 2.011 projektové dokumentace</t>
  </si>
  <si>
    <t>748151</t>
  </si>
  <si>
    <t>BEZPEČNOSTNÍ TABULKA</t>
  </si>
  <si>
    <t>74F323</t>
  </si>
  <si>
    <t>64: 5; viz textová a výkresová část v.č. 2.002 - 2.011 projektové dokumentace</t>
  </si>
  <si>
    <t>R741311</t>
  </si>
  <si>
    <t>ZÁSUVKA INSTALAČNÍ JEDNODUCHÁ, MONTÁŽ NA DIN LIŠTU</t>
  </si>
  <si>
    <t>67: 4; viz textová a výkresová část v.č. 2.002 - 2.011 projektové dokumentace</t>
  </si>
  <si>
    <t>1. Položka obsahuje:  
 – kompletní přístroj vč. příslušenství  
2. Položka neobsahuje:  
 X  
3. Způsob měření:  
Udává se počet kusů kompletní konstrukce nebo práce.</t>
  </si>
  <si>
    <t>R742M11</t>
  </si>
  <si>
    <t>UKONČENÍ 5-14ŽÍLOVÉHO KABELU V ROZVADĚČI NEBO NA PŘÍSTROJI DO 2,5 MM2</t>
  </si>
  <si>
    <t>83: 6; viz textová a výkresová část v.č. 2.002 - 2.011 projektové dokumentace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</si>
  <si>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</si>
  <si>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Všeobecné práce pro silnoproud a slaboproud</t>
  </si>
  <si>
    <t>702521</t>
  </si>
  <si>
    <t>PRŮRAZ ZDIVEM (PŘÍČKOU) BETONOVÝM TLOUŠŤKY DO 45 CM</t>
  </si>
  <si>
    <t>703412</t>
  </si>
  <si>
    <t>ELEKTROINSTALAČNÍ TRUBKA PLASTOVÁ VČETNĚ UPEVNĚNÍ A PŘÍSLUŠENSTVÍ DN PRŮMĚRU PŘES 25 DO 40 MM</t>
  </si>
  <si>
    <t>703452</t>
  </si>
  <si>
    <t>ELEKTROINSTALAČNÍ TRUBKA S FUNKČNÍ ODOLNOSTÍ PŘI POŽÁRU VČETNĚ UPEVNĚNÍ A PŘÍSLUŠENSTVÍ DN PRŮMĚRU PŘES 25 DO 40 MM</t>
  </si>
  <si>
    <t>703512</t>
  </si>
  <si>
    <t>ELEKTROINSTALAČNÍ LIŠTA ŠÍŘKY PŘES 30 DO 60 MM</t>
  </si>
  <si>
    <t>703721</t>
  </si>
  <si>
    <t>KABELOVÁ PŘÍCHYTKA PRO ROZSAH UPNUTÍ DO 25 MM</t>
  </si>
  <si>
    <t>703752</t>
  </si>
  <si>
    <t>PROTIPOŽÁRNÍ UCPÁVKA STĚNOU/STROPEM, TL DO 50CM, DO EI 90 MIN.</t>
  </si>
  <si>
    <t>703756</t>
  </si>
  <si>
    <t>PROTIPOŽÁRNÍ TMEL ( TUBA - 1000ML ), DO EI 90 MIN.</t>
  </si>
  <si>
    <t>POPLATKY ZA LIKVIDACŮ ODPADŮ</t>
  </si>
  <si>
    <t>99: 0,01; viz textová a výkresová část v.č. 2.002 - 2.011 projektové dokumentace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</si>
  <si>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</si>
  <si>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R015420</t>
  </si>
  <si>
    <t>930</t>
  </si>
  <si>
    <t>POPLATKY ZA LIKVIDACŮ ODPADŮ NEKONTAMINOVANÝCH - 17 06 04 ZBYTKY IZOLAČNÍCH MATERIÁLŮ - VČETNĚ DOPRAVY</t>
  </si>
  <si>
    <t>98: 0,01; viz textová a výkresová část v.č. 2.002 - 2.011 projektové dokumentace</t>
  </si>
  <si>
    <t>VŠEOBECNÉ KONSTRUKCE A PRÁCE</t>
  </si>
  <si>
    <t>75O941</t>
  </si>
  <si>
    <t>DDTS ŽDC, INTEGRACE EOV DO SERVERŮ A KLIENTŮ DDTS ŽDC</t>
  </si>
  <si>
    <t>75O942</t>
  </si>
  <si>
    <t>DDTS ŽDC, ROZŠÍŘENÍ INTEGRACE EOV DO SERVERŮ A KLIENTŮ DDTS ŽDC</t>
  </si>
  <si>
    <t>75O945</t>
  </si>
  <si>
    <t>DDTS ŽDC, INTEGRACE OSV DO SERVERŮ A KLIENTŮ DDTS ŽDC</t>
  </si>
  <si>
    <t>75O946</t>
  </si>
  <si>
    <t>DDTS ŽDC, ROZŠÍŘENÍ INTEGRACE OSV DO SERVERŮ A KLIENTŮ DDTS ŽDC</t>
  </si>
  <si>
    <t>75O949</t>
  </si>
  <si>
    <t>DDTS ŽDC, INTEGRACE PZTS DO SERVERŮ A KLIENTŮ DDTS ŽDC</t>
  </si>
  <si>
    <t>75O94A</t>
  </si>
  <si>
    <t>DDTS ŽDC, ROZŠÍŘENÍ INTEGRACE PZTS DO SERVERŮ A KLIENTŮ DDTS ŽDC</t>
  </si>
  <si>
    <t>75O94D</t>
  </si>
  <si>
    <t>DDTS ŽDC, INTEGRACE EPS DO SERVERŮ A KLIENTŮ DDTS ŽDC</t>
  </si>
  <si>
    <t>75O94E</t>
  </si>
  <si>
    <t>DDTS ŽDC, ROZŠÍŘENÍ INTEGRACE EPS DO SERVERŮ A KLIENTŮ DDTS ŽDC</t>
  </si>
  <si>
    <t>75O94G</t>
  </si>
  <si>
    <t>DDTS ŽDC, INTEGRACE ASHS DO SERVERŮ A KLIENTŮ DDTS ŽDC</t>
  </si>
  <si>
    <t>75O94I</t>
  </si>
  <si>
    <t>DDTS ŽDC, INTEGRACE OSE DO SERVERŮ A KLIENTŮ DDTS ŽDC</t>
  </si>
  <si>
    <t>75O94J</t>
  </si>
  <si>
    <t>DDTS ŽDC, ROZŠÍŘENÍ INTEGRACE OSE DO SERVERŮ A KLIENTŮ DDTS ŽDC</t>
  </si>
  <si>
    <t>75O94L</t>
  </si>
  <si>
    <t>DDTS ŽDC, INTEGRACE ROZ DO SERVERŮ A KLIENTŮ DDTS ŽDC</t>
  </si>
  <si>
    <t>75O94R</t>
  </si>
  <si>
    <t>DDTS ŽDC, ROZŠÍŘENÍ INTEGRACE KAM DO SERVERŮ A KLIENTŮ DDTS ŽDC</t>
  </si>
  <si>
    <t>DDTS ŽDC, INTEGRACE AKTIVNÍHO PRVKU PŘENOSOVÉHO SYSTÉMU LTDS DO SERVERŮ A KLIENTŮ DDTS ŽDC</t>
  </si>
  <si>
    <t>75O956</t>
  </si>
  <si>
    <t>DDTS ŽDC, INTEGRACE KLIMATIZAČNÍ NEBO VZT JEDNOTKY DO SERVERŮ A KLIENTŮ DDTS ŽDC</t>
  </si>
  <si>
    <t>75O959</t>
  </si>
  <si>
    <t>DDTS ŽDC, ROZŠÍŘENÍ INTEGRACE EE DO SERVERŮ A KLIENTŮ DDTS ŽDC</t>
  </si>
  <si>
    <t>R75O94R</t>
  </si>
  <si>
    <t>DDTS ŽDC, INTEGRACE KAM DO SERVERŮ A KLIENTŮ DDTS ŽDC</t>
  </si>
  <si>
    <t>R75O94X</t>
  </si>
  <si>
    <t>DDTS ŽDC, INTEGRACE ISC DO SERVERŮ A KLIENTŮ DDTS ŽDC</t>
  </si>
  <si>
    <t>R75O951</t>
  </si>
  <si>
    <t>DDTS ŽDC, INTEGRACE NAPÁJECÍHO ZDROJE DO SERVERŮ A KLIENTŮ DDTS ŽDC</t>
  </si>
  <si>
    <t>R75O956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</si>
  <si>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</si>
  <si>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</si>
  <si>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R75O959</t>
  </si>
  <si>
    <t>DDTS ŽDC, INTEGRACE EE DO SERVERŮ A KLIENTŮ DDTS ŽDC</t>
  </si>
  <si>
    <t>R75O95M</t>
  </si>
  <si>
    <t>DDTS ŽDC, INTEGRACE ČIDLA NEBO SENZORU DO SERVERŮ A KLIENTŮ DDTS ŽDC</t>
  </si>
  <si>
    <t>R75O95P</t>
  </si>
  <si>
    <t>DDTS ŽDC, INTEGRACE JINÉHO ZAŘÍZENÍ DO SERVERŮ A KLIENTŮ DDTS ŽDC</t>
  </si>
  <si>
    <t xml:space="preserve">  PS 00-02-02</t>
  </si>
  <si>
    <t>RDP Stará Paka, úprava a doplnění</t>
  </si>
  <si>
    <t>PS 00-02-02</t>
  </si>
  <si>
    <t>75J311</t>
  </si>
  <si>
    <t>KABEL SDĚLOVACÍ PRO STRUKTUROVANOU KABELÁŽ UTP</t>
  </si>
  <si>
    <t>75JA22</t>
  </si>
  <si>
    <t>ZÁSUVKA DATOVÁ RJ45 NA OMÍTKU</t>
  </si>
  <si>
    <t>75JA2X</t>
  </si>
  <si>
    <t>ZÁSUVKA DATOVÁ RJ45 - MONTÁŽ</t>
  </si>
  <si>
    <t>75L3D3</t>
  </si>
  <si>
    <t>HW PRO ŘÍZENÍ SYSTÉMU OVLÁDACÍ PRACOVIŠTĚ PRO ŘÍZENÍ INFORMAČNÍHO ZAŘÍZENÍ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</si>
  <si>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</si>
  <si>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</si>
  <si>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</si>
  <si>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</si>
  <si>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75L3E7</t>
  </si>
  <si>
    <t>SW PRO ŘÍZENÍ SYSTÉMU (TRAŤOVÉ NASAZENÍ) - SW MODUL ŘÍZENÍ TABULÍ - NAD 3 KS INF. TABULÍ / DISPLEJŮ VE STANICI</t>
  </si>
  <si>
    <t>75L3E8</t>
  </si>
  <si>
    <t>SW PRO ŘÍZENÍ SYSTÉMU (TRAŤOVÉ NASAZENÍ) - SW MODUL HLÁŠENÍ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</si>
  <si>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</si>
  <si>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</si>
  <si>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</si>
  <si>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</si>
  <si>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75L3H8</t>
  </si>
  <si>
    <t>SW PRO ŘÍZENÍ SYSTÉMU (OSTATNÍ SPOLEČNÉ POLOŽKY) - SW MODUL SW + HW, PŘIPOJENÍ NA GTN ZAPEZPEČOVACÍHO ZAŘÍZENÍ</t>
  </si>
  <si>
    <t>75L461</t>
  </si>
  <si>
    <t>KLIENSTKÉ PRACOVIŠTĚ - KOMPLETNÍ PRACOVNÍ STANICE (HW, SW, MONITOR)</t>
  </si>
  <si>
    <t>75L46X</t>
  </si>
  <si>
    <t>KLIENSTKÉ PRACOVIŠTĚ - MONTÁŽ</t>
  </si>
  <si>
    <t>75M42X</t>
  </si>
  <si>
    <t>TELEFONNÍ ZAPOJOVAČ DIGITÁLNÍ, DISPEČERSKÝ TERMINÁL VOIP - MONTÁŽ</t>
  </si>
  <si>
    <t>R75M421</t>
  </si>
  <si>
    <t>TELEFONNÍ ZAPOJOVAČ DIGITÁLNÍ, DISPEČERSKÝ TERMINÁL VOIP S DOTYKOVOU OBRAZOVKOU, ÚPRAVA STÁVAJÍCÍCH IPDT (HW, SW, LICENCE)</t>
  </si>
  <si>
    <t>R75M714</t>
  </si>
  <si>
    <t>ZÁZNAMOVÉ ZAŘÍZENÍ, LICENCE KAC</t>
  </si>
  <si>
    <t>R75XX13</t>
  </si>
  <si>
    <t>KONFIGURACE TELEFONNÍCH ZAPOJOVAČŮ DO DOZ (OBLASTI, ŘÍZENÍ, PRIORITY)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</si>
  <si>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hodin specifikované činnosti.</t>
  </si>
  <si>
    <t>RPS0002021</t>
  </si>
  <si>
    <t>TELEKOMUNIKAČNÍ SERVER DO 300 PORTŮ - DOPLNĚNÍ HW, SW, LICENCE</t>
  </si>
  <si>
    <t>RPS0002022</t>
  </si>
  <si>
    <t>ÚPRAVA PŘENOSOVÉ A DATOVÉ SÍTĚ (KONFIGURACE, NASTAVENÍ)</t>
  </si>
  <si>
    <t>RPS0002023</t>
  </si>
  <si>
    <t>ZAJIŠTĚNÍ PROVIZORNÍCH STAVŮ NA ZAŘÍZENÍ</t>
  </si>
  <si>
    <t>RPS0002024</t>
  </si>
  <si>
    <t>KONFIGURACE CENTRÁLNÍCH ČÁSTÍ DOZ (SERVERY ISC, KS, RÁDIOVÉ SERVERY)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</si>
  <si>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</si>
  <si>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RPS0002025</t>
  </si>
  <si>
    <t>KONFIGURACE A ZAČLENĚNÍ STÁVAJÍCÍCH ZAŘÍZENÍ DO DOZ (KS, IS, TZ, DDTS, RÁDIOVÉ SYSTÉMY)</t>
  </si>
  <si>
    <t>celek</t>
  </si>
  <si>
    <t>Odpady</t>
  </si>
  <si>
    <t>POPLATKY ZA LIKVIDACI ODPADŮ NEKONTAMINOVANÝCH - 16 02 14 ELEKTROŠROT (VYŘAZENÁ EL. ZAŘÍZENÍ A PŘÍSTR. - AL, CU A VZ. KOVY) - VČETNĚ DOPRAVY</t>
  </si>
  <si>
    <t xml:space="preserve">  PS 00-02-51</t>
  </si>
  <si>
    <t>Železný Brod – Malá Skála – Turnov, úprava DOK, TK, HDPE</t>
  </si>
  <si>
    <t>PS 00-02-51</t>
  </si>
  <si>
    <t>Všeobecné konstrukce a práce</t>
  </si>
  <si>
    <t>191</t>
  </si>
  <si>
    <t>POPLATKY ZA LIKVIDACI ODPADŮ NEKONTAMINOVANÝCH - 17 05 04  VYTĚŽENÉ ZEMINY A HORNINY -  II. TŘÍDA TĚŽITELNOSTI</t>
  </si>
  <si>
    <t>1. Položka obsahuje:    
- veškeré poplatky provozovateli skládky, recyklační linky nebo jiného zařízení na zpracování nebo likvidaci odpadů související s převzetím, uložením, zpracováním nebo likvidací odpadu    
-  náklady spojené s dopravou   odpadu z místa stavby na místo převzetí provozovatelem skládky, recyklační linky nebo jiného zařízení na zpracování nebo likvidaci odpadů    
- náklady spojené s vyložením a manipulací s materiálem v místě skládky    
 2. Položka neobsahuje:    
3. Způsob měření:    
Tunou se rozumí hmotnost odpadu vytříděného v souladu se zákonem č. 541/2020 Sb., o nakládání s odpady, v platném znění.    
Poznámka:    
*)  U nebezpečných odpadů musí být v doplňujícím popisu položky uvedeno upřesnění  nebezpečných vlastností v rozsahu a typu koncentrace nebezpečných látek</t>
  </si>
  <si>
    <t>Zemní práce</t>
  </si>
  <si>
    <t>13183A</t>
  </si>
  <si>
    <t>HLOUBENÍ JAM ZAPAŽ I NEPAŽ TŘ II - BEZ DOPRAVY</t>
  </si>
  <si>
    <t>viz textová a výkresová část projektové dokumentace pro úsek Malá Skála - Turnov</t>
  </si>
  <si>
    <t>561102</t>
  </si>
  <si>
    <t>PODKLADNÍ BETON TŘ. II</t>
  </si>
  <si>
    <t>701001</t>
  </si>
  <si>
    <t>OZNAČOVACÍ ŠTÍTEK KABELOVÉHO VEDENÍ, SPOJKY NEBO KABELOVÉ SKŘÍNĚ (VČETNĚ OBJÍMKY)</t>
  </si>
  <si>
    <t>701003</t>
  </si>
  <si>
    <t>BETONOVÝ OZNAČNÍK</t>
  </si>
  <si>
    <t>701005</t>
  </si>
  <si>
    <t>VYHLEDÁVACÍ MARKER ZEMNÍ S MOŽNOSTÍ ZÁPISU</t>
  </si>
  <si>
    <t>702422</t>
  </si>
  <si>
    <t>KABELOVÝ PROSTUP DO OBJEKTU PŘES ZÁKLAD BETONOVÝ SVĚTLÉ ŠÍŘKY PŘES 100 DO 200 MM</t>
  </si>
  <si>
    <t>702511</t>
  </si>
  <si>
    <t>PRŮRAZ ZDIVEM (PŘÍČKOU) ZDĚNÝM TLOUŠŤKY DO 45 CM</t>
  </si>
  <si>
    <t>702830</t>
  </si>
  <si>
    <t>VYČIŠTĚNÍ STÁVAJÍCÍHO KABELOVÉHO PROSTUPU ZE ŽLABŮ</t>
  </si>
  <si>
    <t>702901</t>
  </si>
  <si>
    <t>ZASYPÁNÍ KABELOVÉHO ŽLABU VRSTVOU Z PŘESÁTÉHO PÍSKU ČI VÝKOPKU SVĚTLÉ ŠÍŘKY DO 120 MM</t>
  </si>
  <si>
    <t>702902</t>
  </si>
  <si>
    <t>ZASYPÁNÍ KABELOVÉHO ŽLABU VRSTVOU Z PŘESÁTÉHO PÍSKU ČI VÝKOPKU SVĚTLÉ ŠÍŘKY PŘES 120 DO 250 MM</t>
  </si>
  <si>
    <t>703122</t>
  </si>
  <si>
    <t>KABELOVÝ ROŠT/LÁVKA NOSNÝ NEREZOVÝ VČETNĚ UPEVNĚNÍ A PŘÍSLUŠENSTVÍ SVĚTLÉ ŠÍŘKY PŘES 100 DO 250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</si>
  <si>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</si>
  <si>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</si>
  <si>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</si>
  <si>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</si>
  <si>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709110</t>
  </si>
  <si>
    <t>PROVIZORNÍ ZAJIŠTĚNÍ KABELU VE VÝKOPU</t>
  </si>
  <si>
    <t>709120</t>
  </si>
  <si>
    <t>PROVIZORNÍ ZAJIŠTĚNÍ POTRUBÍ VE VÝKOPU</t>
  </si>
  <si>
    <t>709611</t>
  </si>
  <si>
    <t>DEMONTÁŽ KABELOVÉHO ŽLABU/LIŠTY VČETNĚ KRYTU</t>
  </si>
  <si>
    <t>709612</t>
  </si>
  <si>
    <t>DEMONTÁŽ CHRÁNIČKY/TRUBKY</t>
  </si>
  <si>
    <t>709613</t>
  </si>
  <si>
    <t>DEMONTÁŽ KABELOVÉHO ROŠTU VČETNĚ UPEVNĚNÍ A PŘÍSLUŠENSTVÍ</t>
  </si>
  <si>
    <t>96615</t>
  </si>
  <si>
    <t>BOURÁNÍ KONSTRUKCÍ Z PROSTÉHO BETONU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</si>
  <si>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</si>
  <si>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</si>
  <si>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</si>
  <si>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R123201</t>
  </si>
  <si>
    <t>ODKOPÁVKY A PROKOPÁVKY CHODNÍKŮ,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</si>
  <si>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</si>
  <si>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R13273A</t>
  </si>
  <si>
    <t>HLOUBENÍ RÝH ŠÍŘ DO 2M PAŽ I NEPAŽ TŘ. I - BEZ DOPRAVY - OBSAZENÁ KABELOVÁ TRASA</t>
  </si>
  <si>
    <t>viz textová a výkresová část projektové dokumentace pro úsek Železný Brod - Malá Skála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</si>
  <si>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</si>
  <si>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</si>
  <si>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</si>
  <si>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R701011</t>
  </si>
  <si>
    <t>VYTÝČENÍ TRASY</t>
  </si>
  <si>
    <t>1. Položka obsahuje:  
 – vytyčení nové trasy vedení na stěně či v terénu  
2. Položka neobsahuje:  
 X  
3. Způsob měření:  
Udává se v km vybourané rýhy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</si>
  <si>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</si>
  <si>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</si>
  <si>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</si>
  <si>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R702112</t>
  </si>
  <si>
    <t>KABELOVÝ ŽLAB ZEMNÍ BETONOVÝ VČETNĚ KRYTU SVĚTLÉ ŠÍŘKY PŘES 120MM DO 250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</si>
  <si>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</si>
  <si>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R702113</t>
  </si>
  <si>
    <t>KABELOVÝ ŽLAB ZEMNÍ BETONOVÝ POCHOZÍ VČETNĚ KRYTU 200x240MM</t>
  </si>
  <si>
    <t>R703122</t>
  </si>
  <si>
    <t>KABELOVÝ ŽLAB NA ZÁBRADLÍ 100 x 250 MM, ŽÁROVĚ ZINKOVANÝ, TL. PLECHU MIN. 1,2MM, ZAJIŠTĚNÍ ŽLABU PÁSKOVANÍM, VČETNĚ KONZOL A UPEVNĚNÍ</t>
  </si>
  <si>
    <t>1. Položka obsahuje:  
 – Zahrnuje veškeré náklady spojené s uvedenými pracemi, materiál a montáž. Dále obsahuje cenu za pom. mechanismy a materiál včetně všech ostatních vedlejších nákladů.  
2. Položka neobsahuje:  
 X  
3. Způsob měření:  
Udává se v metrech.</t>
  </si>
  <si>
    <t>R709620</t>
  </si>
  <si>
    <t>OCELOVÁ TRUBKA PR. 114 MM, OCHRANNÝ ANTIKOROZNÍ NÁTĚR, VČETNĚ UKOTVENÍ A UPEVNĚNÍ</t>
  </si>
  <si>
    <t>viz textová a výkresová část projektové dokumentace (rozměr 114x4 mm)</t>
  </si>
  <si>
    <t>Dodávky, montáže a nosný materiál</t>
  </si>
  <si>
    <t>741C02</t>
  </si>
  <si>
    <t>UZEMŇOVACÍ SVORKA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</si>
  <si>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</si>
  <si>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</si>
  <si>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</si>
  <si>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</si>
  <si>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</si>
  <si>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</si>
  <si>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</si>
  <si>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</si>
  <si>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</si>
  <si>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</si>
  <si>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</si>
  <si>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</si>
  <si>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</si>
  <si>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</si>
  <si>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</si>
  <si>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</si>
  <si>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</si>
  <si>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75I812</t>
  </si>
  <si>
    <t>KABEL OPTICKÝ SINGLEMODE DO 36 VLÁKEN</t>
  </si>
  <si>
    <t>KMVLÁKNO</t>
  </si>
  <si>
    <t>75I813</t>
  </si>
  <si>
    <t>KABEL OPTICKÝ SINGLEMODE DO 72 VLÁKEN</t>
  </si>
  <si>
    <t>75I815</t>
  </si>
  <si>
    <t>KABEL OPTICKÝ SINGLEMODE - MONTÁŽ DO OBSAZENÉ TRUBKY</t>
  </si>
  <si>
    <t>75I81Y</t>
  </si>
  <si>
    <t>KABEL OPTICKÝ SINGLEMODE - DEMONTÁŽ</t>
  </si>
  <si>
    <t>75I841</t>
  </si>
  <si>
    <t>KABEL OPTICKÝ - REZERVA DO 500 MM</t>
  </si>
  <si>
    <t>75I84Y</t>
  </si>
  <si>
    <t>KABEL OPTICKÝ - REZERVA DO 500 MM - DEMONTÁŽ</t>
  </si>
  <si>
    <t>75I851</t>
  </si>
  <si>
    <t>KABEL OPTICKÝ - REZERVA PŘES 500 MM</t>
  </si>
  <si>
    <t>75I85Y</t>
  </si>
  <si>
    <t>KABEL OPTICKÝ - REZERVA PŘES 500 MM - DEMONTÁŽ</t>
  </si>
  <si>
    <t>75I911</t>
  </si>
  <si>
    <t>OPTOTRUBKA HDPE PRŮMĚRU DO 40 MM</t>
  </si>
  <si>
    <t>75I91X</t>
  </si>
  <si>
    <t>OPTOTRUBKA HDPE - MONTÁŽ</t>
  </si>
  <si>
    <t>75I91Y</t>
  </si>
  <si>
    <t>OPTOTRUBKA HDPE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</si>
  <si>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</si>
  <si>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</si>
  <si>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</si>
  <si>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</si>
  <si>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</si>
  <si>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</si>
  <si>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</si>
  <si>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</si>
  <si>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</si>
  <si>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</si>
  <si>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</si>
  <si>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</si>
  <si>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</si>
  <si>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75ID11</t>
  </si>
  <si>
    <t>PLASTOVÁ ZEMNÍ KOMORA PRO ULOŽENÍ REZERVY</t>
  </si>
  <si>
    <t>75ID1Y</t>
  </si>
  <si>
    <t>PLASTOVÁ ZEMNÍ KOMORA PRO ULOŽENÍ REZERVY - DEMONTÁŽ</t>
  </si>
  <si>
    <t>75ID21</t>
  </si>
  <si>
    <t>PLASTOVÁ ZEMNÍ KOMORA PRO ULOŽENÍ SPOJKY</t>
  </si>
  <si>
    <t>75ID2Y</t>
  </si>
  <si>
    <t>PLASTOVÁ ZEMNÍ KOMORA PRO ULOŽENÍ SPOJKY - DEMONTÁŽ</t>
  </si>
  <si>
    <t>75ID31</t>
  </si>
  <si>
    <t>PLASTOVÁ ZEMNÍ KOMORA TĚSNENÍ PRO HDPE TRUBKU DO 40 MM</t>
  </si>
  <si>
    <t>75IE51</t>
  </si>
  <si>
    <t>SLOUPKOVÝ ROZVADĚČ PŘES 100 PÁRŮ - DODÁVKA</t>
  </si>
  <si>
    <t>75IE5Y</t>
  </si>
  <si>
    <t>SLOUPKOVÝ ROZVADĚČ PŘES 100 PÁRŮ - DEMONTÁŽ</t>
  </si>
  <si>
    <t>75IE71</t>
  </si>
  <si>
    <t>SKŘÍŇ KLIMATIZOVANÁ JEDNODUCHÁ PŘES 25 U</t>
  </si>
  <si>
    <t>75IE7Y</t>
  </si>
  <si>
    <t>SKŘÍŇ KLIMATIZOVANÁ JEDNODUCHÁ PŘES 25 U - DEMONTÁŽ</t>
  </si>
  <si>
    <t>75IEC1</t>
  </si>
  <si>
    <t>VENKOVNÍ TELEFONNÍ OBJEKT NA SLOUPKU</t>
  </si>
  <si>
    <t>75IECX</t>
  </si>
  <si>
    <t>VENKOVNÍ TELEFONNÍ OBJEKT - MONTÁŽ</t>
  </si>
  <si>
    <t>75IECY</t>
  </si>
  <si>
    <t>VENKOVNÍ TELEFONNÍ OBJEKT - DEMONTÁŽ</t>
  </si>
  <si>
    <t>75IEE2</t>
  </si>
  <si>
    <t>OPTICKÝ ROZVADĚČ 19" PROVEDENÍ 24 VLÁKEN</t>
  </si>
  <si>
    <t>75IEE5</t>
  </si>
  <si>
    <t>OPTICKÝ ROZVADĚČ 19" PROVEDENÍ DO 144 VLÁKEN</t>
  </si>
  <si>
    <t>75IEEX</t>
  </si>
  <si>
    <t>OPTICKÝ ROZVADĚČ 19" PROVEDENÍ - MONTÁŽ</t>
  </si>
  <si>
    <t>75IEEY</t>
  </si>
  <si>
    <t>OPTICKÝ ROZVADĚČ 19" PROVEDENÍ - DEMONTÁŽ</t>
  </si>
  <si>
    <t>75IEF2</t>
  </si>
  <si>
    <t>OPTICKÝ ROZVADĚČ NA ZEĎ 24 VLÁKEN</t>
  </si>
  <si>
    <t>75IEFX</t>
  </si>
  <si>
    <t>OPTICKÝ ROZVADĚČ NA ZEĎ - MONTÁŽ</t>
  </si>
  <si>
    <t>75IEG1</t>
  </si>
  <si>
    <t>KAZETA PRO ULOŽENÍ SVÁRŮ - DODÁVKA</t>
  </si>
  <si>
    <t>75IEGX</t>
  </si>
  <si>
    <t>KAZETA PRO ULOŽENÍ SVÁRŮ - MONTÁŽ</t>
  </si>
  <si>
    <t>75IEGY</t>
  </si>
  <si>
    <t>KAZETA PRO ULOŽENÍ SVÁRŮ - DEMONTÁŽ</t>
  </si>
  <si>
    <t>75IEH1</t>
  </si>
  <si>
    <t>KONEKTOROVÝ MODUL 12 VLÁKEN - DODÁVKA</t>
  </si>
  <si>
    <t>75IEHX</t>
  </si>
  <si>
    <t>KONEKTOROVÝ MODUL 12 VLÁKEN - MONTÁŽ</t>
  </si>
  <si>
    <t>75IEHY</t>
  </si>
  <si>
    <t>KONEKTOROVÝ MODUL 12 VLÁKEN - DEMONTÁŽ</t>
  </si>
  <si>
    <t>75IEI1</t>
  </si>
  <si>
    <t>SPOJOVACÍ MODUL 12 VLÁKEN - DODÁVKA</t>
  </si>
  <si>
    <t>75IEIX</t>
  </si>
  <si>
    <t>SPOJOVACÍ MODUL 12 VLÁKEN - MONTÁŽ</t>
  </si>
  <si>
    <t>75IEJ1</t>
  </si>
  <si>
    <t>ZASLEPOVACÍ MODUL 12 VLÁKEN - DODÁVKA</t>
  </si>
  <si>
    <t>75IEJX</t>
  </si>
  <si>
    <t>ZASLEPOVACÍ MODUL 12 VLÁKEN - MONTÁŽ</t>
  </si>
  <si>
    <t>75IEJY</t>
  </si>
  <si>
    <t>ZASLEPOVACÍ MODUL 12 VLÁKEN - DEMONTÁŽ</t>
  </si>
  <si>
    <t>75IF21</t>
  </si>
  <si>
    <t>ROZPOJOVACÍ SVORKOVNICE 2/10, 2/8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</si>
  <si>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</si>
  <si>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</si>
  <si>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</si>
  <si>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</si>
  <si>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</si>
  <si>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</si>
  <si>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75IF41</t>
  </si>
  <si>
    <t>MONTÁŽNÍ RÁM DO 10+1</t>
  </si>
  <si>
    <t>75IF4Y</t>
  </si>
  <si>
    <t>MONTÁŽNÍ RÁM DO 10+1 - DEMONTÁŽ</t>
  </si>
  <si>
    <t>75IF71</t>
  </si>
  <si>
    <t>MONTÁŽNÍ RÁM 30+1</t>
  </si>
  <si>
    <t>75IF91</t>
  </si>
  <si>
    <t>KONSTRUKCE DO SKŘÍNĚ 19" PRO UPEVNĚNÍ ZAŘÍZENÍ</t>
  </si>
  <si>
    <t>75IF9Y</t>
  </si>
  <si>
    <t>KONSTRUKCE DO SKŘÍNĚ 19" PRO UPEVNĚNÍ ZAŘÍZENÍ - DEMONTÁŽ</t>
  </si>
  <si>
    <t>75IFA1</t>
  </si>
  <si>
    <t>NOSNÍK BLESKOJISTEK</t>
  </si>
  <si>
    <t>75IFB1</t>
  </si>
  <si>
    <t>BLESKOJISTKA</t>
  </si>
  <si>
    <t>75IFCY</t>
  </si>
  <si>
    <t>KABELOVÝ ZÁVĚR - DEMONTÁŽ</t>
  </si>
  <si>
    <t>75IG11</t>
  </si>
  <si>
    <t>TYČ UZEMŇOVACÍ</t>
  </si>
  <si>
    <t>75IG31</t>
  </si>
  <si>
    <t>ZEMNICÍ DESKA FEZN 2000 X 250 X 3 MM</t>
  </si>
  <si>
    <t>75IG61</t>
  </si>
  <si>
    <t>VEDENÍ UZEMŇOVACÍ V ZEMI Z FEZN DRÁTU DO 120 MM2</t>
  </si>
  <si>
    <t>75IH11</t>
  </si>
  <si>
    <t>UKONČENÍ KABELU CELOPLASTOVÉHO BEZ PANCÍŘE DO 40 ŽIL</t>
  </si>
  <si>
    <t>75IH12</t>
  </si>
  <si>
    <t>UKONČENÍ KABELU CELOPLASTOVÉHO BEZ PANCÍŘE DO 100 ŽIL</t>
  </si>
  <si>
    <t>75IH1Y</t>
  </si>
  <si>
    <t>UKONČENÍ KABELU CELOPLASTOVÉHO BEZ PANCÍŘE - DEMONTÁŽ</t>
  </si>
  <si>
    <t>75IH21</t>
  </si>
  <si>
    <t>UKONČENÍ KABELU CELOPLASTOVÉHO S PANCÍŘEM DO 40 ŽIL</t>
  </si>
  <si>
    <t>75IH22</t>
  </si>
  <si>
    <t>UKONČENÍ KABELU CELOPLASTOVÉHO S PANCÍŘEM DO 100 ŽIL</t>
  </si>
  <si>
    <t>75IH2Y</t>
  </si>
  <si>
    <t>UKONČENÍ KABELU CELOPLASTOVÝHO S PANCÍŘEM - DEMONTÁŽ</t>
  </si>
  <si>
    <t>75IH31</t>
  </si>
  <si>
    <t>UKONČENÍ KABELU FORMA KABELOVÁ DÉLKY DO 0,5 M DO 5XN</t>
  </si>
  <si>
    <t>75IH32</t>
  </si>
  <si>
    <t>UKONČENÍ KABELU FORMA KABELOVÁ DÉLKY DO 0,5 M DO 25XN</t>
  </si>
  <si>
    <t>75IH5Y</t>
  </si>
  <si>
    <t>UKONČENÍ KABELU DÁLKOVÉHO - DEMONTÁŽ</t>
  </si>
  <si>
    <t>75IH62</t>
  </si>
  <si>
    <t>UKONČENÍ KABELU OPTICKÉHO DO 36 VLÁKEN</t>
  </si>
  <si>
    <t>75IH63</t>
  </si>
  <si>
    <t>UKONČENÍ KABELU OPTICKÉHO DO 72 VLÁKEN</t>
  </si>
  <si>
    <t>75IH6Y</t>
  </si>
  <si>
    <t>UKONČENÍ KABELU OPTICKÉHO - DEMONTÁŽ</t>
  </si>
  <si>
    <t>75II11</t>
  </si>
  <si>
    <t>SPOJKA PRO CELOPLASTOVÉ KABELY BEZ PANCÍŘE DO 100 ŽIL</t>
  </si>
  <si>
    <t>75II1Y</t>
  </si>
  <si>
    <t>SPOJKA PRO CELOPLASTOVÉ KABELY BEZ PANCÍŘE - DEMONTÁŽ</t>
  </si>
  <si>
    <t>75II21</t>
  </si>
  <si>
    <t>SPOJKA PRO CELOPLASTOVÉ KABELY S PANCÍŘEM DO 100 ŽIL</t>
  </si>
  <si>
    <t>75II31</t>
  </si>
  <si>
    <t>SPOJKA DÁLKOVÉHO KABELU DO 100 ŽIL</t>
  </si>
  <si>
    <t>75II62</t>
  </si>
  <si>
    <t>SPOJKA - ODBOČOVACÍ SOUPRAVA STŘEDNÍ</t>
  </si>
  <si>
    <t>75II71</t>
  </si>
  <si>
    <t>SPOJKA OPTICKÁ DO 72 VLÁKEN</t>
  </si>
  <si>
    <t>75II7Y</t>
  </si>
  <si>
    <t>SPOJKA OPTICKÁ - DEMONTÁŽ</t>
  </si>
  <si>
    <t>75IJ11</t>
  </si>
  <si>
    <t>MĚŘENÍ - ZŘÍZENÍ VÝVODU KABELOVÉHO PLÁŠTĚ PRO MĚŘENÍ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</si>
  <si>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</si>
  <si>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</si>
  <si>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</si>
  <si>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</si>
  <si>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138</t>
  </si>
  <si>
    <t>75IJ15</t>
  </si>
  <si>
    <t>MĚŘENÍ A VYROVNÁNÍ KAPACITNÍCH NEROVNOVÁH NA MÍSTNÍM SDĚLOVACÍM KABELU, KABEL DO 4 KM DÉLKY, 1 ČTYŘKA</t>
  </si>
  <si>
    <t>139</t>
  </si>
  <si>
    <t>75IJ21</t>
  </si>
  <si>
    <t>MĚŘENÍ ZKRÁCENÉ ZÁVĚREČNÉ DÁLKOVÉHO KABELU V OBOU SMĚRECH ZA PROVOZU</t>
  </si>
  <si>
    <t>ČTYŘKA</t>
  </si>
  <si>
    <t>140</t>
  </si>
  <si>
    <t>75IJ22</t>
  </si>
  <si>
    <t>MĚŘENÍ ZKRÁCENÉ ZÁVĚREČNÉ DÁLKOVÉHO KABELU V JEDNOM SMĚRU ZA PROVOZU</t>
  </si>
  <si>
    <t>141</t>
  </si>
  <si>
    <t>75IK11</t>
  </si>
  <si>
    <t>MĚŘENÍ STÁVAJÍCÍHO OPTICKÉHO KABELU</t>
  </si>
  <si>
    <t>VLÁKNO</t>
  </si>
  <si>
    <t>142</t>
  </si>
  <si>
    <t>75IK21</t>
  </si>
  <si>
    <t>MĚŘENÍ KOMPLEXNÍ OPTICKÉHO KABELU</t>
  </si>
  <si>
    <t>2022_OTSKP</t>
  </si>
  <si>
    <t>143</t>
  </si>
  <si>
    <t>144</t>
  </si>
  <si>
    <t>75J821</t>
  </si>
  <si>
    <t>OPTICKÝ PIGTAIL SINGLEMODE DO 2 M</t>
  </si>
  <si>
    <t>145</t>
  </si>
  <si>
    <t>75J82X</t>
  </si>
  <si>
    <t>OPTICKÝ PIGTAIL SINGLEMODE - MONTÁŽ</t>
  </si>
  <si>
    <t>146</t>
  </si>
  <si>
    <t>75J82Y</t>
  </si>
  <si>
    <t>OPTICKÝ PIGTAIL SINGLEMODE - DEMONTÁŽ</t>
  </si>
  <si>
    <t>147</t>
  </si>
  <si>
    <t>75J921</t>
  </si>
  <si>
    <t>OPTICKÝ PATCHCORD SINGLEMODE DO 5 M</t>
  </si>
  <si>
    <t>148</t>
  </si>
  <si>
    <t>75J92X</t>
  </si>
  <si>
    <t>OPTICKÝ PATCHCORD SINGLEMODE - MONTÁŽ</t>
  </si>
  <si>
    <t>149</t>
  </si>
  <si>
    <t>75J92Y</t>
  </si>
  <si>
    <t>OPTICKÝ PATCHCORD SINGLEMODE - DEMONTÁŽ</t>
  </si>
  <si>
    <t>150</t>
  </si>
  <si>
    <t>75JB1Y</t>
  </si>
  <si>
    <t>DATOVÝ ROZVADĚČ 19" 600X600 - DEMONTÁŽ</t>
  </si>
  <si>
    <t>151</t>
  </si>
  <si>
    <t>75K112</t>
  </si>
  <si>
    <t>TRANSFORMÁTOR ODDĚLOVACÍ (OCHRANNÝ) PŘES 1000 VA</t>
  </si>
  <si>
    <t>152</t>
  </si>
  <si>
    <t>75K11X</t>
  </si>
  <si>
    <t>TRANSFORMÁTOR ODDĚLOVACÍ (OCHRANNÝ) - MONTÁŽ</t>
  </si>
  <si>
    <t>153</t>
  </si>
  <si>
    <t>75K11Y</t>
  </si>
  <si>
    <t>TRANSFORMÁTOR ODDĚLOVACÍ (OCHRANNÝ) - DEMONTÁŽ</t>
  </si>
  <si>
    <t>154</t>
  </si>
  <si>
    <t>R1102212</t>
  </si>
  <si>
    <t>OCELOVÁ KLEC PRO SKŘÍŇ JEDNODUCHOU PŘES 25U</t>
  </si>
  <si>
    <t>1. Položka obsahuje:  
 – dodávku specifikovaného bloku/zařízení včetně potřebného drobného montážního materiálu  
 – dodávku souvisejícího příslušenství pro specifikovaný blok/zařízení  
 – dopravu a skladování   
 – montáž specifikovaný blok/zařízení  
 2. Položka neobsahuje:  
 X  
3. Způsob měření:  
Udává se počet kusů kompletní konstrukce nebo práce.</t>
  </si>
  <si>
    <t>155</t>
  </si>
  <si>
    <t>R1102212Y</t>
  </si>
  <si>
    <t>OCELOVÁ KLEC PRO SKŘÍŇ JEDNODUCHOU PŘES 25U - DEMONTÁŽ</t>
  </si>
  <si>
    <t>1. Položka obsahuje:  
 – kompletní demontáž specifikovaného bloku/zařízení   
 –  opravu a skladování    
 2. Položka neobsahuje:  
 X  
3. Způsob měření:  
Demontáž zařízení se měří v kusech</t>
  </si>
  <si>
    <t>156</t>
  </si>
  <si>
    <t>R75IEC1</t>
  </si>
  <si>
    <t>Venkovní telefonní objekt na sloupku, skříň společná přístrojová 3D, včetně výstroje a montáže</t>
  </si>
  <si>
    <t>157</t>
  </si>
  <si>
    <t>R75IL71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</si>
  <si>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</si>
  <si>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SŽDC".  
2. Položka neobsahuje:  
 X  
3. Způsob měření:  
Měřící práce se udávají počtem metrů kabeláže, pro kterou má být kniha zhotovena.</t>
  </si>
  <si>
    <t>158</t>
  </si>
  <si>
    <t>R75M92X</t>
  </si>
  <si>
    <t>PŘEMÍSTĚNÍ STÁVAJÍCÍHO ZAŘÍZENÍ VE SKŘÍNÍ</t>
  </si>
  <si>
    <t>KPL</t>
  </si>
  <si>
    <t>1. Položka obsahuje:  
– kompletní přemístění stávajícího zařízení v rámci datového rozvaděče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</si>
  <si>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159</t>
  </si>
  <si>
    <t>R910201</t>
  </si>
  <si>
    <t>PŘEPOJOVÁNÍ OKRUHŮ NA OPTICKÝCH VLÁKNECH PŘI PŘEVÁDĚNÍ PROVOZU</t>
  </si>
  <si>
    <t>1. Položka obsahuje:  
 – Zahrnuje veškeré náklady spojené s přepojováním provozu na optických vláknech. Dále obsahuje cenu za pom. mechanismy včetně všech ostatních vedlejších nákladů.  
2. Položka neobsahuje:  
 X  
3. Způsob měření:  
Udává se v komplet.</t>
  </si>
  <si>
    <t>Poplatky za skládky</t>
  </si>
  <si>
    <t>160</t>
  </si>
  <si>
    <t>POPLATKY ZA LIKVIDACŮ ODPADŮ NEKONTAMINOVANÝCH - 17 05 04 VYTĚŽENÉ ZEMINY A HORNINY - I. TŘÍDA TĚŽITELNOSTI VČETNĚ DOPRAVY</t>
  </si>
  <si>
    <t>161</t>
  </si>
  <si>
    <t>R015120</t>
  </si>
  <si>
    <t>903</t>
  </si>
  <si>
    <t>POPLATKY ZA LIKVIDACŮ ODPADŮ NEKONTAMINOVANÝCH - 17 09 04 SMĚSNÉ STAVEBNÍ A DEMOLIČNÍ ODPADY NEUVEDENÉ POD ČÍSLY 17 09 01, 17 09 02 a 17 09 03 - VČETNĚ DOPRAVY</t>
  </si>
  <si>
    <t>162</t>
  </si>
  <si>
    <t>POPLATKY ZA LIKVIDACŮ ODPADŮ NEKONTAMINOVANÝCH - 17 03 02 VYBOURANÝ ASFALTOVÝ BETON BEZ DEHTU VČETNĚ DOPRAVY</t>
  </si>
  <si>
    <t>163</t>
  </si>
  <si>
    <t>R015140</t>
  </si>
  <si>
    <t>905</t>
  </si>
  <si>
    <t>POPLATKY ZA LIKVIDACI ODPADŮ NEKONTAMINOVANÝCH - 17 01 01 BETON Z DEMOLIC OBJEKTŮ, ZÁKLADŮ TV VČETNĚ DOPRAVY</t>
  </si>
  <si>
    <t>164</t>
  </si>
  <si>
    <t>POPLATKY ZA LIKVIDACŮ ODPADŮ NEKONTAMINOVANÝCH - 17 06 04 ZBYTKY IZOLAČNÍCH MATERIÁLŮ A OCHRANNÝCH TRUBEK HDPE VČETNĚ DOPRAV VČETNĚ DOPRAVY</t>
  </si>
  <si>
    <t>165</t>
  </si>
  <si>
    <t>POPLATKY ZA LIKVIDACŮ ODPADŮ NEBEZPEČNÝCH - KABELY S PLASTOVOU IZOLACÍ VČETNĚ DOPRAVY</t>
  </si>
  <si>
    <t>Přidružená stavební výroba</t>
  </si>
  <si>
    <t>166</t>
  </si>
  <si>
    <t>75I84X</t>
  </si>
  <si>
    <t>KABEL OPTICKÝ - REZERVA DO 500 MM - MONTÁŽ</t>
  </si>
  <si>
    <t>167</t>
  </si>
  <si>
    <t>75I85X</t>
  </si>
  <si>
    <t>KABEL OPTICKÝ - REZERVA PŘES 500 MM - MONTÁŽ</t>
  </si>
  <si>
    <t>168</t>
  </si>
  <si>
    <t>75IA5X</t>
  </si>
  <si>
    <t>OPTOTRUBKOVÁ KONCOVKA - MONTÁŽ</t>
  </si>
  <si>
    <t>169</t>
  </si>
  <si>
    <t>75IA6X</t>
  </si>
  <si>
    <t>OPTOTRUBKOVÁ KONCOKA S VENTILKEM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</si>
  <si>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</si>
  <si>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170</t>
  </si>
  <si>
    <t>75IA7X</t>
  </si>
  <si>
    <t>OPTOTRUBKOVÁ PRŮCHODKA - MONTÁŽ</t>
  </si>
  <si>
    <t>171</t>
  </si>
  <si>
    <t>75ID1X</t>
  </si>
  <si>
    <t>PLASTOVÁ ZEMNÍ KOMORA PRO ULOŽENÍ REZERVY - MONTÁŽ</t>
  </si>
  <si>
    <t>172</t>
  </si>
  <si>
    <t>75ID2X</t>
  </si>
  <si>
    <t>PLASTOVÁ ZEMNÍ KOMORA PRO ULOŽENÍ SPOJKY - MONTÁŽ</t>
  </si>
  <si>
    <t>173</t>
  </si>
  <si>
    <t>75ID3X</t>
  </si>
  <si>
    <t>PLASTOVÁ ZEMNÍ KOMORA TĚSNENÍ PRO HDPE TRUBKU DO 40 MM - MONTÁŽ</t>
  </si>
  <si>
    <t>174</t>
  </si>
  <si>
    <t>75IE5X</t>
  </si>
  <si>
    <t>SLOUPKOVÝ ROZVADĚČ PŘES 100 PÁRŮ - MONTÁŽ</t>
  </si>
  <si>
    <t>175</t>
  </si>
  <si>
    <t>75IE7X</t>
  </si>
  <si>
    <t>SKŘÍŇ KLIMATIZOVANÁ JEDNODUCHÁ PŘES 25 U - MONTÁŽ</t>
  </si>
  <si>
    <t>176</t>
  </si>
  <si>
    <t>75IF2X</t>
  </si>
  <si>
    <t>ROZPOJOVACÍ SVORKOVNICE 2/10, 2/8 - MONTÁŽ</t>
  </si>
  <si>
    <t>177</t>
  </si>
  <si>
    <t>75IF3X</t>
  </si>
  <si>
    <t>ZEMNÍCÍ SVORKOVNICE - MONTÁŽ</t>
  </si>
  <si>
    <t>178</t>
  </si>
  <si>
    <t>75IF4X</t>
  </si>
  <si>
    <t>MONTÁŽNÍ RÁM DO 10+1 - MONTÁŽ</t>
  </si>
  <si>
    <t>179</t>
  </si>
  <si>
    <t>75IF7X</t>
  </si>
  <si>
    <t>MONTÁŽNÍ RÁM 30+1 - MONTÁŽ</t>
  </si>
  <si>
    <t>180</t>
  </si>
  <si>
    <t>75IF9X</t>
  </si>
  <si>
    <t>KONSTRUKCE DO SKŘÍNĚ 19" PRO UPEVNĚNÍ ZAŘÍZENÍ - MONTÁŽ</t>
  </si>
  <si>
    <t>181</t>
  </si>
  <si>
    <t>75IFAX</t>
  </si>
  <si>
    <t>NOSNÍK BLESKOJISTEK - MONTÁŽ</t>
  </si>
  <si>
    <t>182</t>
  </si>
  <si>
    <t>75IFBX</t>
  </si>
  <si>
    <t>BLESKOJISTKA - MONTÁŽ</t>
  </si>
  <si>
    <t>183</t>
  </si>
  <si>
    <t>75IG1X</t>
  </si>
  <si>
    <t>TYČ UZEMŇOVACÍ - MONTÁŽ</t>
  </si>
  <si>
    <t>184</t>
  </si>
  <si>
    <t>75IG3X</t>
  </si>
  <si>
    <t>ZEMNICÍ DESKA FEZN 2000 X 250 X 3 MM - MONTÁŽ</t>
  </si>
  <si>
    <t>185</t>
  </si>
  <si>
    <t>75IG6X</t>
  </si>
  <si>
    <t>VEDENÍ UZEMŇOVACÍ V ZEMI Z FEZN DRÁTU DO 120 MM2  - MONTÁŽ</t>
  </si>
  <si>
    <t>186</t>
  </si>
  <si>
    <t>75II1X</t>
  </si>
  <si>
    <t>SPOJKA PRO CELOPLASTOVÉ KABELY BEZ PANCÍŘE - MONTÁŽ</t>
  </si>
  <si>
    <t>187</t>
  </si>
  <si>
    <t>75II2X</t>
  </si>
  <si>
    <t>SPOJKA PRO CELOPLASTOVÉ KABELY S PANCÍŘEM - MONTÁŽ</t>
  </si>
  <si>
    <t>188</t>
  </si>
  <si>
    <t>75II3X</t>
  </si>
  <si>
    <t>SPOJKA DÁLKOVÉHO KABELU - MONTÁŽ</t>
  </si>
  <si>
    <t>189</t>
  </si>
  <si>
    <t>75II7X</t>
  </si>
  <si>
    <t>SPOJKA OPTICKÁ - MONTÁŽ</t>
  </si>
  <si>
    <t>190</t>
  </si>
  <si>
    <t>R702111</t>
  </si>
  <si>
    <t>KABELOVÝ ŽLAB ZEMNÍ BETONOVÝ VČETNĚ KRYTU SVĚTLÉ ŠÍŘKY DO 120MM</t>
  </si>
  <si>
    <t>1. Položka obsahuje:  
 – přípravu podkladu pro osazení  
2. Položka neobsahuje:  
 X  
3. Způsob měření:  
Měří se metr délkový.</t>
  </si>
  <si>
    <t xml:space="preserve">  PS 11-02-21</t>
  </si>
  <si>
    <t>zast. Líšný, rozhlasové zařízení</t>
  </si>
  <si>
    <t>PS 11-02-21</t>
  </si>
  <si>
    <t>Rozhlasové zařízení</t>
  </si>
  <si>
    <t>741171</t>
  </si>
  <si>
    <t>KRABICE (ROZVODKA) INSTALAČNÍ KABELOVÁ VE VYŠŠÍM KRYTÍ - MIN. IP 44 VČETNĚ PRŮCHODEK PRÁZDNÁ</t>
  </si>
  <si>
    <t>741321</t>
  </si>
  <si>
    <t>ZÁSUVKA INSTALAČNÍ JEDNODUCHÁ S PŘEPĚŤOVOU OCHRANOU, MONTÁŽ NA KRABICI</t>
  </si>
  <si>
    <t>Viz textová a výkresová část projektové dokumentace</t>
  </si>
  <si>
    <t>744R11</t>
  </si>
  <si>
    <t>SVORKA DO 2,5 MM2</t>
  </si>
  <si>
    <t>75IF11</t>
  </si>
  <si>
    <t>SPOJOVACÍ SVORKOVNICE 2/10</t>
  </si>
  <si>
    <t>75L112</t>
  </si>
  <si>
    <t>ROZHLASOVÁ ÚSTŘEDNA DIGITÁLNÍ (IP) PROVEDENÍ SE ZESILOVAČEM DO 100W</t>
  </si>
  <si>
    <t>75L11X</t>
  </si>
  <si>
    <t>ROZHLASOVÁ ÚSTŘEDNA - MONTÁŽ</t>
  </si>
  <si>
    <t>75L161</t>
  </si>
  <si>
    <t>ROZHLASOVÉ PŘÍSLUŠENSTVÍ - KONZOLA PRO REPRODUKTOR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</si>
  <si>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</si>
  <si>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</si>
  <si>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</si>
  <si>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</si>
  <si>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</si>
  <si>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</si>
  <si>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</si>
  <si>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</si>
  <si>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</si>
  <si>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</si>
  <si>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R1102211</t>
  </si>
  <si>
    <t>POVRCHOVÁ ÚPRAVA RERODUKTORŮ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</si>
  <si>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</si>
  <si>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1. Položka obsahuje:  
 – dodávku specifikovaného bloku/zařízení včetně potřebného drobného montážního materiálu  
 – dodávku souvisejícího příslušenství pro specifikovaný blok/zařízení  
 – dopravu a skladování   
 – montáž specifikovaný blok/zařízení  
 2. Položka neobsahuje:  
 X  
3. Způsob měření:  
Kus</t>
  </si>
  <si>
    <t>Rozhlasová kabelizace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</si>
  <si>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</si>
  <si>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</si>
  <si>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75L191</t>
  </si>
  <si>
    <t>KABEL SILOVÝ PRO ROZHLAS PRŮMĚRU DO 1,5 MM2</t>
  </si>
  <si>
    <t>kmžíla</t>
  </si>
  <si>
    <t>75L19X</t>
  </si>
  <si>
    <t>KABEL SILOVÝ PRO ROZHLAS - MONTÁŽ</t>
  </si>
  <si>
    <t>Rozhlasové zařízení - SW, měření, zkoušení, nastavení</t>
  </si>
  <si>
    <t>75L1A2</t>
  </si>
  <si>
    <t>MĚŘENÍ AKUSTICKÉHO HLUKU NA HRANICI OCHRANNÉHO PÁSMA V ZAST.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</si>
  <si>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</si>
  <si>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</si>
  <si>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</si>
  <si>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</si>
  <si>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</si>
  <si>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>75L3EW</t>
  </si>
  <si>
    <t>SW PRO ŘÍZENÍ SYSTÉMU (TRAŤOVÉ NASAZENÍ) - DOPLNĚNÍ</t>
  </si>
  <si>
    <t>75M718</t>
  </si>
  <si>
    <t>ZÁZNAMOVÉ ZAŘÍZENÍ, LICENCE - ZÁZNAM TELEFONNÍHO KANÁLU (FYZICKÝ KANÁL)</t>
  </si>
  <si>
    <t>75M71A</t>
  </si>
  <si>
    <t>ZÁZNAMOVÉ ZAŘÍZENÍ, LICENCE - KAC, AKTIVACE JEDNOHO KANÁLU/ZAŘÍZENÍ</t>
  </si>
  <si>
    <t xml:space="preserve">  PS 12-02-11</t>
  </si>
  <si>
    <t>ŽST Malá Skála, místní kabelizace</t>
  </si>
  <si>
    <t>PS 12-02-11</t>
  </si>
  <si>
    <t>13173A</t>
  </si>
  <si>
    <t>HLOUBENÍ JAM ZAPAŽ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</si>
  <si>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</si>
  <si>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75I811</t>
  </si>
  <si>
    <t>KABEL OPTICKÝ SINGLEMODE DO 12 VLÁKEN</t>
  </si>
  <si>
    <t>75IE2Y</t>
  </si>
  <si>
    <t>SKŘÍŇ ROZVODNÁ DO 100 PÁRŮ - DEMONTÁŽ</t>
  </si>
  <si>
    <t>75IEE1</t>
  </si>
  <si>
    <t>OPTICKÝ ROZVADĚČ 19" PROVEDENÍ DO 12 VLÁKEN</t>
  </si>
  <si>
    <t>75IFDY</t>
  </si>
  <si>
    <t>KONSTRUKCE STOJANOVÉ ŘADY - DEMONTÁŽ</t>
  </si>
  <si>
    <t>UKONČENÍ KABELU CELOPLASTOVÉHO S PANCÍŘEM - DEMONTÁŽ</t>
  </si>
  <si>
    <t>75IH61</t>
  </si>
  <si>
    <t>UKONČENÍ KABELU OPTICKÉHO DO 12 VLÁKEN</t>
  </si>
  <si>
    <t>POPLATKY ZA LIKVIDACŮ ODPADŮ NEKONTAMINOVANÝCH - 17 06 04 ZBYTKY IZOLAČNÍCH MATERIÁLŮ VČETNĚ DOPRAV VČETNĚ DOPRAVY</t>
  </si>
  <si>
    <t>75IA1X</t>
  </si>
  <si>
    <t>OPTOTRUBKOVÁ SPOJKA  - MONTÁŽ</t>
  </si>
  <si>
    <t>KABELOVÝ ŽLAB ZEMNÍ BETONOVÝ VČETNĚ KRYTU SVĚTLÉ ŠÍŘKY DO 120 MM</t>
  </si>
  <si>
    <t>KABELOVÝ ŽLAB ZEMNÍ BETONOVÝ VČETNĚ KRYTU SVĚTLÉ ŠÍŘKY PŘES 120 DO 250 MM</t>
  </si>
  <si>
    <t xml:space="preserve">  PS 12-02-21</t>
  </si>
  <si>
    <t>ŽST Malá Skála, rozhlasové zařízení</t>
  </si>
  <si>
    <t>PS 12-02-21</t>
  </si>
  <si>
    <t>702211</t>
  </si>
  <si>
    <t>KABELOVÁ CHRÁNIČKA ZEMNÍ DN DO 100 MM</t>
  </si>
  <si>
    <t>R1202211</t>
  </si>
  <si>
    <t>R1202212</t>
  </si>
  <si>
    <t>703421</t>
  </si>
  <si>
    <t>ELEKTROINSTALAČNÍ TRUBKA PLASTOVÁ UV STABILNÍ VČETNĚ UPEVNĚNÍ A PŘÍSLUŠENSTVÍ DN PRŮMĚRU DO 25 MM</t>
  </si>
  <si>
    <t>75L113</t>
  </si>
  <si>
    <t>ROZHLASOVÁ ÚSTŘEDNA DIGITÁLNÍ (IP) PROVEDENÍ SE ZESILOVAČEM DO 300W</t>
  </si>
  <si>
    <t>75L162</t>
  </si>
  <si>
    <t>ROZHLASOVÉ PŘÍSLUŠENSTVÍ - SVORKOVNICE PRO SKLOPNÝ ROZHLASOVÝ STOŽÁR</t>
  </si>
  <si>
    <t>75L17Y</t>
  </si>
  <si>
    <t>REPRODUKTOR VENKOVNÍ - DEMONTÁŽ</t>
  </si>
  <si>
    <t>75L1C1</t>
  </si>
  <si>
    <t>DEMONTÁŽ ROZHLASOVÉHO ZAŘÍZENÍ VNITŘNÍ KABELOVÉ ROZVODY</t>
  </si>
  <si>
    <t>75L1C2</t>
  </si>
  <si>
    <t>DEMONTÁŽ ROZHLASOVÉHO ZAŘÍZENÍ VENKOVNÍ KABELOVÉ ROZVODY</t>
  </si>
  <si>
    <t>75L1C3</t>
  </si>
  <si>
    <t>DEMONTÁŽ ROZHLASOVÉHO ZAŘÍZENÍ DO 300 W</t>
  </si>
  <si>
    <t>R1202213</t>
  </si>
  <si>
    <t>703511</t>
  </si>
  <si>
    <t>ELEKTROINSTALAČNÍ LIŠTA ŠÍŘKY DO 30 MM</t>
  </si>
  <si>
    <t>25: 60; viz textová a výkresová část projektové dokumentace</t>
  </si>
  <si>
    <t>75L1A1</t>
  </si>
  <si>
    <t>MĚŘENÍ AKUSTICKÉHO HLUKU NA HRANICI OCHRANNÉHO PÁSMA V ŽST</t>
  </si>
  <si>
    <t xml:space="preserve">  PS 12-02-31</t>
  </si>
  <si>
    <t>ŽST Malá Skála, telefonní zapojovač</t>
  </si>
  <si>
    <t>PS 12-02-31</t>
  </si>
  <si>
    <t>744652</t>
  </si>
  <si>
    <t>JISTIČ DC OD 4 DO 10 A</t>
  </si>
  <si>
    <t>75IF61</t>
  </si>
  <si>
    <t>MONTÁŽNÍ RÁM 20+1</t>
  </si>
  <si>
    <t>75J222</t>
  </si>
  <si>
    <t>KABEL SDĚLOVACÍ PRO VNITŘNÍ POUŽITÍ DO 20 PÁRŮ PRŮMĚRU 0,5 MM</t>
  </si>
  <si>
    <t>Zdroj včetně SNMP dohledu.</t>
  </si>
  <si>
    <t>75K511</t>
  </si>
  <si>
    <t>BATERIOVÉ VEDENÍ O PRŮŘEZU DO 16 MM2</t>
  </si>
  <si>
    <t>75K51X</t>
  </si>
  <si>
    <t>BATERIOVÉ VEDENÍ O PRŮŘEZU DO 16 MM2 - MONTÁŽ</t>
  </si>
  <si>
    <t>75K621</t>
  </si>
  <si>
    <t>AKUMULÁTOROVÁ BATERIE PŘES 200AH</t>
  </si>
  <si>
    <t>75K671</t>
  </si>
  <si>
    <t>AKUMULÁTOROVÁ BATERIE - STOJAN/NOSIČ AKUMULÁTORŮ</t>
  </si>
  <si>
    <t>75K67X</t>
  </si>
  <si>
    <t>AKUMULÁTOROVÁ BATERIE - STOJAN/NOSIČ AKUMULÁTORŮ - MONTÁŽ</t>
  </si>
  <si>
    <t>75K691</t>
  </si>
  <si>
    <t>AKUMULÁTOROVÁ BATERIE - FORMOVÁNÍ SESTAVY</t>
  </si>
  <si>
    <t>75K69X</t>
  </si>
  <si>
    <t>AKUMULÁTOROVÁ BATERIE - FORMOVÁNÍ SESTAVY - MONTÁŽ</t>
  </si>
  <si>
    <t>75M111</t>
  </si>
  <si>
    <t>TELEFONNÍ PŘÍSTROJ MB - DODÁVKA</t>
  </si>
  <si>
    <t>75M11X</t>
  </si>
  <si>
    <t>TELEFONNÍ PŘÍSTROJ MB - MONTÁŽ</t>
  </si>
  <si>
    <t>75M262</t>
  </si>
  <si>
    <t>TELEFONNÍ ZAPOJOVAČ ANALOGOVÝ, NÁHRADNÍ ZAPOJOVAČ DO STOLU VÝPRAVČÍHO</t>
  </si>
  <si>
    <t>75M26X</t>
  </si>
  <si>
    <t>TELEFONNÍ ZAPOJOVAČ ANALOGOVÝ, NÁHRADNÍ ZAPOJOVAČ - MONTÁŽ</t>
  </si>
  <si>
    <t>75M335</t>
  </si>
  <si>
    <t>DIGITÁLNÍ TELEFONIE A VOIP, IP TELEFON TECHNOLOGICKÝ POKROČILÝ, BAREVNÝ DISPLEJ</t>
  </si>
  <si>
    <t>75M33X</t>
  </si>
  <si>
    <t>DIGITÁLNÍ TELEFONIE A VOIP, IP TELEFON - MONTÁŽ</t>
  </si>
  <si>
    <t>75M342</t>
  </si>
  <si>
    <t>DIGITÁLNÍ TELEFONIE A VOIP, PŘEVODNÍK IP/ANALOG 4 PORTY</t>
  </si>
  <si>
    <t>75M344</t>
  </si>
  <si>
    <t>DIGITÁLNÍ TELEFONIE A VOIP, PŘEVODNÍK - MONTÁŽ</t>
  </si>
  <si>
    <t>75M431</t>
  </si>
  <si>
    <t>TELEFONNÍ ZAPOJOVAČ DIGITÁLNÍ, BRÁNA IP/MB</t>
  </si>
  <si>
    <t>75M43X</t>
  </si>
  <si>
    <t>TELEFONNÍ ZAPOJOVAČ DIGITÁLNÍ, BRÁNA - MONTÁŽ</t>
  </si>
  <si>
    <t>75M442</t>
  </si>
  <si>
    <t>TELEFONNÍ ZAPOJOVAČ DIGITÁLNÍ, ŘÍDÍCÍ ČÁSTI SÍTĚ CUCM LICENCE</t>
  </si>
  <si>
    <t>75M444</t>
  </si>
  <si>
    <t>TELEFONNÍ ZAPOJOVAČ DIGITÁLNÍ, ŘÍDÍCÍ ČÁSTI SÍTĚ SCU LICENCE</t>
  </si>
  <si>
    <t>75M96A</t>
  </si>
  <si>
    <t>LICENCE DO DOHLEDOVÉHO SYSTÉMU</t>
  </si>
  <si>
    <t>R1202310</t>
  </si>
  <si>
    <t>R1202311</t>
  </si>
  <si>
    <t>TELEFONNÍ ZAPOJOVAČ DIGITÁLNÍ, ROUTER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</si>
  <si>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</si>
  <si>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R1202312</t>
  </si>
  <si>
    <t>TELEFONNÍ ZAPOJOVAČ DIGITÁLNÍ,ROUTER - MONTÁŽ</t>
  </si>
  <si>
    <t>1. Položka obsahuje:  
 – kompletní montáž, konfiguraci a oživení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</si>
  <si>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R1202313</t>
  </si>
  <si>
    <t>INDIKACE NAHRÁVÁNÍ NA ZÁZNAMOVÉ ZAŘÍZENÍ (SW MODUL)</t>
  </si>
  <si>
    <t>1. Položka obsahuje:  
 – dodávku, montáž a konfiguraci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</si>
  <si>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R1202314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</si>
  <si>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hodin specifikované činnosti.</t>
  </si>
  <si>
    <t>R1202315</t>
  </si>
  <si>
    <t>R1202316</t>
  </si>
  <si>
    <t>1. Položka obsahuje:  
 – kompletní nastavení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</si>
  <si>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R75M311</t>
  </si>
  <si>
    <t>DIGITÁLNÍ TELEFONIE A VOIP, LICENCE IP TELEFON</t>
  </si>
  <si>
    <t>R75XX14</t>
  </si>
  <si>
    <t>ÚPRAVA TELEFONNÍ SÍTĚ (KONFIGURACE, NASTAVENÍ, ČÍSLOVÁNÍ)</t>
  </si>
  <si>
    <t xml:space="preserve">  PS 12-02-41</t>
  </si>
  <si>
    <t>ŽST Malá Skála, kamerový systém</t>
  </si>
  <si>
    <t>PS 12-02-41</t>
  </si>
  <si>
    <t>R1202411</t>
  </si>
  <si>
    <t>R1202412</t>
  </si>
  <si>
    <t>Kamerový systém</t>
  </si>
  <si>
    <t>703422</t>
  </si>
  <si>
    <t>ELEKTROINSTALAČNÍ TRUBKA PLASTOVÁ UV STABILNÍ VČETNĚ UPEVNĚNÍ A PŘÍSLUŠENSTVÍ DN PRŮMĚRU PŘES 25 DO 40 MM</t>
  </si>
  <si>
    <t>741111</t>
  </si>
  <si>
    <t>KRABICE (ROZVODKA) INSTALAČNÍ PŘÍSTROJOVÁ PRÁZDNÁ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</si>
  <si>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</si>
  <si>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</si>
  <si>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</si>
  <si>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</si>
  <si>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742L21</t>
  </si>
  <si>
    <t>UKONČENÍ DVOU AŽ PĚTIŽÍLOVÉHO KABELU KABELOVOU SPOJKOU DO 2,5 MM2</t>
  </si>
  <si>
    <t>744811</t>
  </si>
  <si>
    <t>PROUDOVÝ CHRÁNIČ DVOUPÓLOVÝ S NADPROUDOVOU OCHRANOU (10 KA) DO 30 MA, DO 25 A</t>
  </si>
  <si>
    <t>74665C</t>
  </si>
  <si>
    <t>PŘIPOJENÍ, OŽIVENÍ A ZPROVOZNĚNÍ PŘENOSOVÉ CESTY V OBJEKTU ŽST</t>
  </si>
  <si>
    <t>75IB11</t>
  </si>
  <si>
    <t>MIKROTRUBIČKA DO 10/8 MM</t>
  </si>
  <si>
    <t>75IB1X</t>
  </si>
  <si>
    <t>MIKROTRUBIČKA DO 10/8 MM - MONTÁŽ</t>
  </si>
  <si>
    <t>75IC11</t>
  </si>
  <si>
    <t>MIKROTRUBIČKOVÁ SPOJKA PRŮMĚRU DO 10 MM</t>
  </si>
  <si>
    <t>75IC1X</t>
  </si>
  <si>
    <t>MIKROTRUBIČKOVÁ SPOJKA - MONTÁŽ</t>
  </si>
  <si>
    <t>75IEF1</t>
  </si>
  <si>
    <t>OPTICKÝ ROZVADĚČ NA ZEĎ DO 12 VLÁKEN</t>
  </si>
  <si>
    <t>75IG21</t>
  </si>
  <si>
    <t>SVORKA ROZPOJOVACÍ ZKUŠEBNÍ</t>
  </si>
  <si>
    <t>75IG2X</t>
  </si>
  <si>
    <t>SVORKA ROZPOJOVACÍ ZKUŠEBNÍ - MONTÁŽ</t>
  </si>
  <si>
    <t>75IH91</t>
  </si>
  <si>
    <t>UKONČENÍ KABELU ŠTÍTEK KABELOVÝ</t>
  </si>
  <si>
    <t>75IH9X</t>
  </si>
  <si>
    <t>UKONČENÍ KABELU ŠTÍTEK KABELOVÝ - MONTÁŽ</t>
  </si>
  <si>
    <t>75K231</t>
  </si>
  <si>
    <t>NAPÁJECÍ ZDROJ 48 V DC, SAMOSTATNÝ DO 200W</t>
  </si>
  <si>
    <t>75K23X</t>
  </si>
  <si>
    <t>NAPÁJECÍ ZDROJ 48 V DC, SAMOSTATNÝ - MONTÁŽ</t>
  </si>
  <si>
    <t>75L421</t>
  </si>
  <si>
    <t>KAMERA DIGITÁLNÍ (IP) PEVNÁ</t>
  </si>
  <si>
    <t>75L424</t>
  </si>
  <si>
    <t>KAMERA DIGITÁLNÍ (IP) SW LICENCE</t>
  </si>
  <si>
    <t>75L43X</t>
  </si>
  <si>
    <t>KAMERA DIGITÁLNÍ (IP) DOME - MONTÁŽ</t>
  </si>
  <si>
    <t>75L452</t>
  </si>
  <si>
    <t>KAMEROVÝ SERVER - ZÁZNAMOVÉ ZAŘÍZENÍ, DO 16 KAMER (HW, SW, LICENCE)</t>
  </si>
  <si>
    <t>75L481</t>
  </si>
  <si>
    <t>PŘÍSLUŠENSTVÍ KS - ROZVODNÁ SKŘÍŇ KS</t>
  </si>
  <si>
    <t>75L482</t>
  </si>
  <si>
    <t>PŘÍSLUŠENSTVÍ KS - PŘEPĚŤOVÁ OCHRANA PRO KS</t>
  </si>
  <si>
    <t>75L483</t>
  </si>
  <si>
    <t>PŘÍSLUŠENSTVÍ KS - DRŽÁK PRO KAMEROVÝ KRYT (KAMERU)</t>
  </si>
  <si>
    <t>75L484</t>
  </si>
  <si>
    <t>PŘÍSLUŠENSTVÍ KS - ADAPTÉR PRO MONTÁŽ NA SLOUP</t>
  </si>
  <si>
    <t>75L48X</t>
  </si>
  <si>
    <t>PŘÍSLUŠENSTVÍ KS - MONTÁŽ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</si>
  <si>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</si>
  <si>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</si>
  <si>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</si>
  <si>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</si>
  <si>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</si>
  <si>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</si>
  <si>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</si>
  <si>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</si>
  <si>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</si>
  <si>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</si>
  <si>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75M922</t>
  </si>
  <si>
    <t>DATOVÁ INFRASTRUKTURA LAN, L2 SWITCH PRŮMYSLOVÝ KOMPAKTNÍ, 8XFE, DC PROVEDENÍ</t>
  </si>
  <si>
    <t>75M92X</t>
  </si>
  <si>
    <t>DATOVÁ INFRASTRUKTURA LAN, SWITCH PRŮMYSLOVÝ - MONTÁŽ</t>
  </si>
  <si>
    <t>75M97K</t>
  </si>
  <si>
    <t>PŘEVODNÍK - SFP 1G, KRÁTKÝ DOSAH</t>
  </si>
  <si>
    <t>75M97X</t>
  </si>
  <si>
    <t>PŘEVODNÍK - MONTÁŽ</t>
  </si>
  <si>
    <t>R1202413</t>
  </si>
  <si>
    <t>ZŘÍZENÍ SERVISNÍ ZÁSUVKY PRO STAHOVÁNÍ ZÁZNAMU Z KS</t>
  </si>
  <si>
    <t>zahrnuje veškeré náklady spojené s objednatelem požadovanými pracemi</t>
  </si>
  <si>
    <t>R1202414</t>
  </si>
  <si>
    <t>KVM KONZOLE VÝSUVNÁ DO 17" VČETNĚ PŘÍSLUŠENSTVÍ, MONTÁŽ</t>
  </si>
  <si>
    <t>R1202419</t>
  </si>
  <si>
    <t>DRÁŽKA VE ZDI PRO KABELOVOU TRASU, OPRAVA POVRCHU, ZAČIŠTĚNÍ</t>
  </si>
  <si>
    <t>1. Položka obsahuje:  
 – vyhotovení drážky ve zdi pro kabelovou trasu  
 – oprava povrchu a začištění po drážkování  
2. Způsob měření:  
Měří se v metrech.</t>
  </si>
  <si>
    <t>Likvidace odpadů včetně dopravy</t>
  </si>
  <si>
    <t xml:space="preserve">  PS 12-02-42</t>
  </si>
  <si>
    <t>ŽST Malá Skála, PZTS</t>
  </si>
  <si>
    <t>PS 12-02-42</t>
  </si>
  <si>
    <t>PZTS</t>
  </si>
  <si>
    <t>703451</t>
  </si>
  <si>
    <t>ELEKTROINSTALAČNÍ TRUBKA S FUNKČNÍ ODOLNOSTÍ PŘI POŽÁRU VČETNĚ UPEVNĚNÍ A PŘÍSLUŠENSTVÍ DN PRŮMĚRU DO 25 MM</t>
  </si>
  <si>
    <t>75O511</t>
  </si>
  <si>
    <t>PZTS, ÚSTŘEDNA DO 48 ZÓN</t>
  </si>
  <si>
    <t>75O512</t>
  </si>
  <si>
    <t>PZTS, ÚSTŘEDNA DO 96 ZÓN</t>
  </si>
  <si>
    <t>75O51X</t>
  </si>
  <si>
    <t>PZTS, ÚSTŘEDNA - MONTÁŽ</t>
  </si>
  <si>
    <t>75O521</t>
  </si>
  <si>
    <t>PZTS, SOFTWARE ÚSTŘEDNY</t>
  </si>
  <si>
    <t>75O542</t>
  </si>
  <si>
    <t>PZTS, KLÁVESNICE - LCD DISPLEJ</t>
  </si>
  <si>
    <t>75O54X</t>
  </si>
  <si>
    <t>PZTS, KLÁVESNICE - MONTÁŽ</t>
  </si>
  <si>
    <t>75O551</t>
  </si>
  <si>
    <t>PZTS, KONCENTRÁTOR 8 ZÓN + 4 PGM VÝSTUPY V PLASTOVÉM KRYTU</t>
  </si>
  <si>
    <t>75O554</t>
  </si>
  <si>
    <t>PZTS, KONCENTRÁTOR 8 ZÓN + 4 PGM S POSILOVACÍM ZDROJEM V KOVOVÉM KRYTU</t>
  </si>
  <si>
    <t>75O55X</t>
  </si>
  <si>
    <t>PZTS, KONCENTRÁTOR - MONTÁŽ</t>
  </si>
  <si>
    <t>75O561</t>
  </si>
  <si>
    <t>PZTS, ROZVODNÁ KRABICE</t>
  </si>
  <si>
    <t>75O571</t>
  </si>
  <si>
    <t>PZTS, MAGNETICKÝ KONTAKT PLASTOVÝ - LEHKÉ PROVEDENÍ</t>
  </si>
  <si>
    <t>75O57X</t>
  </si>
  <si>
    <t>PZTS, MAGNETICKÝ KONTAKT - MONTÁŽ</t>
  </si>
  <si>
    <t>75O592</t>
  </si>
  <si>
    <t>PZTS, PROSTOROVÝ DETEKTOR DUÁLNÍ</t>
  </si>
  <si>
    <t>75O5B1</t>
  </si>
  <si>
    <t>PZTS, HLÁSIČ KOUŘE</t>
  </si>
  <si>
    <t>75O5BX</t>
  </si>
  <si>
    <t>PZTS, HLÁSIČ KOUŘE - MONTÁŽ</t>
  </si>
  <si>
    <t>75O5G1</t>
  </si>
  <si>
    <t>PZTS, BEZKONTAKTNÍ ČTEČKA KARET</t>
  </si>
  <si>
    <t>75O5GX</t>
  </si>
  <si>
    <t>PZTS, BEZKONTAKTNÍ ČTEČKA KARET - MONTÁŽ</t>
  </si>
  <si>
    <t>75O5H1</t>
  </si>
  <si>
    <t>PZTS, PROPOJOVACÍ MODUL PRO ČTEČKU</t>
  </si>
  <si>
    <t>75O5HX</t>
  </si>
  <si>
    <t>PZTS, PROPOJOVACÍ MODUL PRO ČTEČKU - MONTÁŽ</t>
  </si>
  <si>
    <t>75O5J1</t>
  </si>
  <si>
    <t>PZTS, KOMUNIKAČNÍ ROZHRANÍ PRO INTEGRACI DO PROGRAMU TŘETÍCH STRAN TCP/IP</t>
  </si>
  <si>
    <t>75O5J2</t>
  </si>
  <si>
    <t>PZTS, KOMUNIKAČNÍ ROZHRANÍ PRO MONITORING, SPRÁVU UŽIVATELŮ A KONFIGURACI TCP/IP</t>
  </si>
  <si>
    <t>75O5K1</t>
  </si>
  <si>
    <t>PZTS, PŘEPĚŤOVÁ OCHRANA SBĚRNICE</t>
  </si>
  <si>
    <t>75O5KX</t>
  </si>
  <si>
    <t>PZTS, PŘEPĚŤOVÁ OCHRANA SBĚRNICE - MONTÁŽ</t>
  </si>
  <si>
    <t>75O5M2</t>
  </si>
  <si>
    <t>PZTS, SIRÉNA VENKOVNÍ</t>
  </si>
  <si>
    <t>75O5MX</t>
  </si>
  <si>
    <t>PZTS, SIRÉNA - MONTÁŽ</t>
  </si>
  <si>
    <t>75O5O1</t>
  </si>
  <si>
    <t>PZTS, ŠKOLENÍ A ZÁCVIK PERSONÁLU OBSLUHUJÍCÍHO ZAŘÍZENÍ PZTS</t>
  </si>
  <si>
    <t>75O5O2</t>
  </si>
  <si>
    <t>PZTS, ZÁVĚREČNÉ OŽIVENÍ, NASTAVENÍ A FUNKČNÍ ODZKOUŠENÍ ZAŘÍZENÍ PZTS</t>
  </si>
  <si>
    <t>75O5O3</t>
  </si>
  <si>
    <t>PZTS, PŘEZKOUŠENÍ ÚSTŘEDNY PZTS</t>
  </si>
  <si>
    <t>75O5O4</t>
  </si>
  <si>
    <t>PZTS, UVEDENÍ ÚSTŘEDNY PZTS DO TRVALÉHO PROVOZU</t>
  </si>
  <si>
    <t>75O5O5</t>
  </si>
  <si>
    <t>PZTS, REVIZE ÚSTŘEDNY PZTS</t>
  </si>
  <si>
    <t>R1202422</t>
  </si>
  <si>
    <t>TLAČÍTKO PRO SIGNALIZACI POŽÁRU</t>
  </si>
  <si>
    <t>1. Položka obsahuje: 
 – kompletní dodávku a montáž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Způsob měření: 
Udává se počet kusů kompletní konstrukce nebo práce.</t>
  </si>
  <si>
    <t>ELEKTROMAGNETICKÉ RELÉ</t>
  </si>
  <si>
    <t>R1202423</t>
  </si>
  <si>
    <t>AKUMULÁTOROVÁ BATERIE 12V DO 17 AH - DODÁVKA, MONTÁŽ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</si>
  <si>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</si>
  <si>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R1202424</t>
  </si>
  <si>
    <t xml:space="preserve">  PS 12-02-43</t>
  </si>
  <si>
    <t>ŽST Malá Skála, ASHS</t>
  </si>
  <si>
    <t>PS 12-02-43</t>
  </si>
  <si>
    <t>ASHS</t>
  </si>
  <si>
    <t>703131</t>
  </si>
  <si>
    <t>KABELOVÝ ROŠT/LÁVKA NOSNÝ S FUNKČNÍ ODOLNOSTÍ PŘI POŽÁRU VČETNĚ UPEVNĚNÍ A PŘÍSLUŠENSTVÍ SVĚTLÉ ŠÍŘKY DO 100 MM</t>
  </si>
  <si>
    <t>703731</t>
  </si>
  <si>
    <t>KABELOVÁ PŘÍCHYTKA S FUNKČNÍ ODOLNOSTÍ PŘI POŽÁRU PRO ROZSAH UPNUTÍ DO 25 MM</t>
  </si>
  <si>
    <t>704110</t>
  </si>
  <si>
    <t>KABELOVÝ ROŠT/LÁVKA NOSNÝ DO EI 90</t>
  </si>
  <si>
    <t>75J111</t>
  </si>
  <si>
    <t>NOSNÁ LIŠTA PLASTOVÁ</t>
  </si>
  <si>
    <t>75J512</t>
  </si>
  <si>
    <t>KABEL SILOVÝ PRO EPS OHNIODOLNÝ, BEZHALOGENOVÝ PRŮMĚRU DO 2,5 MM2</t>
  </si>
  <si>
    <t>75J51X</t>
  </si>
  <si>
    <t>KABEL SILOVÝ PRO EPS OHNIODOLNÝ, BEZHALOGENOVÝ - MONTÁŽ</t>
  </si>
  <si>
    <t>75J631</t>
  </si>
  <si>
    <t>KABEL SDĚLOVACÍ PRO EPS BEZHALOGENOVÝ S FUNKČNÍ ODOLNOSTÍ PRŮMĚRU DO 0,8 MM</t>
  </si>
  <si>
    <t>75O211</t>
  </si>
  <si>
    <t>ASHS, ÚSTŘEDNA</t>
  </si>
  <si>
    <t>75O231</t>
  </si>
  <si>
    <t>ASHS, INDIKAČNÍ TABLO</t>
  </si>
  <si>
    <t>75O241</t>
  </si>
  <si>
    <t>ASHS, HLÁSIČ KOUŘE</t>
  </si>
  <si>
    <t>75O251</t>
  </si>
  <si>
    <t>ASHS, OPTICKO-AKUSTICKÁ SIGNALIZACE - DODÁVKA</t>
  </si>
  <si>
    <t>75O261</t>
  </si>
  <si>
    <t>ASHS, TLAČÍTKO NOUZOVÉHO PŘERUŠENÍ</t>
  </si>
  <si>
    <t>75O281</t>
  </si>
  <si>
    <t>ASHS, CERTIFIKOVANÉ KABELY A NOSNÝ SYSTÉM PRO 1 ÚSTŘEDNU</t>
  </si>
  <si>
    <t>75O2E1</t>
  </si>
  <si>
    <t>ASHS, POTRUBÍ PRO 1 TRYSKU</t>
  </si>
  <si>
    <t>75O2F1</t>
  </si>
  <si>
    <t>ASHS, PROVOZNÍ KNIHA</t>
  </si>
  <si>
    <t>75O2G7</t>
  </si>
  <si>
    <t>ASHS, TLAKOVÁ LÁHEV DO 142 L VČ. PŘÍSLUŠENSTVÍ</t>
  </si>
  <si>
    <t>75O2Q1</t>
  </si>
  <si>
    <t>ASHS, HASIVO</t>
  </si>
  <si>
    <t>KG</t>
  </si>
  <si>
    <t>75O2R1</t>
  </si>
  <si>
    <t>ASHS, ŠKOLENÍ A ZÁCVIK PERSONÁLU OBSLUHUJÍCÍHO ASHS</t>
  </si>
  <si>
    <t>75O2R2</t>
  </si>
  <si>
    <t>ASHS, PŘEZKOUŠENÍ ÚSTŘEDNY ASHS</t>
  </si>
  <si>
    <t>75O2R3</t>
  </si>
  <si>
    <t>ASHS, UVEDENÍ ÚSTŘEDNY ASHS DO TRVALÉHO PROVOZU</t>
  </si>
  <si>
    <t>75O2R4</t>
  </si>
  <si>
    <t>ASHS, FUNKČNÍ ZKOUŠKA</t>
  </si>
  <si>
    <t>75O2R5</t>
  </si>
  <si>
    <t>ASHS, KONTROLA PROVOZUSCHOPNOSTI</t>
  </si>
  <si>
    <t>75O2R6</t>
  </si>
  <si>
    <t>ASHS, REVIZE ÚSTŘEDNY ASHS</t>
  </si>
  <si>
    <t>75O2R7</t>
  </si>
  <si>
    <t>ASHS, ZKOUŠKA TĚSNOSTI PROSTORU</t>
  </si>
  <si>
    <t>75O731</t>
  </si>
  <si>
    <t>PERIMETRICKÝ SYSTÉM, PŘEPĚŤOVÁ OCHRANA</t>
  </si>
  <si>
    <t>R75L3C8</t>
  </si>
  <si>
    <t>PŘEVODNÍK KONTAKT/ETHERNET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</si>
  <si>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</si>
  <si>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R75O2S1</t>
  </si>
  <si>
    <t>ASHS, soustava propojovacích hadic - dodávka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</si>
  <si>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komplet kompletní konstrukce a práce.</t>
  </si>
  <si>
    <t xml:space="preserve">  PS 12-02-61</t>
  </si>
  <si>
    <t>ŽST Malá Skála, informační systém pro cestující</t>
  </si>
  <si>
    <t>PS 12-02-61</t>
  </si>
  <si>
    <t>272315</t>
  </si>
  <si>
    <t>ZÁKLADY Z PROSTÉHO BETONU DO C30/37</t>
  </si>
  <si>
    <t>R1202611</t>
  </si>
  <si>
    <t>VYTYČENÍ TRASY</t>
  </si>
  <si>
    <t>1. Položka obsahuje:  
 – vytyčení nové trasy vedení na stěně či v terénu. Položka neobsahuje:  
 X  
3. Způsob měření:  
Udává se v metrech vybourané rýhy</t>
  </si>
  <si>
    <t>R1202612</t>
  </si>
  <si>
    <t>R1202613</t>
  </si>
  <si>
    <t>Dodávky + montáže + nosný materiál</t>
  </si>
  <si>
    <t>703443</t>
  </si>
  <si>
    <t>ELEKTROINSTALAČNÍ TRUBKA OCELOVÁ VČETNĚ UPEVNĚNÍ A PŘÍSLUŠENSTVÍ DN PRŮMĚRU PŘES 40 MM</t>
  </si>
  <si>
    <t>75I411</t>
  </si>
  <si>
    <t>KABEL ZEMNÍ DATOVÝ PRŮMĚRU ŽÍLY 0,6 MM DO 4 PÁRŮ</t>
  </si>
  <si>
    <t>75I41X</t>
  </si>
  <si>
    <t>KABEL ZEMNÍ DATOVÝ PRŮMĚRU ŽÍLY 0,6 MM - MONTÁŽ</t>
  </si>
  <si>
    <t>75IG41</t>
  </si>
  <si>
    <t>VODIČ SVODOVÝ Z FEZN DRÁTU Ř 10 MM</t>
  </si>
  <si>
    <t>75IG4X</t>
  </si>
  <si>
    <t>VODIČ SVODOVÝ Z FEZN DRÁTU Ř 10 MM - MONTÁŽ</t>
  </si>
  <si>
    <t>75IG51</t>
  </si>
  <si>
    <t>VEDENÍ UZEMŇOVACÍ NA POVRCHU Z FEZN DRÁTU DO 120 MM2</t>
  </si>
  <si>
    <t>75IG5X</t>
  </si>
  <si>
    <t>VEDENÍ UZEMŇOVACÍ NA POVRCHU Z FEZN DRÁTU DO 120 MM2 - MONTÁŽ</t>
  </si>
  <si>
    <t>75L243</t>
  </si>
  <si>
    <t>HODINY PODRUŽNÉ NEBO AUTONOMNÍ VENKOVNÍ RUČIČKOVÉ OBOUSTRANNÉ DO 50 CM</t>
  </si>
  <si>
    <t>75L24X</t>
  </si>
  <si>
    <t>HODINY PODRUŽNÉ NEBO AUTONOMNÍ VENKOVNÍ - MONTÁŽ</t>
  </si>
  <si>
    <t>75L253</t>
  </si>
  <si>
    <t>ZÁVĚS PRO PODRUŽNÉ HODINY RUČIČKOVÉ OBOUSTRANNÉ DO 50 CM</t>
  </si>
  <si>
    <t>75L25X</t>
  </si>
  <si>
    <t>ZÁVĚS PRO PODRUŽNÉ HODINY - MONTÁŽ</t>
  </si>
  <si>
    <t>75L261</t>
  </si>
  <si>
    <t>HODINOVÉ PŘÍSLUŠENSTVÍ, OSVĚTLENÍ HODIN</t>
  </si>
  <si>
    <t>75L263</t>
  </si>
  <si>
    <t>HODINOVÉ PŘÍSLUŠENSTVÍ, TEPLOTNÍ ČIDLO HODIN</t>
  </si>
  <si>
    <t>75L267</t>
  </si>
  <si>
    <t>HODINOVÉ PŘÍSLUŠENSTVÍ - MONTÁŽ</t>
  </si>
  <si>
    <t>75L271</t>
  </si>
  <si>
    <t>PŘEZKOUŠENÍ, UVEDENÍ FUNKCÍ A NASTAVENÍ HODIN NA PŘESNÝ ČAS</t>
  </si>
  <si>
    <t>75L272</t>
  </si>
  <si>
    <t>PŘEZKOUŠENÍ, UVEDENÍ HODINOVÉHO ZAŘÍZENÍ DO PROVOZU</t>
  </si>
  <si>
    <t>75L311</t>
  </si>
  <si>
    <t>ODJEZDOVÁ NEBO PŘÍJEZDOVÁ TABULE IS JEDNOSTRANNÁ DO 6-TI ŘÁDKŮ</t>
  </si>
  <si>
    <t>75L32X</t>
  </si>
  <si>
    <t>ODJEZDOVÁ NEBO PŘÍJEZDOVÁ TABULE IS - MONTÁŽ</t>
  </si>
  <si>
    <t>75L364</t>
  </si>
  <si>
    <t>NÁSTUPIŠTNÍ TABULE IS OBOUSTRANNÁ S ČÍSLEM KOLEJE + HODINY</t>
  </si>
  <si>
    <t>75L36X</t>
  </si>
  <si>
    <t>NÁSTUPIŠTNÍ TABULE IS - MONTÁŽ</t>
  </si>
  <si>
    <t>75L3A1</t>
  </si>
  <si>
    <t>INFORMAČNÍ PRVEK, HLASOVÝ MODUL PRO NEVIDOMÉ</t>
  </si>
  <si>
    <t>75L3A7</t>
  </si>
  <si>
    <t>INFORMAČNÍ PRVEK, SLOUP PRO JEDNU INFORMAČNÍ TABULI SE ZASTŘEŠENÍM</t>
  </si>
  <si>
    <t>75L3AX</t>
  </si>
  <si>
    <t>INFORMAČNÍ PRVEK, - MONTÁŽ</t>
  </si>
  <si>
    <t>75L3B3</t>
  </si>
  <si>
    <t>MONITOR IS LCD PŘES 40" PRO PROVOZ 24/7</t>
  </si>
  <si>
    <t>75L3B6</t>
  </si>
  <si>
    <t>MONITOR IS KRYT OCHRANNÝ TEMPEROVANÝ PŘES 40", ANTIVANDAL PROVEDENÍ</t>
  </si>
  <si>
    <t>75L3BX</t>
  </si>
  <si>
    <t>MONITOR IS - MONTÁŽ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</si>
  <si>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</si>
  <si>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</si>
  <si>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</si>
  <si>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</si>
  <si>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75L3CX</t>
  </si>
  <si>
    <t>75L3D4</t>
  </si>
  <si>
    <t>HW PRO ŘÍZENÍ SYSTÉMU - MIKRO PC INFORMAČNÍHO SYSTÉMU VE FUNKCI ŘÍDÍCÍ JEDNOTKY</t>
  </si>
  <si>
    <t>75L3DX</t>
  </si>
  <si>
    <t>HW PRO ŘÍZENÍ SYSTÉMU - MONTÁŽ</t>
  </si>
  <si>
    <t>75L3EH</t>
  </si>
  <si>
    <t>SW MODUL SW + HW, PŘIPOJENÍ NA GTN ZAPEZPEČOVACÍHO ZAŘÍZENÍ</t>
  </si>
  <si>
    <t>75L3F2</t>
  </si>
  <si>
    <t>SW PRO ŘÍZENÍ SYSTÉMU (ŽST. SAMOSTATNÁ MALÁ) - SW MODUL ŘÍZENÍ TABULÍ</t>
  </si>
  <si>
    <t>75L3F3</t>
  </si>
  <si>
    <t>SW PRO ŘÍZENÍ SYSTÉMU (ŽST. SAMOSTATNÁ MALÁ) - SW MODUL HLÁŠENÍ</t>
  </si>
  <si>
    <t>75L3F4</t>
  </si>
  <si>
    <t>SW PRO ŘÍZENÍ SYSTÉMU (ŽST. SAMOSTATNÁ MALÁ) - SW MODUL PRO PODPORU HLÁSIČE PRO NEVIDOMÉ</t>
  </si>
  <si>
    <t>75L3F5</t>
  </si>
  <si>
    <t>SW PRO ŘÍZENÍ SYSTÉMU (ŽST. SAMOSTATNÁ MALÁ) - SW MODUL PRO ŘÍZENÍ RÚ</t>
  </si>
  <si>
    <t>75L3FW</t>
  </si>
  <si>
    <t>SW PRO ŘÍZENÍ SYSTÉMU (ŽST. SAMOSTATNÁ MALÁ) - DOPLNĚNÍ</t>
  </si>
  <si>
    <t>75L3I1</t>
  </si>
  <si>
    <t>ZAŠKOLENÍ OBSLUHY NA MÍSTĚ, INSTALACE, DOPRAVA DO 200 KM</t>
  </si>
  <si>
    <t>75L3J2</t>
  </si>
  <si>
    <t>ŠÉFMONTÁŽE, ZKOUŠENÍ, OŽIVENÍ, REVIZE INFORMAČNÍHO SYSTÉMU DO 30 PRVKŮ</t>
  </si>
  <si>
    <t xml:space="preserve">  PS 12-02-71</t>
  </si>
  <si>
    <t>ŽST Malá Skála, sdělovací zařízení</t>
  </si>
  <si>
    <t>PS 12-02-71</t>
  </si>
  <si>
    <t>Dodávky + nosný materiál, montáže</t>
  </si>
  <si>
    <t>702513</t>
  </si>
  <si>
    <t>PRŮRAZ ZDIVEM (PŘÍČKOU) ZDĚNÝM TLOUŠŤKY PŘES 60 CM</t>
  </si>
  <si>
    <t>703213</t>
  </si>
  <si>
    <t>KABELOVÝ ŽLAB NOSNÝ/DRÁTĚNÝ ŽÁROVĚ ZINKOVANÝ VČETNĚ UPEVNĚNÍ A PŘÍSLUŠENSTVÍ SVĚTLÉ ŠÍŘKY PŘES 250 DO 400 MM</t>
  </si>
  <si>
    <t>703413</t>
  </si>
  <si>
    <t>ELEKTROINSTALAČNÍ TRUBKA PLASTOVÁ VČETNĚ UPEVNĚNÍ A PŘÍSLUŠENSTVÍ DN PRŮMĚRU PŘES 40 MM</t>
  </si>
  <si>
    <t>741122</t>
  </si>
  <si>
    <t>KRABICE (ROZVODKA) INSTALAČNÍ ODBOČNÁ SE SVORKOVNICÍ DO 4 MM2</t>
  </si>
  <si>
    <t>742F22</t>
  </si>
  <si>
    <t>KABEL NN NEBO VODIČ JEDNOŽÍLOVÝ AL S PLASTOVOU IZOLACÍ OD 4 DO 16 MM2</t>
  </si>
  <si>
    <t>742J41</t>
  </si>
  <si>
    <t>JYTY 2X1, KABEL SDĚLOVACÍ IZOLACE PVC</t>
  </si>
  <si>
    <t>742J51</t>
  </si>
  <si>
    <t>UKONČENÍ SDĚLOVACÍHO KABELU V ROZVADĚČI VČ. POMOCNÉHO MATERIÁLU A ZMĚŘENÍ KONTINUITY OVLÁDACÍHO OBVODU</t>
  </si>
  <si>
    <t>75J213</t>
  </si>
  <si>
    <t>KABEL SDĚLOVACÍ PRO VNITŘNÍ POUŽITÍ DO 10 PÁRŮ PRŮMĚRU 0,8 MM</t>
  </si>
  <si>
    <t>75JA32</t>
  </si>
  <si>
    <t>ZÁSUVKA SDRUŽENNÁ NA OMÍTKU</t>
  </si>
  <si>
    <t>75JA3X</t>
  </si>
  <si>
    <t>ZÁSUVKA SDRUŽENNÁ - MONTÁŽ</t>
  </si>
  <si>
    <t>75JA51</t>
  </si>
  <si>
    <t>ROZVADĚČ STRUKT. KABELÁŽE, ORGANIZÉR</t>
  </si>
  <si>
    <t>75JA53</t>
  </si>
  <si>
    <t>ROZVADĚČ STRUKT. KABELÁŽE, PATCHPANEL 24 ZÁSUVEK</t>
  </si>
  <si>
    <t>75JA54</t>
  </si>
  <si>
    <t>ROZVADĚČ STRUKT. KABELÁŽE, PATCHPANEL 48 ZÁSUVEK</t>
  </si>
  <si>
    <t>75JA57</t>
  </si>
  <si>
    <t>ROZVADĚČ STRUKT. KABELÁŽE, PATCHPANEL - ZÁSUVKA RJ45 (KEYSTONE)</t>
  </si>
  <si>
    <t>75K221</t>
  </si>
  <si>
    <t>NAPÁJECÍ ZDROJ 24 V DC, SAMOSTATNÝ DO 200W</t>
  </si>
  <si>
    <t>75L212</t>
  </si>
  <si>
    <t>HLAVNÍ HODINY JEDNOLINKOVÉ S AKUMULÁTOREM</t>
  </si>
  <si>
    <t>75L21X</t>
  </si>
  <si>
    <t>HLAVNÍ HODINY - MONTÁŽ</t>
  </si>
  <si>
    <t>75L221</t>
  </si>
  <si>
    <t>PŘÍSLUŠENSTVÍ HLAVNÍCH HODIN, PŘIJÍMAČ DCF</t>
  </si>
  <si>
    <t>75L226</t>
  </si>
  <si>
    <t>PŘÍSLUŠENSTVÍ HLAVNÍCH HODIN - MONTÁŽ</t>
  </si>
  <si>
    <t>75L231</t>
  </si>
  <si>
    <t>HODINY PODRUŽNÉ NEBO AUTONOMNÍ VNITŘNÍ RUČIČKOVÉ JEDNOSTRANNÉ DO 50 CM</t>
  </si>
  <si>
    <t>75L23X</t>
  </si>
  <si>
    <t>HODINY PODRUŽNÉ NEBO AUTONOMNÍ VNITŘNÍ - MONTÁŽ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</si>
  <si>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</si>
  <si>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</si>
  <si>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</si>
  <si>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</si>
  <si>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R1202711</t>
  </si>
  <si>
    <t>AKTIVNÍ POE NAPÁJECÍ PANEL 12P. DO 19" RACKU, VČETNĚ NAPÁJECÍHO ADAPTÉRU, DODÁVKA+MONTÁŽ</t>
  </si>
  <si>
    <t>R12027110</t>
  </si>
  <si>
    <t>DEMONTÁŽ STÁVAJÍCÍCH ZAŘÍZENÍ</t>
  </si>
  <si>
    <t>PŘÍPAD</t>
  </si>
  <si>
    <t>1. Položka obsahuje:  
 – kompletní demontáž specifikovaného bloku/zařízení a souvisejícího příslušenství včetně potřebného drobného montážního materiálu, odvoz, vyhotovení protokolů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</si>
  <si>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R1202712</t>
  </si>
  <si>
    <t>R1202713</t>
  </si>
  <si>
    <t>1. Položka obsahuje:  
 – dodávku a montáž protipožární ucpávky vč. příslušenství a pomocného materiálu,  
 – vyhotovéní a dodání atestu  
 – pomocné mechanismy  
2. Způsob měření:  
Měří se počet tub.</t>
  </si>
  <si>
    <t>R1202714</t>
  </si>
  <si>
    <t>KOMPLETNÍ DODÁVKA - NOUZOVÉ, RESETOVACÍ TLAČÍTKO, INTERKOM PRO OSOBY SE SNÍŽENOU SCHOPNOSTÍ POHYBU A ORIENTACE, KONTROLNÍ MODUL, ZVUKOVÁ A OPTICKÁ SIG</t>
  </si>
  <si>
    <t>Kompletní dodávka zařízení, materiálu a montáž</t>
  </si>
  <si>
    <t>R1202715</t>
  </si>
  <si>
    <t>GSM MODUL VČETNĚ PŘÍSLUŠENSTVÍ (ANTÉNA, NAPÁJENÍ, ...)</t>
  </si>
  <si>
    <t>R1202716</t>
  </si>
  <si>
    <t>DVEŘNÍ KOMUNIKÁTOR VČ. ZÁPUSTNÉ KRABICE, STOLNÍHO TELEFONU, ZDROJE, EL. OTEVÍRAČ</t>
  </si>
  <si>
    <t>9: 2; viz textová a výkresová část projektové dokumentace</t>
  </si>
  <si>
    <t>R1202717</t>
  </si>
  <si>
    <t>PŘEPĚŤOVÁ OCHRANA DO RACKU PRO NAPÁJENÍ KOMUNIKÁTORU</t>
  </si>
  <si>
    <t>R1202718</t>
  </si>
  <si>
    <t>MONTÁŽ STÁVAJÍCÍCH ZAŘÍZENÍ ČD-T</t>
  </si>
  <si>
    <t>R1202719X</t>
  </si>
  <si>
    <t xml:space="preserve">  PS 12-02-81</t>
  </si>
  <si>
    <t>ŽST Malá Skála, přenosové zařízení a TDS</t>
  </si>
  <si>
    <t>PS 12-02-81</t>
  </si>
  <si>
    <t>Dodávky, nosný materiál, montáže</t>
  </si>
  <si>
    <t>741411</t>
  </si>
  <si>
    <t>ZÁSUVKA/PŘÍVODKA PRŮMYSLOVÁ, KRYTÍ IP 44 230 V, 16 A</t>
  </si>
  <si>
    <t>742G12</t>
  </si>
  <si>
    <t>KABEL NN DVOU- A TŘÍŽÍLOVÝ CU S PLASTOVOU IZOLACÍ OD 4 DO 16 MM2</t>
  </si>
  <si>
    <t>742H12</t>
  </si>
  <si>
    <t>KABEL NN ČTYŘ- A PĚTIŽÍLOVÝ CU S PLASTOVOU IZOLACÍ OD 4 DO 16 MM2</t>
  </si>
  <si>
    <t>747702</t>
  </si>
  <si>
    <t>ÚPRAVA ZAPOJENÍ STÁVAJÍCÍCH KABELOVÝCH SKŘÍNÍ/ROZVADĚČŮ</t>
  </si>
  <si>
    <t>75JB13</t>
  </si>
  <si>
    <t>DATOVÝ ROZVADĚČ 19" 600X600 DO 47 U</t>
  </si>
  <si>
    <t>75JB1X</t>
  </si>
  <si>
    <t>DATOVÝ ROZVADĚČ 19" 600X600 - MONTÁŽ</t>
  </si>
  <si>
    <t>75JB43</t>
  </si>
  <si>
    <t>DATOVÝ ROZVADĚČ 19" 800X800 DO 47 U</t>
  </si>
  <si>
    <t>75JB4X</t>
  </si>
  <si>
    <t>DATOVÝ ROZVADĚČ 19" 800X800 - MONTÁŽ</t>
  </si>
  <si>
    <t>75K245</t>
  </si>
  <si>
    <t>NAPÁJECÍ ZDROJ 48 V DC, MODULÁRNÍ DO 6000W</t>
  </si>
  <si>
    <t>75K24X</t>
  </si>
  <si>
    <t>NAPÁJECÍ ZDROJ 48 V DC, MODULÁRNÍ - MONTÁŽ</t>
  </si>
  <si>
    <t>75K252</t>
  </si>
  <si>
    <t>NAPÁJECÍ ZDROJ 48 V DC, MODULÁRNÍ, DALŠÍ JEDNOTKA (MODUL) DO 2000W</t>
  </si>
  <si>
    <t>75K25X</t>
  </si>
  <si>
    <t>NAPÁJECÍ ZDROJ 48 V DC, MODULÁRNÍ, DALŠÍ JEDNOTKA (MODUL) - MONTÁŽ</t>
  </si>
  <si>
    <t>75K331</t>
  </si>
  <si>
    <t>ZÁLOŽNÍ ZDROJ UPS 230 V DO 3000 VA</t>
  </si>
  <si>
    <t>75K33X</t>
  </si>
  <si>
    <t>ZÁLOŽNÍ ZDROJ UPS 230 V DO 3000 VA - MONTÁŽ</t>
  </si>
  <si>
    <t>75K341</t>
  </si>
  <si>
    <t>ZÁLOŽNÍ ZDROJ UPS 230 V DO 6000 VA</t>
  </si>
  <si>
    <t>75K34X</t>
  </si>
  <si>
    <t>ZÁLOŽNÍ ZDROJ UPS 230 V DO 6000 VA - MONTÁŽ</t>
  </si>
  <si>
    <t>75K413</t>
  </si>
  <si>
    <t>MĚNIČ NAPĚTÍ (STŘÍDAČ), SAMOSTATNÝ DC/AC DO 1500W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</si>
  <si>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</si>
  <si>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</si>
  <si>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</si>
  <si>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</si>
  <si>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75K41X</t>
  </si>
  <si>
    <t>MĚNIČ NAPĚTÍ (STŘÍDAČ), SAMOSTATNÝ DC/AC - MONTÁŽ</t>
  </si>
  <si>
    <t>75K521</t>
  </si>
  <si>
    <t>BATERIOVÉ VEDENÍ O PRŮŘEZU DO 35 MM2</t>
  </si>
  <si>
    <t>75K52X</t>
  </si>
  <si>
    <t>BATERIOVÉ VEDENÍ O PRŮŘEZU DO 35 MM2 - MONTÁŽ</t>
  </si>
  <si>
    <t>75K63Y</t>
  </si>
  <si>
    <t>AKUMULÁTOROVÁ BATERIE, BLOK BATERIÍ DO 200AH</t>
  </si>
  <si>
    <t>75K64X</t>
  </si>
  <si>
    <t>AKUMULÁTOROVÁ BATERIE, BLOK BATERIÍ - MONTÁŽ</t>
  </si>
  <si>
    <t>75M853</t>
  </si>
  <si>
    <t>DATOVÁ INFRASTRUKTURA LAN, CE ROUTER AGREGAČNÍ 48XGE</t>
  </si>
  <si>
    <t>75M855</t>
  </si>
  <si>
    <t>DATOVÁ INFRASTRUKTURA LAN, CE ROUTER - MONTÁŽ</t>
  </si>
  <si>
    <t>75M857</t>
  </si>
  <si>
    <t>DATOVÁ INFRASTRUKTURA LAN, SÍŤOVÝ CE MODUL 4X1G</t>
  </si>
  <si>
    <t>75M858</t>
  </si>
  <si>
    <t>DATOVÁ INFRASTRUKTURA LAN, SÍŤOVÝ CE MODUL 8X10G</t>
  </si>
  <si>
    <t>75M85C</t>
  </si>
  <si>
    <t>DATOVÁ INFRASTRUKTURA LAN, SÍŤOVÝ CE MODUL - MONTÁŽ</t>
  </si>
  <si>
    <t>75M915</t>
  </si>
  <si>
    <t>DATOVÁ INFRASTRUKTURA LAN, L2 SWITCH STŘEDNÍ 24XGE, POKROČILÝ</t>
  </si>
  <si>
    <t>75M91X</t>
  </si>
  <si>
    <t>DATOVÁ INFRASTRUKTURA LAN, SWITCH ETHERNET L2 - MONTÁŽ</t>
  </si>
  <si>
    <t>75M921</t>
  </si>
  <si>
    <t>DATOVÁ INFRASTRUKTURA LAN, L2 SWITCH PRŮMYSLOVÝ KOMPAKTNÍ, 4XFE, DC PROVEDENÍ</t>
  </si>
  <si>
    <t>75M92I</t>
  </si>
  <si>
    <t>DATOVÁ INFRASTRUKTURA LAN, SWITCH PRŮMYSLOVÝ, ZDROJ PRO SWITCH PRŮMYSLOVÝ DO 170W</t>
  </si>
  <si>
    <t>75M97E</t>
  </si>
  <si>
    <t>PŘEVODNÍK - SFP 10G, DLOUHÝ DOSAH</t>
  </si>
  <si>
    <t>75M97J</t>
  </si>
  <si>
    <t>PŘEVODNÍK - SFP 1G, STŘEDNÍ DOSAH</t>
  </si>
  <si>
    <t>R12028110</t>
  </si>
  <si>
    <t>ÚPRAVY VE STÁVAJÍCÍCH NN ROZVADĚČÍCH VČETNĚ DODÁNÍ POTŘEBNÉHO MATERIÁLU</t>
  </si>
  <si>
    <t>R12028111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</si>
  <si>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</si>
  <si>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R12028112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</si>
  <si>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</si>
  <si>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R12028113</t>
  </si>
  <si>
    <t>ZAJIŠTĚNÍ ZAOKRUHOVÁNÍ (SESTAVENÍ OKRUHU, MĚŘENÍ, KONFIGURACE SYSTÉMU)</t>
  </si>
  <si>
    <t>R75JA56</t>
  </si>
  <si>
    <t>PANEL JISTIČOVÝ 3U DO 19" SKŘÍNĚ</t>
  </si>
  <si>
    <t>R75JA5X</t>
  </si>
  <si>
    <t>PANEL JISTIČOVÝ 3U DO 19" SKŘÍNĚ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</si>
  <si>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</si>
  <si>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R75XX08</t>
  </si>
  <si>
    <t>Demontáže</t>
  </si>
  <si>
    <t>R12028114</t>
  </si>
  <si>
    <t xml:space="preserve">  PS 12-02-91</t>
  </si>
  <si>
    <t>ŽST Malá Skála, TRS, MRS</t>
  </si>
  <si>
    <t>PS 12-02-91</t>
  </si>
  <si>
    <t>75K133</t>
  </si>
  <si>
    <t>TRANSFORMÁTOR SDĚLOVACÍ DATOVÝ SE 4KV IZOLAČNÍ PEVNOSTÍ</t>
  </si>
  <si>
    <t>75K13X</t>
  </si>
  <si>
    <t>TRANSFORMÁTOR SDĚLOVACÍ - MONTÁŽ</t>
  </si>
  <si>
    <t>75K13Y</t>
  </si>
  <si>
    <t>TRANSFORMÁTOR SDĚLOVACÍ - DEMONTÁŽ</t>
  </si>
  <si>
    <t>75K51Y</t>
  </si>
  <si>
    <t>BATERIOVÉ VEDENÍ O PRŮŘEZU DO 16 MM2 - DEMONTÁŽ</t>
  </si>
  <si>
    <t>75K61Y</t>
  </si>
  <si>
    <t>AKUMULÁTOROVÁ BATERIE DO 200AH</t>
  </si>
  <si>
    <t>75K62Y</t>
  </si>
  <si>
    <t>AKUMULÁTOROVÁ BATERIE - DEMONTÁŽ</t>
  </si>
  <si>
    <t>75M717</t>
  </si>
  <si>
    <t>ZÁZNAMOVÉ ZAŘÍZENÍ, LICENCE - ZÁZNAM VOIP KANÁLU</t>
  </si>
  <si>
    <t>75N11X</t>
  </si>
  <si>
    <t>TRS, RADIOSTANICE ZÁKLADNOVÁ - MONTÁŽ</t>
  </si>
  <si>
    <t>75N11Y</t>
  </si>
  <si>
    <t>TRS, RADIOSTANICE ZÁKLADNOVÁ - DEMONTÁŽ</t>
  </si>
  <si>
    <t>75N17X</t>
  </si>
  <si>
    <t>TRS, OVLÁDACÍ BLOK - MONTÁŽ</t>
  </si>
  <si>
    <t>75N17Y</t>
  </si>
  <si>
    <t>TRS, OVLÁDACÍ BLOK - DEMONTÁŽ</t>
  </si>
  <si>
    <t>75N18X</t>
  </si>
  <si>
    <t>TRS, OVLÁDACÍ SKŘÍŇKA - MONTÁŽ</t>
  </si>
  <si>
    <t>75N18Y</t>
  </si>
  <si>
    <t>TRS, OVLÁDACÍ SKŘÍŇKA - DEMONTÁŽ</t>
  </si>
  <si>
    <t>75N1AX</t>
  </si>
  <si>
    <t>TRS, NAPÁJECÍ ZDROJ - MONTÁŽ</t>
  </si>
  <si>
    <t>75N1AY</t>
  </si>
  <si>
    <t>TRS, NAPÁJECÍ ZDROJ - DEMONTÁŽ</t>
  </si>
  <si>
    <t>75N1B3</t>
  </si>
  <si>
    <t>TRS, ANTÉNNÍ SOUSTAVA SLOŽENÁ ZE DVOU ANTÉN</t>
  </si>
  <si>
    <t>75N1B5</t>
  </si>
  <si>
    <t>TRS, SMĚROVÁNÍ ANTÉN</t>
  </si>
  <si>
    <t>75N1BX</t>
  </si>
  <si>
    <t>TRS, ANTÉNNÍ SOUSTAVA - MONTÁŽ</t>
  </si>
  <si>
    <t>75N1BY</t>
  </si>
  <si>
    <t>TRS, ANTÉNNÍ SOUSTAVA - DEMONTÁŽ</t>
  </si>
  <si>
    <t>75N1C1</t>
  </si>
  <si>
    <t>TRS, KOAXIÁLNÍ KABEL VENKOVNÍ PRŮMĚRU DO 35 MM</t>
  </si>
  <si>
    <t>75N1CX</t>
  </si>
  <si>
    <t>TRS, KOAXIÁLNÍ KABEL VENKOVNÍ - MONTÁŽ</t>
  </si>
  <si>
    <t>75N1CY</t>
  </si>
  <si>
    <t>TRS, KOAXIÁLNÍ KABEL VENKOVNÍ - DEMONTÁŽ</t>
  </si>
  <si>
    <t>75N1FX</t>
  </si>
  <si>
    <t>TRS, SYSTÉMOVÝ KABEL K OVLÁDACÍ SKŘÍŇCE - MONTÁŽ</t>
  </si>
  <si>
    <t>75N1FY</t>
  </si>
  <si>
    <t>TRS, SYSTÉMOVÝ KABEL K OVLÁDACÍ SKŘÍŇCE - DEMONTÁŽ</t>
  </si>
  <si>
    <t>75N1G2</t>
  </si>
  <si>
    <t>TRS, IP BLOK INTERFACE</t>
  </si>
  <si>
    <t>75N1G3</t>
  </si>
  <si>
    <t>TRS, IP BLOK VNPN</t>
  </si>
  <si>
    <t>75N1GX</t>
  </si>
  <si>
    <t>TRS, IP BLOK - MONTÁŽ</t>
  </si>
  <si>
    <t>75N1I1</t>
  </si>
  <si>
    <t>TRS, PROGRAMOVÉ VYBAVENÍ A GRAFICKÉ ZOBRAZENÍ V DOTYKOVÉM TERMINÁLU</t>
  </si>
  <si>
    <t>75N211</t>
  </si>
  <si>
    <t>MRS, RADIOSTANICE ZÁKLADNOVÁ</t>
  </si>
  <si>
    <t>75N21X</t>
  </si>
  <si>
    <t>MRS, RADIOSTANICE - MONTÁŽ</t>
  </si>
  <si>
    <t>75N21Y</t>
  </si>
  <si>
    <t>MRS, RADIOSTANICE - DEMONTÁŽ</t>
  </si>
  <si>
    <t>75N221</t>
  </si>
  <si>
    <t>MRS, BLOK ZÁKLADNOVÝCH RADIOSTANIC 1 RADIOSTANICE IP TECHNOLOGIE</t>
  </si>
  <si>
    <t>75N22X</t>
  </si>
  <si>
    <t>MRS, BLOK ZÁKLADNOVÝCH RADIOSTANIC - MONTÁŽ</t>
  </si>
  <si>
    <t>75N23X</t>
  </si>
  <si>
    <t>MRS, OVLÁDACÍ PRACOVIŠTĚ - MONTÁŽ</t>
  </si>
  <si>
    <t>75N23Y</t>
  </si>
  <si>
    <t>MRS, OVLÁDACÍ PRACOVIŠTĚ - DEMONTÁŽ</t>
  </si>
  <si>
    <t>75N242</t>
  </si>
  <si>
    <t>MRS, NAPÁJECÍ ZDROJ RADIOSTANICE BLOK 1 RADIOSTANICE</t>
  </si>
  <si>
    <t>75N24X</t>
  </si>
  <si>
    <t>MRS, NAPÁJECÍ ZDROJ RADIOSTANICE - MONTÁŽ</t>
  </si>
  <si>
    <t>75N252</t>
  </si>
  <si>
    <t>MRS, ANTÉNNNÍ SOUSTAVA VŠESMĚROVÁ</t>
  </si>
  <si>
    <t>75N255</t>
  </si>
  <si>
    <t>MRS, SMĚROVÁNÍ ANTÉN</t>
  </si>
  <si>
    <t>75N25X</t>
  </si>
  <si>
    <t>MRS, ANTÉNNNÍ SOUSTAVA - MONTÁŽ</t>
  </si>
  <si>
    <t>75N25Y</t>
  </si>
  <si>
    <t>MRS, ANTÉNNNÍ SOUSTAVA - DEMONTÁŽ</t>
  </si>
  <si>
    <t>75N261</t>
  </si>
  <si>
    <t>MRS, KOAXIÁLNÍ KABEL VENKOVNÍ PRŮMĚRU DO 35 MM</t>
  </si>
  <si>
    <t>75N26X</t>
  </si>
  <si>
    <t>MRS, KOAXIÁLNÍ KABEL VENKOVNÍ - MONTÁŽ</t>
  </si>
  <si>
    <t>75N26Y</t>
  </si>
  <si>
    <t>MRS, KOAXIÁLNÍ KABEL VENKOVNÍ - DEMONTÁŽ</t>
  </si>
  <si>
    <t>75N28W</t>
  </si>
  <si>
    <t>MRS, RÁDIOVÝ SERVER - DOPLNĚNÍ HW, SW, LICENCE</t>
  </si>
  <si>
    <t>75N291</t>
  </si>
  <si>
    <t>MRS, PROGRAMOVÉ VYBAVENÍ A GRAFICKÉ ZOBRAZENÍ INTEGRACE DO OVLÁDÁNÍ TELEFONNÍHO ZAPOJOVAČE</t>
  </si>
  <si>
    <t>75N411</t>
  </si>
  <si>
    <t>ANTÉNNÍ STOŽÁR TRUBKOVÝ DO 5 M</t>
  </si>
  <si>
    <t>75N41X</t>
  </si>
  <si>
    <t>ANTÉNNÍ STOŽÁR TRUBKOVÝ - MONTÁŽ</t>
  </si>
  <si>
    <t>75N41Y</t>
  </si>
  <si>
    <t>ANTÉNNÍ STOŽÁR TRUBKOVÝ - DEMONTÁŽ</t>
  </si>
  <si>
    <t>75N441</t>
  </si>
  <si>
    <t>ANTÉNNÍ STOŽÁR - STŘEŠNÍ LÁVKA SE ZÁBRADLÍM</t>
  </si>
  <si>
    <t>75N443</t>
  </si>
  <si>
    <t>ANTÉNNÍ STOŽÁR - OPRAVA STŘEŠNÍ KRYTINY</t>
  </si>
  <si>
    <t>75N522</t>
  </si>
  <si>
    <t>ANTÉNNÍ VÝLOŽNÍK K INSTALACI NA STOŽÁR DÉLKY DO 1M</t>
  </si>
  <si>
    <t>75N52X</t>
  </si>
  <si>
    <t>ANTÉNNÍ VÝLOŽNÍK - MONTÁŽ</t>
  </si>
  <si>
    <t>75N611</t>
  </si>
  <si>
    <t>KOMPLEXNÍ OCHRANA TRS PŘED BLESKEM A PŘEPĚTÍM</t>
  </si>
  <si>
    <t>75N61X</t>
  </si>
  <si>
    <t>KOMPLEXNÍ OCHRANA TRS PŘED BLESKEM A PŘEPĚTÍM - MONTÁŽ</t>
  </si>
  <si>
    <t>75N61Y</t>
  </si>
  <si>
    <t>KOMPLEXNÍ OCHRANA TRS PŘED BLESKEM A PŘEPĚTÍM - DEMONTÁŽ</t>
  </si>
  <si>
    <t>75N621</t>
  </si>
  <si>
    <t>KOMPLEXNÍ OCHRANA MRS PŘED BLESKEM A PŘEPĚTÍM</t>
  </si>
  <si>
    <t>75N62X</t>
  </si>
  <si>
    <t>KOMPLEXNÍ OCHRANA MRS PŘED BLESKEM A PŘEPĚTÍM - MONTÁŽ</t>
  </si>
  <si>
    <t>75N641</t>
  </si>
  <si>
    <t>NAPĚŤOVÉ ODDĚLENÍ ANTÉNNÍ SOUSTAVY OD ZAŘÍZENÍ</t>
  </si>
  <si>
    <t>75N64X</t>
  </si>
  <si>
    <t>NAPĚŤOVÉ ODDĚLENÍ ANTÉNNÍ SOUSTAVY OD ZAŘÍZENÍ, MONTÁŽ</t>
  </si>
  <si>
    <t>75N711</t>
  </si>
  <si>
    <t>MĚŘENÍ RÁDIOVÝCH SÍTÍ PŘEDPROJEKTOVÉ PRO PÁSMO 460 MHZ</t>
  </si>
  <si>
    <t>75N712</t>
  </si>
  <si>
    <t>MĚŘENÍ RÁDIOVÝCH SÍTÍ PO REALIZACI PRO PÁSMO 460 MHZ</t>
  </si>
  <si>
    <t>75N713</t>
  </si>
  <si>
    <t>MĚŘENÍ RÁDIOVÝCH SÍTÍ PŘEDPROJEKTOVÉ PRO PÁSMO 150 MHZ</t>
  </si>
  <si>
    <t>75N714</t>
  </si>
  <si>
    <t>MĚŘENÍ RÁDIOVÝCH SÍTÍ PO REALIZACI PRO PÁSMO 150 MHZ</t>
  </si>
  <si>
    <t>R1202719</t>
  </si>
  <si>
    <t>R75N233</t>
  </si>
  <si>
    <t>MRS, OVLÁDACÍ PRACOVIŠTĚ S DOTYKOVOU OBRAZOVKOU, SW KONFIGURACE DO IPDT</t>
  </si>
  <si>
    <t xml:space="preserve">  PS 13-02-21</t>
  </si>
  <si>
    <t>zast. Dolánky, rozhlasové zařízení</t>
  </si>
  <si>
    <t>PS 13-02-21</t>
  </si>
  <si>
    <t>ZÁZNAMOVÉ ZAŘÍZENÍ, LICENCE NA JEDEN KANÁL (DOPLNĚNÍ)</t>
  </si>
  <si>
    <t>D.1.3</t>
  </si>
  <si>
    <t>Silnoproudá technologie včetně DŘT</t>
  </si>
  <si>
    <t xml:space="preserve">  PS 00-03-01</t>
  </si>
  <si>
    <t>ED OŘ HK, doplnění DŘT</t>
  </si>
  <si>
    <t>PS 00-03-01</t>
  </si>
  <si>
    <t>Dodávka a montáž DŘT</t>
  </si>
  <si>
    <t>746689</t>
  </si>
  <si>
    <t>REALIZACE A PLNĚNÍ DATOVÝCH A PREZENTAČNÍCH STRUKTUR SVZ PRO OBJEKT TS</t>
  </si>
  <si>
    <t>1: 1; viz textová a výkresová část v.č. 2.002 - 2.007 projektové dokumentace</t>
  </si>
  <si>
    <t>Technická specifikace</t>
  </si>
  <si>
    <t>746691</t>
  </si>
  <si>
    <t>PŘIPOJENÍ TELEMECHANICKÉ CESTY NA ED, OŽIVENÍ, ZPROVOZNĚNÍ - 1. OBJEKT</t>
  </si>
  <si>
    <t>2: 1; viz textová a výkresová část v.č. 2.002 - 2.007 projektové dokumentace</t>
  </si>
  <si>
    <t>746694</t>
  </si>
  <si>
    <t>ŠKOLENÍ DISPEČERŮ</t>
  </si>
  <si>
    <t>3: 16; viz textová a výkresová část v.č. 2.002 - 2.007 projektové dokumentace</t>
  </si>
  <si>
    <t>746695</t>
  </si>
  <si>
    <t>ODZKOUŠENÍ UPRAVENÉHO ED</t>
  </si>
  <si>
    <t>4: 1; viz textová a výkresová část v.č. 2.002 - 2.007 projektové dokumentace</t>
  </si>
  <si>
    <t>746696</t>
  </si>
  <si>
    <t>KOMPLEXNÍ VYZKOUŠENÍ ED</t>
  </si>
  <si>
    <t>5: 1; viz textová a výkresová část v.č. 2.002 - 2.007 projektové dokumentace</t>
  </si>
  <si>
    <t>746697</t>
  </si>
  <si>
    <t>PROVOZNÍ DOKUMENTACE</t>
  </si>
  <si>
    <t>6: 1; viz textová a výkresová část v.č. 2.002 - 2.007 projektové dokumentace</t>
  </si>
  <si>
    <t>7466A4</t>
  </si>
  <si>
    <t>ÚPRAVA STRUKTUR A ŘÍDÍCÍCH PROGRAMOVÝCH TABULEK ED PRO OBJEKT TS</t>
  </si>
  <si>
    <t>7: 1; viz textová a výkresová část v.č. 2.002 - 2.007 projektové dokumentace</t>
  </si>
  <si>
    <t>7466A8</t>
  </si>
  <si>
    <t>DEFINICE A DEKLARACE STRUKTUR DAT ED PRO OBJEKT TS</t>
  </si>
  <si>
    <t>8: 1; viz textová a výkresová část v.č. 2.002 - 2.007 projektové dokumentace</t>
  </si>
  <si>
    <t>7466AC</t>
  </si>
  <si>
    <t>ZPROVOZNĚNÍ SYSTÉMU S NOVÝMI DATY PRO OBJEKT TS</t>
  </si>
  <si>
    <t>9: 1; viz textová a výkresová část v.č. 2.002 - 2.007 projektové dokumentace</t>
  </si>
  <si>
    <t>7466AG</t>
  </si>
  <si>
    <t>VERIFIKACE SIGNÁLŮ A POVELŮ S NOVÝMI DATY PRO OBJEKT TS</t>
  </si>
  <si>
    <t>10: 1; viz textová a výkresová část v.č. 2.002 - 2.007 projektové dokumentace</t>
  </si>
  <si>
    <t>7466AH</t>
  </si>
  <si>
    <t>KONFIGURACE SOFTWARU, OVLADAČE, LICENCE, PARAMETRIZACE - 1. OBJEKT</t>
  </si>
  <si>
    <t>11: 1; viz textová a výkresová část v.č. 2.002 - 2.007 projektové dokumentace</t>
  </si>
  <si>
    <t>7466AL</t>
  </si>
  <si>
    <t>SYSTÉMOVÁ A DATOVÁ ANALÝZA PRO OBJEKT TS</t>
  </si>
  <si>
    <t>12: 1; viz textová a výkresová část v.č. 2.002 - 2.007 projektové dokumentace</t>
  </si>
  <si>
    <t>7466AT</t>
  </si>
  <si>
    <t>AKTUALIZACE MODELU ŘÍZENÉ TECHNOLOGIE V PRŮBĚHU VÝSTAVBY PRO OBJEKT TS</t>
  </si>
  <si>
    <t>13: 1; viz textová a výkresová část v.č. 2.002 - 2.007 projektové dokumentace</t>
  </si>
  <si>
    <t>7466AU</t>
  </si>
  <si>
    <t>POSKYTNUTÍ DAT DO OSTATNÍCH SYSTÉMŮ NAPŘ. DDTS, ENERGETIKA</t>
  </si>
  <si>
    <t>14: 1; viz textová a výkresová část v.č. 2.002 - 2.007 projektové dokumentace</t>
  </si>
  <si>
    <t xml:space="preserve">  PS 12-03-11</t>
  </si>
  <si>
    <t>ŽST Malá Skála, DŘT</t>
  </si>
  <si>
    <t>PS 12-03-11</t>
  </si>
  <si>
    <t>703411</t>
  </si>
  <si>
    <t>ELEKTROINSTALAČNÍ TRUBKA PLASTOVÁ VČETNĚ UPEVNĚNÍ A PŘÍSLUŠENSTVÍ DN PRŮMĚRU DO 25 MM</t>
  </si>
  <si>
    <t>30: 170; viz textová a výkresová část v.č. 2.002 - 2.007 projektové dokumentace</t>
  </si>
  <si>
    <t>703751</t>
  </si>
  <si>
    <t>PROTIPOŽÁRNÍ UCPÁVKA POD ROZVADĚČ DO EI 90 MIN.</t>
  </si>
  <si>
    <t>46: 0,2; viz textová a výkresová část v.č. 2.002 - 2.007 projektové dokumentace</t>
  </si>
  <si>
    <t>44: 1; viz textová a výkresová část v.č. 2.002 - 2.007 projektové dokumentace</t>
  </si>
  <si>
    <t>37: 10; viz textová a výkresová část v.č. 2.002 - 2.007 projektové dokumentace</t>
  </si>
  <si>
    <t>39: 20; viz textová a výkresová část v.č. 2.002 - 2.007 projektové dokumentace</t>
  </si>
  <si>
    <t>31: 60; viz textová a výkresová část v.č. 2.002 - 2.007 projektové dokumentace</t>
  </si>
  <si>
    <t>38: 2; viz textová a výkresová část v.č. 2.002 - 2.007 projektové dokumentace</t>
  </si>
  <si>
    <t>40: 4; viz textová a výkresová část v.č. 2.002 - 2.007 projektové dokumentace</t>
  </si>
  <si>
    <t>32: 8; viz textová a výkresová část v.č. 2.002 - 2.007 projektové dokumentace</t>
  </si>
  <si>
    <t>41: 170; viz textová a výkresová část v.č. 2.002 - 2.007 projektové dokumentace</t>
  </si>
  <si>
    <t>42: 20; viz textová a výkresová část v.č. 2.002 - 2.007 projektové dokumentace</t>
  </si>
  <si>
    <t>744633</t>
  </si>
  <si>
    <t>JISTIČ TŘÍPÓLOVÝ (10 KA) OD 13 DO 20 A</t>
  </si>
  <si>
    <t>47: 1; viz textová a výkresová část v.č. 2.002 - 2.007 projektové dokumentace</t>
  </si>
  <si>
    <t>48: 2; viz textová a výkresová část v.č. 2.002 - 2.007 projektové dokumentace</t>
  </si>
  <si>
    <t>744653</t>
  </si>
  <si>
    <t>JISTIČ DC OD 13 DO 20 A</t>
  </si>
  <si>
    <t>49: 1; viz textová a výkresová část v.č. 2.002 - 2.007 projektové dokumentace</t>
  </si>
  <si>
    <t>744Q41</t>
  </si>
  <si>
    <t>SVODIČ PŘEPĚTÍ TYP 3 (TŘÍDA D) 1-2 PÓLOVÝ</t>
  </si>
  <si>
    <t>50: 2; viz textová a výkresová část v.č. 2.002 - 2.007 projektové dokumentace</t>
  </si>
  <si>
    <t>45: 10; viz textová a výkresová část v.č. 2.002 - 2.007 projektové dokumentace</t>
  </si>
  <si>
    <t>43: 1; viz textová a výkresová část v.č. 2.002 - 2.007 projektové dokumentace</t>
  </si>
  <si>
    <t>746632</t>
  </si>
  <si>
    <t>VYBAVENÁ SKŘÍŇ PRO AUTOMATIZACI 19" PŘES 15 U</t>
  </si>
  <si>
    <t>746641</t>
  </si>
  <si>
    <t>PLC PRO AUTOMATIZACI - ZÁKLADNÍ JEDNOTKA DO 128 IO</t>
  </si>
  <si>
    <t>746648</t>
  </si>
  <si>
    <t>PLC PRO AUTOMATIZACI - ODDĚLOVACÍ ČLEN RELÉOVÝ MIN. 4 KV PRO POVELY NEBO SIGNÁLY 24-230 V DC AC, MAX. 6 A, KONT. 1P, OCHRANNÉ A SIGNALIZAČNÍ PRVKY</t>
  </si>
  <si>
    <t>3: 3; viz textová a výkresová část v.č. 2.002 - 2.007 projektové dokumentace</t>
  </si>
  <si>
    <t>746649</t>
  </si>
  <si>
    <t>PLC PRO AUTOMATIZACI - ZDROJ POMOCNÉHO NAPĚTÍ 24 V DC, MAX. 10 A</t>
  </si>
  <si>
    <t>74664A</t>
  </si>
  <si>
    <t>PLC PRO AUTOMATIZACI - SVORKOVNICE (JEŽEK) PRO VYVEDENÍ 8 SIGNÁLŮ/POVELŮ/MĚŘENÍ VČETNĚ NAPÁJECÍHO OBVODU 24 V DC</t>
  </si>
  <si>
    <t>746654</t>
  </si>
  <si>
    <t>ZÁKLADNÍ PROGRAMOVÉ VYBAVENÍ TLM. JEDNOTKY PRO OBJEKT TS</t>
  </si>
  <si>
    <t>746655</t>
  </si>
  <si>
    <t>SW-OVLADAČE KOMUNIKACE, PARAMETRIZACE - PRO NADŘAZENÝ SYSTÉM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</si>
  <si>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</si>
  <si>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</si>
  <si>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</si>
  <si>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</si>
  <si>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74665B</t>
  </si>
  <si>
    <t>ZPROVOZNĚNÍ, OŽIVENÍ TELEMECHANICKÉ JEDNOTKY V OBJEKTU TS</t>
  </si>
  <si>
    <t>74665F</t>
  </si>
  <si>
    <t>PŘIPOJENÍ, OŽIVENÍ A ZPROVOZNĚNÍ PŘENOSOVÉ CESTY V OBJEKTU TS</t>
  </si>
  <si>
    <t>74665J</t>
  </si>
  <si>
    <t>PROVOZNÍ ZKOUŠKY TELEMECHANICKÉ JEDNOTKY V OBJEKTU TS</t>
  </si>
  <si>
    <t>74665N</t>
  </si>
  <si>
    <t>PODPORA PŘI UVÁDĚNÍ DO PROVOZU, ENGINEERING PRO OBJEKT TS</t>
  </si>
  <si>
    <t>15: 1; viz textová a výkresová část v.č. 2.002 - 2.007 projektové dokumentace</t>
  </si>
  <si>
    <t>746671</t>
  </si>
  <si>
    <t>ROZŠÍŘENÍ PLC NEBO IPC O KOMUNIKAČNÍ JEDNOTKU PRO KOMUNIKACI S NAD/PODŘÍZENÝM SYSTÉMEM</t>
  </si>
  <si>
    <t>16: 1; viz textová a výkresová část v.č. 2.002 - 2.007 projektové dokumentace</t>
  </si>
  <si>
    <t>746675</t>
  </si>
  <si>
    <t>PŘEVODNÍK ROZHRANÍ-ROZBOČOVAČ,ROZHRANÍ METALICKÉ (MAX.12) DLE SPEC.NA OPTICKÉ (MAX.18) S FUNKCÍ REDUNDANTNÍ KRUH.SMYČKY,PROTOKOLOVĚ TRANSPARENTNÍ</t>
  </si>
  <si>
    <t>17: 1; viz textová a výkresová část v.č. 2.002 - 2.007 projektové dokumentace</t>
  </si>
  <si>
    <t>18: 1; viz textová a výkresová část v.č. 2.002 - 2.007 projektové dokumentace</t>
  </si>
  <si>
    <t>53: 1; viz textová a výkresová část v.č. 2.002 - 2.007 projektové dokumentace</t>
  </si>
  <si>
    <t>747112</t>
  </si>
  <si>
    <t>KONTROLA MANIPULAČNÍCH, OVLÁDACÍCH NEBO RELÉOVÝCH ROZVADĚČŮ, 1 POLE</t>
  </si>
  <si>
    <t>22: 1; viz textová a výkresová část v.č. 2.002 - 2.007 projektové dokumentace</t>
  </si>
  <si>
    <t>747125</t>
  </si>
  <si>
    <t>OŽIVENÍ JEDNOHO POLE ROZVADĚČE ZHOTOVENÉHO SUBDODAVATELEM V PODMÍNKÁCH EXTERNÍ MONTÁŽE SE SLOŽITOU VÝSTROJÍ</t>
  </si>
  <si>
    <t>23: 1; viz textová a výkresová část v.č. 2.002 - 2.007 projektové dokumentace</t>
  </si>
  <si>
    <t>19: 1; viz textová a výkresová část v.č. 2.002 - 2.007 projektové dokumentace</t>
  </si>
  <si>
    <t>20: 1; viz textová a výkresová část v.č. 2.002 - 2.007 projektové dokumentace</t>
  </si>
  <si>
    <t>21: 1; viz textová a výkresová část v.č. 2.002 - 2.007 projektové dokumentace</t>
  </si>
  <si>
    <t>24: 8; viz textová a výkresová část v.č. 2.002 - 2.007 projektové dokumentace</t>
  </si>
  <si>
    <t>25: 12; viz textová a výkresová část v.č. 2.002 - 2.007 projektové dokumentace</t>
  </si>
  <si>
    <t>26: 12; viz textová a výkresová část v.č. 2.002 - 2.007 projektové dokumentace</t>
  </si>
  <si>
    <t>27: 8; viz textová a výkresová část v.č. 2.002 - 2.007 projektové dokumentace</t>
  </si>
  <si>
    <t>28: 1; viz textová a výkresová část v.č. 2.002 - 2.007 projektové dokumentace</t>
  </si>
  <si>
    <t>748241</t>
  </si>
  <si>
    <t>PÍSMENA A ČÍSLICE VÝŠKY DO 40 MM</t>
  </si>
  <si>
    <t>29: 5; viz textová a výkresová část v.č. 2.002 - 2.007 projektové dokumentace</t>
  </si>
  <si>
    <t>33: 0,32; viz textová a výkresová část v.č. 2.002 - 2.007 projektové dokumentace</t>
  </si>
  <si>
    <t>34: 0,32; viz textová a výkresová část v.č. 2.002 - 2.007 projektové dokumentace</t>
  </si>
  <si>
    <t>75JA23</t>
  </si>
  <si>
    <t>ZÁSUVKA DATOVÁ RJ45 DO LIŠTOVÉHO ROZVODU</t>
  </si>
  <si>
    <t>35: 1; viz textová a výkresová část v.č. 2.002 - 2.007 projektové dokumentace</t>
  </si>
  <si>
    <t>36: 1; viz textová a výkresová část v.č. 2.002 - 2.007 projektové dokumentace</t>
  </si>
  <si>
    <t>75K321</t>
  </si>
  <si>
    <t>ZÁLOŽNÍ ZDROJ UPS 230 V DO 1000 VA</t>
  </si>
  <si>
    <t>75K32X</t>
  </si>
  <si>
    <t>ZÁLOŽNÍ ZDROJ UPS 230 V DO 1000 VA - MONTÁŽ</t>
  </si>
  <si>
    <t>51: 3; viz textová a výkresová část v.č. 2.002 - 2.007 projektové dokumentace</t>
  </si>
  <si>
    <t>52: 3; viz textová a výkresová část v.č. 2.002 - 2.007 projektové dokumentace</t>
  </si>
  <si>
    <t>D.2.1.1.0</t>
  </si>
  <si>
    <t>Kolejový svršek</t>
  </si>
  <si>
    <t xml:space="preserve">  SO 00-14-01</t>
  </si>
  <si>
    <t>Výstroj trati</t>
  </si>
  <si>
    <t>SO 00-14-01</t>
  </si>
  <si>
    <t>POPLATKY ZA LIKVIDACŮ ODPADŮ NEKONTAMINOVANÝCH - 17 05 04  VYTĚŽENÉ ZEMINY A HORNINY -  I. TŘÍDA TĚŽITELNOSTI - VČETNĚ DPPRAVY</t>
  </si>
  <si>
    <t>Zemina z výkopu pro nové základy výstroje trati 
Množství v položce dle tabulky kubatur 
21,2=21.200 [A]</t>
  </si>
  <si>
    <t>POPLATKY ZA LIKVIDACŮ ODPADŮ NEKONTAMINOVANÝCH - 17 01 01  BETON Z DEMOLIC OBJEKTŮ, ZÁKLADŮ TV - VČETNĚ DOPRAVY</t>
  </si>
  <si>
    <t>Materiál demontované výstroje trati (staničníky) + jejich betonové základy 
Množství v položce dle tabulky kubatur 
17,99=17.990 [A]</t>
  </si>
  <si>
    <t>R02914</t>
  </si>
  <si>
    <t>OSTATNÍ POŽADAVKY - BOD ZÁKLADNÍ VYTYČOVACÍ SÍTĚ - PŘELOŽENÍ BODŮ ŽBP</t>
  </si>
  <si>
    <t>Předpokládané přeložení bodů vytyčovací sítě. 
Množství v položce dle tabulky bubatur. 
28=28.000 [A]</t>
  </si>
  <si>
    <t>oceněno jako celková částka ze samostatného soupisu prací jako nedílné součásti projektu základní vytyčovací sítě</t>
  </si>
  <si>
    <t>Hloubení jam pro základy nové výstroje trati 
Množství v položce dle tabulky kubatur 
10,6=10.600 [A]</t>
  </si>
  <si>
    <t>Základy</t>
  </si>
  <si>
    <t>96611A</t>
  </si>
  <si>
    <t>BOURÁNÍ KONSTRUKCÍ Z BETONOVÝCH DÍLCŮ - BEZ DOPRAVY</t>
  </si>
  <si>
    <t>Bourání betonových základů stávající výstroje trati 
Množství v položce dle tabulky kubatur  
2,56=2.560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</si>
  <si>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</si>
  <si>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Vodorovné konstrukce</t>
  </si>
  <si>
    <t>46131A</t>
  </si>
  <si>
    <t>PATKY Z PROSTÉHO BETONU C20/25</t>
  </si>
  <si>
    <t>Betonové základy nové výstroje trati 
Množství v položce dle tabulky kubatur + rezerva 10% 
10,6*1,1=11.660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</si>
  <si>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</si>
  <si>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R701003</t>
  </si>
  <si>
    <t>OZNAČNÍK - TABULE NA SLOUPKU</t>
  </si>
  <si>
    <t>Označník 
Zahrnuje dodávku tabule, upevnění tabule na sloupek včetně všech potřebných připevňovacích součástí. 
Množství v položce dle tabulky kubatur 
1=1.000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</si>
  <si>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</si>
  <si>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Ostatní konstrukce a práce</t>
  </si>
  <si>
    <t>923121</t>
  </si>
  <si>
    <t>HEKTOMETROVNÍK</t>
  </si>
  <si>
    <t>Železobetonové staničníky 
Železobetonové staničníky budou dodány s prolisovanými čísly 
Množství v položce dle tabulky kubatur 
30=30.000 [A]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</si>
  <si>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</si>
  <si>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923311</t>
  </si>
  <si>
    <t>PŘEDVĚSTNÍK N - TROJÚHELNÍKOVÝ ŠTÍT</t>
  </si>
  <si>
    <t>Předvěstníky 
Množství v položce dle tabulky kubatur 
2=2.000 [A]</t>
  </si>
  <si>
    <t>923341</t>
  </si>
  <si>
    <t>RYCHLOSTNÍK N - TABULE</t>
  </si>
  <si>
    <t>Rychlostníky tabule 
Množství v položce dle tabulky kubatur 
14=14.000 [A]</t>
  </si>
  <si>
    <t>923431</t>
  </si>
  <si>
    <t>NÁVĚST "KONEC NÁSTUPIŠTĚ"</t>
  </si>
  <si>
    <t>Výměna tabule konec nástupiště v zastávce Dolánky 
Množství v položce dle tabulky kubatur 
2=2.000 [A]</t>
  </si>
  <si>
    <t>923461</t>
  </si>
  <si>
    <t>NÁVĚST "PÍSKEJTE"</t>
  </si>
  <si>
    <t>Návěst pískejte 
Množství v položce dle tabulky kubatur 
3=3.000 [A]</t>
  </si>
  <si>
    <t>923471</t>
  </si>
  <si>
    <t>SKLONOVNÍK</t>
  </si>
  <si>
    <t>Sklonovník 
Množství v položce dle tabulky kubatur 
12=12.000 [A]</t>
  </si>
  <si>
    <t>923821</t>
  </si>
  <si>
    <t>SLOUPEK DN 60 PRO NÁVĚST</t>
  </si>
  <si>
    <t>Sloupky DN 60 
Množství v položce dle tabulky kubatur 
70=70.000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</si>
  <si>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</si>
  <si>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965821</t>
  </si>
  <si>
    <t>DEMONTÁŽ KILOMETROVNÍKU, HEKTOMETROVNÍKU, MEZNÍKU</t>
  </si>
  <si>
    <t>Demontáž stávajících železobetonových staničníků 
Množství v položce dle tabulky kubatur 
82=82.000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</si>
  <si>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</si>
  <si>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R923491</t>
  </si>
  <si>
    <t>STANIČNÍK - TABULE "ŠIROKÁ"</t>
  </si>
  <si>
    <t>Staničník tabule široká (tabule zahrnují zhotovení skokového staničníku i staničníku s doměrkem) včetně staničníků s vyžlucením 
Množství v položce dle tabulky kubatur 
102=102.000 [A]</t>
  </si>
  <si>
    <t>R923811</t>
  </si>
  <si>
    <t>SLOUPEK DN 70 PRO NÁVĚST</t>
  </si>
  <si>
    <t>Sloupek DN 70 pro návěsti  
Množství v položce dle tabulky kubatur 
S ohledem na umístění tabulí ve svahu budou dodány delší sloupky - pro potřeby výkazu výměr uvažován dvojnásobný počet sloupků 
4*2=8.000 [A]</t>
  </si>
  <si>
    <t>R923831</t>
  </si>
  <si>
    <t>KONZOLA PRO NÁVĚST</t>
  </si>
  <si>
    <t>Konzola ze sloupku DN 60 + patní plech, pro návěst kilometrická poloha - staničníku širšího typu umístěného na zábradlí mostního objektu a v tunelu. Podrobnější zákres osazení tabulového staničníku na konzole je uveden ve výkresové dokumentaci.  
Množství v položce dle tabulky kubatur.  
4=4.000 [A]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</si>
  <si>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</si>
  <si>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R923841</t>
  </si>
  <si>
    <t>SLOUPEK PROFIL "U"</t>
  </si>
  <si>
    <t>Sloupek - profil "U" č.5 dle ČSN 42 5570 (označník a návěst pískejte) 
Množství v položce dle tabulky kubatur 
4=4.000 [A]</t>
  </si>
  <si>
    <t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</si>
  <si>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R965841</t>
  </si>
  <si>
    <t>DEMONTÁŽ JAKÉKOLIV NÁVĚSTI</t>
  </si>
  <si>
    <t>Demontáž stávající výstroje trati, včetně odvozu železného materiálu do kovošrotu v Turnově (do 10 km) 
Staničník tabulový + rychlostníky + převěstníky.. 
Množství v položce dle tabulky kubatur 
38=38.000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</si>
  <si>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 - odvoz kovového výzisku zhotovitelem stavby do výkupu (Kovošrot Turnov (vzdálenost 10 km))  
2. Položka neobsahuje:  
 – poplatky za likvidaci odpadů, nacení se položkami ze ssd 0  
3. Způsob měření:  
Udává se počet kusů kompletní konstrukce nebo práce.</t>
  </si>
  <si>
    <t>923411</t>
  </si>
  <si>
    <t>NÁVĚST "VLAK SE BLÍŽÍ K ZASTÁVCE" - ZÁKLADNÍ TABULE</t>
  </si>
  <si>
    <t>Osazení tabulí "Vlak se blíží k zastávce" na ocelové sloupky 
Množství v položce dle tabulky kubatur 
2=2.000 [A]</t>
  </si>
  <si>
    <t xml:space="preserve">  SO 12-10-01.01</t>
  </si>
  <si>
    <t>ŽST Malá Skála, železniční svršek</t>
  </si>
  <si>
    <t>SO 12-10-01.01</t>
  </si>
  <si>
    <t>029113</t>
  </si>
  <si>
    <t>OSTATNÍ POŽADAVKY - GEODETICKÉ ZAMĚŘENÍ - CELKY</t>
  </si>
  <si>
    <t>Meření APK - Dle TZ tab. 10 
1=1.000 [A] 
Celkem: A=1.000 [B]</t>
  </si>
  <si>
    <t>POPLATKY ZA LIKVIDACŮ ODPADŮ NEKONTAMINOVANÝCH - 17 05 04  VYTĚŽENÉ ZEMINY A HORNINY -  I. TŘÍDA TĚŽITELNOSTI - VČETNĚ DOPRAVY</t>
  </si>
  <si>
    <t>Dle TZ: 
Zemní zarážedlo - 54 =54.000 [A]  
Celkem: A=54.000 [B]</t>
  </si>
  <si>
    <t>Dle TZ: 
Výsypka uhlí - 7,5 =7.500 [A] 
Demontáž námezníků - 0,28 =0.280 [B] 
Demontáž zajišťovacích značek - 5,2 =5.200 [C] 
Celkem: A+B+C=12.980 [D]</t>
  </si>
  <si>
    <t>R015150</t>
  </si>
  <si>
    <t>906</t>
  </si>
  <si>
    <t>POPLATKY ZA LIKVIDACŮ ODPADŮ NEKONTAMINOVANÝCH - 17 05 08  ŠTĚRK Z KOLEJIŠTĚ (ODPAD PO RECYKLACI) - VČETNĚ DOPRAVY</t>
  </si>
  <si>
    <t>Dle TZ: 
Štěrk z kolejiště po recyklaci - 1150 =1 150.000 [A]  
Štěrk z komunikace - 108 =108.000 [B]  
Celkem: A+B=1 258.000 [C]</t>
  </si>
  <si>
    <t>R015250</t>
  </si>
  <si>
    <t>915</t>
  </si>
  <si>
    <t>POPLATKY ZA LIKVIDACŮ ODPADŮ NEKONTAMINOVANÝCH - 17 02 03  POLYETYLÉNOVÉ PODLOŽKY (ŽEL. SVRŠEK) - VČETNĚ DOPRAVY</t>
  </si>
  <si>
    <t>Dle TZ 
0,1=0.100 [A] 
Celkem: A=0.100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</si>
  <si>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  
)</t>
  </si>
  <si>
    <t>R015260</t>
  </si>
  <si>
    <t>916</t>
  </si>
  <si>
    <t>POPLATKY ZA LIKVIDACŮ ODPADŮ NEKONTAMINOVANÝCH - 07 02 99  PRYŽOVÉ PODLOŽKY (ŽEL. SVRŠEK) - VČETNĚ DOPRAVY</t>
  </si>
  <si>
    <t>Dle TZ: 
1,3 =1.300 [A] 
Celkem: A=1.300 [B]</t>
  </si>
  <si>
    <t>R015510</t>
  </si>
  <si>
    <t>932</t>
  </si>
  <si>
    <t>POPLATKY ZA LIKVIDACŮ ODPADŮ NEBEZPEČNÝCH - 17 05 07*  LOKÁLNĚ ZNEČIŠTĚNÝ ŠTĚRK A ZEMINA Z KOLEJIŠTĚ (VÝHYBKY) - VČETNĚ DOPRAVY *)</t>
  </si>
  <si>
    <t>Dle TZ: 
150 =150.000 [A]  
Celkem: A=150.000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</si>
  <si>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</si>
  <si>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R015520</t>
  </si>
  <si>
    <t>933</t>
  </si>
  <si>
    <t>POPLATKY ZA LIKVIDACŮ ODPADŮ NEBEZPEČNÝCH - 17 02 04*  ŽELEZNIČNÍ PRAŽCE DŘEVĚNÉ- VČETNĚ DOPRAVY *)</t>
  </si>
  <si>
    <t>Dle TZ: 
47,83+6,32+23,04 =77.190 [A]  
Celkem: A=77.190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</si>
  <si>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</si>
  <si>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R03430</t>
  </si>
  <si>
    <t>STAVEBNÍ VYBAVENÍ STABILNÍ PRO DRCENÍ A TŘÍD KAMENIVA</t>
  </si>
  <si>
    <t>.</t>
  </si>
  <si>
    <t>Vybavení recyklační linky.  
Třídění - 1411m3 (2822 t) odtěženého kameniva - Štěrk z kolejí určený k recyklaci 
Třídění – 231 m3 (462 t) odtěženého kameniva - Štěrk z výhybek určený k recyklaci 
Drcení kameniva - 534 m3 - fr. 0/63mm   
Včetně dopravy strojů 
1=1.000 [A]</t>
  </si>
  <si>
    <t>Položka zahrnuje:   
- dopravu drtiče a třídiče pro jednotlivé stavební etapy  
- třídění celkového množství odtěženého kolejového lože a drážních stezek  
- drcení kameniva na požadované frakce</t>
  </si>
  <si>
    <t>122732</t>
  </si>
  <si>
    <t>ODKOPÁVKY A PROKOPÁVKY OBECNÉ TŘ. I, ODVOZ DO 2KM</t>
  </si>
  <si>
    <t>Dle TZ: 
Odtěžení zemního zarážedla kolej 4A - odvoz mezideponie Malá Skála 
27 =27.000 [A]  
Odtěžení vrstev nákladiště 
60 =60.000 [B]  
Celkem: A+B=87.000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</si>
  <si>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</si>
  <si>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Svislé konstrukce</t>
  </si>
  <si>
    <t>R38631</t>
  </si>
  <si>
    <t>KOMPL KONSTR JÍMEK Z PROST BET</t>
  </si>
  <si>
    <t>Dle TZ: 
Kopletní stavební úprava výsypky uhlí 
1 =1.000 [A]  
Celkem: A=1.000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</si>
  <si>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</si>
  <si>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</si>
  <si>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</si>
  <si>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Dle TZ: 
Podkladní vrstva nákladiště 
14 =14.000 [A]  
Celkem: A=14.000 [B]</t>
  </si>
  <si>
    <t>R46591</t>
  </si>
  <si>
    <t>DLAŽBY Z KAMENICKÝCH VÝROBKŮ</t>
  </si>
  <si>
    <t>Dle TZ: 
Plocha nákladiště - kostka velká min 15/17 
Plocha * tl. = 175 * 0,17 =29.750 [A]  
Celkem: A=29.750 [B]</t>
  </si>
  <si>
    <t>položka zahrnuje:  
- nutné zemní práce (svahování, úpravu pláně a pod.)  
- úpravu podkladu  
- zřízení spojovací vrstvy  
- zřízení lože dlažby z předepsaného materiálu  
- dodávku a uložení dlažby z předepsaných kamenických výrobků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</si>
  <si>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</si>
  <si>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512550</t>
  </si>
  <si>
    <t>KOLEJOVÉ LOŽE - ZŘÍZENÍ Z KAMENIVA HRUBÉHO DRCENÉHO (ŠTĚRK)</t>
  </si>
  <si>
    <t>Dle TZ: 
Kolej č.1 + č.2 + č.3 + rezerva - odpočet recyklovaného kol. lože 
2076,2+750,1+2000,5+241,2 - 534 =4 534.000 [A] 
Celkem: A=4 534.000 [B]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</si>
  <si>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</si>
  <si>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512560</t>
  </si>
  <si>
    <t>KOLEJOVÉ LOŽE - ZŘÍZENÍ Z KAMENIVA HRUBÉHO RECYKLOVANÉHO</t>
  </si>
  <si>
    <t>Dle TZ: 
534 =534.000 [A]  
Celkem: A=534.000 [B]</t>
  </si>
  <si>
    <t>528152</t>
  </si>
  <si>
    <t>KOLEJ 49 E1, ROZD. "C", BEZSTYKOVÁ, PR. BET. BEZPODKLADNICOVÝ, UP. PRUŽNÉ</t>
  </si>
  <si>
    <t>Dle TZ: 
Pražec délky 2,415 m a hmotnosti 252 kg - nové,  upevnění W14 nové, kolejnice 49E1 - R260 - nové 
Kolej 3 - 449,15 =449.150 [A]  
Celkem: A=449.150 [B]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</si>
  <si>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</si>
  <si>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528352</t>
  </si>
  <si>
    <t>KOLEJ 49 E1, ROZD. "U", BEZSTYKOVÁ, PR. BET. BEZPODKLADNICOVÝ, UP. PRUŽNÉ</t>
  </si>
  <si>
    <t>Dle TZ: 
Pražec délky 2,6 m a hmotnosti &gt; 300 kg - nové,  upevnění W14 nové, kolejnice 49E1 - R260 - nové 
Kolej 1 - 4,078 + 444,821 =448.899 [A] 
Celkem: A=448.899 [B]</t>
  </si>
  <si>
    <t>528372</t>
  </si>
  <si>
    <t>KOLEJ 49 E1, ROZD. "U", BEZSTYKOVÁ, PR. BET. VÝHYBKOVÝ KRÁTKÝ, UP. PRUŽNÉ</t>
  </si>
  <si>
    <t>Dle TZ: 
Pražec betonový výhybkový nový,  upevnění "KS" nové 
Kolej 1 - 2,1 + 3,34 + 4,23 + 4,23 =13.900 [A]  
Kolej 2 - 2,44 =2.440 [B]  
Kolej 3 - 2,43 + 2,43 =4.860 [C]  
Celkem: A+B+C=21.200 [D]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</si>
  <si>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</si>
  <si>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528392</t>
  </si>
  <si>
    <t>KOLEJ 49 E1, ROZD. "U", BEZSTYKOVÁ, PR. BET. VÝHYBKOVÝ DLOUHÝ, UP. PRUŽNÉ</t>
  </si>
  <si>
    <t>Dle TZ: 
Pražec betonový výhybkový nový,  upevnění "KS" nové 
Kolej 1 - 3,3 + 4,5 + 4,5 =12.300 [A]  
Kolej 2 - 3,3 =3.300 [B]   
Kolej 3 - 4,5 + 4,5 =9.000 [C] 
Celkem: A+B+C=24.600 [D]</t>
  </si>
  <si>
    <t>52A141</t>
  </si>
  <si>
    <t>KOLEJ 49 E1 REGENEROVANÁ, ROZD. "C", BEZSTYKOVÁ, PR. BET. PODKLADNICOVÝ UŽITÝ, UP. TUHÉ</t>
  </si>
  <si>
    <t>Dle TZ: 
Pražec délky 2,42m a hmotnosti 270 kg - užitý regenerovaný,  upevnění "K" nové, kolejnice S49 užité regenerované / 49E1 - R260 - nové 
Kolej 2 - 227,563 =227.563 [A]  
Celkem: A=227.563 [B]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</si>
  <si>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</si>
  <si>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539101</t>
  </si>
  <si>
    <t>ZVLÁŠTNÍ VYBAVENÍ VÝHYBEK, PRAŽCE ŽLABOVÉ, SESTAVA 1 KS</t>
  </si>
  <si>
    <t>Výhybka č. 1 
1=1.000 [B] 
Celkem: B=1.000 [C]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</si>
  <si>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</si>
  <si>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539102</t>
  </si>
  <si>
    <t>ZVLÁŠTNÍ VYBAVENÍ VÝHYBEK, PRAŽCE ŽLABOVÉ, SESTAVA 2 KS</t>
  </si>
  <si>
    <t>Výhybka č.  2; 3 
1+1=2.000 [L] 
Celkem: L=2.000 [M]</t>
  </si>
  <si>
    <t>539540</t>
  </si>
  <si>
    <t>ZVLÁŠTNÍ VYBAVENÍ VÝHYBEK, ČELISŤOVÝ ZÁVĚR</t>
  </si>
  <si>
    <t>Výhybka č.  2; 3 (2 závěry) 
2+2 =4.000 [A] 
Výhybka č. 1 (1 závěr) 
1 =1.000 [B] 
Celkem: A+B=5.000 [C]</t>
  </si>
  <si>
    <t>1. Položka obsahuje:  
 – dodání a montáž čelisťového závěru  
2. Položka neobsahuje:  
 X  
3. Způsob měření:  
Udává se počet kusů kompletní konstrukce nebo práce.</t>
  </si>
  <si>
    <t>542121</t>
  </si>
  <si>
    <t>SMĚROVÉ A VÝŠKOVÉ VYROVNÁNÍ KOLEJE NA PRAŽCÍCH BETONOVÝCH DO 0,05 M</t>
  </si>
  <si>
    <t>Dle TZ tab. 10 
Kolej č. 1 - 45+645,718 =690.718 [A]  
Kolej č. 2 - 266,5 =266.500 [B]  
Kolej č. 3 - 548,5 =548.500 [C]  
Celkem: A+B+C=1 505.718 [D]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</si>
  <si>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</si>
  <si>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543331</t>
  </si>
  <si>
    <t>VÝMĚNA KOLEJNICE 49 E1 JEDNOTLIVĚ</t>
  </si>
  <si>
    <t>Dle TZ Tab. 2 - kolejnice NOVÉ 49E1 - R260 
km 115,372 978 - 115,391 800 - 18,822 * 2 =37.644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</si>
  <si>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</si>
  <si>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545121</t>
  </si>
  <si>
    <t>SVAR KOLEJNIC (STEJNÉHO TVARU) 49 E1, T JEDNOTLIVĚ</t>
  </si>
  <si>
    <t>Dle TZ - Tab. 7 + 8 + 9  
Zřízení závěrných svárů 
Kolej 1 - 16 =16.000 [A]  
Kolej 2 - 2 =2.000 [B]  
Kolej 3 - 6 =6.000 [C]  
Celkem: A+B+C=24.000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</si>
  <si>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</si>
  <si>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545122</t>
  </si>
  <si>
    <t>SVAR KOLEJNIC (STEJNÉHO TVARU) 49 E1, T SPOJITĚ</t>
  </si>
  <si>
    <t>Dle TZ - Tab. 7 + 8 + 9  
Zřízení  svárů + technologická rezerva 
Kolej 1 - 22+4=26.000 [A] 
Kolej 2 - 22+4=26.000 [B] 
Kolej 3 - 18+2=-16.000 [C] 
Celkem: A+B+C=36.000 [D]</t>
  </si>
  <si>
    <t>549111</t>
  </si>
  <si>
    <t>BROUŠENÍ KOLEJE A VÝHYBEK</t>
  </si>
  <si>
    <t>Dle TZ Tab. 5+6 
Kolej 1 - 25 + 587,74 =612.740 [A]  
Kolej 3 - 548,55 =548.550 [B]  
Celkem: A+B=1 161.290 [C]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</si>
  <si>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</si>
  <si>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549321</t>
  </si>
  <si>
    <t>ZRUŠENÍ BEZSTYKOVÉ KOLEJE NA NEDEMONTOVANÝCH ÚSECÍCH V KOLEJI</t>
  </si>
  <si>
    <t>Výběh km 115,322 978 - km 115,372 978  
50 =50.000 [A]  
Celkem: A=50.000 [B]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</si>
  <si>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</si>
  <si>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</si>
  <si>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</si>
  <si>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</si>
  <si>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56144</t>
  </si>
  <si>
    <t>KAMENIVO ZPEVNĚNÉ CEMENTEM TL. DO 200MM</t>
  </si>
  <si>
    <t>Dle TZ: 
Nákladiště konstrukční vrstva 
175 =175.000 [A] 
Celkem: A=175.000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</si>
  <si>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</si>
  <si>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56334</t>
  </si>
  <si>
    <t>VOZOVKOVÉ VRSTVY ZE ŠTĚRKODRTI TL. DO 200MM</t>
  </si>
  <si>
    <t>Dle TZ: 
Oprava plochy nákladiště 
400 =400.000 [A]  
Celkem: A=400.000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</si>
  <si>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</si>
  <si>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R533273</t>
  </si>
  <si>
    <t>J 49 1:9-300, PR. BET., UP. PRUŽNÉ</t>
  </si>
  <si>
    <t>Specifikace dle TZ 
Výhybka č.1  
1 =1.000 [A]  
Celkem: A=1.000 [B]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</si>
  <si>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 – dodatečné výhybkové propojky  
 – válečkové (nadzvedávací) stoličky - integrované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</si>
  <si>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R5332C3</t>
  </si>
  <si>
    <t>J 49 1:12-500-I, PR. BET., UP. PRUŽNÉ</t>
  </si>
  <si>
    <t>Specifikace dle TZ 
Výhybka č.2,3 
1+1 =2.000 [A]  
Celkem: A=2.000 [B]</t>
  </si>
  <si>
    <t>917224</t>
  </si>
  <si>
    <t>SILNIČNÍ A CHODNÍKOVÉ OBRUBY Z BETONOVÝCH OBRUBNÍKŮ ŠÍŘ 150MM</t>
  </si>
  <si>
    <t>Dle TZ:  
Hrana nákladiště 
76,5 =76.500 [A]</t>
  </si>
  <si>
    <t>Položka zahrnuje:  
dodání a pokládku betonových obrubníků o rozměrech předepsaných zadávací dokumentací  
betonové lože i boční betonovou opěrku.</t>
  </si>
  <si>
    <t>921930</t>
  </si>
  <si>
    <t>ANTIKOROZNÍ PROVEDENÍ UPEVŇOVADEL A JINÉHO DROBNÉHO KOLEJIVA</t>
  </si>
  <si>
    <t>Centrální přechod  
3,6 =3.600 [A]  
Celkem: A=3.600 [B]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</si>
  <si>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</si>
  <si>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922501</t>
  </si>
  <si>
    <t>ZARÁŽEDLO DYNAMICKÉ</t>
  </si>
  <si>
    <t>Dle TZ: 
Kolej č.2 - 1 =1.000 [A]  
Celkem: A=1.000 [B]</t>
  </si>
  <si>
    <t>1. Položka obsahuje:  
 – dodávku a montáž dynamického kolejnicového zarážedla  
 – veškeré pomocné práce a materiál  
 – speciální montážní nářadí, závěsné a seřizovací zařízení ap.,  
 – případné posunutí pražců přilehlé koleje ap.  
 – dodání a osazení návěsti včetně případného sloupku se základem nebo jiné podpůrné konstrukce  
 – příplatky za ztížené podmínky vyskytující se při zřízení zarážedla, např. za překážky na straně koleje ap.  
2. Položka neobsahuje:  
 X  
3. Způsob měření:  
Udává se počet kusů kompletní konstrukce nebo práce.</t>
  </si>
  <si>
    <t>923131</t>
  </si>
  <si>
    <t>NÁMEZNÍK</t>
  </si>
  <si>
    <t>Dle TZ: 
1+1+1=3.000 [A] 
Celkem: A=3.000 [B]</t>
  </si>
  <si>
    <t>R923911</t>
  </si>
  <si>
    <t>ZAJIŠŤOVACÍ ZNAČKA PRO ZAJIŠTĚNÍ KOLEJE</t>
  </si>
  <si>
    <t>Dodávka + montáž zajišťovacích značek 
Dle TZ Tab.12 - 13=13.000 [A] 
Celkem: A=13.000 [B]</t>
  </si>
  <si>
    <t>1. Položka obsahuje:  
 – geodetické zaměření a kontrolu připravenosti pro osazení značky referenčního bodu  
 – vyvrtání otvoru požadovaného průměru a další práce dle předpisu SŽDC M 21  
 – dodávku a montáž zajišťovací značky referenčního bodu  
 – veškerý pomocný materiál a nářadí  
 – kontrolní měření  
 – vyhotovení příslušné dokumentace  
2. Položka neobsahuje:  
 X  
3. Způsob měření:  
Udává se počet kusů kompletní konstrukce nebo práce.</t>
  </si>
  <si>
    <t>965010</t>
  </si>
  <si>
    <t>ODSTRANĚNÍ KOLEJOVÉHO LOŽE A DRÁŽNÍCH STEZEK</t>
  </si>
  <si>
    <t>Dle TZ + Výpočtové tabulky SK 12_00_01  
Koleje - 1411 =1 411.000 [A] 
Výhybky a přípoje - 306 =306.000 [B]  
Celkem: A+B=1 717.000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</si>
  <si>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</si>
  <si>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</si>
  <si>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</si>
  <si>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</si>
  <si>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>Dle TZ + Výpočtové tabulky SK 12_00_01 - Odvoz recyklace Malá Skála - do 2km 
Koleje - 1411 * 2  =2 822.000 [A]  
Celkem: A=2 822.000 [B]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</si>
  <si>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</si>
  <si>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965321</t>
  </si>
  <si>
    <t>ROZEBRÁNÍ PŘEJEZDU, PŘECHODU OSTATNÍCH</t>
  </si>
  <si>
    <t>Dle TZ: 
Kolej 4a - 2,24 =2.240 [A]  
Kolej 1 - 0,78 =0.780 [B]  
Celkem: A+B=3.020 [C]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</si>
  <si>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</si>
  <si>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965831</t>
  </si>
  <si>
    <t>DEMONTÁŽ NÁMEZNÍKU</t>
  </si>
  <si>
    <t>Dle TZ: 
5 =5.000 [A]  
Celkem: A=5.000 [B]</t>
  </si>
  <si>
    <t>965851</t>
  </si>
  <si>
    <t>DEMONTÁŽ ZAJIŠŤOVACÍ ZNAČKY</t>
  </si>
  <si>
    <t>Dle TZ Tab. 11 
13 =13.000 [A]  
Celkem: A=13.000 [B]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</si>
  <si>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</si>
  <si>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96611</t>
  </si>
  <si>
    <t>BOURÁNÍ KONSTRUKCÍ Z BETONOVÝCH DÍLCŮ</t>
  </si>
  <si>
    <t>Dle TZ: 
Výsypka uhlí - 3 =3.000 [A]  
Celkem: A=3.000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</si>
  <si>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</si>
  <si>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96617</t>
  </si>
  <si>
    <t>BOURÁNÍ KONSTRUKCÍ ZE DŘEVA</t>
  </si>
  <si>
    <t>Dle TZ: 
Demontáž hrany nákladiště z dřevěných pražců - délka * šířka * tl. 
74,7 * 2,6 * 0,16 =31.075 [A]  
Celkem: A=31.075 [B]</t>
  </si>
  <si>
    <t>R925910</t>
  </si>
  <si>
    <t>DRÁŽNÍ STEZKY TL. DO 50MM</t>
  </si>
  <si>
    <t>Dle TZ: 
Plochy D1 - D7 
220+390+380+930+30+430+430 =2 810.000 [A]  
Celkem: A=2 810.000 [B]</t>
  </si>
  <si>
    <t>R965113</t>
  </si>
  <si>
    <t>DEMONTÁŽ KOLEJE NA BETONOVÝCH PRAŽCÍCH DO KOLEJOVÝCH POLÍ S ODVOZEM NA MONTÁŽNÍ ZÁKLADNU S NÁSLEDNÝM ROZEBRÁNÍM</t>
  </si>
  <si>
    <t>Dle TZ: 
Kolej 1 - 33,9+464,1+0,9 =498.900 [A] 
Kolej 2 - 383,4 =383.400 [B]  
Kolej 4 - 329,9 =329.900 [C]  
Kolej 1X - 4,2 =4.200 [D] 
Celkem: A+B+C+D=1 216.400 [E]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</si>
  <si>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– naložení na dopravní prostředek v místě montážní základny (v místě stavby) a odvoz na místo předání správci (uzavřený areál OŘ HK v ŽST Turnov)/ likvidace ocel. částí kovošrot.   
2. Způsob měření:  
Měří se délka koleje ve smyslu ČSN 73 6360, tj. v ose koleje.</t>
  </si>
  <si>
    <t>R965123</t>
  </si>
  <si>
    <t>DEMONTÁŽ KOLEJE NA DŘEVĚNÝCH PRAŽCÍCH DO KOLEJOVÝCH POLÍ S ODVOZEM NA MONTÁŽNÍ ZÁKLADNU S NÁSLEDNÝM ROZEBRÁNÍM</t>
  </si>
  <si>
    <t>Dle TZ: 
Kolej 1 - 0,6+26,9+1,2=28.700 [A] 
Kolej 2 - 28,6 =28.600 [B]  
Kolej 4 - 48,5 =48.500 [C]  
Kolej 4A - 73 =73.000 [D] 
Kolej 1X - 13,8 =13.800 [E] 
Kolej 2X - 7,7 =7.700 [F]  
Kolej 4X - 6,1 =6.100 [G]  
Celkem: A+B+C+D+E+F+G=206.400 [H]</t>
  </si>
  <si>
    <t>R965223</t>
  </si>
  <si>
    <t>DEMONTÁŽ VÝHYBKOVÉ KONSTRUKCE NA DŘEVĚNÝCH PRAŽCÍCH DO KOLEJOVÝCH POLÍ S ODVOZEM NA MONTÁŽNÍ ZÁKLADNU S NÁSLEDNÝM ROZEBRÁNÍM</t>
  </si>
  <si>
    <t>Množství v položce dle tabulky kubatur. Správci bude z montážní základy převezen pouze materiál, určený dle předkategorizace k regeneraci nebo zpětnému užití. Nevyhovující materiál železničního svršku bude z montážní základny převezen přímo na skládku. Převoz na skládku oceněn v položkách "poplatky za skládku".</t>
  </si>
  <si>
    <t>Dle TZ:  
Rozvinutá délka výhybek 
Výhybka č.1 - 49,85 =49.850 [A]  
Výhybka č.2 - 48,2 =48.200 [B]  
Výhybka č.4 - 37,83 =37.830 [C] 
Výhybka č.5 - 49,85 =49.850 [D]  
Celkem: A+B+C+D=185.730 [E]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</si>
  <si>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 – naložení na dopravní prostředek v místě montážní základny (v místě stavby) a odvoz na místo předání správci (uzavřený areál OŘ HK v ŽST Turnov)/ likvidace ocel. částí kovošrot.   
2. Způsob měření:  
Měří se rozvinutá délka výhybkové konstrukce ve všech větvcích dle ČSN 73 6360, tj. v ose koleje.</t>
  </si>
  <si>
    <t>R965233</t>
  </si>
  <si>
    <t>DEMONTÁŽ VÝHYBKOVÉ KONSTRUKCE NA OCELOVÝCH PRAŽCÍCH DO KOLEJOVÝCH POLÍ S ODVOZEM NA MONTÁŽNÍ ZÁKLADNU S NÁSLEDNÝM ROZEBRÁNÍM</t>
  </si>
  <si>
    <t>Dle TZ:  
Rozvinutá délka výhybek 
Výhybka č.3 - 45,70 =45.700 [A] 
Celkem: A=45.700 [B]</t>
  </si>
  <si>
    <t xml:space="preserve">  SO 12-10-01.02</t>
  </si>
  <si>
    <t>ŽST Malá Skála, železniční svršek - následné podbití</t>
  </si>
  <si>
    <t>SO 12-10-01.02</t>
  </si>
  <si>
    <t>R02710</t>
  </si>
  <si>
    <t>POMOC PRÁCE ZŘÍZ NEBO ZAJIŠŤ OBJÍŽĎKY A PŘÍSTUP CESTY</t>
  </si>
  <si>
    <t>Projednání uzávěry přejezdu P 3088 + dopravní značení, zřízení dřevěných lávek pro pěší 
Zařízení staveniště -  Stavební buňky, úpravy ploch, deponie, vjezdy na staveniště, oplocení, dopravní značení, opravy poškozených zařízení a komunikací, ostatní potřebná opatření a zařízení, demontáž a uvedení do původního stavu. 
1=1.000 [A] 
Celkem: A=1.000 [B]</t>
  </si>
  <si>
    <t>zahrnuje veškeré náklady spojené s objednatelem požadovanými zařízeními</t>
  </si>
  <si>
    <t>513550</t>
  </si>
  <si>
    <t>KOLEJOVÉ LOŽE - DOPLNĚNÍ Z KAMENIVA HRUBÉHO DRCENÉHO (ŠTĚRK)</t>
  </si>
  <si>
    <t>Doplnění kolejového lože při následném podbití koleje v úsecích GPK 
1505,718*3,4*0,03 =153.583 [A] 
Celkem: A=153.583 [B]</t>
  </si>
  <si>
    <t>542312</t>
  </si>
  <si>
    <t>NÁSLEDNÁ ÚPRAVA SMĚROVÉHO A VÝŠKOVÉHO USPOŘÁDÁNÍ KOLEJE - PRAŽCE BETONOVÉ</t>
  </si>
  <si>
    <t>Dle TZ Tab. 13 
Kolej č. 1 - 45+645,718 =690.718 [A]  
Kolej č. 2 - 266,5 =266.500 [B]  
Kolej č. 3 - 548,5 =548.500 [C]  
Celkem: A+B+C=1 505.718 [D]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</si>
  <si>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</si>
  <si>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Dle TZ:  
11 =11.000 [A]  
Celkem: A=11.000 [B]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</si>
  <si>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</si>
  <si>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</si>
  <si>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Položka definuje že se jedná o dozor pracovníka provozovatele zařízení, tzn. zadavatele. 
30=30.000 [A] 
Celkem: A=30.000 [B]</t>
  </si>
  <si>
    <t>921940</t>
  </si>
  <si>
    <t>MONTÁŽ PŘEJEZDU NEBO PŘECHODU Z JAKÝCHKOLIV VYZÍSKANÝCH NEBO REGENEROVANÝCH DÍLCŮ</t>
  </si>
  <si>
    <t>Dle TZ, Tab. 14: 
P3088 - 24,5 =24.500 [A] 
Centrální přechod - 11,65 =11.650 [B]  
Celkem: A+B=36.150 [C]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</si>
  <si>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</si>
  <si>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13-10-01.01</t>
  </si>
  <si>
    <t>Malá Skála - Turnov, železniční svršek</t>
  </si>
  <si>
    <t>SO 13-10-01.01</t>
  </si>
  <si>
    <t>Meření APK - Dle TZ tab. 10 
km 115,980 740 - 123,277 000 = 1 =1.000 [A] 
Celkem: A=1.000 [B]</t>
  </si>
  <si>
    <t>Dle TZ: 
Demontáž zajišťovacích značek 
59.2=59.200 [A] 
Celkem: A=59.200 [B]</t>
  </si>
  <si>
    <t>Dle přílohy "Výpočtové tabulky SK 13_00_01" - Tab.4  
1456+4050=5 506.000 [A] 
Celkem: A=5 506.000 [B]</t>
  </si>
  <si>
    <t>R015210</t>
  </si>
  <si>
    <t>911</t>
  </si>
  <si>
    <t>POPLATKY ZA LIKVIDACŮ ODPADŮ NEKONTAMINOVANÝCH - 17 01 01  ŽELEZNIČNÍ PRAŽCE BETONOVÉ  - VČETNĚ DOPRAVY</t>
  </si>
  <si>
    <t>Dle TZ: 
Pražce SB3/4 
209,25=209.250 [A] 
Celkem: A=209.250 [B]</t>
  </si>
  <si>
    <t>Dle TZ 
0,13=0.130 [A] 
Celkem: A=0.130 [B]</t>
  </si>
  <si>
    <t>Dle TZ: 
1,52=1.520 [A] 
Celkem: A=1.520 [B]</t>
  </si>
  <si>
    <t>Dle TZ: 
3,36=3.360 [A] 
Celkem: A=3.360 [B]</t>
  </si>
  <si>
    <t>Vybavení recyklační linky. 
Třídění - 1213m3 (2426 t) odtěženého kameniva 
Drcení kameniva - 485 m3 (970 t) 
Včetně dopravy stroje 
Zařízení staveniště -  Stavební buňky, úpravy ploch, deponie, vjezdy na staveniště, oplocení, dopravní značení, opravy poškozených zařízení a komunikací, ostatní potřebná opatření a zařízení, demontáž a uvedení do původního stavu 
KPL 
1=1.000 [A]</t>
  </si>
  <si>
    <t>Položka zahrnuje:   
- dopravu drtiče a třídiče pro jednotlivé stavebí etapy  
- třídění celkového množství odtěženého kolejového lože a drážních stezek  
- drcení kameniva na požadované frakce</t>
  </si>
  <si>
    <t>R465923</t>
  </si>
  <si>
    <t>PŘEDLÁŽDĚNÍ DLAŽBY Z BETON DLAŽDIC</t>
  </si>
  <si>
    <t>Dle TZ: 
Přejezd P3095 - demontáž a zpětná montáž betonové dlažby a žulových obrubníků 
5+5=10.000 [A] 
Celkem: A=10.000 [B]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</si>
  <si>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</si>
  <si>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Dle přílohy "Výpočtové tabulky SK 13_00_01" Tab. č. 4 (B1+B2) po odečetní objemu pražců a dle TZ Tab.6  
km 115,980 740 - 115,987, km 116,139 - 116,164, km 116,215 - 116,360, km 116,772 - 116,784, km 117,258 - 117,288, km 117,930 - 118,027 200, km 118,215 - 118,259, km 119,666 - 119,676, km 120, 672 575 - 120,717 675,  km 122,850 - 122,900 = 
972,588 + 240,650 =1 213.238 [A] 
Celkem: A=1 213.238 [B]</t>
  </si>
  <si>
    <t>Dle přílohy "Výpočtové tabulky SK 13_00_01" Tab. č. 4 a dle TZ Tab.6 
Doplnění - v místě strojního čištění 30% z celkového objemu kolejového lože po odečtení objemu pražců + rezerva protěžení a na více znečištěné úseky= km 115,987 - 116,139, km 116,164 - 116,215, km 116,360 - 116,772, km 116,784 - 117,258, km 117,288 - 117,930, km 118,259 - 118,380, km 118,743 500 - 119,558 500, km = 
3376 =3 376.000 [A]  
Doplnění - v místě pouze úprava GPK = km 118,380 - 118,743 500, km 119,558 500 - 119,666, km 119,676 - 120,672 575, km 120,717 675 - 122,850, km 122,900 - 123,277 = 
398 =398.000 [B] 
Celkem: A+B=3 774.000 [C]</t>
  </si>
  <si>
    <t>514000</t>
  </si>
  <si>
    <t>KOLEJOVÉ LOŽE - PROČIŠTĚNÍ</t>
  </si>
  <si>
    <t>Strojní čištění kolejového lože - Dle přílohy "Výpočtové tabulky SK 13_00_01" Tab. č. 4 (A) po odečtení objemu pražců a dle TZ Tab.6 
km 115,987 - 116,139, km 116,164 - 116,215, km 116,360 - 116,772, km 116,784 - 117,258, km 117,288 - 117,930, km 118,259 - 118,380, km 118,743 500 - 119,558 500, km = 
6752,423 =6 752.423 [A]  
Celkem: A=6 752.423 [B]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</si>
  <si>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</si>
  <si>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515000</t>
  </si>
  <si>
    <t>KOLEJOVÉ LOŽE - ZPEVNĚNÍ PRYSKYŘICÍ</t>
  </si>
  <si>
    <t>Stmelení kolejového lože v rozsahu dle TZ - přechodové oblasti mostu evid. km 118,121 zřízení v délce 10m od opěr mostu  
km 118,017 200 - km 118,027 200 = 12,5 =12.500 [A]  
km 118,215 200 - km 118,225 000  = 12,5 =12.500 [B]   
Celkem: A+B=25.000 [C]</t>
  </si>
  <si>
    <t>1. Položka obsahuje:  
 – veškeré práce a materiál obsažený v názvu položky  
2. Položka neobsahuje:  
 X  
3. Způsob měření:  
Měrnou jednotkou je m3 prolévaného kolejového lože.</t>
  </si>
  <si>
    <t>52X000</t>
  </si>
  <si>
    <t>KOLEJ ZPĚTNĚ NAMONTOVANÁ Z VYZÍSKANÉHO MATERIÁLU</t>
  </si>
  <si>
    <t>Dle TZ Tab. 5  
km 117,258 000 - 117,288 000 = 30=30.000 [A] 
km 119,666 000 - 119,676 000 = 10 =10.000 [B]  
km 122,850 000 - 122,900 000 = 50 =50.000 [C]  
Zpětná montáž stávajícího kolejového roštu pro zajištění technologického postupu prací : 
km 115,980 740 - 116,360 000 = 379,26=379.260 [D] 
km 116,772 000 - 116,784 000 = 12=12.000 [E] 
Celkem: A+B+C+D+E=481.260 [F]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</si>
  <si>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</si>
  <si>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Dle TZ tab. 10 
km 115,980 740 - 118,027 200 = 2046,46 =2 046.460 [A] 
km 118,215 000 - 123,277 000 = 5062 =5 062.000 [B] 
km 123,777 000 - 123,827 000 výběh = 50=50.000 [C] 
Celkem: A+B+C=7 158.460 [D]</t>
  </si>
  <si>
    <t>543241</t>
  </si>
  <si>
    <t>VÝMĚNA JEDNOTLIVÉHO PRAŽCE BETONOVÉHO PODKLADNICOVÉHO REGENEROVANÉHO, UPEVNĚNÍ TUHÉ</t>
  </si>
  <si>
    <t>Dle TZ Tab. 5 
Včetně demontáže vyzískaných dřevěných pražců a bet. pražců SB3/4 do součástí  
km 117,719 000 - 117,740 000, rozděl. "D" = 35=35.000 [A] 
km 119,533 500 - 119,558 500, rozděl. "D" = 41 =41.000 [B] 
km 120,672 575 - 120,717 675, rozděl. "D" = 74 =74.000 [C] 
Celkem: A+B+C=150.000 [D]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</si>
  <si>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</si>
  <si>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543252</t>
  </si>
  <si>
    <t>VÝMĚNA JEDNOTLIVÉHO PRAŽCE BETONOVÉHO BEZPODKLADNICOVÉHO, UPEVNĚNÍ PRUŽNÉ</t>
  </si>
  <si>
    <t>Dle TZ Tab. 5 
Včetně demontáže vyzískaných dřevěných pražců a bet. pražců SB3/4 do součástí  
km 115,982 840 - 117,202 000 rozděl. D = 1996 =1 996.000 [A]  
km 117,740 000 - 118,017 200 rozděl. D = 454 =454.000 [B] 
km 118,225 000 - 118,340 500 rozděl. D = 189 =189.000 [C] 
km 118,743 500 - 119,533 500 rozděl. D = 1293 =1 293.000 [D] 
Celkem: A+B+C+D=3 932.000 [E]</t>
  </si>
  <si>
    <t>543272</t>
  </si>
  <si>
    <t>VÝMĚNA JEDNOTLIVÉHO PRAŽCE BETONOVÉHO VÝHYBKOVÉHO KRÁTKÉHO (ATYPICKÉHO), UPEVNĚNÍ PRUŽNÉ</t>
  </si>
  <si>
    <t>Dle TZ Tab. 5 
Včetně demontáže vyzískaných dřevěných pražců a bet. pražců SB3/4 do součástí  
km 115,980 740 - 115,982 840  rozděl. "U" = 4 =4.000 [A] 
km 118,017 200 - 118,027 200  rozděl. "U" - ATYP DLE TZ = 18=18.000 [B] 
km 118,215 000 - 118,225 000  rozděl. "U" - ATYP DLE TZ = 18=18.000 [C] 
Celkem: A+B+C=40.000 [D]</t>
  </si>
  <si>
    <t>Dle TZ Tab. 2 - kolejnice NOVÉ 49E1 - R260/R350HT 
km 115,980 740 - 116,205 740 = 225 * 2 =450.000 [A] R260 
km 116,205 740 - 116,655 740  = 450 * 2 =900.000 [B] R350HT 
km 116,655 740 - 117,180 740 = 525*2=1 050.000 [C] R260 
km 117,180 740 - 117,780 740 = 600*2=1 200.000 [D] R350HT 
km 117,780 740 - 118,305 740 = 525*2=1 050.000 [E] R260 
km 118,305 740 - 118,755 740 = 450*2=900.000 [F] R350HT 
km 118,755 740 - 119,580 740 = 825*2=1 650.000 [G] R260 
km 120,647 500 - 120,722 500 = 75*2=150.000 [H] R260 
Celkem: A+B+C+D+E+F+G+H=7 350.000 [I]</t>
  </si>
  <si>
    <t>543341</t>
  </si>
  <si>
    <t>VÝMĚNA KOLEJNICE 49 E1 REGENEROVANÉ JEDNOTLIVĚ</t>
  </si>
  <si>
    <t>Dle TZ Tab. 2 - kolejnice UŽITÉ REGENROVANÉ S49 - R260 
km 121,470 000 - 121,520 000 = 50=50.000 [A] ( pouze levý pas ) 
km 122,810 000 - 122,950 000 = 140*2=280.000 [B] 
Celkem: A+B=330.000 [C]</t>
  </si>
  <si>
    <t>Zřízení závěrných svárů 
Dle TZ - Tab. 7 
30+4+4+2+4=44.000 [A] 
Celkem: A=44.000 [B]</t>
  </si>
  <si>
    <t>Zřízení  svárů + technologická rezerva 
Dle TZ - Tab. 7 
Zřízení svarů 
68+1+10=79.000 [A] 
Technologická rezerva 
10+2=12.000 [B] 
Celkem: A+B=91.000 [C]</t>
  </si>
  <si>
    <t>Dle TZ Tab. 3  
KM 115,980 740 - 119,580 740 = 3600 =3 600.000 [A]  
KM 120,647 500 - 120,722 500 = 75 =75.000 [B] 
KM 121,470 000 - 121,520 000 = 50 =50.000 [C] 
KM 122,810 000 - 122,950 000 = 140 =140.000 [D] 
Celkem: A+B+C+D=3 865.000 [E]</t>
  </si>
  <si>
    <t>549210</t>
  </si>
  <si>
    <t>PRAŽCOVÁ KOTVA V NOVĚ ZŘIZOVANÉ KOLEJI</t>
  </si>
  <si>
    <t>Dodávka + montáž stávajících pražcových kotev 
Dle TZ - Tab. 9  
km 116,377 - 116,560 = 100=100.000 [A] 
km 117,288 - 117,652 = 198=198.000 [B] 
km 118,411 - 118,646 = 193=193.000 [C] 
Celkem: A+B+C=491.000 [D]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</si>
  <si>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</si>
  <si>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Dle TZ - Tab.7 
km 115,980 740 - 119,580 740 = 3600=3 600.000 [A] 
km 119,666 000 - 119,676 000 = 10=10.000 [B] 
km 120,647 500 - 120,722 500 = 75=75.000 [C] 
km 121,470 000 - 121,520 000 = 50=50.000 [D] 
km 122,810 000 - 122,950 000 = 140=140.000 [E] 
Celkem: A+B+C+D+E=3 875.000 [F]</t>
  </si>
  <si>
    <t>Dle TZ - Tab.7 + výběhy 50m na obě strany 
km 115,980 740 - 119,580 740 = 3600+50+50=3 700.000 [A] 
km 119,666 000 - 119,676 000 = 10+50+50=110.000 [B] 
km 120,647 500 - 120,722 500 = 75+50+50=175.000 [C] 
km 121,470 000 - 121,520 000 = 50+50+50=150.000 [D] 
km 122,810 000 - 122,950 000 = 140+50+50=240.000 [E] 
Celkem: A+B+C+D+E=4 375.000 [F]</t>
  </si>
  <si>
    <t>R567336</t>
  </si>
  <si>
    <t>VRSTVY PRO OBNOVU A OPRAVY Z RECYKL MATERIÁLU TL DO 150MM</t>
  </si>
  <si>
    <t>Dle TZ: doplnění krytů komunikací u přejezdů ŠD fr. 0/32 + R mat 
P3090 = 6+8=14.000 [A] 
P3094 = 5+5=10.000 [B] 
Celkem: A+B=24.000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</si>
  <si>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</si>
  <si>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Přejezd P3089 = 1,8 =1.800 [A]  
Přejezd P3090 = 4,8 =4.800 [B]   
Přejezd P3092 = 5,4 =5.400 [C] 
Přejezd P3093 = 9,6 =9.600 [D] 
Přejezd P3094 = 1,8 =1.800 [E] 
Přejezd P3095 = 4,8 =4.800 [F] 
Celkem: A+B+C+D+E+F=28.200 [G]</t>
  </si>
  <si>
    <t>Dle TZ, zpětná montáž přejezdových konstrukcí 
P3090 = 9,0=9.000 [A] 
P3094 = 3,6=3.600 [B] 
P3095 = 7,2=7.200 [C] 
Celkem: A+B+C=19.800 [D]</t>
  </si>
  <si>
    <t>Dodávka + montáž zajišťovacích značek 
Dle TZ Tab. - 13 
km 115,980 740 - 123,277 000 = 148=148.000 [A] 
Celkem: A=148.000 [B]</t>
  </si>
  <si>
    <t>Dle přílohy "Výpočtové tabulky SK 13_00_01" Tab. č. 4 (B1+B2) po odečetní objemu pražců a dle TZ Tab.6 
km 115,980 740 - 115,987, km 116,139 - 116,164, km 116,215 - 116,360, km 116,772 - 116,784, km 117,258 - 117,288, km 117,930 - 118,027 200, km 118,215 - 118,259, km 119,666 - 119,676, km 120, 672 575 - 120,717 675,  km 122,850 - 122,900 = 
(972,588 + 240,650) =1 213.238 [A] 
Celkem: A=1 213.238 [B]</t>
  </si>
  <si>
    <t>Dle přílohy "Výpočtové tabulky SK 13_00_01" Tab. č. 4 (B1+B2) po odečetní objemu pražců a dle TZ Tab.6 - Odvoz recyklace Malá Skála 
km 115,980 740 - 115,987, km 116,139 - 116,164, km 116,215 - 116,360, km 116,772 - 116,784, km 117,258 - 117,288, km 117,930 - 118,027 200, km 118,215 - 118,259, km 119,666 - 119,676, km 120, 672 575 - 120,717 675,  km 122,850 - 122,900 = 
(972,588 + 240,650)*12 =14 558.856 [A] 
Celkem: A=14 558.856 [B]</t>
  </si>
  <si>
    <t>965111</t>
  </si>
  <si>
    <t>DEMONTÁŽ KOLEJE NA BETONOVÝCH PRAŽCÍCH DO KOLEJOVÝCH POLÍ</t>
  </si>
  <si>
    <t>Dle TZ: 
Km 115,980 740 - 116,360 000 = 379,26 =379.260 [A] 
Km 116,772 000 - 116,784 000 = 12 =12.000 [B] 
Km 117,258 000 - 117,288 000 = 30 =30.000 [C] 
Km 119,666 000 - 119,676 000 = 10 =10.000 [D] 
km 122,850 000 - 122,900 000 = 50 =50.000 [F] 
Celkem: A+B+C+D+F=481.260 [G]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</si>
  <si>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</si>
  <si>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</si>
  <si>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</si>
  <si>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</si>
  <si>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Převoz vystrojených demontovaných  pražců, kolejnic, a ostatních součástí na deponii SŽ.s.o. v obvodu ŽST Turnov/ ŽST Malá Skála - dle určení dalšího využití materiálu / odvoz ocel. částí kovošrot 
Dle přílohy tabulka výpočtů SK 13_00_01 
Pražce - (708,875 + 189,270 + 209,25 + 3,57) * 12 =13 331.580 [A]  
Kolejnice - (117,519+267,572) * 12 =4 621.092 [B] 
Celkem: A+B=17 952.672 [C]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</si>
  <si>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</si>
  <si>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Dle TZ: 
Přejezd P3090 - 4,5 =4.500 [A]  
Přejezd P3094 - 2,16 =2.160 [B]  
Přejezd P3095 - 7,2 =7.200 [C]  
Celkem: A+B+C=13.860 [D]</t>
  </si>
  <si>
    <t>965811</t>
  </si>
  <si>
    <t>DEMONTÁŽ PRAŽCOVÉ KOTVY</t>
  </si>
  <si>
    <t>Demontáž stávajících pražcových kotev 
Dle TZ - Tab. 8  
km 116,377 - 116,560 = 100=100.000 [A] 
km 117,288 - 117,652 = 198=198.000 [B] 
km 118,411 - 118,646 = 385=385.000 [C] 
Celkem: A+B+C=683.000 [D]</t>
  </si>
  <si>
    <t>965812</t>
  </si>
  <si>
    <t>DEMONTÁŽ PRAŽCOVÉ KOTVY - ODVOZ (NA LIKVIDACI ODPADŮ NEBO JINÉ URČENÉ MÍSTO)</t>
  </si>
  <si>
    <t>Nakládka, převoz, složení pražcových kotev na deponii SŽ s.o. v obvodu ŽST Turnov 
683*0,01*12=81.960 [A] 
Celkem: A=81.960 [B]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</si>
  <si>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</si>
  <si>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Dle TZ Tab. 12 
148 =148.000 [A]  
Celkem: A=148.000 [B]</t>
  </si>
  <si>
    <t xml:space="preserve">  SO 13-10-01.02</t>
  </si>
  <si>
    <t>Malá Skála - Turnov, železniční svršek - následné podbití</t>
  </si>
  <si>
    <t>SO 13-10-01.02</t>
  </si>
  <si>
    <t>Projednání uzávěry přejezdu P 3093 + dopravní značení, zřízení dřevěných lávek pro pěší P3090 + P3094 
Zařízení staveniště -  Stavební buňky, úpravy ploch, deponie, vjezdy na staveniště, oplocení, dopravní značení, opravy poškozených zařízení a komunikací, ostatní potřebná opatření a zařízení, demontáž a uvedení do původního stavu. 
1=1.000 [A] 
Celkem: A=1.000 [B]</t>
  </si>
  <si>
    <t>Doplnění kolejového lože při následném podbití koleje v úsecích GPK 
7646,46*3,4*0,03 =779.939 [A] 
Celkem: A=779.939 [B]</t>
  </si>
  <si>
    <t>Stmelení kolejového lože v rozsahu dle TZ - přechodové oblasti mostu evid. km 118,121 zřízení v délce 10m od opěr mostu  
km 118,017 200 - km 118,027 200 = 13 =13.000 [A]  
km 118,215 200 - km 118,225 000  = 13 =13.000 [B]   
Celkem: A+B=26.000 [C]</t>
  </si>
  <si>
    <t>Dle TZ Tab. 15 
km 115,980 740 - 118,027 200 = 2046,46 =2 046.460 [A] 
km 118,215 000 - 120,596 000 = 2381=2 381.000 [B] 
km 120,603 000 - 123,143 000 = 2540 =2 540.000 [C] 
km 123,148 000 - 123,777 000 = 629 =629.000 [D]  
km 123,777 000 - 123,827 000 = 50 =50.000 [E]  
Celkem: A+B+C+D+E=7 646.460 [F]</t>
  </si>
  <si>
    <t>Položka definuje že se jedná o dozor pracovníka provozovatele zařízení, tzn. zadavatele. 
60=60.000 [A] 
Celkem: A=60.000 [B]</t>
  </si>
  <si>
    <t>Dle TZ, Tab. 14 -  zpětná montáž přejezdových konstrukcí 
P3089 = 2,6 =2.600 [A]  
P3090 = 9,0 =9.000 [B] 
P3093 = 31,8 =31.800 [C]  
P3094 = 3,6 =3.600 [D] 
Celkem: A+B+C+D=47.000 [E]</t>
  </si>
  <si>
    <t>Dle TZ, Tab. 14: 
P3089 = 2,6 =2.600 [A] 
P3090 = 9,0 =9.000 [B] 
P3093 = 31,8 =31.800 [C] 
P3094 = 3,6 =3.600 [D] 
Celkem: A+B+C+D=47.000 [E]</t>
  </si>
  <si>
    <t>D.2.1.1.1</t>
  </si>
  <si>
    <t>Kolejový spodek</t>
  </si>
  <si>
    <t xml:space="preserve">  SO 12-11-01</t>
  </si>
  <si>
    <t>ŽST Malá Skála, železniční spodek</t>
  </si>
  <si>
    <t>SO 12-11-01</t>
  </si>
  <si>
    <t>02520</t>
  </si>
  <si>
    <t>ZKOUŠENÍ MATERIÁLŮ NEZÁVISLOU ZKUŠEBNOU</t>
  </si>
  <si>
    <t>dovzorkování materiálu žel spodku</t>
  </si>
  <si>
    <t>Dle TZ: 
3+1+1+1=6.000 [A] 
Celkem: A=6.000 [B]</t>
  </si>
  <si>
    <t>zahrnuje veškeré náklady spojené s objednatelem požadovanými zkouškami</t>
  </si>
  <si>
    <t>02811</t>
  </si>
  <si>
    <t>PRŮZKUMNÉ PRÁCE GEOTECHNICKÉ NA POVRCHU</t>
  </si>
  <si>
    <t>Dle TZ:  
Geotechnické posouzení vhodnosti zpětně dosypávaných zemin zářez + násyp drážního tělesa 
1+1=2.000 [A] 
Celkem: A=2.000 [B]</t>
  </si>
  <si>
    <t>Dle přílohy - Výpočtové tabulky SK 12-00-01 - Tab.1 
7477,3 =7 477.300 [A]  
Celkem: A=7 477.300 [B]</t>
  </si>
  <si>
    <t>Dle TZ: 
Zemní práce, svahy, drážní těleso - 7346,5 =7 346.500 [A]     
Celkem: A=7 346.500 [B]</t>
  </si>
  <si>
    <t>132732</t>
  </si>
  <si>
    <t>HLOUBENÍ RÝH ŠÍŘ DO 2M PAŽ I NEPAŽ TŘ. I, ODVOZ DO 2KM</t>
  </si>
  <si>
    <t>Dle TZ 
Podpovrchové odvodnění trativody - 69,12 =69.120 [A]   
Povrchové odvodnění  - 141+217 =358.000 [B] 
Celkem: A+B=427.120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</si>
  <si>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</si>
  <si>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</si>
  <si>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</si>
  <si>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Dle TZ: 
Doplnění zeminy - zářez zemního tělesa - 1960 =1 960.000 [A]  
Celkem: A=1 960.000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</si>
  <si>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</si>
  <si>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18221</t>
  </si>
  <si>
    <t>ROZPROSTŘENÍ ORNICE VE SVAHU V TL DO 0,10M</t>
  </si>
  <si>
    <t>Dle TZ: 
Plocha T1 + T2 + H1 +H2 
300+250+1250+260=2 060.000 [A] 
Celkem: A=2 060.000 [B]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</si>
  <si>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</si>
  <si>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</si>
  <si>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</si>
  <si>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plocha vedle VB</t>
  </si>
  <si>
    <t>Dle TZ: 
Plocha  T1 - 300 =300.000 [A]  
Plocha  T2 - 250 =250.000 [B]  
Celkem: A+B=550.000 [C]</t>
  </si>
  <si>
    <t>Zahrnuje dodání předepsané travní směsi, její výsev na ornici, zalévání, první pokosení, to vše bez ohledu na sklon terénu</t>
  </si>
  <si>
    <t>18245</t>
  </si>
  <si>
    <t>ZALOŽENÍ TRÁVNÍKU ZATRAVŇOVACÍ TEXTILIÍ (ROHOŽÍ)</t>
  </si>
  <si>
    <t>Dle TZ: 
Geomatrace + travní osivo 
Plocha H1 - 1250 =1 250.000 [A]  
Plocha H2 - 260 =260.000 [B]  
Celkem: A+B=1 510.000 [C]</t>
  </si>
  <si>
    <t>Zahrnuje dodání a položení předepsané zatravňovací textilie bez ohledu na sklon terénu, zalévání, první pokosení</t>
  </si>
  <si>
    <t>R17110</t>
  </si>
  <si>
    <t>ULOŽENÍ SYPANINY DO NÁSYPŮ SE ZHUTNĚNÍM</t>
  </si>
  <si>
    <t>Dle TZ: 
Rozšíření násypu drážního tělesa - 145=145.000 [A] 
Celkem: A=145.000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</si>
  <si>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</si>
  <si>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R18120</t>
  </si>
  <si>
    <t>ÚPRAVA PLÁNĚ SE ZHUTNĚNÍM V HORNINĚ TŘ. I</t>
  </si>
  <si>
    <t>Dle TZ:  
Zřízení subpláně - 6650 =6 650.000 [A]  
Celkem: A=6 650.000 [B]</t>
  </si>
  <si>
    <t>položka zahrnuje úpravu pláně včetně vyrovnání výškových rozdílů. Míru zhutnění určuje projekt.</t>
  </si>
  <si>
    <t>R18210</t>
  </si>
  <si>
    <t>ÚPRAVA SVAHŮ DO POŽADOVANÉHO SKLONU</t>
  </si>
  <si>
    <t>Dle TZ: 
Plocha T1 + T2 + H1 +H2 
300+250+1250+260=2 060.000 [A] 
Reprofilace příkopu - pr. šířka svahové úpravy 2,5m 
62*2,5=155.000 [B] 
Pročištění příkopu - pr. šířka svahové úpravy 3m 
200*3 =600.000 [C] 
Celkem: A+B+C=2 815.000 [D]</t>
  </si>
  <si>
    <t>položka zahrnuje srovnání výškových rozdílů terénu</t>
  </si>
  <si>
    <t>R18214</t>
  </si>
  <si>
    <t>ÚPRAVA POVRCHŮ SROVNÁNÍM ÚZEMÍ V TL DO 0,25M</t>
  </si>
  <si>
    <t>Dle TZ: 
Rozplánění plochy stávajícíh kolejí č. 2 + 4 km 115,702 - km 115,972 včetně zhutnění 
2600 =2 600.000 [A]  
Celkem: A=2 600.000 [B]</t>
  </si>
  <si>
    <t>289971</t>
  </si>
  <si>
    <t>OPLÁŠTĚNÍ (ZPEVNĚNÍ) Z GEOTEXTILIE</t>
  </si>
  <si>
    <t>Dle TZ: 
Trativody - 3600 =3 600.000 [A] 
Celkem: A=3 600.000 [B]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</si>
  <si>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</si>
  <si>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R21263</t>
  </si>
  <si>
    <t>TRATIVODY KOMPLET Z TRUB Z PLAST HMOT DN DO 150MM</t>
  </si>
  <si>
    <t>Dle TZ:  
Včetně spojovacího a redukčního materiálu 
1089 +19 =1 108.000 [A]  
Celkem: A=1 108.000 [B]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</si>
  <si>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</si>
  <si>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R21264</t>
  </si>
  <si>
    <t>TRATIVODY KOMPLET Z TRUB Z PLAST HMOT DN DO 200MM</t>
  </si>
  <si>
    <t>Dle TZ: 
Včetně spojovacího a redukčního materiálu 
30 =30.000 [A] 
Celkem: A=30.000 [B]</t>
  </si>
  <si>
    <t>RR21264</t>
  </si>
  <si>
    <t>SVODNÁ POTRUBÍ KOMPLET Z TRUB Z PLAST ODPADNÍCH  DN DO 200MM</t>
  </si>
  <si>
    <t>Dle TZ:  
Včetně spojovacího a redukčního materiálu, včetně betonových prefabrikovaných dílců 
6=6.000 [A]  
Výtokový díl DN 200 se zpětnou klapkou dl. 1,0m 
1 =1.000 [B]  
Celkem: A+B=7.000 [C]</t>
  </si>
  <si>
    <t>Položka platí pro kompletní konstrukce 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</si>
  <si>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451313</t>
  </si>
  <si>
    <t>PODKLADNÍ A VÝPLŇOVÉ VRSTVY Z PROSTÉHO BETONU C16/20</t>
  </si>
  <si>
    <t>Dle TZ:  
Trativody - Celkem: 65,5 =65.500 [A]   
Celkem: A=65.500 [B]</t>
  </si>
  <si>
    <t>R465512</t>
  </si>
  <si>
    <t>DLAŽBY Z LOMOVÉHO KAMENE NA MC</t>
  </si>
  <si>
    <t>Dle TZ: 
Odláždění výtoků trativodu tl. 0,3m 
6 * 0,3 =1.800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</si>
  <si>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</si>
  <si>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501101</t>
  </si>
  <si>
    <t>ZŘÍZENÍ KONSTRUKČNÍ VRSTVY TĚLESA ŽELEZNIČNÍHO SPODKU ZE ŠTĚRKODRTI NOVÉ</t>
  </si>
  <si>
    <t>Konstrukční vrstva ŠD FR 0-32MM</t>
  </si>
  <si>
    <t>Dle TZ 
Konstrukční vrstva ŠD 0/32kv 
1746 =1 746.000 [A]  
Konstrukční vrstva ŠD 0/63 
863 =863.000 [B] 
Celkem: A+B=2 609.000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</si>
  <si>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</si>
  <si>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501102</t>
  </si>
  <si>
    <t>ZŘÍZENÍ KONSTRU NÍ VRSTVY TĚLESA ŽELEZNIČNÍHO SPODKU ZE ŠTĚRKODRTI RECYKLOVANÉ</t>
  </si>
  <si>
    <t>Konstrukční vrstva ŠD fr 0-32mm</t>
  </si>
  <si>
    <t>Dle TZ 
Konstrukční vrstva ŠD 0/63 
534 =534.000 [A] 
Celkem: A=534.000 [B]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</si>
  <si>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</si>
  <si>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</si>
  <si>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</si>
  <si>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Dle TZ: 
7648 + 465 =8 113.000 [A] 
Celkem: A=8 113.000 [B]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</si>
  <si>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</si>
  <si>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Potrubí</t>
  </si>
  <si>
    <t>R894846</t>
  </si>
  <si>
    <t>ŠACHTY KANALIZAČNÍ PLASTOVÉ D 400MM</t>
  </si>
  <si>
    <t>Dle TZ:  
Šachty trativodní DN 400, včetně nástavce, plastového víka s aretací, spojovací materiál, doprava + montáž.   
32=32.000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</si>
  <si>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</si>
  <si>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935222</t>
  </si>
  <si>
    <t>PŘÍKOPOVÉ ŽLABY Z BETON TVÁRNIC ŠÍŘ DO 900MM DO BETONU TL 100MM</t>
  </si>
  <si>
    <t>Dle TZ: 
504+62=566.000 [A] 
Celkem: A=566.000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</si>
  <si>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</si>
  <si>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 xml:space="preserve">  SO 13-11-01</t>
  </si>
  <si>
    <t>Malá Skála - Turnov, železniční spodek</t>
  </si>
  <si>
    <t>SO 13-11-01</t>
  </si>
  <si>
    <t>Dle TZ: 
Úsek - 1 - 1 =1.000 [A]  
Úsek - 2 - 1 =1.000 [B]  
Úsek - 3 - 1 =1.000 [C]  
Úsek - 4 - 1 =1.000 [D]  
Úsek - 5 - 1 =1.000 [E]  
Úsek - 6 - 1 =1.000 [F] 
Úsek - 7 - 1 =1.000 [G] 
Úsek - 8 - 1 =1.000 [H] 
Drážní stezky - 1 =1.000 [I]  
Kabelizace - 1 =1.000 [J] 
Celkem: A+B+C+D+E+F+G+H+I+J=10.000 [K]</t>
  </si>
  <si>
    <t>Dle TZ: 
Úsek 1 - 1015 + 212 + 51,3 + 95 + 560 =1 933.300 [A]  
Úsek 2 - 182,5 =182.500 [B]  
Úsek 3 - 515 =515.000 [C]  
Úsek 4 - 471 + 86,4 + 225 =782.400 [D]    
Úsek 5 - 495 =495.000 [E]   
Úsek 6 - 520,8 =520.800 [F]   
Úsek 7 - 371,7 + 58,2 + 24 =453.900 [G]   
Úsek 8 - 350 + 54,05 =404.050 [H]  
Drážní stezka - 3132,53 =3 132.530 [I]  
Kabelizace - 4646,4  =4 646.400 [J]  
Celkem: A+B+C+D+E+F+G+H+I+J=13 065.880 [K]</t>
  </si>
  <si>
    <t>Dle TZ : 
Úsek 2 - 3 =3.000 [A]  
Celkem: A=3.000 [B]</t>
  </si>
  <si>
    <t>R015190</t>
  </si>
  <si>
    <t>910</t>
  </si>
  <si>
    <t>POPLATKY ZA LIKVIDACŮ ODPADŮ NEKONTAMINOVANÝCH - 17 02 03  PLASTY Z INTERIÉRŮ REKONSTRUOVANÝCH OBJEKTŮ - VČETNĚ DOPRAVY</t>
  </si>
  <si>
    <t>Dle TZ : 
Úsek 7 - 0,8 =0.800 [A]  
Celkem: A=0.800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</si>
  <si>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</si>
  <si>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122736</t>
  </si>
  <si>
    <t>ODKOPÁVKY A PROKOPÁVKY OBECNÉ TŘ. I, ODVOZ DO 12KM</t>
  </si>
  <si>
    <t>dle TZ: 
Úsek 1 - 507,5 =507.500 [A]  
Úsek 1 - svahy + zářezy - 80+200=280.000 [B] 
Úsek 3 - 257,5 =257.500 [C]  
Úsek 4 - 235,5 =235.500 [D] 
Úsek 4 svahy - 112,5 =112.500 [E] 
Úsek 5 - 247,5 =247.500 [F] 
Úsek 6 - 260,4 =260.400 [G]    
Úsek 7 - 185,85 =185.850 [H]  
Úsek 7 - svahy -12 =12.000 [I] 
Úsek 8 - 175 =175.000 [J] 
Drážní stezky -  1566,3 =1 566.300 [K] 
Kabelizace - 2323,2 =2 323.200 [L] 
Celkem: A+B+C+D+E+F+G+H+I+J+K+L=6 163.250 [M]</t>
  </si>
  <si>
    <t>132736</t>
  </si>
  <si>
    <t>HLOUBENÍ RÝH ŠÍŘ DO 2M PAŽ I NEPAŽ TŘ. I, ODVOZ DO 12KM</t>
  </si>
  <si>
    <t>Dle TZ 
Úsek 1 -  trativody - 113,085 =113.085 [A]  
Úsek 1 -  žlab - 25,65 =25.650 [B]  
Úsek 1 -  povrchové odvodnění - 47,5 =47.500 [C] 
Úsek 2 -  rigol - 91,25 =91.250 [D]  
Úsek 4 - povrchové odvodnění - 43,2 =43.200 [E] 
Úsek 7 - trativody - 29,1 =29.100 [F] 
Úsek 8 - trativody - 27,024 =27.024 [G] 
Celkem: A+B+C+D+E+F+G=376.809 [H]</t>
  </si>
  <si>
    <t>Dle TZ: 
Úsek 1 - zásyp svodného potrubí vyzískanou zeminou - 7,085 =7.085 [A]  
Celkem: A=7.085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</si>
  <si>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</si>
  <si>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17810</t>
  </si>
  <si>
    <t>ZÁSYP V UZAVŘENÝCH PROSTORÁCH ZE ZEMIN SE ZHUT</t>
  </si>
  <si>
    <t>Dle TZ: 
Zásyp propustným nenamrzavým materiálem 
Úsek 1 - 7,7 =7.700 [A]  
Úsek 5 - 82,5 =82.500 [B]  
Úsek 6 - 93 =93.000 [C]  
Celkem: A+B+C=183.200 [E]</t>
  </si>
  <si>
    <t>Dle TZ: 
Úsek 1 - 14 + 200 =214.000 [A]  
Úsek 4 - 150 =150.000 [B]  
Celkem: A+B=364.000 [C]</t>
  </si>
  <si>
    <t>Dle TZ: 
Geomatrace + travní osivo 
Úsek 1 - 250 =250.000 [A]  
Úsek 7 - 40 =40.000 [B]  
Celkem: A+B=290.000 [C]</t>
  </si>
  <si>
    <t>Dle TZ:  
Zřízení subpláně 
Úsek 1 - 725 =725.000 [A]  
Úsek 3 - 141+227 =368.000 [B]  
Úsek 4 - 141+235 =376.000 [C]  
Úsek 7 - 142,8 + 109,76 =252.560 [D]  
Úsek 8 - 280 =280.000 [E]  
Celkem: A+B+C+D+E=2 001.560 [F]</t>
  </si>
  <si>
    <t>R18221</t>
  </si>
  <si>
    <t>Dle TZ: 
Úsek 1 - svahy - 200+250 =450.000 [A]  
Úsek 1 - příkop - 300 =300.000 [B]   
Úsek 4 - 150 =150.000 [C] 
Úsek 4 - příkop - 130 =130.000 [D]  
Úsek 7 - 40 =40.000 [E]    
Celkem: A+B+C+D+E=1 070.000 [F]</t>
  </si>
  <si>
    <t>položka zahrnuje:  
úpravů svahů zemního tělesa a svahů drážních příkopů do požadovaného sklonu.</t>
  </si>
  <si>
    <t>Dle TZ: 
Úsek 1 - trativody - 565 =565.000 [A] 
Úsek 7 - trativody - 146 =146.000 [B] 
Úsek 8 - trativody - 177 =177.000 [C] 
Celkem: A+B+C=888.000 [E]</t>
  </si>
  <si>
    <t>Dle TZ:  
Včetně spojovacího a redukčního materiálu 
Úsek 1 - 156 =156.000 [A]  
Úsek 7 - 44,5 =44.500 [B] 
Úsek 8 - 48 =48.000 [C] 
Celkem: A+B+C=248.500 [D]</t>
  </si>
  <si>
    <t>Dle TZ:  
Včetně spojovacího a redukčního materiálu, včetně betonových prefabrikovaných dílců 
Úsek 1 - 23,5 =23.500 [A]  
Úsek 7 - 1,7 =1.700 [B] 
Úsek 8 - 8,3 =8.300 [C]  
Výtokový díl DN 200 se zpětnou klapkou dl. 1,0m 
Úsek 1 - 1+1 =2.000 [D] 
Úsek 7 - 1 =1.000 [E]  
Úsek 8 - 1 =1.000 [F]  
Celkem: A+B+C+D+E+F=37.500 [G]</t>
  </si>
  <si>
    <t>327215</t>
  </si>
  <si>
    <t>PŘEZDĚNÍ ZDÍ Z KAMENNÉHO ZDIVA</t>
  </si>
  <si>
    <t>Dle TZ: 
Úsek 1 - 0,5 =0.500 [A]  
Úsek 2 - přezdění 5% z celkové délky rigolu = (182,5 * 4,6*0,3) * 0,05 =12.593 [B] 
Celkem: A+B=13.093 [C]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</si>
  <si>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</si>
  <si>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R32711</t>
  </si>
  <si>
    <t>ZDI OPĚR, ZÁRUB, NÁBŘEŽ Z DÍLCŮ BETON</t>
  </si>
  <si>
    <t>Dle TZ : 
Zřízení drážních stezek z betonových  krabicových dílců 
Úsek 5 - 165 =165.000 [A]  
Úsek 6 - 186 =186.000 [B]  
Celkem: A+B=351.000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</si>
  <si>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</si>
  <si>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Dle TZ:  
Úsek 1 - trativody - 2 =2.000 [A]   
Úsek 1 - žlab - 27 =27.000 [B] 
Úsek 7 - 3,8 =3.800 [C]   
Úsek 8 - 2 =2.000 [D] 
Celkem: A+B+C+D=34.800 [F]</t>
  </si>
  <si>
    <t>Dle TZ - Beton C20/25 n (T50) 
Úsek 5 - 25 =25.000 [A]  
Úsek 6 - 28 =28.000 [B]  
Celkem: A+B=53.000 [C]</t>
  </si>
  <si>
    <t>Dle TZ: 
Odláždění výtoků trativodů tl. 0,3m 
Úsek 1 - 2,5 * 0,3 =0.750 [A] 
Úsek 7 - 3,0 * 0,3 =0.900 [B] 
Úsek 8 - 3,0 * 0,3 =0.900 [C] 
Odláždění výtoků žlabu tl. 0,3m 
Úsek 1 -  1,5 * 0,3 =0.450 [D]  
Celkem: A+B+C+D=3.000 [E]</t>
  </si>
  <si>
    <t>Dle TZ 
Konstrukční vrstva ŠD 0/32kv 
Úsek 1 - 249,72 =249.720 [A] 
Úsek 3 - 96,36 =96.360 [B]  
Úsek 4 - 96,36 =96.360 [C]  
Úsek 5 - 13,2 =13.200 [D]  
Úsek 6 - 14,9 =14.900 [E]  
Úsek 7 - 82,6 =82.600 [F]  
Úsek 8 - 105 =105.000 [G]  
Podkladní vrstvy - Úsek 7 - trativody - 2,4 =2.400 [H] 
Kabelizace - 0/32 kv - 2323,2 =2 323.200 [I] 
Drážní stezky ŠD 0/32 - 16 =16.000 [J] 
Celkem: A+B+C+D+E+F+G+H+I+J=2 999.740 [K]</t>
  </si>
  <si>
    <t>Dle TZ 
Konstrukční vrstva ŠD 0/63 
Úsek 1 - 145 =145.000 [A]  
Úsek 3 - 110,51 =110.510 [B]  
Úsek 4 - 112,17 =112.170 [C]  
Úsek 7 - 72,46 =72.460 [D]  
Drážní stezky ŠD 0/32 - 45 =45.000 [E] 
Celkem: A+B+C+D+E=485.140 [F]</t>
  </si>
  <si>
    <t>Úpravy povrchů, podlahy, výplně otvorů</t>
  </si>
  <si>
    <t>62745</t>
  </si>
  <si>
    <t>SPÁROVÁNÍ STARÉHO ZDIVA CEMENTOVOU MALTOU</t>
  </si>
  <si>
    <t>dle TZ: 
Úsek - 2 - přespárování 30% z celkové plochy rigolu - (182,5 * 4,6) * 0,3 =251.850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</si>
  <si>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</si>
  <si>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Dle TZ:  
Šachty trativodní DN 400, včetně nástavce, plastového víka s aretací, spojovací materiál, doprava + montáž.   
Úsek 1 -  6 =6.000 [A] 
Úsek 7 -  2 =2.000 [B]  
Úsek 8 -  2 =2.000 [C]  
Celkem: A+B+C=10.000 [D]</t>
  </si>
  <si>
    <t>93620</t>
  </si>
  <si>
    <t>DROBNÉ DOPLŇK KONSTR PREFABRIK BETON A ŽELEZOBETON</t>
  </si>
  <si>
    <t>dle TZ: 
Zřízení hrany rigolu z tvárnic Tischer, včetně lepících malt a vyspárování 
Úsek 2 - 182,5 * 0,3 * 0,25 =13.688 [A]  
Celkem: A=13.688 [B]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</si>
  <si>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</si>
  <si>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938441</t>
  </si>
  <si>
    <t>OČIŠTĚNÍ ZDIVA OTRYSKÁNÍM TLAKOVOU VODOU DO 200 BARŮ</t>
  </si>
  <si>
    <t>Dle TZ :  
Úsek 2 - 839,5 =839.500 [A]  
Celkem: A=839.500 [B]</t>
  </si>
  <si>
    <t>položka zahrnuje očištění předepsaným způsobem včetně odklizení vzniklého odpadu</t>
  </si>
  <si>
    <t>969234</t>
  </si>
  <si>
    <t>VYBOURÁNÍ POTRUBÍ DN DO 200MM KANALIZAČ</t>
  </si>
  <si>
    <t>Dle TZ: 
Úsek 7 - demontáž trativodů - 52 =52.000 [A]  
Celkem: A=52.000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</si>
  <si>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</si>
  <si>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Dle TZ: 
Drážní stezky - tunel - kamenivo fr. 4/16 
330+220=550.000 [A] 
Celkem: A=550.000 [B]</t>
  </si>
  <si>
    <t>R935909</t>
  </si>
  <si>
    <t>ŽLABY A RIGOLY Z PŘÍKOPOVÝCH ŽLABŮ (VČETNĚ POKLOPŮ A MŘÍŽÍ) U</t>
  </si>
  <si>
    <t>Dle TZ: 
Úsek 1 - žlab s mříží, včetně výplně spár a mříže navíc = 163,5 =163.500 [A] 
Celkem: A=163.500 [B]</t>
  </si>
  <si>
    <t>1. Položka obsahuje:  
 – veškeré práce a materiál obsažený v názvu položky  
2. Položka neobsahuje:  
 X  
3. Způsob měření:  
Měří se metr délkový.</t>
  </si>
  <si>
    <t>D.2.1.2</t>
  </si>
  <si>
    <t>Nástupiště</t>
  </si>
  <si>
    <t xml:space="preserve">  SO 12-12-01.01</t>
  </si>
  <si>
    <t>ŽST Malá Skála, rekonstrukce nástupiště č. 1</t>
  </si>
  <si>
    <t>SO 12-12-01.01</t>
  </si>
  <si>
    <t>POPLATKY ZA LIKVIDACŮ ODPADŮ NEKONTAMINOVANÝCH - 17 05 04  VYTĚŽENÉ ZEMINY A HORNINY -  II. TŘÍDA TĚŽITELNOSTI - VČETNĚ DOPRAVY</t>
  </si>
  <si>
    <t>Odtěžené zeminy pro zřízení monolitických zídek.  
Množství v položce dle tabulky kubatur.  
25,003=25.003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</si>
  <si>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541/2020Sb., o nakládání s odpady, v platném znění.  
Poznámka:  
*)  U nebezpečných odpadů musí být v doplňujícím popisu položky uvedeno upřesnění  nebezpečných vlastností v rozsahu a typu koncentrace nebezpečných látek</t>
  </si>
  <si>
    <t>12283A</t>
  </si>
  <si>
    <t>ODKOPÁVKY A PROKOPÁVKY OBECNÉ TŘ. II - BEZ DOPRAVY</t>
  </si>
  <si>
    <t>Odkop materiálu pro založení opěrných zídek. 
Množství v položce dle tabulky kubatur.  
12,502=12.502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</si>
  <si>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</si>
  <si>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</si>
  <si>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Dosypávka a zhutnění vyzískané zeminy za nenástupní hranou v místě vegetačních úprav 
Položka zahrnuje dopravu z mezideponie v ŽST Malá Skála. 
27,42=27.420 [A]</t>
  </si>
  <si>
    <t>17481</t>
  </si>
  <si>
    <t>ZÁSYP JAM A RÝH Z NAKUPOVANÝCH MATERIÁLŮ</t>
  </si>
  <si>
    <t>Zásyp paty opěrných zdí novým materiálem - ŠD fr. 0/32 
Množství v položce dle tabulky kubatur.  
7,956=7.956 [A] 
Zásyp schodiště po úroveň základové spáry+konstrukční vrstva 
3,56+0,74=4.300 [B] 
Celkem: A+B=12.256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</si>
  <si>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</si>
  <si>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17680</t>
  </si>
  <si>
    <t>VÝPLNĚ Z NAKUPOVANÝCH MATERIÁLŮ</t>
  </si>
  <si>
    <t>Zásyp tělesa nástupiště, stěrkodrť frakce 0/32.  
Množství v položce dle tabulky kubatur.  
279,393=279.393 [A] 
Propustný zhutnění nenamrzavý materiál s plynulou křivkou zrnitosti (předpoklad frakce 0/32mm) tl. min. 210 mm 
Množství v položce dle tabulky kubatur 
92,601=92.601 [B] 
Celkem: A+B=371.994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</si>
  <si>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</si>
  <si>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</si>
  <si>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</si>
  <si>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Úprava zemní pláně pro výstavbu tělesa nástupiště 
Množství v položce dle tabulky kubatur. 
648,700=648.700 [A]</t>
  </si>
  <si>
    <t>272313</t>
  </si>
  <si>
    <t>ZÁKLADY Z PROSTÉHO BETONU DO C16/20</t>
  </si>
  <si>
    <t>Podkladní beton opěrných zídek.  
Množství v položce dle tabulky kubatur.  
1,71=1.710 [A] 
Obetonávka palisády 
Množství v položce dle tabulky kubatur.  
1,66=1.660 [B] 
Podkladní beton pod nástupištní prefabrikáty (C12/15X0) 
Množství v položce dle tabulky kubatur.  
27+0,36=27.360 [D] 
Celkem: A+B+D=30.730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</si>
  <si>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</si>
  <si>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272314</t>
  </si>
  <si>
    <t>ZÁKLADY Z PROSTÉHO BETONU DO C25/30</t>
  </si>
  <si>
    <t>Množství v položce dle tabulky kubatur. 
Betonový základ schodiště 
0,79=0.790 [E]</t>
  </si>
  <si>
    <t>272324</t>
  </si>
  <si>
    <t>ZÁKLADY ZE ŽELEZOBETONU DO C25/30</t>
  </si>
  <si>
    <t>Palisádová stěna - betonová deska.  
Množství v položce dle tabulky kubatur.  
0,98=0.980 [B]</t>
  </si>
  <si>
    <t>327325</t>
  </si>
  <si>
    <t>ZDI OPĚRNÉ, ZÁRUBNÍ, NÁBŘEŽNÍ ZE ŽELEZOVÉHO BETONU DO C30/37</t>
  </si>
  <si>
    <t>Opěrné železobetonové zídky OZ 4, OZ 5, OZ6, OZ7, OZ8 
Množství v položce dle tabulky kubatur. 
8,6=8.600 [A]</t>
  </si>
  <si>
    <t>327365</t>
  </si>
  <si>
    <t>VÝZTUŽ ZDÍ OPĚRNÝCH, ZÁRUBNÍCH, NÁBŘEŽNÍCH Z OCELI 10505, B500B</t>
  </si>
  <si>
    <t>Množství v položce dle tabulky kubatur.  
0,33=0.330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</si>
  <si>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</si>
  <si>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327366</t>
  </si>
  <si>
    <t>VÝZTUŽ ZDÍ OPĚRNÝCH, ZÁRUBNÍCH, NÁBŘEŽNÍCH Z KARI SÍTÍ</t>
  </si>
  <si>
    <t>Množství v položce dle tabulky kubatur.  
Monolitické zídky 
0,7=0.700 [A] 
Deska pod palisádami 
0,061=0.061 [B] 
Celkem: A+B=0.761 [C]</t>
  </si>
  <si>
    <t>R348173</t>
  </si>
  <si>
    <t>ZÁBRADLÍ Z DÍLCŮ KOVOVÝCH ŽÁROVĚ ZINK PONOREM S NÁTĚREM</t>
  </si>
  <si>
    <t>Množství v položce dle tabulky kubatur a výkresové dokumentace. 
Z4 
289=289.000 [A] 
Z5+Z6 
170+170=340.000 [B] 
Z7+Z8 
285=285.000 [C] 
Z9 
5039=5 039.000 [D] 
Celkem: A+B+C+D=5 953.000 [E]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</si>
  <si>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</si>
  <si>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431366</t>
  </si>
  <si>
    <t>VÝZTUŽ SCHODIŠŤ KONSTR Z KARI SÍTÍ</t>
  </si>
  <si>
    <t>Výztuž základu schodišť kari sítí.  
Množství v položce dle tabulky kubatur.  
0,006=0.006 [A]</t>
  </si>
  <si>
    <t>Lože z drceného kameniva frakce 2-5 mm.  
Množství v položce dle tabulky kubatur.  
22,118=22.118 [A]</t>
  </si>
  <si>
    <t>položka zahrnuje dodávku předepsaného kameniva, mimostaveništní a vnitrostaveništní dopravu a jeho uložení  
není-li v zadávací dokumentaci uvedeno jinak, jedná se o nakupovaný materiál</t>
  </si>
  <si>
    <t>45745</t>
  </si>
  <si>
    <t>VYROVNÁVACÍ A SPÁD VRSTVY Z MALTY CEMENT</t>
  </si>
  <si>
    <t>Vyrovnávací cementová malta pod nástupištní prefabrikáty.  
Množství v položce dle tabulky kubatur.  
1,52=1.520 [A] 
Vyrovnávací malta pod schodišťové stupně 
0,067=0.067 [B] 
Celkem: A+B=1.587 [C]</t>
  </si>
  <si>
    <t>položka zahrnuje:  
- dodání cementové malty předepsané kvality a její rozprostření v předepsané tloušťce a v předepsaném tvaru</t>
  </si>
  <si>
    <t>45747</t>
  </si>
  <si>
    <t>VYROVNÁVACÍ A SPÁD VRSTVY Z MALTY ZVLÁŠTNÍ (PLASTMALTA)</t>
  </si>
  <si>
    <t>Polymerní malta pro zádlažbu poklopů kabelovodu.  
Množství v položce dle tabulky kubatur.  
0,24=0.240 [A] 
Zalití kapes betonových patek zábradlí 
Množství v položce dle tabulky kubatur 
0,67=0.670 [B] 
Celkem: A+B=0.910 [C]</t>
  </si>
  <si>
    <t>položka zahrnuje:  
- dodání zvláštní malty (plastmalty) předepsané kvality a její rozprostření v předepsané tloušťce a v předepsaném tvaru</t>
  </si>
  <si>
    <t>Patky zábradlí Z9 
Množství v položce dle tabulky kubatur 
7,01=7.010 [A]</t>
  </si>
  <si>
    <t>R43419</t>
  </si>
  <si>
    <t>SCHODIŠŤOVÉ STUPNĚ,VYROVNÁVACÍ PRVKY, STUPNĚ PLNÉ - RUČNÍ VÝROBA</t>
  </si>
  <si>
    <t>Schodišťové stupně.  
Schodiště specifikována v TZ a výkresové dokumentaci.  
Množství v položce dle tabulky kubatur. 
0,414=0.414 [A]</t>
  </si>
  <si>
    <t>Položka zahrnuje veškerý materiál, výrobky a polotovary, včetně mimostaveništní a vnitrostaveništní dopravy (rovněž přesuny), včetně naložení a složení, případně s uložením.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</si>
  <si>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Vydláždění svahu za nenástupní hranou lomovým kamenem.  
Množství v položce dle tabulky kubatur.  
Lomový kámen tl. 200 mm + podkladní beton C 20/25 
50,87=50.870 [A]</t>
  </si>
  <si>
    <t>Podkladní vrstva dlažby ze štěrkodrti fr. 0/32.  
Množství v položce dle tabulky kubatur.  
552,95=552.950 [A]</t>
  </si>
  <si>
    <t>R582611</t>
  </si>
  <si>
    <t>KRYTY Z BETON DLAŽDIC ŠEDÝCH TL 50MM DO LOŽE Z KAM</t>
  </si>
  <si>
    <t>Betonová dlažba "šedá uni". 
Specifikace dlažby dle TZ. Položka zahrnuje dlaždice rozměrů 400x400(200)mm, 550x400mm 
Množství v položce dle tabulky kubatur. 
497=497.000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</si>
  <si>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</si>
  <si>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711111</t>
  </si>
  <si>
    <t>IZOLACE BĚŽNÝCH KONSTRUKCÍ PROTI ZEMNÍ VLHKOSTI ASFALTOVÝMI NÁTĚRY</t>
  </si>
  <si>
    <t>Izolace proti zemní vlhkosti 1xpenetrační + 2xasfaltový nátěr (svahová hrana + nástupištní prefabrikát) 
Množství v položce dle tabulky kubatur.  
451,44+820,8=1 272.240 [A] 
Izolace proti zemní vlhkosti 1xpenetrační + 2xasfaltový nátěr (monolitické zídky) 
Množství v položce dle tabulky kubatur.  
49,18+98,36=147.540 [B] 
Izolace proti zemní vlhkosti 1xpenetrační + 2xasfaltový nátěr (palisádová stěna) 
Množství v položce dle tabulky kubatur 
26+52,1=78.100 [D] 
Celkem: A+B+D=1 497.880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</si>
  <si>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</si>
  <si>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711112</t>
  </si>
  <si>
    <t>IZOLACE BĚŽNÝCH KONSTRUKCÍ PROTI ZEMNÍ VLHKOSTI ASFALTOVÝMI PÁSY</t>
  </si>
  <si>
    <t>Asfaltový pás na vnitřní straně prefabrikátu nástupištní hrany (překrytí spáry) 
Množství v položce dle tabulky kubatur. 
15,96=15.960 [B]</t>
  </si>
  <si>
    <t>711117</t>
  </si>
  <si>
    <t>IZOLACE BĚŽNÝCH KONSTRUKCÍ PROTI ZEMNÍ VLHKOSTI Z PE FÓLIÍ</t>
  </si>
  <si>
    <t>Nopová fólie na vnitřní straně palisádové stěny.  
Množství v položce dle tabulky kubatur. 
10,4=10.400 [D]</t>
  </si>
  <si>
    <t>711509</t>
  </si>
  <si>
    <t>OCHRANA IZOLACE NA POVRCHU TEXTILIÍ</t>
  </si>
  <si>
    <t>Ochrana SVI geotextilií 300 g/m2, momolitické zídky 
Množství v položce dle tabulky kubatur.  
49,18=49.180 [A]</t>
  </si>
  <si>
    <t>položka zahrnuje:  
- dodání  předepsaného ochranného materiálu  
- zřízení ochrany izolace</t>
  </si>
  <si>
    <t>748211</t>
  </si>
  <si>
    <t>POVRCHOVÁ ÚPRAVA NÁTĚREM</t>
  </si>
  <si>
    <t>Finální úprava nátěrem - pohledové části opěrných zídek 
Množství v položce dle tabulky kubatur.  
31,6=31.600 [A]</t>
  </si>
  <si>
    <t>1. Položka obsahuje:  
 – veškeré příslušenství pro montáž  
2. Položka neobsahuje:  
 X  
3. Způsob měření:  
Měří se plocha v metrech čtverečných.</t>
  </si>
  <si>
    <t>91710</t>
  </si>
  <si>
    <t>OBRUBY Z BETONOVÝCH PALISÁD</t>
  </si>
  <si>
    <t>Palisádová stěna z palisád rozměrů 1200*120*180mm 
Množství v položce dle tabulky kubatur 
1,28=1.280 [A]</t>
  </si>
  <si>
    <t>Položka zahrnuje:  
dodání a pokládku betonových palisád o rozměrech předepsaných zadávací dokumentací</t>
  </si>
  <si>
    <t>917223</t>
  </si>
  <si>
    <t>SILNIČNÍ A CHODNÍKOVÉ OBRUBY Z BETONOVÝCH OBRUBNÍKŮ ŠÍŘ 100MM</t>
  </si>
  <si>
    <t>Množství v položce dle tabulky kubatur. V množství zohledněny prořezy (5%) 
358,84=358.840 [A]</t>
  </si>
  <si>
    <t>924420</t>
  </si>
  <si>
    <t>NÁSTUPIŠTĚ L (H) BEZ KONZOLOVÝCH DESEK</t>
  </si>
  <si>
    <t>Nástupištní hrana 
Množství v položce dle tabulky kubatur.  
150=150.000 [A]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</si>
  <si>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</si>
  <si>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R924825</t>
  </si>
  <si>
    <t>NÁSTUPIŠTĚ - UKONČENÍ NÁSTUPIŠŤ RAMPOU TYPU L (H) BEZ KONZOLOVÝCH DESEK, SVAHOVÁ HRANA</t>
  </si>
  <si>
    <t>Ukončení nástupiště svahovou hranou 
Množství v položce dle tabulky kubatur.  
2=2.000 [A]</t>
  </si>
  <si>
    <t>1. Položka obsahuje:  
 – dodávku veškerých prvků a částí daného typu nástupiště dle odpovídajících vzorových listů a TKP včetně výplňových desek  
 – zřízení rampy nástupiště typu L nebo H na požadovanou osovou vzdálenost kolejí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nenástupní hrany nástupiště podél přilehlé koleje v metrech délkových, a to i u oboustranných nástupišť.</t>
  </si>
  <si>
    <t>R924911</t>
  </si>
  <si>
    <t>NÁSTUPIŠTĚ - VODICÍ LINIE Z DLAŽDIC S PODÉLNÝMI DRÁŽKAMI. TL. 50 MM</t>
  </si>
  <si>
    <t>Položka zahrnuje dlažbu vodící linie z dlaždic z plně probarveného materiálu rozměrů 200 x 200mm.  
Dlažební kostky žluté a šedé barvy včetně hladkého přerušení vodící linie. 
Specifikace dlažby dle TZ. Množství v položce dle tabulky kubatur.  
Žlutá + šedá 
29,7+29,7+0,12+0,12=59.640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</si>
  <si>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</si>
  <si>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R924912</t>
  </si>
  <si>
    <t>VAROVNÝ PÁS  Z DLAŽDIC S RELIEFNÍM POVRCHEM, TL. 50 MM</t>
  </si>
  <si>
    <t>Specifikace dlažeb varovného pásu dle TZ. 
Položka obsahuje dlaždice varovného pásu s reliéfním povrchem a různými druhy barev.  
Dlaždice z plně probarveného materiálu. 
Barva žlutá: 
0,56=0.560 [A] 
Barva šedá: 
0,48=0.480 [B] 
Barva bílá: 
1,28=1.280 [C] 
Celkem: A+B+C=2.320 [D]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</si>
  <si>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</si>
  <si>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R924913</t>
  </si>
  <si>
    <t>ZDRSNĚNÝ HMATNÝ PÁS, TL. 50 MM</t>
  </si>
  <si>
    <t>Zdrsněný hmatný pás 
Množství v položce dle tabulky kubatur.   
Položka obsahuje dlaždice zdrsněného pásu - povrch upravený otryskáním  
Dlaždice z plně probarveného materiálu. 
Barva šedá: 
0,8=0.800 [B]</t>
  </si>
  <si>
    <t>1. Položka obsahuje:  
 – příprava a očištění podkladu  
 – dodání a aplikace nátěrové hmoty  
2. Položka neobsahuje:  
 X  
3. Způsob měření:  
Měří se metr délkový.</t>
  </si>
  <si>
    <t>R924914</t>
  </si>
  <si>
    <t>SIGNÁLNÍ PÁS Z DLAŽDIC S RELIÉFNÍM POVRCHEM, TL. 50 MM</t>
  </si>
  <si>
    <t>Specifikace dlažeb signálního pásu dle TZ. 
Položka obsahuje dlaždice signálního pásu s reliéfním povrchem a různými druhy barev.  
Dlaždice z plně probarveného materiálu. 
Barva šedá: 
1,6=1.600 [A] 
Barva bílá: 
5,27=5.270 [B] 
Celkem: A+B=6.870 [C]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</si>
  <si>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</si>
  <si>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R924922</t>
  </si>
  <si>
    <t>NÁSTUPIŠTĚ - KOTVENÍ NÁSTUPIŠTNÍHO PREFEBRIKÁTU</t>
  </si>
  <si>
    <t>Kotvení nástupištního prefabrikátu do podkladních vrstvev. 
Položka zahrnuje kotvení pruty betonářské výztuže průměru 14mm délky 600 mm (2ks na prefabrikát) + zalití tyče cementovou maltou MC 10, otvor v prefabrikátu vyplněný betonem C20/25. Specifikace kotvení dle TZ. 
Délka nástupiště 
150+2=152.000 [A]</t>
  </si>
  <si>
    <t>1. Položka obsahuje:  
 – dodání a montáž veškerého materiálu na kotvení  ke svislým konstrukcím dle odpovídajících vzorových listů a TKP  
- vrtání otvorů průměru 30 mm  
2. Položka neobsahuje:  
 X  
3. Způsob měření:  
Měří se metr délkový.</t>
  </si>
  <si>
    <t xml:space="preserve">  SO 12-12-01.02</t>
  </si>
  <si>
    <t>ŽST Malá Skála, rekonstrukce nástupiště č. 2</t>
  </si>
  <si>
    <t>SO 12-12-01.02</t>
  </si>
  <si>
    <t>Odtěžené zeminy pro zřízení monolitických zídek.  
Množství v položce dle tabulky kubatur.  
40,92=40.920 [A]</t>
  </si>
  <si>
    <t>Odkop materiálu pro založení opěrných zídek. 
Množství v položce dle tabulky kubatur.  
20,46=20.460 [A]</t>
  </si>
  <si>
    <t>Zásyp paty opěrných zdí novým materiálem - ŠD fr. 0/32 
Množství v položce dle tabulky kubatur.  
13,02=13.020 [A]</t>
  </si>
  <si>
    <t>Zásyp tělesa nástupiště, stěrkodrť frakce 0/32.  
Množství v položce dle tabulky kubatur.  
343,42=343.420 [A] 
Propustný zhutnění nenamrzavý materiál s plynulou křivkou zrnitosti (předpoklad frakce 0/32mm) tl. min. 210 mm 
Množství v položce dle tabulky kubatur 
106,486=106.486 [B] 
Celkem: A+B=449.906 [C]</t>
  </si>
  <si>
    <t>Úprava zemní pláně pro výstavbu tělesa nástupiště 
Množství v položce dle tabulky kubatur. 
695,099=695.099 [A]</t>
  </si>
  <si>
    <t>Podkladní beton opěrných zídek.  
Množství v položce dle tabulky kubatur.  
2,688=2.688 [A] 
Podkladní beton pod nástupištní prefabrikáty.  
Množství v položce dle tabulky kubatur.  
32,4+0,72=33.120 [B] 
Celkem: A+B=35.808 [C]</t>
  </si>
  <si>
    <t>Opěrné železobetonové zídky OZ 1, OZ 2 a OZ 3 
Množství v položce dle tabulky kubatur. 
15,64=15.640 [A]</t>
  </si>
  <si>
    <t>Množství v položce dle tabulky kubatur.  
0,55=0.550 [A]</t>
  </si>
  <si>
    <t>Množství v položce dle tabulky kubatur.  
1,31=1.310 [A]</t>
  </si>
  <si>
    <t>Množství v položce dle tabulky kubatur a výkresové dokumentace. 
OZ1+OZ2+OZ3 
549+437+437=1 423.000 [A] 
OZ10+OZ11 
3377+3064=6 441.000 [B] 
Celkem: A+B=7 864.000 [C]</t>
  </si>
  <si>
    <t>Lože z drceného kameniva frakce 2-5 mm.  
Množství v položce dle tabulky kubatur.  
21,4=21.400 [A]</t>
  </si>
  <si>
    <t>Vyrovnávací cementová malta pod nástupištní prefabrikáty.  
Množství v položce dle tabulky kubatur.  
1,84=1.840 [A]</t>
  </si>
  <si>
    <t>Polymerní malta pro zádlažbu poklopů kabelovodu.  
Množství v položce dle tabulky kubatur.  
0,27=0.270 [A] 
Zalití kapes betonových patek zábradlí 
Množství v položce dle tabulky kubatur. 
0,88=0.880 [B] 
Celkem: A+B=1.150 [C]</t>
  </si>
  <si>
    <t>Patky zábradlí Z0+Z11 
Množství v položce dle tabulky kubatur 
9,22=9.220 [A]</t>
  </si>
  <si>
    <t>Vydláždění svahu za nenástupní hranou lomovým kamenem.  
Množství v položce dle tabulky kubatur.  
Lomový kámen tl. 200 mm + podkladní beton C 20/25 
83,7=83.700 [A]</t>
  </si>
  <si>
    <t>Podkladní vrstva dlažby ze štěrkodrti fr. 0/32.  
Množství v položce dle tabulky kubatur.  
534,64=534.640 [A]</t>
  </si>
  <si>
    <t>Betonová dlažba "šedá uni". 
Specifikace dlažby dle TZ. Pložka zahrnuje dlaždice rozměrů 400x400(200)mm, 550x400mm 
Množství v položce dle tabulky kubatur. 
466=466.000 [A]</t>
  </si>
  <si>
    <t>Izolace proti zemní vlhkosti 1xpenetrační + 2xasfaltový nátěr (svahová hrana + nástupištní prefabrikát) 
Množství v položce dle tabulky kubatur.  
496,8+993,6=1 490.400 [A] 
Izolace proti zemní vlhkosti 1xpenetrační + 2xasfaltový nátěr (monolitické zídky) 
Množství v položce dle tabulky kubatur.  
96+192=288.000 [B] 
Celkem: A+B=1 778.400 [C]</t>
  </si>
  <si>
    <t>Asfaltový pás na vnitřní straně prefabrikátu nástupištní hrany (překrytí spáry) 
Množství v položce dle tabulky kubatur. 
19,11=19.110 [B]</t>
  </si>
  <si>
    <t>Ochrana SVI geotextilií 300 g/m2, momolitické zídky 
Množství v položce dle tabulky kubatur.  
96=96.000 [A]</t>
  </si>
  <si>
    <t>Finální úprava nátěrem - pohledové části opěrných zídek 
Množství v položce dle tabulky kubatur.  
54,04=54.040 [A]</t>
  </si>
  <si>
    <t>Množství v položce dle tabulky kubatur. V množství zohledněny prořezy (5%) 
355,1=355.100 [A]</t>
  </si>
  <si>
    <t>Nástupišní hrana 
Množství v položce dle tabulky kubatur.  
180=180.000 [A]</t>
  </si>
  <si>
    <t>R921122</t>
  </si>
  <si>
    <t>ŽELEZNIČNÍ PŘECHOD CELOPRYŽOVÝ NA BETONOVÝCH PRAŽCÍCH</t>
  </si>
  <si>
    <t>Centrální přechod 
Množství v položce dle tabulky kubatur.  
12,9=12.900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</si>
  <si>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</si>
  <si>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Ukončení nástupiště - svahová hrana. (celkem 2 ks) 
Množství v položce dle tabulky kubatur.  
4=4.000 [A]</t>
  </si>
  <si>
    <t>Položka zahrnuje dlažbu vodící linie z dlaždic z plně probarveného materiálu rozměrů 200 x 200mm.  
Dlažební kostky žluté a šedé barvy včetně hladkého přerušení vodící linie. 
Specifikace dlažby dle TZ. Množství v položce dle tabulky kubatur.  
Žlutá + šedá 
35,5+35,5+0,24+0,24=71.480 [A]</t>
  </si>
  <si>
    <t>Specifikace dlažeb varovného pásu dle TZ. 
Položka obsahuje dlaždice varovného pásu s reliéfním povrchem a různými druhy barev.  
Dlaždice z plně probarveného materiálu. 
Barva žlutá: 
0,96=0.960 [A] 
Barva šedá: 
0,8=0.800 [B] 
Barva bílá: 
1,28=1.280 [C] 
Celkem: A+B+C=3.040 [D]</t>
  </si>
  <si>
    <t>Specifikace dlažeb signálního pásu dle TZ. 
Položka obsahuje dlaždice signálního pásu s reliéfním povrchem a různými druhy barev.  
Dlaždice z plně probarveného materiálu. 
Barva šedá: 
1,6=1.600 [A] 
Barva bílá: 
1,6=1.600 [B] 
Celkem: A+B=3.200 [C]</t>
  </si>
  <si>
    <t>Kotvení nástupištního prefabrikátu do podkladních vrstvev. 
Položka zahrnuje kotvení pruty betonářské výztuže průměru 14mm délky 600 mm (2ks na prefabrikát) + zalití tyče cementovou maltou MC 10, otvor v prefabrikátu vyplněný betonem C20/25. Specifikace kotvení dle TZ. 
Délka nástupiště 
180+2+2=184.000 [A]</t>
  </si>
  <si>
    <t xml:space="preserve">  SO 12-12-01.03</t>
  </si>
  <si>
    <t>Malá Skála, demolice stávajících nástupišť</t>
  </si>
  <si>
    <t>SO 12-12-01.03</t>
  </si>
  <si>
    <t>Ostatní betonové prvky z nástupišť 
Množství v položce dle tabulky kubatur.  
4,645=4.645 [A]</t>
  </si>
  <si>
    <t>R015170</t>
  </si>
  <si>
    <t>908</t>
  </si>
  <si>
    <t>POPLATKY ZA LIKVIDACI ODPADŮ NEKONTAMINOVANÝCH - 17 02 01  DŘEVO PO STAVEBNÍM POUŽITÍ, Z DEMOLIC VČ. DOPRAVY</t>
  </si>
  <si>
    <t>Dřevěné panely přechodové úpravy.  
Množství v položce dle tabulky kubatur.  
0,238=0.238 [A]</t>
  </si>
  <si>
    <t>1. Položka obsahuje:  
 - veškeré poplatky provozovateli skládky, recyklační linky nebo jiného zařízení na zpracování nebo likvidaci odpadů související s převzetím, uložením, zpracováním nebo likvidací odpadu  
2. Položka neobsahuje:  
 -   
3. Způsob měření:  
Tunou se rozumí hmotnost odpadu vytříděného v souladu se zákonem č. 185/2001 Sb., o nakládání s odpady, v platném znění.</t>
  </si>
  <si>
    <t>Betonové pražce, nenástupní hrana nástupiště č. 1 
Množství v položce dle tabulky kubatur. 
9,8=9.800 [A]</t>
  </si>
  <si>
    <t>R015320</t>
  </si>
  <si>
    <t>921</t>
  </si>
  <si>
    <t>POPLATKY ZA LIKVIDACŮ ODPADŮ NEKONTAMINOVANÝCH - 17 05 04  STÁVAJÍCÍ SYPANÝ MATERIÁL Z NÁSTUPIŠŤ - VČETNĚ DOPRAVY</t>
  </si>
  <si>
    <t>Odtěžené pochozí vrstvy nástupišť. 
Množství v položce dle tabulky kubatur. 
141,76=141.760 [A]</t>
  </si>
  <si>
    <t>11332A</t>
  </si>
  <si>
    <t>ODSTRANĚNÍ PODKLADŮ ZPEVNĚNÝCH PLOCH Z KAMENIVA NESTMELENÉHO - BEZ DOPRAVY</t>
  </si>
  <si>
    <t>Odstranění povrchové (pochozí) plochy nástupišť z drti. Odtěžení tělesa stávajících nástupišť je součástí SK 12-00-01. 
Množství v položce dle tabulyk kubatur.  
70,878=70.878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</si>
  <si>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</si>
  <si>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965311</t>
  </si>
  <si>
    <t>ROZEBRÁNÍ PŘEJEZDU, PŘECHODU Z DÍLCŮ</t>
  </si>
  <si>
    <t>Rozebrání stávajících přechodových úprav. 
Množství v položce dle tabulky kubatur. 
7,898=7.898 [A]</t>
  </si>
  <si>
    <t>965312</t>
  </si>
  <si>
    <t>ROZEBRÁNÍ PŘEJEZDU, PŘECHODU Z DÍLCŮ - ODVOZ (NA LIKVIDACI ODPADŮ NEBO JINÉ URČENÉ MÍSTO)</t>
  </si>
  <si>
    <t>Předání přechodových úprav správci - předpoklad obvod ŽST Turnov 
(4,645+3,984)*10=86.290 [A]</t>
  </si>
  <si>
    <t>965511</t>
  </si>
  <si>
    <t>ROZEBRÁNÍ NÁSTUPIŠTĚ TYPU TISCHER</t>
  </si>
  <si>
    <t>Rozebrání konstrukce nástupiště. U nástupiště č. 1 zahrnuta do demontáže nenástupní hrana z betonových pražců 
Množství v položce dle tabullky kubatur.  
92*2+177=361.000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</si>
  <si>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</si>
  <si>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965512</t>
  </si>
  <si>
    <t>ROZEBRÁNÍ NÁSTUPIŠTĚ TYPU TISCHER - ODVOZ (NA LIKVIDACI ODPADŮ NEBO JINÉ URČENÉ MÍSTO)</t>
  </si>
  <si>
    <t>Odvoz nástupištních tvárnic a předání správci ( předpoklad ŽST Turnov). 
76,117*10=761.170 [A]</t>
  </si>
  <si>
    <t>96615A</t>
  </si>
  <si>
    <t>BOURÁNÍ KONSTRUKCÍ Z PROSTÉHO BETONU - BEZ DOPRAVY</t>
  </si>
  <si>
    <t>Odstranění betonových prvků u nástupišť (vyrovnávací vrstvy z MC, podkladní beton..) 
Množství v položce dle tabulky kubatur.  
0,17+0,16=0.330 [A]</t>
  </si>
  <si>
    <t>D.2.1.3</t>
  </si>
  <si>
    <t>Přejezdy a přechody</t>
  </si>
  <si>
    <t xml:space="preserve">  SO 12-13-01</t>
  </si>
  <si>
    <t>Železniční přejezd v ev. km 115,290 (P3087)</t>
  </si>
  <si>
    <t>SO 12-13-01</t>
  </si>
  <si>
    <t>vytěžená zemina a materiál ze stávající komunikace:  
45,609*0,150 *2,1 =14.367 [A] 
Celkem: A=14.367 [B]</t>
  </si>
  <si>
    <t>POPLATKY ZA LIKVIDACŮ ODPADŮ NEKONTAMINOVANÝCH - 17 03 02  VYBOURANÝ ASFALTOVÝ BETON BEZ DEHTU - VČETNĚ DOPRAVY</t>
  </si>
  <si>
    <t>demontáž stávajícího asfaltového krytu vozovky: 
45,609*0,1*2,2 =10.034 [A] 
Celkem: A=10.034 [B]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</si>
  <si>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541/2020Sb., o nakládání s odpady, v platném znění.  
Poznámka:  
*)  U nebezpečných odpadů musí být v doplňujícím popisu položky uvedeno upřesnění  nebezpečných vlastností v rozsahu a typu koncentrace nebezpečných látek</t>
  </si>
  <si>
    <t>demontáž stávající chodníkové dlažby: 
7,792*0,06*2,5 =1.169 [A]  
demontáž stávajících silničních obrubníků: 
7*85/1000 =0.595 [B]  
Celkem: A+B=1.764 [C]</t>
  </si>
  <si>
    <t>R015330</t>
  </si>
  <si>
    <t>922</t>
  </si>
  <si>
    <t>POPLATKY ZA LIKVIDACŮ ODPADŮ NEKONTAMINOVANÝCH - 17 05 04  KAMENNÁ SUŤ - VČETNĚ DOPRAVY</t>
  </si>
  <si>
    <t>Množství odstraněných podkladních vrstev vozovky: 
45,609*0,200*2,1 =19.156 [A] 
Množství odstraněných podkladních vrstev chodnikové části: 
7,792*0,150*2,1 =2.454 [B]  
Celkem: A+B=21.610 [C]</t>
  </si>
  <si>
    <t>odstranění podkladních vrstev v komunikaci: 
45,609*0,35 =15.963 [A]  
odstranění podkladních vrstev v chodníkové části: 
7,792*0,15 =1.169 [B] 
Celkem: A+B=17.132 [C]</t>
  </si>
  <si>
    <t>11372A</t>
  </si>
  <si>
    <t>FRÉZOVÁNÍ ZPEVNĚNÝCH PLOCH ASFALTOVÝCH - BEZ DOPRAVY</t>
  </si>
  <si>
    <t>plocha odstranění asfaltových vrstev komunikace 
45,609*0,1 =4.561 [A]  
Celkem: A=4.561 [B]</t>
  </si>
  <si>
    <t>17310</t>
  </si>
  <si>
    <t>ZEMNÍ KRAJNICE A DOSYPÁVKY SE ZHUTNĚNÍM</t>
  </si>
  <si>
    <t>nezpevněná krajnice š. 0,5m a tl. 0,10m: 
(1,053+1,003)*0,5*0,1 =0.103 [A] 
Celkem: A=0.103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</si>
  <si>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</si>
  <si>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</si>
  <si>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plocha nové komunikace + plocha nového chodníku 
13,616+14,964 =28.580 [A] 
Celkem: A=28.580 [B]</t>
  </si>
  <si>
    <t>plocha betonové dlažby chodníku * tloušťka vrstev (kladecí + podkladní): 
14,964*(0,04+0,15) =2.843 [A]  
Celkem: A=2.843 [B]</t>
  </si>
  <si>
    <t>R56313</t>
  </si>
  <si>
    <t>VOZOVKOVÉ VRSTVY Z MECHANICKY ZPEVNĚNÉHO KAMENIVA TL. DO 150MM</t>
  </si>
  <si>
    <t>plocha vrstvy z mechanicky zpevněného kameniva (MZK) tl. 150 mm: 
13,616*1,05*1,05 =15.012 [A]  
Celkem: A=15.012 [B]</t>
  </si>
  <si>
    <t>R56334</t>
  </si>
  <si>
    <t>plocha vrstvy ze štěrkodrti tř. B fr. 0/63 tl. 200 mm: 
13,616*1,05*1,05*1,05 =15.762 [A]  
Celkem: A=15.762 [B]</t>
  </si>
  <si>
    <t>R572111</t>
  </si>
  <si>
    <t>INFILTRAČNÍ POSTŘIK ASFALTOVÝ DO 0,5KG/M2</t>
  </si>
  <si>
    <t>plocha infiltračního postřiku PL 0,5 kg/m2: 
13,616*1,05*1,05 =15.012 [A]  
Celkem: A=15.012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</si>
  <si>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</si>
  <si>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R572211</t>
  </si>
  <si>
    <t>SPOJOVACÍ POSTŘIK Z ASFALTU DO 0,5KG/M2</t>
  </si>
  <si>
    <t>plocha spojovacího postřiku PSA 0,5 kg/m2: 
13,616 =13.616 [A]  
Celkem: A=13.616 [B]</t>
  </si>
  <si>
    <t>R574A33</t>
  </si>
  <si>
    <t>ASFALTOVÝ BETON PRO OBRUSNÉ VRSTVY ACO 11 TL. 40MM</t>
  </si>
  <si>
    <t>plocha asfaltové obrusné vrstvy: 
13,616 =13.616 [A]  
Celkem: A=13.616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</si>
  <si>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</si>
  <si>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R574E56</t>
  </si>
  <si>
    <t>ASFALTOVÝ BETON PRO PODKLADNÍ VRSTVY ACP 16+, 16S TL. 60MM</t>
  </si>
  <si>
    <t>plocha asfaltové podkladní vrstvy: 
13,6162*1,05 =14.297 [A]  
Celkem: A=14.297 [B]</t>
  </si>
  <si>
    <t>R582601</t>
  </si>
  <si>
    <t>KRYTY Z BETON DLAŽDIC SE ZÁMKEM ŠEDÝCH TL 60MM BEZ LOŽE</t>
  </si>
  <si>
    <t>"plocha betonové dlažby + 20% dořezy  
13,839*1,2=16.607 [A]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</si>
  <si>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</si>
  <si>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R58260A</t>
  </si>
  <si>
    <t>KRYTY Z BETON DLAŽDIC SE ZÁMKEM BAREV RELIÉFNÍCH TL 60MM BEZ LOŽE</t>
  </si>
  <si>
    <t>plocha betonové dlažby + 20% dořezy 
1,125*1,2 =1.350 [A]  
Celkem: A=1.350 [B]</t>
  </si>
  <si>
    <t>R58920</t>
  </si>
  <si>
    <t>VÝPLŇ SPAR MODIFIKOVANÝM ASFALTEM</t>
  </si>
  <si>
    <t>asfaltová zálivka v místě napojení nové a stávající komunikace, v místě mezi závěrnou zídku a novou komunikací (viz. Situace přejezdu) 
6,695+6,715+6,92+6,905 =27.235 [A] 
Celkem: A=27.235 [B]</t>
  </si>
  <si>
    <t>položka zahrnuje:  
- dodávku předepsaného materiálu  
- vyčištění a výplň spar tímto materiálem</t>
  </si>
  <si>
    <t>914117</t>
  </si>
  <si>
    <t>DOPRAV ZNAČKY ZÁKLAD VEL OCEL NEREFLEXNÍ - DEMONT Z PORTÁLU</t>
  </si>
  <si>
    <t>demontáž silničního dopravního značení ze stávajících sloupků, značky A32a „Výstražný kříž pro železniční přejezd jednokolejný“: 
2 =2.000 [A]  
demontáž silničního dopravního značení ze stávajících sloupků, značky A30 „Železniční přejezd bez závor“: 
2 =2.000 [B]  
Celkem: A+B=4.000 [C]</t>
  </si>
  <si>
    <t>položka zahrnuje:  
- odstranění, demontáž a odklizení materiálu s odvozem na předepsané místo  
- pomocné konstrukce (lešení, zdvíhací plošina)</t>
  </si>
  <si>
    <t>914281</t>
  </si>
  <si>
    <t>DOPRAV ZNAČKY ZVĚTŠ VEL HLINÍK FÓLIE TŘ 3 - DOD A MONT</t>
  </si>
  <si>
    <t>osazení dopravního značení na výstražné skříně: A32a „Výstražný kříž pro železniční přejezd jednokolejný“ - reflexní se žlutým zvýrazněním tř. III (Fluorescentní fólie) o rozměru 1200 mm. 
5 =5.000 [A]  
osazení dopravního značení A29 "Železniční přejezd se závorami" v reflexním rámečku se žlutým zvýrazněním tř. III (Fluorescentní fólie). na stávající sloupky 
2 =2.000 [B]  
Celkem: A+B=7.000 [C]</t>
  </si>
  <si>
    <t>položka zahrnuje:  
- dodávku a montáž značek v požadovaném provedení</t>
  </si>
  <si>
    <t>915111</t>
  </si>
  <si>
    <t>VODOROVNÉ DOPRAVNÍ ZNAČENÍ BARVOU HLADKÉ - DODÁVKA A POKLÁDKA</t>
  </si>
  <si>
    <t>značka V01a „Podélná čára souvislá" 
(4,594+9,808)*0,125 =1.800 [A]</t>
  </si>
  <si>
    <t>položka zahrnuje:  
- dodání a pokládku nátěrového materiálu (měří se pouze natíraná plocha)  
- předznačení a reflexní úpravu</t>
  </si>
  <si>
    <t>919112</t>
  </si>
  <si>
    <t>ŘEZÁNÍ ASFALTOVÉHO KRYTU VOZOVEK TL DO 100MM</t>
  </si>
  <si>
    <t>řez vrstvami komunikace v místě napojení 
6,695+6,905 =13.600 [A]</t>
  </si>
  <si>
    <t>položka zahrnuje řezání vozovkové vrstvy v předepsané tloušťce, včetně spotřeby vody</t>
  </si>
  <si>
    <t>upevňovadla s antikorozní úpravou v oblasti přejezdové konstrukce 
10,2 =10.200 [A]</t>
  </si>
  <si>
    <t>R917212</t>
  </si>
  <si>
    <t>ZÁHONOVÉ OBRUBY Z BETONOVÝCH OBRUBNÍKŮ ŠÍŘ 80MM</t>
  </si>
  <si>
    <t>délka chodníkové obruby tl. 80mm, včetně bet. lože + opěrek  z betonu C16/20 
2,937+3,876 =6.813 [A]</t>
  </si>
  <si>
    <t>R917224</t>
  </si>
  <si>
    <t>délka chodníkové obruby tl. 150mm, včetně bet. lože + opěrek  z betonu C16/20 
7,25+2,465+2,174 =11.889 [A] 
Celkem: A=11.889 [B]</t>
  </si>
  <si>
    <t>921410</t>
  </si>
  <si>
    <t>ŽELEZNIČNÍ PŘEJEZD PLASTBETONOVÝ</t>
  </si>
  <si>
    <t>doplnění nových vnějších plastbetonových panelů, včetně závěrných zídek, ke stávajícím vnitřním plastbetonovým panelům. 
1,01*9,6*2 =19.392 [A]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</si>
  <si>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</si>
  <si>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12-13-02</t>
  </si>
  <si>
    <t>Železnicní přejezd v ev. km 115,383 (P3088)</t>
  </si>
  <si>
    <t>SO 12-13-02</t>
  </si>
  <si>
    <t>vytažená zemina a materiál ze stávající komunikace:  
29,136*0,150*2,1 =9.178 [A] 
vytažená zemina a materiál z výkopu jámy pro Š1 kalového koše: 
1,000*1,500*2,1  =3.150 [B] 
vytažená zemina a materiál z výkopu rýhy pro svodné potrubí: 
0,600*0,800*1,700*2,1 =1.714 [C] 
vytažená zemina a materiál z výkopu odvodňovacího žlabu (pod žlabem): 
0,260*7,500*2,1 =4.095 [D] 
vytažená zemina a materiál z výkopu odvodňovacího žlabu (za čelem): 
0,611*0,900*2,1 =1.155 [E] 
Celkem: A+B+C+D+E=19.292 [F]</t>
  </si>
  <si>
    <t>demontáž stávajícího asfaltového krytu vozovky: 
29,136*0,1*2,2 =6.410 [A] 
Celkem: A=6.410 [B]</t>
  </si>
  <si>
    <t>demontáž stávajícího odvodňovacího žlabu: 
0,180*6,660*2,5 =2.997 [A] 
odstraněný podkladní beton odvodňovacího žlabu: 
0,121*6,660*2,5 =2.015 [B]  
Celkem: A+B=5.012 [C]</t>
  </si>
  <si>
    <t>Množství odstraněných podkladních vrstev vozovky: 
29,136*0,2*2,1 =12.237 [A] 
Celkem: A=12.237 [B]</t>
  </si>
  <si>
    <t>11325A</t>
  </si>
  <si>
    <t>ODSTRANĚNÍ PŘÍKOPŮ A RIGOLŮ Z MONOLIT BETONU - BEZ DOPRAVY</t>
  </si>
  <si>
    <t>odstranění stávajícího žlabu v komunikaci 
6,66*(0,18+0,121) =2.005 [A]</t>
  </si>
  <si>
    <t>Položka zahrnuje odstranění betonové konstrukce, veškerou manipulaci s vybouranou sutí a s vybouranými hmotami, 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 Nezpevněné podkladní konstrukce je třeba vykázat v pol.11332.</t>
  </si>
  <si>
    <t>odstranění podkladních vrstev v komunikaci: 
29,136*0,35 =10.198 [A]</t>
  </si>
  <si>
    <t>plocha odstranění asfaltových vrstev komunikace 
29,136*0,100 =2.914 [A]</t>
  </si>
  <si>
    <t>nezpevněná krajnice š. 0,5m a tl. 0,10m: 
(5,625+6,834)*0,5*0,1 =0.623 [A]</t>
  </si>
  <si>
    <t>"Zásyp šachty drceným kamenivem fr 16/32 mm  
(1,7*1*1)-(3,14*0,275^2*1)=1.463 [A]  
Obsyp štěrkopískem + vyrovnávací vrstva pod Š1  
(1,62*0,4*1)+(0,65*0,2*1)=0.778 [B] ]   
Celkem: A+B=2.241 [C]</t>
  </si>
  <si>
    <t>plocha  komunikace  
29,136 =29.136 [A]</t>
  </si>
  <si>
    <t>(1,77*1)-(3,14*0,275^2)+(1,26*0,9) =2.667 [A]</t>
  </si>
  <si>
    <t>2,667=2.667 [A]</t>
  </si>
  <si>
    <t>451314</t>
  </si>
  <si>
    <t>PODKLADNÍ A VÝPLŇOVÉ VRSTVY Z PROSTÉHO BETONU C25/30</t>
  </si>
  <si>
    <t>podklad z betonu pod odvodňovacím žlabem (podkladní beton C25/30, tl. 0,20 m) 
0,28*7,5=2.100 [A]</t>
  </si>
  <si>
    <t>plocha vrstvy z mechanicky zpevněného kameniva (MZK) tl. 150 mm: 
29,136*1,05*1,05 =32.122 [A]</t>
  </si>
  <si>
    <t>plocha vrstvy ze štěrkodrti tř. B fr. 0/63 tl. 200 mm: 
29,136*1,05*1,05 =32.122 [A]</t>
  </si>
  <si>
    <t>plocha infiltračního postřiku PL 0,5 kg/m2: 
29,136*1,05*1,05 =32.122 [A]</t>
  </si>
  <si>
    <t>plocha spojovacího postřiku PSA 0,5 kg/m2: 
29,136 =29.136 [A]  
Celkem: A=29.136 [B]</t>
  </si>
  <si>
    <t>plocha asfaltové obrusné vrstvy: 
29,136 =29.136 [A]</t>
  </si>
  <si>
    <t>plocha asfaltové podkladní vrstvy: 
29,136*1,05 =30.593 [A]</t>
  </si>
  <si>
    <t>asfaltová zálivka v místě napojení nové a stávající komunikace, v místě odvodňovacího žlabu, v místě mezi závěrnou zídku a novou komunikací (viz. Situace přejezdu) 
5,221+5,993+6,18+6,413 =23.807 [A]</t>
  </si>
  <si>
    <t>87434</t>
  </si>
  <si>
    <t>POTRUBÍ Z TRUB PLASTOVÝCH ODPADNÍCH DN DO 200MM</t>
  </si>
  <si>
    <t>"trouba DN 200 mm, včetně kolen, lože, obsypu  
0,35+0,7+0,45=1.500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</si>
  <si>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</si>
  <si>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894358</t>
  </si>
  <si>
    <t>ŠACHTY KANALIZAČNÍ Z PROST BETONU NA POTRUBÍ DN DO 600MM</t>
  </si>
  <si>
    <t>"šachta Š1 pro kalový koš  
1=1.000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</si>
  <si>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</si>
  <si>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demontáž silničního dopravního značení ze stávajících sloupků, značky A32a „Výstražný kříž pro železniční přejezd jednokolejný“: 
3 =3.000 [A]  
demontáž silničního dopravního značení ze stávajících sloupků, značky A30 „Železniční přejezd bez závor“: 
2 =2.000 [B]  
Celkem: A+B=5.000 [C]</t>
  </si>
  <si>
    <t>osazení dopravního značení na výstražné skříně: A32a „Výstražný kříž pro železniční přejezd jednokolejný“ - reflexní se žlutým zvýrazněním tř. III (Fluorescentní fólie) o rozměru 1200 mm. 
4 =4.000 [A]  
osazení dopravního značení A29 "Železniční přejezd se závorami" v reflexním rámečku se žlutým zvýrazněním tř. III (Fluorescentní fólie). na stávající sloupky 
2 =2.000 [B]  
Celkem: A+B=6.000 [C]</t>
  </si>
  <si>
    <t>značka V01a „Podélná čára souvislá" 
(6,217+4,258)*0,125=1.309 [B]</t>
  </si>
  <si>
    <t>916E2</t>
  </si>
  <si>
    <t>VÝSTRAŽNÝ PÁS PLASTOVÝ</t>
  </si>
  <si>
    <t>"Nalepovací varovný pás s výstupky vizuálně kontrastní  
plocha: 0,40m*0,60m  
 4=4.000 [A]</t>
  </si>
  <si>
    <t>položka zahrnuje dodání zařízení v předepsaném provedení včetně jeho osazení</t>
  </si>
  <si>
    <t>93557</t>
  </si>
  <si>
    <t>ŽLABY Z DÍLCŮ Z BETONU SVĚTLÉ ŠÍŘKY DO 500MM VČET MŘÍŽÍ</t>
  </si>
  <si>
    <t>"železobetonového prefabrikátu tvaru písmene ""U"" s plastovou mříží únosnosti D400 dle ČSN EN 124, o š. 0,70 a v. 0,60 m, délky 7,5 m.  
7,5=7.500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</si>
  <si>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</si>
  <si>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R921410</t>
  </si>
  <si>
    <t>ŽELEZNIČNÍ PŘEJEZD PLASTBETONOVÝ - DEMONTÁŽ A ZPĚTNÁ MONTÁŽ</t>
  </si>
  <si>
    <t>demontáž a zpětná montáž stávající plastbetonové přejezdové konstrukce. 
půdorysná plocha stávající plastbetonové přejezdové konstrukce: 
26,688=26.688 [A]</t>
  </si>
  <si>
    <t>1. Položka obsahuje:  
 – úpravu a hutnění podloží přejezdové konstrukce  
 – demontáž a zpětná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</si>
  <si>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13-13-01</t>
  </si>
  <si>
    <t>Železnicní přejezd v ev. km 117,112 (P3089), úprava přechodové kce</t>
  </si>
  <si>
    <t>SO 13-13-01</t>
  </si>
  <si>
    <t>vytažená zemina a materiál z výkopů pro patky zábradlí: 
(0,4*0,4*0,9)*(8+18)*2,1 =7.862 [A]</t>
  </si>
  <si>
    <t>množství odstraněných vrstev bezpevněné vozovky chodníku: 
5,357*0,25*2,1 =2.812 [A]</t>
  </si>
  <si>
    <t>odstranění vrstev chodníku: 
5,357*0,25 =1.339 [A]</t>
  </si>
  <si>
    <t>plocha  komunikace  
5,357 =5.357 [A]</t>
  </si>
  <si>
    <t>348175</t>
  </si>
  <si>
    <t>ZÁBRADLÍ Z DÍLCŮ KOVOVÝCH ŽÁROVĚ STŘÍKANÉ KOVEM S NÁTĚREM</t>
  </si>
  <si>
    <t>Zábradlí Z1 + Z2 
195,924+425,959=621.883 [A]</t>
  </si>
  <si>
    <t>Podkladní vrstva chodníku - štěrkodrť fr. 0/63 mm, tl. 0,200 
5,357*0,2=1.071 [A]</t>
  </si>
  <si>
    <t>461385</t>
  </si>
  <si>
    <t>PATKY ZE ŽELEZOBETONU DO C30/37 VČET VÝZTUŽE</t>
  </si>
  <si>
    <t>Patky zábradlí: 
Patky ŽB C 30/37 
(0,3*0,3*0,8)*26=1.872 [A]</t>
  </si>
  <si>
    <t>položka zahrnuje:  
- nutné zemní práce (hloubení rýh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</si>
  <si>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Patky zábradlí: 
Podkladní prostý beton C16/20 
26 * 0,016=0.416 [A]</t>
  </si>
  <si>
    <t>567336</t>
  </si>
  <si>
    <t>obrusná vrstva ze zhutněné recyklovatelné asfaltové směsi s pojivem (R-mat) tl. 50 mm 
5,357 =5.357 [A]</t>
  </si>
  <si>
    <t>demontáž silničního dopravního značení ze stávajících sloupků, značky A32a: 
2 =2.000 [A]</t>
  </si>
  <si>
    <t>osazení dopravního značení na výstražné skříně: A32a „Výstražný kříž pro železniční přejezd jednokolejný“ - reflexní se žlutým zvýrazněním tř. III (Fluorescentní fólie) o rozměru 1200 mm. 
2 =2.000 [A]</t>
  </si>
  <si>
    <t>demontáž stávající železobetonové přechodové konstrukce: 
7,412 =7.412 [A]</t>
  </si>
  <si>
    <t>R921112</t>
  </si>
  <si>
    <t>ŽELEZNIČNÍ PŘEJEZD CELOPRYŽOVÝ NA BETONOVÝCH PRAŽCÍCH</t>
  </si>
  <si>
    <t>celková plocha navržené přechodové konstrukce z vnitřních pryžových panelů 
2,268 =2.268 [A]</t>
  </si>
  <si>
    <t xml:space="preserve">  SO 13-13-02</t>
  </si>
  <si>
    <t>Železnicní přejezd v ev. km 120,600 (P3092), úprava přechodové kce</t>
  </si>
  <si>
    <t>SO 13-13-02</t>
  </si>
  <si>
    <t>demontáž stávajícího asfaltového krytu vozovky: 
5,781*0,1*2,2 =1.272 [A] 
Celkem: A=1.272 [B]</t>
  </si>
  <si>
    <t>beton z demolic - sloupek, zídka: 
(0,088+0,47)*2,5 =1.395 [A]  
Celkem: A=1.395 [B]</t>
  </si>
  <si>
    <t>Množství odstraněných podkladních vrstev vozovky: 
5,781*0,15*2,1=1.821 [A] 
Celkem: A=1.821 [B]</t>
  </si>
  <si>
    <t>odstranění podkladních vrstev v komunikaci: 
5,781*0,15 =0.867 [A] 
Celkem: A=0.867 [B]</t>
  </si>
  <si>
    <t>plocha odstranění asfaltových vrstev komunikace 
5,781*0,1 =0.578 [A]  
Celkem: A=0.578 [B]</t>
  </si>
  <si>
    <t>nezpevněná krajnice š. 0,5m a tl. 0,10m: 
(0,715+0,824+0,788+0,774)*0,5*0,1 =0.155 [A]  
Celkem: A=0.155 [B]</t>
  </si>
  <si>
    <t>plocha komunikace 
5,781  =5.781 [A] 
Celkem: A=5.781 [B]</t>
  </si>
  <si>
    <t>plocha vrstvy z mechanicky zpevněného kameniva (MZK) tl. 150 mm: 
5,781*1,05*1,05 =6.374 [A] 
Celkem: A=6.374 [B]</t>
  </si>
  <si>
    <t>plocha infiltračního postřiku PL 0,5 kg/m2: 
5,781*1,05*1,05 =6.374 [A] 
Celkem: A=6.374 [B]</t>
  </si>
  <si>
    <t>plocha spojovacího postřiku PSA 0,5 kg/m2: 
5,781 =5.781 [A]  
Celkem: A=5.781 [B]</t>
  </si>
  <si>
    <t>plocha asfaltové obrusné vrstvy: 
5,781 =5.781 [A]  
Celkem: A=5.781 [B]</t>
  </si>
  <si>
    <t>plocha asfaltové podkladní vrstvy: 
5,781*1,05 =6.070 [A]  
Celkem: A=6.070 [B]</t>
  </si>
  <si>
    <t>asfaltová zálivka v místě napojení nové a stávající komunikace, v místě mezi závěrnou zídku a novou komunikací (viz. Situace přejezdu) 
4,474+4,572+4,406+4,267 =17.719 [A]  
Celkem: A=17.719 [B]</t>
  </si>
  <si>
    <t>osazení dopravního značení na výstražné skříně: A32a „Výstražný kříž pro železniční přejezd jednokolejný“ - reflexní se žlutým zvýrazněním tř. III (Fluorescentní fólie) o rozměru 1200 mm. 
3 =3.000 [A]  
osazení dopravního značení A29 "Železniční přejezd se závorami" v reflexním rámečku se žlutým zvýrazněním tř. III (Fluorescentní fólie). na stávající sloupky 
2 =2.000 [B]  
Celkem: A+B=5.000 [C]</t>
  </si>
  <si>
    <t>značka V01a „Podélná čára souvislá" 
(0,779+0,767)*0,125 =0.193 [A] 
Celkem: A=0.193 [B]</t>
  </si>
  <si>
    <t>řez vrstvami komunikace v místě napojení 
4,474+4,267 =8.741 [A]  
Celkem: A=8.741 [B]</t>
  </si>
  <si>
    <t>zpětná montáž stávající pryžové přejezdové konstrukce: 
6,804m2 =6.804 [A]  
Celkem: A=6.804 [B]</t>
  </si>
  <si>
    <t>demontáž stávající pryžové přejezdové konstrukce 
6,804 =6.804 [A]</t>
  </si>
  <si>
    <t>R916E2</t>
  </si>
  <si>
    <t>Nalepovací varovný pás s výstupky vizuálně kontrastní 
plocha: 0,40m*0,60m 
4 =4.000 [A]</t>
  </si>
  <si>
    <t xml:space="preserve">  SO 13-13-03</t>
  </si>
  <si>
    <t>Železnicní přejezd v ev. km 120,685 (P3093)</t>
  </si>
  <si>
    <t>SO 13-13-03</t>
  </si>
  <si>
    <t>vytěžená zemina a materiál z krajnic komunikace: 
7,136*0,45*2,1 =6.744 [A]  
vytěžená zemina a materiál ze stávající komunikace:  
66,95*0,15*2,1 =21.089 [B]  
vytěžená zemina a materiál z výkopu pro svodné potrubí: 
1,511*0,8*2,1 =2.538 [C] 
vytěžená zemina a materiál z výkopu pro výtokový díl: 
0,528*1*2,1 =1.109 [D]  
vytažená zemina a materiál z výkopu odvodňovacího žlabu (pod žlabem): 
0,26*9*2,1 =4.914 [E]  
vytěžená zemina a materiál z výkopu odvodňovacího žlabu (za čelem): 
0,434*0,9*2,1 =0.820 [F] 
Celkem: A+B+C+D+E+F=37.214 [G]</t>
  </si>
  <si>
    <t>demontáž stávajícího asfaltového krytu vozovky: 
66,95*0,1*2,2 =14.729 [A]</t>
  </si>
  <si>
    <t>demontáž stávajícího odvodňovacího žlabu: 
0,18*7,1*2,5 =3.195 [A]  
odstraněný podkladní beton odvodňovacího žlabu: 
0,121*7,1*2,5 =2.148 [B]  
Celkem: A+B=5.343 [C]</t>
  </si>
  <si>
    <t>Množství odstraněných podkladních vrstev vozovky: 
66,95*0,2*2,1 =28.119 [A] 
Celkem: A=28.119 [B]</t>
  </si>
  <si>
    <t>11110</t>
  </si>
  <si>
    <t>ODSTRANĚNÍ TRAVIN</t>
  </si>
  <si>
    <t>odstranění travin z krajnic 
7,136 =7.136 [A]  
Celkem: A=7.136 [B]</t>
  </si>
  <si>
    <t>odstranění travin bez ohledu na způsob provedení  
přemístění travin s uložením na hromady</t>
  </si>
  <si>
    <t>odstranění stávajícího žlabu v komunikaci 
7,1*(0,18+0,121)  =2.137 [A]  
Celkem: A=2.137 [B]</t>
  </si>
  <si>
    <t>odstranění podkladních vrstev v komunikaci: 
(7,136+66,95)*0,35 =25.930 [A] 
Celkem: A=25.930 [B]</t>
  </si>
  <si>
    <t>plocha odstranění asfaltových vrstev komunikace 
66,95*0,1 =6.695 [A]  
Celkem: A=6.695 [B]</t>
  </si>
  <si>
    <t>nezpevněná krajnice š. 0,5m a tl. 0,10m: 
(2,283+3,098+9,364+2,974+3,327+3,613)*0,5*0,1 =1.233 [A]  
Celkem: A=1.233 [B]</t>
  </si>
  <si>
    <t>plocha  komunikace  
58,225 =58.225 [A]  
Celkem: A=58.225 [B]</t>
  </si>
  <si>
    <t>(3,165*0,9)+(0,93*0,9) =3.686 [A]</t>
  </si>
  <si>
    <t>3,686 =3.686 [A]</t>
  </si>
  <si>
    <t>Výtokový díl 
0,8*0,66*0,1 =0.053 [A]  
Pod odláždění 
0,63*1*0,1 =0.063 [B]  
Celkem: A+B=0.116 [C]</t>
  </si>
  <si>
    <t>podklad z betonu pod odvodňovacím žlabem (podkladní beton C25/30, tl. 0,20 m) 
0,28*9=2.520 [A]  
Celkem: A=2.520 [B]</t>
  </si>
  <si>
    <t>0,63 * 1 * 0,2 =0.126 [A]</t>
  </si>
  <si>
    <t>plocha vrstvy z mechanicky zpevněného kameniva (MZK) tl. 150 mm: 
58,225*1,05*1,05 =64.193 [A] 
Celkem: A=64.193 [B]</t>
  </si>
  <si>
    <t>plocha vrstvy ze štěrkodrti tř. B fr. 0/63 tl. 200 mm: 
58,225*1,05*1,05*1,05 =67.403 [A]  
Celkem: A=67.403 [B]</t>
  </si>
  <si>
    <t>plocha infiltračního postřiku PL 0,5 kg/m2: 
58,225*1,05*1,05 =64.193 [A]  
Celkem: A=64.193 [B]</t>
  </si>
  <si>
    <t>plocha spojovacího postřiku PSA 0,5 kg/m2: 
58,225 =58.225 [A]  
Celkem: A=58.225 [B]</t>
  </si>
  <si>
    <t>plocha asfaltové obrusné vrstvy: 
58,225 =58.225 [A]  
Celkem: A=58.225 [B]</t>
  </si>
  <si>
    <t>plocha asfaltové podkladní vrstvy: 
58,225*1,05 =61.136 [A]  
Celkem: A=61.136 [B]</t>
  </si>
  <si>
    <t>asfaltová zálivka v místě napojení nové a stávající komunikace, v místě odvodňovacího žlabu, v místě mezi závěrnou zídku a novou komunikací (viz. Situace přejezdu) 
6,231+7,12+7,264+7,582+7,582+3,827 =39.606 [A] 
Celkem: A=39.606 [B]</t>
  </si>
  <si>
    <t>trouba DN 200 mm, včetně kolen, lože, obsypu 
3,6 =3.600 [A]  
Celkem: A=3.600 [B]</t>
  </si>
  <si>
    <t>89516</t>
  </si>
  <si>
    <t>DRENÁŽNÍ VÝUSŤ Z BETON DÍLCŮ</t>
  </si>
  <si>
    <t>Výtokový díl 
1 =1.000 [A]  
Celkem: A=1.000 [B]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</si>
  <si>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</si>
  <si>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osazení dopravního značení na výstražné skříně: A32a „Výstražný kříž pro železniční přejezd jednokolejný“ - reflexní se žlutým zvýrazněním tř. III (Fluorescentní fólie). 
4 =4.000 [A]  
osazení dopravního značení A29 "Železniční přejezd se závorami" v reflexním rámečku se žlutým zvýrazněním tř. III (Fluorescentní fólie). na stávající sloupky 
2 =2.000 [B]  
Celkem: A+B=6.000 [C]</t>
  </si>
  <si>
    <t>značka V01a „Podélná čára souvislá" 
(6,422+6,935)*0,125 =1.670 [A]   
Celkem: A=1.670 [B]</t>
  </si>
  <si>
    <t>řez vrstvami komunikace v místě napojení 
6,231+3,827  =10.058 [A] 
Celkem: A=10.058 [B]</t>
  </si>
  <si>
    <t>železobetonového prefabrikátu tvaru písmene "U" s plastovou mříží únosnosti D400 dle ČSN EN 124, o š. 0,70 a v. 0,60 m, délky 9 m. 
9 =9.000 [A]</t>
  </si>
  <si>
    <t>demontáž stávajících vnitřních pryžových přejezdových panelů: 
12,943 =12.943 [A]  
Celkem: A=12.943 [B]</t>
  </si>
  <si>
    <t>celková plocha navržené přejezdové konstrukce, včetně závěrných zídek 
36,792 =36.792 [A]  
Celkem: A=36.792 [B]</t>
  </si>
  <si>
    <t>D.2.1.4</t>
  </si>
  <si>
    <t>Mosty, propustky, zdi</t>
  </si>
  <si>
    <t xml:space="preserve">  SO 13-20-01</t>
  </si>
  <si>
    <t>Železniční most v ev. km 116,150</t>
  </si>
  <si>
    <t>SO 13-20-01</t>
  </si>
  <si>
    <t>Všeobecné položky</t>
  </si>
  <si>
    <t>(132,58-28,3)*2=208.560 [A]</t>
  </si>
  <si>
    <t>beton z horní části mostu a křídel  
(16,69+1,2)*2,5=44.725 [A] 
sanace- odstranění nesoudržného podkladu  
84*0,02=1.680 [D] 
Celkem: A+D=46.405 [E]</t>
  </si>
  <si>
    <t>12273A</t>
  </si>
  <si>
    <t>ODKOPÁVKY A PROKOPÁVKY OBECNÉ TŘ. I - BEZ DOPRAVY</t>
  </si>
  <si>
    <t>viz výkres NS- pudor, řezy  příloha 2.031 
132,58=132.580 [A] 
výkop pro provedení sanací  
62,91=62.910 [B] 
Celkem: A+B=195.490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</si>
  <si>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</si>
  <si>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zpětný zásyp po provedení sanace  
viz výkres NS- pudor, řezy  příloha 2.031 
62,91=62.910 [B]</t>
  </si>
  <si>
    <t>viz výkres NS- pudor, řezy  příloha 2.031,   štěrkodrť fr. 16/32 
12,01=12.010 [A]</t>
  </si>
  <si>
    <t>17491</t>
  </si>
  <si>
    <t>ZÁSYP JAM A RÝH Z JINÝCH MATERIÁLŮ</t>
  </si>
  <si>
    <t>zpěný zásyp z vyzýskaného materiálu  
viz výkres NS- pudor, řezy  příloha 2.031 
28,03=28.030 [A]</t>
  </si>
  <si>
    <t>21461</t>
  </si>
  <si>
    <t>SEPARAČNÍ GEOTEXTILIE</t>
  </si>
  <si>
    <t>geotextilie min 300 g/m2 
součást ochrany proti stékající vodě  
146=146.000 [A] 
součást ochrany pro zemní vlhkosti  
10=10.000 [B] 
Celkem: A+B=156.000 [C]</t>
  </si>
  <si>
    <t>R2826060</t>
  </si>
  <si>
    <t>Nízkotlaká  injektáž těsnící stěny tloušťka přes 400 mm standardní podmínky</t>
  </si>
  <si>
    <t>Nízkotlaká injektáž     
  těsnících stěn    
    ve standardních podmínkách, tloušťky    
      přes 400 mm</t>
  </si>
  <si>
    <t>Sanace kamenných ploch- Nízkotlaká injektáž - do tlaku 0,6 MPa  
135=135.000 [A]</t>
  </si>
  <si>
    <t>31717</t>
  </si>
  <si>
    <t>KOVOVÉ KONSTRUKCE PRO KOTVENÍ ŘÍMSY</t>
  </si>
  <si>
    <t>odečteno z výkresu výztuže č. 2.005 
prvek č. 14, profil 8 celková délka 36*1.1=39,6 
39,6*0,3946=15.626 [A] 
prvek č. 15, profil 8 celková délka 37*1.05=38,9 
38,9*0,3946=15.350 [B] 
Celkem: A+B=30.976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</si>
  <si>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</si>
  <si>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</si>
  <si>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</si>
  <si>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C30/37-XC4,XD3,XF3-Cl 0,2-Dmax 16-S3 + rezerva 3 % 
římsy viz výkres tvaru příloha 2.004 
římsa-  křídla  6,18*1,03=6.365 [B]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</si>
  <si>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</si>
  <si>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</si>
  <si>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</si>
  <si>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římsy viz výkres výztuže příloha 2.005 
výztuž říms na křídlech - konstrukce pro kotvení říms (prvky č.14,15) 
0,371-((39,6+38,9)*0,000395)=0.340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</si>
  <si>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</si>
  <si>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34894A</t>
  </si>
  <si>
    <t>ZÁBRADLÍ A ZÁBRADEL ZÍDKY Z OCELI S 235</t>
  </si>
  <si>
    <t>zabradlí  
0,746=0.746 [A]</t>
  </si>
  <si>
    <t>421325</t>
  </si>
  <si>
    <t>MOSTNÍ NOSNÉ DESKOVÉ KONSTRUKCE ZE ŽELEZOBETONU C30/37</t>
  </si>
  <si>
    <t>C30/37-XC4,XD3,XF3-Cl 0,2-Dmax 16-S3 
viz výkres tvaru příloha 2.004 + rezerva 3 %  
deska podstava  29,55*1,03=30.437 [A] 
deska stěna 8,42*1,03=8.673 [B] 
deska římsy 3,24*1,03=3.337 [D] 
Celkem: A+B+D=42.447 [E]</t>
  </si>
  <si>
    <t>421365</t>
  </si>
  <si>
    <t>VÝZTUŽ MOSTNÍ DESKOVÉ KONSTRUKCE Z OCELI 10505, B500B</t>
  </si>
  <si>
    <t>viz výkres výztuže příloha 2.005 
výztuž desky  5,183=5.183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</si>
  <si>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</si>
  <si>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podkladní beton pod mostní deskou  C16/20-XC2  + 3% rezerva  
viz výkres NS- půdorys a řezy  příloha 2.031 
18,40=18.400 [A]</t>
  </si>
  <si>
    <t>Podkladní beton nástupištní prefabrikáty + odvodňovací žlábky</t>
  </si>
  <si>
    <t>podkladní vrstva betonu pod dlažbu z lomového kamene  
8,88=8.880 [A]</t>
  </si>
  <si>
    <t>45738A</t>
  </si>
  <si>
    <t>VYROVNÁVACÍ A SPÁD ŽELEZOBETON DO C20/25 VČET VÝZTUŽE</t>
  </si>
  <si>
    <t>tvrdá ochranná vrstva  izolace beton C 25/30 - XC2, XF1 tl. 50 mm vyztužení ocelovou sítí   průměr 4 mm s oky 100x100 mm 
146*0,05=7.300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</si>
  <si>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</si>
  <si>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</si>
  <si>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odláždění tl. 200 mm viz výkres NS- pudor, řezy  příloha 2.031 
48,6*0,2=9.720 [A]</t>
  </si>
  <si>
    <t>626113</t>
  </si>
  <si>
    <t>REPROFILACE PODHLEDŮ, SVISLÝCH PLOCH SANAČNÍ MALTOU JEDNOVRST TL 30MM</t>
  </si>
  <si>
    <t>sanace betonových povrchů 
42=42.000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</si>
  <si>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</si>
  <si>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62631</t>
  </si>
  <si>
    <t>SPOJOVACÍ MŮSTEK MEZI STARÝM A NOVÝM BETONEM</t>
  </si>
  <si>
    <t>adhezní spojovací můstek na polymer-cementové bázi 
římsa na křídlech - přesné rozměry budou upraveny na stavbě  
2*8,1*0,6+2*8*0,6=19.320 [A]</t>
  </si>
  <si>
    <t>62641</t>
  </si>
  <si>
    <t>SJEDNOCUJÍCÍ STĚRKA JEMNOU MALTOU TL CCA 2MM</t>
  </si>
  <si>
    <t>sanace betonových povrchů 
210=210.000 [A]</t>
  </si>
  <si>
    <t>62652</t>
  </si>
  <si>
    <t>OCHRANA VÝZTUŽE PŘI NEDOSTATEČNÉM KRYTÍ</t>
  </si>
  <si>
    <t>sanace betonových povrchů 
21=21.000 [A]</t>
  </si>
  <si>
    <t>položka zahrnuje:  
dodávku veškerého materiálu potřebného pro předepsanou úpravu v předepsané kvalitě  
položení vrstvy v předepsané tloušťce  
potřebná lešení a podpěrné konstrukce</t>
  </si>
  <si>
    <t>sanace- obnova spárování  
135=135.000 [A]</t>
  </si>
  <si>
    <t>711211</t>
  </si>
  <si>
    <t>IZOLACE ZVLÁŠT KONSTR PROTI ZEM VLHK ASFALT NÁTĚRY</t>
  </si>
  <si>
    <t>1x PENETRAČNĚ ADHÉZNÍ NÁTĚR  
2x ASFALTOVÝ NÁTĚR</t>
  </si>
  <si>
    <t>viz výkres NS- pudor, řezy  příloha 2.031 
10=10.000 [A]</t>
  </si>
  <si>
    <t>711232</t>
  </si>
  <si>
    <t>IZOLACE ZVLÁŠT KONSTR PROTI VOL STÉK VODĚ ASFALT PÁSY</t>
  </si>
  <si>
    <t>penetrační adhezní nátěr (250-300 g/m2)  
asfaltová pásová izolace (tl. min 4 mm)</t>
  </si>
  <si>
    <t>viz výkres NS- pudor, řezy  příloha 2.031 asfaltové pásy tl. min 4 mm 
146=146.000 [A]</t>
  </si>
  <si>
    <t>78272</t>
  </si>
  <si>
    <t>OBKLADY STĚN Z PŘÍROD KAMENE TVRDÉHO</t>
  </si>
  <si>
    <t>sanace - lokální přezdění vypadlých kamená   
6,75=6.750 [A]</t>
  </si>
  <si>
    <t>- položky podlah a obkladů zahrnují kompletní podlahy a obklad, včetně úpravy podkladu, spojovací, spárové malty nebo tmely, dilatace, úpravy rohů, koutů, kolem otvorů, okrajů a pod.</t>
  </si>
  <si>
    <t>78384</t>
  </si>
  <si>
    <t>NÁTĚRY BETON KONSTR TYP S5 (OS-DI)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</si>
  <si>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</si>
  <si>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R71183</t>
  </si>
  <si>
    <t>IZOLACE PROTI VOL STÉK VODĚ Z PE FOLIÍ</t>
  </si>
  <si>
    <t>separační PE folie tl. 4 mm  
146=146.000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</si>
  <si>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</si>
  <si>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R76791.5</t>
  </si>
  <si>
    <t>OSAZENÍ ZÁMEČNICKÝCH PRVKŮ , DODÁVKA MONTÁŽ</t>
  </si>
  <si>
    <t>Přítlačná ukončovací lišta z austenické oceli 40/4 mm  délka 2*16,2 m 
viz Výkres systému vodotěsné izolace č. 2.008 
32,4*1,26=40.824 [A]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</si>
  <si>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</si>
  <si>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R7829914</t>
  </si>
  <si>
    <t>ZÁKLADNÍ ČIŠTĚNÍ KAMENA VČETNĚ JEDNOVRSTVÉHO INPREGNČNÍHO NÁTĚRU</t>
  </si>
  <si>
    <t>sanace- hydrofobní impregnace zdiva  
135=135.000 [A]</t>
  </si>
  <si>
    <t>Obklady z kamene - ostatní práce  
  impregnační nátěr včetně základního čištění  
    jednovrstvý</t>
  </si>
  <si>
    <t>875332</t>
  </si>
  <si>
    <t>POTRUBÍ DREN Z TRUB PLAST DN DO 150MM DĚROVANÝCH</t>
  </si>
  <si>
    <t>drenážní potrubí poloděrované 
16,2=16.200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</si>
  <si>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</si>
  <si>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917212</t>
  </si>
  <si>
    <t>obrubník 80x250 mm 
70,4=70.400 [A]</t>
  </si>
  <si>
    <t>938544</t>
  </si>
  <si>
    <t>OČIŠTĚNÍ BETON KONSTR OTRYSKÁNÍM TLAK VODOU PŘES 1000 BARŮ</t>
  </si>
  <si>
    <t>sanace betonových a kamenných povrchů  
210+135=345.000 [A]</t>
  </si>
  <si>
    <t>938545</t>
  </si>
  <si>
    <t>OČIŠTĚNÍ BETON KONSTR OTRYSKÁNÍM ABRAZIVNÍM VODNÍM PAPRSKEM</t>
  </si>
  <si>
    <t>938551</t>
  </si>
  <si>
    <t>OČIŠTĚNÍ ZDIVA OTRYSKÁNÍM NA SUCHO VZDUCHEM</t>
  </si>
  <si>
    <t>sanace betonových  a kamenných povrchů 
210+135=345.000 [A]</t>
  </si>
  <si>
    <t>96616A</t>
  </si>
  <si>
    <t>BOURÁNÍ KONSTRUKCÍ ZE ŽELEZOBETONU - BEZ DOPRAVY</t>
  </si>
  <si>
    <t>demolice části mostu 
16,69=16.690 [B] 
demolice části křídla  
1,2=1.200 [C] 
Celkem: B+C=17.890 [D]</t>
  </si>
  <si>
    <t>96618A</t>
  </si>
  <si>
    <t>BOURÁNÍ KONSTRUKCÍ KOVOVÝCH - BEZ DOPRAVY</t>
  </si>
  <si>
    <t>zábradlí (madlo+sloup) 
0,15+0,05=0.200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</si>
  <si>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</si>
  <si>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R93890</t>
  </si>
  <si>
    <t>RUČNÍ DOČIŠTĚNÍ</t>
  </si>
  <si>
    <t>sanace betonových a kamenných povrchů 
21+13,5=34.500 [A]</t>
  </si>
  <si>
    <t>R96618B</t>
  </si>
  <si>
    <t>BOURÁNÍ KONSTRUKCÍ KOVOVÝCH - DOPRAVA</t>
  </si>
  <si>
    <t>odvoz do 10 km 
0,2*10=2.000 [A]</t>
  </si>
  <si>
    <t>Položka zahrnuje samostatnou dopravu suti a vybouraných hmot. Množství se určí jako součin hmotnosti [t] a požadované vzdálenosti [km].</t>
  </si>
  <si>
    <t>R97811</t>
  </si>
  <si>
    <t>ODSTRANĚNÍ NESOUDRŽNÉHO MATERIÁLU</t>
  </si>
  <si>
    <t>sanace betonových a  kamených povrchů- odstranění nesoudržného materiálu na soudržný podklad. 
84+135=219.000 [A]</t>
  </si>
  <si>
    <t xml:space="preserve">  SO 13-20-02</t>
  </si>
  <si>
    <t>Železniční most v ev. km 117,942</t>
  </si>
  <si>
    <t>SO 13-20-02</t>
  </si>
  <si>
    <t>Odkopávky a prokopávky 
(98,12-32,03)*2=132.180 [A] 
Hloubení rýh 
0,693*2=1.386 [B] 
Celkem: A+B=133.566 [C]</t>
  </si>
  <si>
    <t>beton z horní části mostu a křídel  
(17,31+1)*2,5=45.775 [A] 
sanace- odstranění nesoudržného podkladu  
186*0,02=3.720 [B] 
Celkem: A+B=49.495 [C]</t>
  </si>
  <si>
    <t>viz výkres NS - pudor, řezy  příloha 2.031 
98,12=98.120 [A] 
výkop pro provedení sanací  
16,24=16.240 [B] 
Celkem: A+B=114.360 [C]</t>
  </si>
  <si>
    <t>viz výkres NS- pudor, řezy  příloha 2.031 
zásyp po provedení sanace  
16,24=16.240 [B]</t>
  </si>
  <si>
    <t>zásyp v místě příčného odvodnění štěrkodrť fr. 16/32 
viz výkres NS- pudor, řezy  příloha 2.031,    
13,73=13.730 [A]</t>
  </si>
  <si>
    <t>zásyp z vyzískaného materiálu  
viz výkres NS- pudor, řezy  příloha 2.031 
32,03=32.030 [A]</t>
  </si>
  <si>
    <t>hloubení rýhy pro betonový žlab (plocha řezu * délka) + rezerva 10% 
0,21*3*1,1=0.693 [A]</t>
  </si>
  <si>
    <t>separační geotextilie min 300 g/m2 
součást ochrany proti stékající vodě  
146=146.000 [A] 
součást ochrany pro zemní vlhkosti  
8=8.000 [B] 
Celkem: A+B=154.000 [C]</t>
  </si>
  <si>
    <t>R288311</t>
  </si>
  <si>
    <t>TRYSKOVÁ INJEKTÁŽ D SLOUPU DO 1200 MM DL VRTU DO 4M NA POVRCHU</t>
  </si>
  <si>
    <t>injektáž základové spáry, pevnost min 5 MPa  průměr sloupu 1,200 m délka min 1 m  
20*1,13*1=22.600 [B]</t>
  </si>
  <si>
    <t>Položka zahrnuje veškerý materiál, výrobky a polotovary, včetně mimostaveništní a vnitrostaveništní dopravy (rovněž přesuny), včetně naložení a složení, případně s uložením.</t>
  </si>
  <si>
    <t>odečteno z výkresu výztuže č. 2.005 
prvek č. 5, profil 8 celková délka 19*1=19 
19*0,3946=7.497 [B] 
prvek č. 6, profil 8 celková délka 20*1.05=21 
21*0,3946=8.287 [A] 
prvek č. 20, profil 8 celková délka 20*1.05=21  
21*0,3946=8.287 [C] 
prvek č. 22, profil 8 celková délka 19*1=19 
19*0,3946=7.497 [D] 
Celkem: B+A+C+D=31.568 [E]</t>
  </si>
  <si>
    <t>C30/37-XC4,XD3,XF3-Cl 0,2-Dmax 16-S3 
římsy viz výkres tvaru příloha 2.004 
římsa-  křídla  6,58=6.580 [B]</t>
  </si>
  <si>
    <t>římsy viz výkres výztuže příloha 2.005 
výztuž říms na křídlech - konstrukce pro kotvení říms (prvky č.5,6,20,22) 
0,378-((19+21+21+19)*0,000395)=0.346 [A]</t>
  </si>
  <si>
    <t>zabradllí  
0,7562=0.756 [A]</t>
  </si>
  <si>
    <t>R36235</t>
  </si>
  <si>
    <t>BEDNĚNÍ PRIMÁRNÍHO OSTĚNÍ TUNELU</t>
  </si>
  <si>
    <t>dřevěný ochranný tubus 2x (materiál bude znovu použit na druhý tubus) 
2*100=200.000 [A]</t>
  </si>
  <si>
    <t>doprava, dodání, zřízení, údržbu a odstranění bednění s úpravou povrchu podle požadované kvality povrchu betonu, včetně odbědňovacích prostředků, podpěrných a pomocných konstrukcí a materiálů; - nátěry zabraňující soudržnost betonu a bednění; - bednění pracovních a dilatačních spár; - rozepření bednění; - zřízení otvorů pro ukládání betonu a pro jeho řádné zpracování; -  montážní plošiny nebo lešení nutné pro provedení prací.</t>
  </si>
  <si>
    <t>C30/37-XC4,XD3,XF3-Cl 0,2-Dmax 16-S3 
viz výkres tvaru příloha 2.004  + 3% rezerva  
deska podstava 30,72*1,03=31.642 [A] 
deska stěna 7,64*1,03=7.869 [B] 
deska římsy 3,32*1,03=3.420 [D] 
Celkem: A+B+D=42.931 [E]</t>
  </si>
  <si>
    <t>viz výkres výztuže příloha 2.005 
výztuž desky  5,2062=5.206 [A]</t>
  </si>
  <si>
    <t>podkladní beton pod mostní deskou  C16/20-XC2 viz výkres NS- půdorys a řezy  příloha 2.031 
18,72=18.720 [A]</t>
  </si>
  <si>
    <t>podkladní vrstva betonu pod dlažbu z lomového kamene  
0,35=0.350 [A] 
Podkladní vrstva pod betonový žlab 
((0,4+0,6)/2)*0,1*3=0.150 [B] 
Celkem: A+B=0.500 [C]</t>
  </si>
  <si>
    <t>tvrdá ochranná vrstva  izolace beton C 25/30 - XC2, XF1 tl. 50 mm vyztužení ocelovou sítí průměr 4 mm s oky 100x100 mm 
146*0,05=7.300 [A]</t>
  </si>
  <si>
    <t>odláždění tl. 200 mm viz výkres NS- pudor, řezy  příloha 2.031 
2,7*0,2=0.540 [A]</t>
  </si>
  <si>
    <t>sanace betonových povrchů 
62=62.000 [A]</t>
  </si>
  <si>
    <t>adhezní spojovací můstek na polymer-cementové bázi 
římsa na křídlech - přesné rozměry budou upraveny na stavbě  
2*8,8*0,56+2*10,7*0,515=20.877 [A]</t>
  </si>
  <si>
    <t>sanace betonových povrchů 
310=310.000 [A]</t>
  </si>
  <si>
    <t>sanace betonových povrchů 
31=31.000 [A]</t>
  </si>
  <si>
    <t>63131A</t>
  </si>
  <si>
    <t>MAZANINA Z PROSTÉHO BETONU C20/25</t>
  </si>
  <si>
    <t>suchá betonová směs -  zásyp žlabu v místě cyklostezky  
0,36=0.360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</si>
  <si>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</si>
  <si>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viz výkres NS- pudor, řezy  příloha 2.031 
8=8.000 [A]</t>
  </si>
  <si>
    <t>separační PE folie tl. 0,3 mm 
146=146.000 [A]</t>
  </si>
  <si>
    <t>poloděrované potrubí 15=15.000 [A]</t>
  </si>
  <si>
    <t>obrubník 80x250 
9,2=9.200 [A]</t>
  </si>
  <si>
    <t>příkopový žlab TZZ4a 
7,15=7.150 [A]</t>
  </si>
  <si>
    <t>93552</t>
  </si>
  <si>
    <t>ŽLABY Z DÍLCŮ Z BETONU SVĚTLÉ ŠÍŘKY DO 150MM VČETNĚ MŘÍŽÍ</t>
  </si>
  <si>
    <t>3=3.000 [A]</t>
  </si>
  <si>
    <t>sanace betonových povrchů  
310=310.000 [A] 
 očistění před provedením spojovacího můstku u nových říms na křídlech - přesné rozměry budou upraveny na stavbě  
2*8,8*0,56+2*10,7*0,515=20.877 [B] 
Celkem: A+B=330.877 [C]</t>
  </si>
  <si>
    <t>demolice části mostu 
17,31=17.310 [A] 
demolice části křídla  
1=1.000 [B] 
Celkem: A+B=18.310 [C]</t>
  </si>
  <si>
    <t>zábradlí madlo+ zábradlí sloup  
0,17+0,05=0.220 [A]</t>
  </si>
  <si>
    <t>R9259423</t>
  </si>
  <si>
    <t>OCHRANNÉ SÍTĚ V KOVOVÉM RÁMU UPEVNĚNÉ POD NOSNOU MOSTNÍ KCI.</t>
  </si>
  <si>
    <t>Ochranné konstrukce mostů  
sítě v kovovém rámu upevněné       pod nosnou konstrukcí</t>
  </si>
  <si>
    <t>200=200.000 [A]</t>
  </si>
  <si>
    <t>Čištění nádrží, ploch dřevěných,  betonových nebo kamených konstrukcí, potrubí   
  ploch konstrukcí</t>
  </si>
  <si>
    <t>sanace betonových + kamených povrchů 
31=31.000 [A]</t>
  </si>
  <si>
    <t>odvoz do 10 km 
0,22*10=2.200 [A]</t>
  </si>
  <si>
    <t>sanace betonových povrchů- odstranění nesoudržného materiálu na soudržný podklad. 
186=186.000 [A]</t>
  </si>
  <si>
    <t xml:space="preserve">  SO 13-20-03</t>
  </si>
  <si>
    <t>Železniční most v ev. km 118,121</t>
  </si>
  <si>
    <t>SO 13-20-03</t>
  </si>
  <si>
    <t>Odtěžená zemina z přechodových oblastí z pol. 12373 
110,5*1,9 = 209,950 [A]</t>
  </si>
  <si>
    <t>"Plocha zdiva uvažována dle položky 62745" 
Vybouraný materiál ze spárování. Uvažováno 0,02 m3 na 1m2 zdiva 
 0,02*835,650*2,4 = 40,111 [A]</t>
  </si>
  <si>
    <t>POPLATKY ZA LIKVIDACŮ ODPADŮ NEKONTAMINOVANÝCH - 17 01 01 BETON Z DEMOLIC OBJEKTŮ, ZÁKLADŮ TV - VČETNĚ DOPRAVY</t>
  </si>
  <si>
    <t>EVIDENČNÍ POLOŽKA. Neoceňovat v objektu SO/PS, položka se oceňuje pouze v objektu SO 90-90.  
Vybouraný beton z předpolí z pol.11315 , včetně odvozu na skládku</t>
  </si>
  <si>
    <t>6,625*2,5 = 16,563 [A]</t>
  </si>
  <si>
    <t>R02943</t>
  </si>
  <si>
    <t>OSTATNÍ POŽADAVKY - VYPRACOVÁNÍ VTD</t>
  </si>
  <si>
    <t>Vytracování VTD pro přímé upevnění. V rámci VTD bude po demontáži podkladnic provedeno detailní zaměření horního povrchu pro upřesnění rozměrů klínových podložek a určení typů výškových rektifikačních podložek pro upevnění DFF 300</t>
  </si>
  <si>
    <t>1=1.000 [A]</t>
  </si>
  <si>
    <t>11315</t>
  </si>
  <si>
    <t>ODSTRANĚNÍ KRYTU ZPEVNĚNÝCH PLOCH Z BETONU</t>
  </si>
  <si>
    <t>Odstranění betonové plochy na cyklostezce</t>
  </si>
  <si>
    <t>13,0*0,25 = 3,250 [A] 
 13,5*0,25 = 3,375 [B] 
 Celkem: A+B = 6,625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</si>
  <si>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</si>
  <si>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</si>
  <si>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</si>
  <si>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Výkop pro příčné odvodnění a pro přechodové zídky</t>
  </si>
  <si>
    <t>6,5*8,5*2 = 110,500 [A]</t>
  </si>
  <si>
    <t>17581</t>
  </si>
  <si>
    <t>OBSYP POTRUBÍ A OBJEKTŮ Z NAKUPOVANÝCH MATERIÁLŮ</t>
  </si>
  <si>
    <t>Obsyp drenážního potrubí štěrkem fr. 16/32</t>
  </si>
  <si>
    <t>0,4*8,0 = 3,200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</si>
  <si>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</si>
  <si>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Úprava povrchu po odkopání na potřebnou úroveň a zhutnění</t>
  </si>
  <si>
    <t>18214</t>
  </si>
  <si>
    <t>svahování na předpolích po dokončení železničního spodku</t>
  </si>
  <si>
    <t>40*4 = 160,000 [A]</t>
  </si>
  <si>
    <t>261113</t>
  </si>
  <si>
    <t>VRTY PRO KOTVENÍ A INJEKTÁŽ NA POVRCHU TR I D DO 25MM</t>
  </si>
  <si>
    <t>vrty pro spřahující výztuž pro kotvení betonových prahů na závěrných zdech</t>
  </si>
  <si>
    <t>vrty délka 200 mm 8*2*0,2 = 3,200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</si>
  <si>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</si>
  <si>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261115</t>
  </si>
  <si>
    <t>VRTY PRO KOTVENÍ A INJEKTÁŽ NA POVRCHU TŘ. I D DO 50MM</t>
  </si>
  <si>
    <t>Vrty pro kotvení podkladních bloků ložisek na pilířích P01, P02, P03, P04</t>
  </si>
  <si>
    <t>2,6*2*4 = 20,800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</si>
  <si>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</si>
  <si>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285371</t>
  </si>
  <si>
    <t>KOTVENÍ NA POVRCHU Z PŘEDPÍNACÍ VÝZTUŽE DL. DO 3M</t>
  </si>
  <si>
    <t>Předpínací tyč průmer 25 mm celozávitová, včetně kotevní matice a podložky. Včetně podlití vyrovnávací maltovou vrstvou</t>
  </si>
  <si>
    <t>2*4 = 8,000 [A]</t>
  </si>
  <si>
    <t>položka zahrnuje dodávku předepsané kotvy, případně její protikorozní úpravu, její osazení do vrtu, zainjektování a napnutí, případně opěrné desky  
nezahrnuje vrty</t>
  </si>
  <si>
    <t>285393</t>
  </si>
  <si>
    <t>DODATECNÉ KOTVENÍ VLEPENÍM BETONÁRSKÉ VÝZTUŽE D DO 20MM DO VRTU</t>
  </si>
  <si>
    <t>Kotvení spřahujících trnů pomocí chemické kotvy.  
Min hl. kotvení 200 mm</t>
  </si>
  <si>
    <t>8*2 = 16,000 [A]</t>
  </si>
  <si>
    <t>Položka zahrnuje:  
dodání výztuže predepsaného profilu a predepsané délky (do 600mm)  
provedení vrtu predepsaného profilu a predepsané délky (do 300mm)  
vsunutí výztuže do vyvrtaného profilu a její zalepení predepsaným pojivem  
prípadne nutné lešení</t>
  </si>
  <si>
    <t>římsy na přechodových zídkách</t>
  </si>
  <si>
    <t>0,13*2,96*4 = 1,539 [A]</t>
  </si>
  <si>
    <t>výztuž nasazených říms</t>
  </si>
  <si>
    <t>0,150*4 = 0,600 [A]</t>
  </si>
  <si>
    <t>327125</t>
  </si>
  <si>
    <t>ZDI OPĚR, ZÁRUB, NÁBŘEŽ Z DÍLCŮ ŽELEZOBETON DO C30/37</t>
  </si>
  <si>
    <t>Prvek římsové zídky 1 pro přechod z uzavřeného na otevřené lože</t>
  </si>
  <si>
    <t>1,3*4 = 5,200 [A]</t>
  </si>
  <si>
    <t>420324</t>
  </si>
  <si>
    <t>PŘECHODOVÉ DESKY MOSTNÍCH OPĚR ZE ŽELEZOBETONU C25/30</t>
  </si>
  <si>
    <t>Příčné odvodňovací žebro</t>
  </si>
  <si>
    <t>"Příčné odvodňovací žebro" 
 0.75*5*2 = 7,500 [A] 
 "Nové desky na předpolích na cyklostezce" 
 6,5*0,25*2 = 3,250 [B] 
 Celkem: A+B = 10,750 [C]</t>
  </si>
  <si>
    <t>420366</t>
  </si>
  <si>
    <t>VÝZTUŽ PŘECHOD DESEK MOSTNÍCH OPĚR Z KARI SÍTÍ</t>
  </si>
  <si>
    <t>KARI síť drát 8 mm oko 100 x 100 uvažováno 130 kg/m3 desky z pol. 420324</t>
  </si>
  <si>
    <t>10,75*0,13 = 1,398 [A]</t>
  </si>
  <si>
    <t>428400</t>
  </si>
  <si>
    <t>MOSTNÍ LOŽISKA Z OCELI (OCELOLITINY) - ÚDRŽBA</t>
  </si>
  <si>
    <t>Výměna kotevních šroubů pevných ložisek dle závěru statického přepočtu  
Nové šrouby M24 jakosti 10.9  
Pro jedno ložisko 4 ks šroubů  
celkem 14 ložisek 28 ks šroubů  
Cena určena za jeden kus ložiska.   
V ceně je započten nákup šroubů a jejich výměna</t>
  </si>
  <si>
    <t>7*2 = 14,000 [A]</t>
  </si>
  <si>
    <t>- zahrnuje úpravu stávajících ložisek predepsanou v zadávací dokumentaci  
- lešení a podperné konstrukce  
- nastavení ložisek a odborná prohlídka  
- docasné zpevnení nebo naopak docasné uvolnení ložisek</t>
  </si>
  <si>
    <t>Podkladní beton C16/20-X0 pod prefabrikované přechodové zídky tl. 300 mm</t>
  </si>
  <si>
    <t>12,0*0,3*2 = 7,200 [A]</t>
  </si>
  <si>
    <t>Lože pro kamennou dlažbu C20/25nXF3  
podkladní beton v místě napojení na stávající desku</t>
  </si>
  <si>
    <t>1,5*1,0*4*0,1 = 0,600 [A] 
 0,15*7*2 = 2,100 [B] 
 Celkem: A+B = 2,700 [C]</t>
  </si>
  <si>
    <t>451325</t>
  </si>
  <si>
    <t>PODKL A VÝPLŇ VRSTVY ZE ŽELEZOBET DO C30/37</t>
  </si>
  <si>
    <t>Zhotovení prahů pro přímé upevnění koleje na závěrných zdech</t>
  </si>
  <si>
    <t>0,6*0,25*2,5*2 = 0,750 [A]</t>
  </si>
  <si>
    <t>451365</t>
  </si>
  <si>
    <t>VÝZTUŽ PODKL VRSTEV Z OCELI 10505, B500B</t>
  </si>
  <si>
    <t>výztuž prahů na opěrách 150 kg/m3</t>
  </si>
  <si>
    <t>0,146 = 0,146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</si>
  <si>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</si>
  <si>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457324</t>
  </si>
  <si>
    <t>VYROVNÁVACÍ A SPÁD ŽELEZOBETON DO C25/30</t>
  </si>
  <si>
    <t>Tvrdá ochrana izolace na přechodové a plovoucí desce mimo drenážní žebro. Tl. desky 50 mm. Výztuž sítěmi</t>
  </si>
  <si>
    <t>5*5*2*0,05 = 2,500 [A]</t>
  </si>
  <si>
    <t>457366</t>
  </si>
  <si>
    <t>VÝZTUŽ VYROVNÁVACÍHO A SPÁDOVÉHO BETONU Z KARI SÍTÍ</t>
  </si>
  <si>
    <t>síť svařovaná průměr drátu 6 mm oko 100/100</t>
  </si>
  <si>
    <t>0,0045*5*5*2 = 0,225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</si>
  <si>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</si>
  <si>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Odláždění kolem vyústění drenážního potrubí, dlažba tl. 200 mm betonové lože C20/25nXF3 tl. 100 mm.  
Spárování MX na stupeň prostředí XF4</t>
  </si>
  <si>
    <t>1,5*1,0*4*0,2 = 1,200 [A]</t>
  </si>
  <si>
    <t>549420</t>
  </si>
  <si>
    <t>POJISTNÉ ÚHELNÍKY V KOLEJÍCH NA MOSTECH</t>
  </si>
  <si>
    <t>Pojistné úhelníky na předpolích L 100 x 160 x 14.   
Upevnění do betonových pražců pomocí vrtulí do připravených hmoždinek.  
Úprava pražců je součástí VTD  
Včetně upevňovacích šroubů  
Včetně lávek na předpolích  
Viz příloha 2.011 pojistné úhelníky</t>
  </si>
  <si>
    <t>pojistné úhelníky na betonových pražcích 5,39*2+5,99*2+4,65*4 = 41,360 [A] 
pojistné úhelníky na přechodu z OK na betonové pražce 0,92*4 = 3,680 [B] 
Mezisoučet = 45,040 [C]</t>
  </si>
  <si>
    <t>1. Položka obsahuje:  
 – úpravu plochy mezi kolejnicemi včetně případných zásahů do stávajících konstrukcí  
 – dodávku a montáž pojistných úhelníků  
 – ochranný nátěr  
 – příplatky za ztížené podmínky při práci v koleji, např. překážky po stranách koleje, práci v tunelu apod.  
2. Položka neobsahuje:  
 X  
3. Způsob měření:  
Měří se metr délkový.</t>
  </si>
  <si>
    <t>R284B21</t>
  </si>
  <si>
    <t>PRUŽNÉ UPEVNĚNÍ PŘÍMÉ DFF 300, SVĚRKY SE SNÍŽENOU PŘÍDRŽNOSTÍ SKl 15B - DODÁNÍ</t>
  </si>
  <si>
    <t>KS</t>
  </si>
  <si>
    <t>Pružné upevnění DFF 300. Kompletní sestava upevnění dle VL 051.332 včetně  podložky ZW 607-6 tl. 6 mm. Podložky rektifikační jiné tl. jsou oceněny zvlášť v pol. R284B23.  
Kus je jeden upevňovací bod.  
Rezervní komplety budou předány po dokončení stavby zástupci investora</t>
  </si>
  <si>
    <t>"Na jednu OK uvažováno 102 upevňovacích bodů." 102*7 = 714,000 [A] 
"Na předpolí 4 upevňovací body" 4 = 4,000 [B] 
Rezerva  12 = 12,000 [C] 
Mezisoučet = 730,000 [D]</t>
  </si>
  <si>
    <t>R284B22</t>
  </si>
  <si>
    <t>PRUŽNÉ UPEVNĚNÍ PŘÍMÉ DFF 300, SVĚRKY SE SNÍŽENOU PŘÍDRŽNOSTÍ SKl 15B - MONTÁŽ</t>
  </si>
  <si>
    <t>Pružné upevnění DFF 300. Kompletní sestava upevnění dle VL 051.332. Podložky pro rektifikaci jiné tl. jsou oceněny zvlášť v pol. R284B23.  
Kus je jeden upevňvací bod.</t>
  </si>
  <si>
    <t>"Na jednu OK uvažováno 102 upevňovacích bodů." 
 102*7 = 714,000 [A] 
 "Na předpolí 8 upevňovacích bodů" 
 4 = 4,000 [B] 
 Celkem: A+B = 718,000 [C]</t>
  </si>
  <si>
    <t>R284B23</t>
  </si>
  <si>
    <t>REKTIFIKAČNÍ PODLOŽKY POD PATU KOLEJNICE ZW 607 - DODÁNÍ</t>
  </si>
  <si>
    <t>Rektifikační podložky pod patu kolejnice pro pružné upevnění DFF 300. Rektifikační podložky dle VL 051.333 tl. 2 ; 4 ; 8 a 10 mm.  
Montáž je uvedena v pol. R284B22. Podložky slouží pro případné vyrovnání pod patu kolejnice  
Zbylé podložky budou předány po dokončení stavby zástupci investora jako rezerva na výměnu.</t>
  </si>
  <si>
    <t>Podložka tl. 2 mm 30 = 30,000 [A] 
Podložka tl. 4 mm 30 = 30,000 [B] 
Podložka tl. 8 mm 20 = 20,000 [C] 
podložka tl. 10 mm 20 = 20,000 [D] 
Mezisoučet = 100,000 [E]</t>
  </si>
  <si>
    <t>Spárování stávající opěry a pilířů v rozsahu 100 %ploch.  
Uložení na skládku vybouraného materiálu je oceněno v položce 015120R</t>
  </si>
  <si>
    <t>"pilíře horní část" 
 17*4,5*6 = 459,000 [A] 
 "pilíře dolní část" 
 21,5*(1,0+2*1,5+3,5+3,0+2,6) = 281,650 [B] 
 "Opěra O1" 
 95 = 95,000 [C] 
 Celkem: A+B+C = 835,650 [D]</t>
  </si>
  <si>
    <t>711412</t>
  </si>
  <si>
    <t>IZOLACE MOSTOVEK CELOPLOŠNÁ ASFALTOVÝMI PÁSY</t>
  </si>
  <si>
    <t>včetně kotvící lišty, v ceně je i úprava podkladu na stávající přechodové desce</t>
  </si>
  <si>
    <t>8,6*6,5*2 = 111,800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</si>
  <si>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</si>
  <si>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78312</t>
  </si>
  <si>
    <t>PROTIKOROZ OCHRANA OCEL KONSTR NÁTĚREM VÍCEVRST</t>
  </si>
  <si>
    <t>Lokální oprava PKO nosné konstrukce a chodníkových konzol. PKO horních ploch klínových desek pod přímé upevnění.   
Obnova PKO po přivaření ploché oceli z boku horní pásnice  
Systém PKO dle předpisu S5/4 typ ONS 14 v celkové tl. 240 µm</t>
  </si>
  <si>
    <t>"předpoklad pro jednu OK" 
 60 = 60,000 [A] 
 "pro 7 OK" 
 a*7 = 420,000 [B]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</si>
  <si>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</si>
  <si>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875342</t>
  </si>
  <si>
    <t>POTRUBÍ DREN Z TRUB PLAST DN DO 200MM DĚROVANÝCH</t>
  </si>
  <si>
    <t>drenážní potrubí za opěrou včetně HDPE výústek</t>
  </si>
  <si>
    <t>2*11 = 22,000 [A]</t>
  </si>
  <si>
    <t>9112A1</t>
  </si>
  <si>
    <t>ZÁBRADLÍ MOSTNÍ S VODOR MADLY - DODÁVKA A MONTÁŽ</t>
  </si>
  <si>
    <t>Nové zábradlí na předpolí na přechodových zídkách</t>
  </si>
  <si>
    <t>2*6 = 12,000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</si>
  <si>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</si>
  <si>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9112A3</t>
  </si>
  <si>
    <t>ZÁBRADLÍ MOSTNÍ S VODOR MADLY - DEMONTÁŽ S PŘESUNEM</t>
  </si>
  <si>
    <t>Demontáž zábradlí na předpolí vpravo, včetně odvozu na místo určené investorem</t>
  </si>
  <si>
    <t>5+7 = 12,000 [A]</t>
  </si>
  <si>
    <t>položka zahrnuje:  
- demontáž a odstranění zařízení  
- jeho odvoz na předepsané místo</t>
  </si>
  <si>
    <t>9112B2</t>
  </si>
  <si>
    <t>ZÁBRADLÍ MOSTNÍ SE SVISLOU VÝPLNÍ - MONTÁŽ S PŘESUNEM (BEZ DODÁVKY)</t>
  </si>
  <si>
    <t>Zpětná montáž zábradlí</t>
  </si>
  <si>
    <t>23+58  = 81,000 [B] 
 11+7+60 = 78,000 [C] 
 Celkem: B+C = 159,000 [D]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</si>
  <si>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</si>
  <si>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9112B3</t>
  </si>
  <si>
    <t>ZÁBRADLÍ MOSTNÍ SE SVISLOU VÝPLNÍ - DEMONTÁŽ S PŘESUNEM</t>
  </si>
  <si>
    <t>Demontáž zábradlí podél cyklostezky na předpolích včetně jeho přemístění na mezideponii</t>
  </si>
  <si>
    <t>93650</t>
  </si>
  <si>
    <t>DROBNÉ DOPLŇK KONSTR KOVOVÉ</t>
  </si>
  <si>
    <t>Klínové desky pro vyrovnání pod nové přímé upevnění DFF 300. Včetně svrtání otvorů pro kotevní šrouby. Včetně přivaření k horní pásnici NK. V ceně je započtena i úprava povrchu pro přivaření a hoblování klínové desky.  
Rozměry klínových desek budou upřesněny dle detailního zaměření horních pásnic ve VTD.</t>
  </si>
  <si>
    <t>Velikost klínové desky uvažována 460 x 360 mm průměrná tl. uvažována 25 mm 102*7*0,46*0,36*0,025*7850 = 23204,286 [A] 
Desky pro zabetonování na předpolích  300 = 300,000 [D] 
Mezisoučet = 23504,286 [B]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</si>
  <si>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</si>
  <si>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Plochá tyč pro zvýšení horní hrany NK na úroveň dle požadavku předcpisi S3 část 12 tak, aby zajistila funkci pojistného úhelníku.  
Bude použita tyč 60x10   
Tyč je včetně přivaření k horní pásnici OK  
Včetně předepsané PKO</t>
  </si>
  <si>
    <t>tyč 60x10 
1,79*1000=1 790.000 [A]</t>
  </si>
  <si>
    <t>936502</t>
  </si>
  <si>
    <t>DROBNÉ DOPLŇK KONSTR KOVOVÉ POZINK</t>
  </si>
  <si>
    <t>Konstrukce pro přikotvení úložných bloků ložisek pro rozepření o betonový límec. Viz výkresová část dokumentace.  
Kompletní výrobek s zinkováním ponorem a PKO ONS 91</t>
  </si>
  <si>
    <t>25,3*(2*0,8+0,66)*4*4 = 914,848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</si>
  <si>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</si>
  <si>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965154</t>
  </si>
  <si>
    <t>DEMONTÁŽ KOLEJE NA MOSTNÍCH KONSTRUKCÍCH ROZEBRÁNÍM DO SOUČÁSTÍ</t>
  </si>
  <si>
    <t>Demontáž kolej s přímým upevněním na mostní konstrukci. Včetně odvozu materiálu na místo určené zástupcem investora</t>
  </si>
  <si>
    <t>"Viz dispozice nového stavu" 
 187,800 = 187,800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</si>
  <si>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</si>
  <si>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96716</t>
  </si>
  <si>
    <t>VYBOURÁNÍ CÁSTÍ KONSTRUKCÍ ŽELEZOBET</t>
  </si>
  <si>
    <t>ubourání závěrné zdi pomocí odříznutí kotoučem, včetně odvozu na recyklaci</t>
  </si>
  <si>
    <t>0,25*2,5*2 = 1,250 [A]</t>
  </si>
  <si>
    <t>položka zahrnuje:  
- veškerou manipulaci s vybouranou sutí a hmotami vcetne uložení na skládku,  
- veškeré další práce plynoucí z technologického predpisu a z platných predpisu,  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</si>
  <si>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96718</t>
  </si>
  <si>
    <t>VYBOURÁNÍ ČÁSTÍ KONSTRUKCÍ KOVOVÝCH</t>
  </si>
  <si>
    <t>Odbroušení stávajícího upevnění podkladnic včetně začištění povrchu. Materiál bude odvezen k recyklaci dle požadavků TDI. V ceně je i doprava na místo recyklace</t>
  </si>
  <si>
    <t>"Na jedné konstrukci je uvažováno 98 upevnění podkladnic" 
 "Hmotnost upevnění převzata z archivní dokumentace" 
 "hmotnost upevnění v jednom mostním poli " 
 6,081 [A] 
 "hmotnost pro 7 polí " 
 a*7 = 42,567 [B]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</si>
  <si>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</si>
  <si>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Demontáž pojistných úhelníků na předpolích mostu, včetně odvozu na místo určené investorem</t>
  </si>
  <si>
    <t>"Úhelník L 100x160x14  -  23,55 kg/m" 
 11*2*2*0,02355 = 1,036 [A]</t>
  </si>
  <si>
    <t>R932621</t>
  </si>
  <si>
    <t>POCHOZÍ PLECHY Z KOVU - DEMONTÁŽ</t>
  </si>
  <si>
    <t>Demontáž chodníkových plechů na obou stranách mostu i na přilehlé cyklostezce. Včetně dopravy plpechů ke skladování</t>
  </si>
  <si>
    <t>"pro jednu OK" 
 (1,45+1,45+1,55)*26,85 = 119,483 [A] 
 "pro 7 OK" 
 a*7 = 836,381 [B]</t>
  </si>
  <si>
    <t>R932622</t>
  </si>
  <si>
    <t>POCHOZÍ PLECHY Z KOVU - MONTÁŽ</t>
  </si>
  <si>
    <t>Zpětná montáž podlahových plechů včetně lokální opravy PKO plechů a podlahových nosníků. Včetně nových upevňbovacích prostředků dle výkresových příloh.</t>
  </si>
  <si>
    <t>94290</t>
  </si>
  <si>
    <t>TĚŽKÉ PRACOVNÍ LEŠENÍ DO 3 KPA</t>
  </si>
  <si>
    <t>M3OP</t>
  </si>
  <si>
    <t>Lešení pro provedení kotvení úložných bloků pilířů P01, P02, P03, P04</t>
  </si>
  <si>
    <t>lešení pro provedení kotvení 6,0*5,5*2*1,5+7,0*5,5*2*1,5 = 214,500 [A]</t>
  </si>
  <si>
    <t>Položka zahrnuje dovoz, montáž, údržbu, opotřebení (nájemné), demontáž, konzervaci, odvoz.</t>
  </si>
  <si>
    <t xml:space="preserve">  SO 13-20-04</t>
  </si>
  <si>
    <t>Železniční most v ev. km 119,888</t>
  </si>
  <si>
    <t>SO 13-20-04</t>
  </si>
  <si>
    <t>POPLATKY ZA LIKVIDACI ODPADŮ NEKONTAMINOVANÝCH - 17 05 04  VYTĚŽENÉ ZEMINY A HORNINY -  I. TŘÍDA TĚŽITELNOSTI VČ. DOPRAVY</t>
  </si>
  <si>
    <t>výkopy  
18,92*2=37.840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</si>
  <si>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</si>
  <si>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beton z demolice říms 
3,9*2,5=9.750 [A]</t>
  </si>
  <si>
    <t>kamená výplň gabionů předpoklad viz výkres Stavající stav a demolice č. 2. 021 
12,15=12.150 [A]</t>
  </si>
  <si>
    <t>předpoklad viz výkres Stavající stav a demolice č. 2.021 
18,92=18.920 [A]</t>
  </si>
  <si>
    <t>zásyp u  gabionů fr 4/8 rezerva 5% viz výkres Nový stav -půdorys a řezy č. 2.031 
5,575=5.575 [A]</t>
  </si>
  <si>
    <t>geotextilie min 200 g/m2 pro oddělení podsypu gabionové zdi od terénu 
viz výkres Nový stav-půdorys č. 2.031 
60,4=60.400 [A]</t>
  </si>
  <si>
    <t>odečteno z výkresu výztuže č. 2.004 
prvek č. 4, profil 14 celková délka 40*1.85=74 
74*1,21=89.540 [A]</t>
  </si>
  <si>
    <t>C30/37-XC4,XD3,XF3-Cl 0,2-Dmax 16-S3 
římsy viz výkres výzruže příloha 2.004 
3,21=3.210 [A]</t>
  </si>
  <si>
    <t>římsy viz výkres výzruže příloha 2.004 
výztuž říms  - konstrukce pro kotvení říms (prvek č.4) 
0,4299-((33+40,7)*0,00121)=0.341 [A]</t>
  </si>
  <si>
    <t>3272A4</t>
  </si>
  <si>
    <t>ZDI OPĚR, ZÁRUB, NÁBŘEŽ Z GABIONŮ RUČNĚ ROVNANÝCH, DRÁT O2,7MM, POVRCHOVÁ ÚPRAVA Zn + Al</t>
  </si>
  <si>
    <t>Gabionový (svařované) koše s oky 25x100 mms lomovým kamenem fr. 32/63  rezerva 5% 
viz výkres Nový stav-půdorys, řezy  č. 2.031 
800x1300x1000   6 ks  
500x1000x1000   9 ks  
1000x1000x800  12 ks  
500x800x1000  2 ks  
500x500x500  1 ks  
19,4=19.400 [A]</t>
  </si>
  <si>
    <t>- položka zahrnuje dodávku a osazení drátěných košů s výplní lomovým kamenem.  
- gabionové matrace se vykazují v pol.č.2722**.</t>
  </si>
  <si>
    <t>zabradllí Z1 
0,4684=0.468 [A] 
zábradlí Z2 
0,4449=0.445 [B] 
zábradlí Z2 
0,2242=0.224 [D] 
Celkem: A+B+D=1.137 [E]</t>
  </si>
  <si>
    <t>R3272A5</t>
  </si>
  <si>
    <t>ZDI OPĚR, ZÁRUB, NÁBŘEŽ Z GABIONŮ -úprava</t>
  </si>
  <si>
    <t>2=2.000 [A]</t>
  </si>
  <si>
    <t>- položka zahrnuje vybrání a znovuzasypaní části kameniva a spojení košů</t>
  </si>
  <si>
    <t>Podsyp gabionů fr 4/8 rezerva 5 %  
viz výkres Nový stav -půdorys a řezy č. 2.031 
2,85=2.850 [A]</t>
  </si>
  <si>
    <t>adhezní spojovací můstek na polymer-cementové bázi 
10,69*0,53+8,8*0,53=10.330 [A]</t>
  </si>
  <si>
    <t>10,690*0,3+8,8*0,3+4*0,53*0,3=6.483 [B]</t>
  </si>
  <si>
    <t>viz výkres NS- pudor, řezy  příloha 2.031 asfaltové pásy tl. min 4 mm 
8=8.000 [A]</t>
  </si>
  <si>
    <t>očištění povrhu po odbourání římsy  
10,69*0,53+8,8*0,53=10.330 [A]</t>
  </si>
  <si>
    <t>96612A</t>
  </si>
  <si>
    <t>BOURÁNÍ KONSTRUKCÍ Z KAMENE NA SUCHO - BEZ DOPRAVY</t>
  </si>
  <si>
    <t>Bouraní gabionové zdi  
6,75=6.750 [A]</t>
  </si>
  <si>
    <t>římsy 3,9=3.900 [A]</t>
  </si>
  <si>
    <t>Demontáž zábradlí odhad 0,0095*7,85=0.075 [A]</t>
  </si>
  <si>
    <t>Drážní stezky z kameniva fr. 4/16  tl. min 10 mm  
40=40.000 [A]</t>
  </si>
  <si>
    <t>odvoz do 10 km 
zábradlí 0,075*10=0.750 [A] 
Gabiony 0,09*10=0.091 [B] 
Celkem: A+B=0.841 [C]</t>
  </si>
  <si>
    <t xml:space="preserve">  SO 13-20-05</t>
  </si>
  <si>
    <t>Železniční most v ev. km 120,764</t>
  </si>
  <si>
    <t>SO 13-20-05</t>
  </si>
  <si>
    <t>výkopy  
25,52*2=51.040 [A]</t>
  </si>
  <si>
    <t>viz výkres Stavající stav - půdorys č. 2.021 
25,52=25.520 [A]</t>
  </si>
  <si>
    <t>zásyp fr. 4/8 rezerva 5% viz Výkres Nový stav -půdorys  č. 2.031 
8,14=8.140 [A]</t>
  </si>
  <si>
    <t>geotextilie min 200 g/m2 pro oddělení podsypu gabionové zdi od terénu 
61,1=61.100 [A]</t>
  </si>
  <si>
    <t>Gabionový (svařované) koše s oky 50x100 mms lomovým kamenem fr. 63/125  
viz výkres Nový stav-půdorys č. 2.031 
800x1000x1000   26 ks  
 15,8=15.800 [B]</t>
  </si>
  <si>
    <t>zabradllí Z1 
0,6784=0.678 [A] 
zábradlí Z2 
0,4259=0.426 [B] 
zábradlí Z3 
0,2242=0.224 [D] 
Celkem: A+B+D=1.328 [E]</t>
  </si>
  <si>
    <t>Podsyp gabionů fr 4/8 rezerva 5 % 
viz výkres Nový stav - půdorys č. 2.031 
2,73=2.730 [A]</t>
  </si>
  <si>
    <t>R76791.4</t>
  </si>
  <si>
    <t>CHEMICKÁ KOTVA, DODÁVKA MONTÁŽ</t>
  </si>
  <si>
    <t>Chemická kotva M16 z nerezové oceli pro kotvení římsy vpravo ve směru stničení  
22=22.000 [A]</t>
  </si>
  <si>
    <t>931332</t>
  </si>
  <si>
    <t>TĚSNĚNÍ DILATAČNÍCH SPAR POLYURETANOVÝM TMELEM PRŮŘEZU DO 200MM2</t>
  </si>
  <si>
    <t>spáry mezi bloky u stávající římsy  
48,5=48.500 [A]</t>
  </si>
  <si>
    <t>položka zahrnuje dodávku a osazení předepsaného materiálu, očištění ploch spáry před úpravou, očištění okolí spáry po úpravě  
nezahrnuje těsnící profil</t>
  </si>
  <si>
    <t>938444</t>
  </si>
  <si>
    <t>OČIŠTĚNÍ ZDIVA OTRYSKÁNÍM TLAKOVOU VODOU PŘES 1000 BARŮ</t>
  </si>
  <si>
    <t>čištění stávajícíh říms  
39,7=39.700 [A]</t>
  </si>
  <si>
    <t>Demontáž zábradlí odhad 0,0126*7,85=0.099 [A]</t>
  </si>
  <si>
    <t>Drážní stezky z kameniva fr. 4/16  tl. min 10 mm  
30=30.000 [A]</t>
  </si>
  <si>
    <t>odvoz do 10 km 
0,1*10=1.000 [A]</t>
  </si>
  <si>
    <t xml:space="preserve">  SO 13-20-06</t>
  </si>
  <si>
    <t>Železniční most v ev. km 120,830</t>
  </si>
  <si>
    <t>SO 13-20-06</t>
  </si>
  <si>
    <t>výkopy  
9,24*2=18.480 [A]</t>
  </si>
  <si>
    <t>výkopy pro gabiony a základy viz výkres SS- půdorys č. 2.021 
9,24=9.240 [A]</t>
  </si>
  <si>
    <t>geotextilie min 200 g/m2 pro oddělení podsypu gabionové zdi od terénu 
37,5=37.500 [A]</t>
  </si>
  <si>
    <t>272325</t>
  </si>
  <si>
    <t>ZÁKLADY ZE ŽELEZOBETONU DO C30/37</t>
  </si>
  <si>
    <t>C30/37-XC4,XD3,XF3(CZ,F.1)-Cl 0,2-Dmax 16-S3 
viz Výkres tvaru a výztuže základů č. 2.004 
Z5A  0,34=0.340 [B] 
Z5A  0,49=0.490 [C] 
Celkem: B+C=0.830 [D]</t>
  </si>
  <si>
    <t>272365</t>
  </si>
  <si>
    <t>VÝZTUŽ ZÁKLADŮ Z OCELI 10505, B500B</t>
  </si>
  <si>
    <t>viz Výkres tvaru a výztuže  základu č.  2.004 
Z5A 0,0304=0.030 [B] 
Z5B 0,0362=0.036 [C] 
Celkem: B+C=0.066 [D]</t>
  </si>
  <si>
    <t>Nízkotlaká injektáž těsnící stěny tloušťka přes 400 mm standardní podmínky</t>
  </si>
  <si>
    <t>Sanace kamenných ploch- Nízkotlaká injektáž - do tlaku 0,6 MPa 
66=66.000 [A]</t>
  </si>
  <si>
    <t>Gabionový (svařované) koše s oky 50x100 mms lomovým kamenem fr 63/125  
viz výkres Nový stav-půdorys č. 2.031 
 500x500x1000   10 ks  
300x500x1000     3 ks  
300x300x1000    3 ks 6 ks    
2,59=2.590 [C]</t>
  </si>
  <si>
    <t>zabradllí Z1 
0,685=0.685 [A] 
zábradlí Z2 
0,365=0.365 [B] 
zábradlí Z3 
0,051=0.051 [C] 
zábradlí Z4 
0,0454=0.045 [D] 
zábradlí Z5 
0,348=0.348 [F] 
Celkem: A+B+C+D+F=1.494 [G]</t>
  </si>
  <si>
    <t>Zpětný zásyp a podsyp gabionů fr 4/8 rezerva 5 % 
viz výkres Nový stav - půdorys č. 2.031 
6,2=6.200 [A]</t>
  </si>
  <si>
    <t>sanace mostního objektu 
66=66.000 [A]</t>
  </si>
  <si>
    <t>R6313101</t>
  </si>
  <si>
    <t>Plastmalta pod lávku drážní stezky</t>
  </si>
  <si>
    <t>uložení konstrukcí lávek na základ  
viz výkres tvaru a výztuže základů  č. 2.004 
Z5A  0,003=0.003 [B] 
Z5B 0,003=0.003 [C] 
Celkem: B+C=0.006 [E]</t>
  </si>
  <si>
    <t>ochrana základů viz Výkres Nový stav -půdorys  č. 2.031 
6=6.000 [A]</t>
  </si>
  <si>
    <t>geotextilie min 200g/m2 
6=6.000 [A]</t>
  </si>
  <si>
    <t>sanace - lokální přezdění vypadlých kamenů  předpoklad 5 % povrchu 
3,3=3.300 [A]</t>
  </si>
  <si>
    <t>R76791.2</t>
  </si>
  <si>
    <t>OSAZENÍ POROROŠTU, DODÁVKA MONTÁŽ</t>
  </si>
  <si>
    <t>Kompozitní litý pororošt výška 30 mm mřížka 30x30 mm  
viz Výkres zábradlí Z5  č. 2.006 
Výtok 1000*810  mm  2 KS  1,62=1.620 [A] 
Výtok 1000*745 mm  2 KS  1,49=1.490 [B] 
Výtok 945*675 mm 2 KS   1,28=1.280 [C] 
Celkem: A+B+C=4.390 [D]</t>
  </si>
  <si>
    <t>sanace- hydrofobní impregnace zdiva  
66=66.000 [A]</t>
  </si>
  <si>
    <t>Bet obrubníky 500x250x80 2 ks a 250x250x80 2 ks  
1,5=1.500 [A]</t>
  </si>
  <si>
    <t>Demontáž zábradlí odhad 0,0224*7,85=0.176 [A]</t>
  </si>
  <si>
    <t>Drážní stezky z kameniva fr. 4/16  tl. min 10 mm  
13=13.000 [A]</t>
  </si>
  <si>
    <t>sanace mostního objektu 
6,6=6.600 [A]</t>
  </si>
  <si>
    <t>odvoz do 10 km 
0,18*10=1.800 [A]</t>
  </si>
  <si>
    <t>sanace mostního objektu- odstranění nesoudržného materiálu na soudržný podklad. 
66=66.000 [A]</t>
  </si>
  <si>
    <t>R985441314</t>
  </si>
  <si>
    <t>Přídavná šroubovitá nerezová výztuž 1 táhlo D 10 mm v drážce</t>
  </si>
  <si>
    <t>Přídavná šroubovitá nerezová výztuž pro sanaci trhlin  
  v drážce včetně vyfrézování a zalití kotevní maltou  
    v železobetonových konstrukcích  
    1 táhlo průměru  
      10 mm</t>
  </si>
  <si>
    <t>helikální výztuž klenky 9 ks délka 5,2 
9*5,2=46.800 [A]</t>
  </si>
  <si>
    <t xml:space="preserve">  SO 13-20-07</t>
  </si>
  <si>
    <t>Železniční most v ev. km 121,672</t>
  </si>
  <si>
    <t>SO 13-20-07</t>
  </si>
  <si>
    <t>výkopy  
19,36*2=38.720 [A]</t>
  </si>
  <si>
    <t>výkopy pro gabiony + 5% rezerva viz výkres NS- půdorys č. 2.031 
19,36=19.360 [A]</t>
  </si>
  <si>
    <t>geotextilie min 200 g/m2 pro oddělení podsypu gabionové zdi od terénu 
45=45.000 [A]</t>
  </si>
  <si>
    <t>C30/37-XC4,XD3,XF3(CZ,F.1)-Cl 0,2-Dmax 16-S3 
viz Výkres tvaru a výztuže  pro lávky drážních stezek č. 2.004 
1,96=1.960 [A]</t>
  </si>
  <si>
    <t>viz Výkres tvaru a výztuže  pro lávky drážních stezek č. 2.004 
0,148=0.148 [A]</t>
  </si>
  <si>
    <t>Gabionový (svařované) koš 500x1000x1000 s oky 50x100 mm  9 ks  a 300x300*100016 ks  s lomovým kamenem fr 63/125 viz výkres Nový stav-půdorys č. 2.031 
2,9=2.900 [A]</t>
  </si>
  <si>
    <t>zabradllí Z1 
0,930=0.930 [A] 
zábradlí Z2 
0,731=0.731 [C] 
zábradlí Z3 
0,209=0.209 [B] 
zábradlí Z4 
0,484=0.484 [D] 
Celkem: A+C+B+D=2.354 [E]</t>
  </si>
  <si>
    <t>Zpětný zásyp a podsyp gabionů fr 4/8 rezerva 5 % 
viz výkres Nový stav - půdorys č. 2.031 
8,76=8.760 [A]</t>
  </si>
  <si>
    <t>viz výkres Nový stav - půdorys č, 2.031 
4=4.000 [A]</t>
  </si>
  <si>
    <t>viz výkres tvaru a výztuže základů pro lávku drážních stezek č. 2.004 
0,016=0.016 [A]</t>
  </si>
  <si>
    <t>Kompozitní litý pororošt výška 30 mm mřížka 30x30 mm  
viz Výkres kompozitních pororoštů  č. 2.006 
Výtok 100*905 mm  2*4 KS  7,6=7.600 [A] 
Výtok 920*915 mm  1 KS  0,84=0.840 [B] 
Výtok 1200*915 mm 7 KS   7,69=7.690 [C] 
Vtok 100*700 mm   2*4 KS   5,6=5.600 [D] 
Celkem: A+B+C+D=21.730 [E]</t>
  </si>
  <si>
    <t>Chemická kotva M16 z nerezové oceli pro kotvení lávky  
44=44.000 [A]</t>
  </si>
  <si>
    <t>Bet obrubníky 500x250x80 kks a 250x250x80 4 ks  
3=3.000 [A]</t>
  </si>
  <si>
    <t>Demontáž zábradlí odhad  
0,01*7,85=0.079 [A]</t>
  </si>
  <si>
    <t>Drážní stezky z kameniva fr. 4/16  tl. min 10 mm  
10=10.000 [A]</t>
  </si>
  <si>
    <t>odvoz do 10 km 
0,08*10=0.800 [A]</t>
  </si>
  <si>
    <t xml:space="preserve">  SO 13-20-08</t>
  </si>
  <si>
    <t>Železniční most v ev. km 121,920</t>
  </si>
  <si>
    <t>SO 13-20-08</t>
  </si>
  <si>
    <t>výkopy  
90,41*2=180.820 [A]</t>
  </si>
  <si>
    <t>viz výkres výkopů č. 2.008 
90,41=90.410 [A]</t>
  </si>
  <si>
    <t>zpětný zásyp fr 0/32 
45,20=45.200 [A]</t>
  </si>
  <si>
    <t>R182900</t>
  </si>
  <si>
    <t>POLOŽENÍ BIODEGRADAČNÍ ROHOŽE</t>
  </si>
  <si>
    <t>biodegradační rohož z jutového nebo kokosového vlákna</t>
  </si>
  <si>
    <t>50=50.000 [A]</t>
  </si>
  <si>
    <t>Položka zahrnuje:  
- dodávku předepsané rohože a kotvení  
- úpravu, očištění a ochranu podkladu  
- přichycení k podkladu, případně zatížení  
- úpravy spojů a zajištění okrajů  
- nutné přesahy  
- mimostaveništní a vnitrostaveništní dopravu</t>
  </si>
  <si>
    <t>311365</t>
  </si>
  <si>
    <t>VÝZTUŽ ZDÍ A STĚN PODP A VOL Z OCELI 10505, B500B</t>
  </si>
  <si>
    <t>výztuž opěrných zdí vč. říms viz Výkres výztuže opěrných zídek  č. 2.005 
1,963=1.963 [A]</t>
  </si>
  <si>
    <t>zabradllí Z1 
0,220=0.220 [A] 
zábradlí Z2 
0,227=0.227 [B] 
zábradlí Z3 
0,216=0.216 [D] 
zábradlí Z4 
0,222=0.222 [E] 
Celkem: A+B+D+E=0.885 [F]</t>
  </si>
  <si>
    <t>R311325</t>
  </si>
  <si>
    <t>ZDI A STĚNY PODP A VOL ZE ŽELEZOBET DO C30/37</t>
  </si>
  <si>
    <t>monolitické zdi vč. římsy   viz výkres tvaru operných zídek č. 2.004 
20,82=20.820 [A]</t>
  </si>
  <si>
    <t>podklad pod opěrné zídky viz Výkrs tvaru opěrných zídek č. 2.004 
3,19=3.190 [A]</t>
  </si>
  <si>
    <t>viz Výkres tvaru opěrných zídek č. 2.004 
74=74.000 [A]</t>
  </si>
  <si>
    <t>geotextilie min 200g/m2 
74=74.000 [A]</t>
  </si>
  <si>
    <t>931182</t>
  </si>
  <si>
    <t>VÝPLŇ DILATAČNÍCH SPAR Z POLYSTYRENU TL 20MM</t>
  </si>
  <si>
    <t>spára mezi kcí zídek a stávající kcí  
4,8=4.800 [A]</t>
  </si>
  <si>
    <t>položka zahrnuje dodávku a osazení předepsaného materiálu, očištění ploch spáry před úpravou, očištění okolí spáry po úpravě</t>
  </si>
  <si>
    <t>spáry mezi bloky u stávající římsy 
26,2=26.200 [A] 
tmelení trhlinstávajících říms (předpoklad)  
15=15.000 [B] 
Celkem: A+B=41.200 [C]</t>
  </si>
  <si>
    <t>931334</t>
  </si>
  <si>
    <t>TĚSNĚNÍ DILATAČNÍCH SPAR POLYURETANOVÝM TMELEM PRŮŘEZU DO 400MM2</t>
  </si>
  <si>
    <t>spáry mezi zídkami a stávající kcí 
19,6=19.600 [A]</t>
  </si>
  <si>
    <t>Demontáž zábradlí odhad  
0,04*7,85=0.314 [A]</t>
  </si>
  <si>
    <t>R938544</t>
  </si>
  <si>
    <t>OČIŠTĚNÍ  KONSTR OTRYSKÁNÍM TLAK VODOU PŘES 1000 BARŮ</t>
  </si>
  <si>
    <t>čištění stávajích říms viz výkres Nový stav č. 2.003 
 22,8=22.800 [A]</t>
  </si>
  <si>
    <t>odvoz do 10 km 
0,314*10=3.140 [A]</t>
  </si>
  <si>
    <t xml:space="preserve">  SO 13-21-01</t>
  </si>
  <si>
    <t>Železniční propustek v ev. km 116,780</t>
  </si>
  <si>
    <t>SO 13-21-01</t>
  </si>
  <si>
    <t>výkopy - odečet zemin na zpětné zasypy 
(101,97-54,17)*2=95.600 [A]</t>
  </si>
  <si>
    <t>POPLATKY ZA LIKVIDACI ODPADŮ NEKONTAMINOVANÝCH - 17 01 01  BETON Z DEMOLIC OBJEKTŮ, ZÁKLADŮ TV VČ. DOPRAVY</t>
  </si>
  <si>
    <t>2,33*2,5=5.825 [A]</t>
  </si>
  <si>
    <t>POPLATKY ZA LIKVIDACI ODPADŮ NEKONTAMINOVANÝCH - 17 05 04  KAMENNÁ SUŤ VČ. DOPRAVY</t>
  </si>
  <si>
    <t>kámenná kce u výtoku  
1*2,5=2.500 [A]</t>
  </si>
  <si>
    <t>Objem výkopu viz výkres výkopů včetně rezervy +10%  
101,97=101.970 [A]</t>
  </si>
  <si>
    <t>zpětný zásyp ŠD 0/32 pro použití v místě propustku  
23,22=23.220 [A]</t>
  </si>
  <si>
    <t>odvodňovací rýha štěrk fr. 16/32 
5=5.000 [A]</t>
  </si>
  <si>
    <t>zásyp z vyzískaného materiálu 54,17=54.170 [A]]</t>
  </si>
  <si>
    <t>16,5=16.500 [A]</t>
  </si>
  <si>
    <t>základ propustku z betonu C30/37 - XC4, XF3 - Cl 0,2 - Dmax 8mm - S3 
2,3=2.300 [A]</t>
  </si>
  <si>
    <t>Železobetonová základová deska tl. 200 mm, výztuž 4% objemu betonu x 7,85 t/m3 oceli 
2,3*0,04*7,85=0.722 [A]</t>
  </si>
  <si>
    <t>382325</t>
  </si>
  <si>
    <t>KOMPLETNÍ KONSTRUKCE NÁDRŽÍ ZE ŽELEZOBETONU C30/37</t>
  </si>
  <si>
    <t>Jímka viz výkres tvaru č. 2.041, C 30/37 - XC4, XF3 
3,8=3.800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</si>
  <si>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nezahrnuje dodání a uložení výztuže</t>
  </si>
  <si>
    <t>382365</t>
  </si>
  <si>
    <t>VÝZTUŽ KOMPLETNÍCH KONSTRUKCÍ NÁDRŽÍ Z OCELI 10505, B500B</t>
  </si>
  <si>
    <t>jímka viz výkres tvaru  č. 2.041, výztuž 4% objemu betonu x 7,85 t/m3 oceli 
3,8*0,04*7,85=1.193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</si>
  <si>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74).  
- povrchovou antikorozní úpravu výztuže,  
- separaci výztuže,  
- osazení měřících zařízení a úpravy pro ně,  
- osazení měřících skříní nebo míst pro měření bludných proudů</t>
  </si>
  <si>
    <t>podkladní beton pod propustek C16/20 - X0 
2,96=2.960 [A]</t>
  </si>
  <si>
    <t>Podkladní beton pro dlažbu C20/25n-XF3 
0,88=0.880 [A]</t>
  </si>
  <si>
    <t>451368</t>
  </si>
  <si>
    <t>VÝZTUŽ PODKL VRSTEV ZE SVAŘ SÍTÍ</t>
  </si>
  <si>
    <t>výztuž betonu pod dlažbou ze svařovaných sití 150*150*6 mm- počítáno jako 2% objemu betonu 
(0,88)*0,02*7,85=0.138 [A]</t>
  </si>
  <si>
    <t>kamenná dlažba kolem propustku a uvnitř jímky  tl. 200 mm do betonu viz výkres - nový stav č. 2.003 
7,38*0,2=1.476 [A]</t>
  </si>
  <si>
    <t>1x PENETRAČNÍ NÁTĚR   
2x ASFALTOVÝ NÁTĚR</t>
  </si>
  <si>
    <t>potrubí a základ propustku  
42,82=42.820 [A]</t>
  </si>
  <si>
    <t>7838B</t>
  </si>
  <si>
    <t>NÁTĚRY BETON KONSTR TYP S7</t>
  </si>
  <si>
    <t>hydrofobní nátěr uvnitř jímky  
6,04=6.040 [A]</t>
  </si>
  <si>
    <t>R76791.1</t>
  </si>
  <si>
    <t>OSAZENÍ ZÁMEČNICKÝCH PRVKŮ DO BET KCI., DODÁVKA MONTÁŽ</t>
  </si>
  <si>
    <t>zámečnické prvky +5% rezerva osazení profilů pro uložení pororoštu 
39,5=39.500 [A]</t>
  </si>
  <si>
    <t>R76791.3</t>
  </si>
  <si>
    <t>OSAZENÍ STUPADEL, DODÁVKA MONTÁŽ</t>
  </si>
  <si>
    <t>5=5.000 [A]</t>
  </si>
  <si>
    <t>9183E2</t>
  </si>
  <si>
    <t>PROPUSTY Z TRUB DN 800MM ŽELEZOBETONOVÝCH</t>
  </si>
  <si>
    <t>7,4=7.400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</si>
  <si>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</si>
  <si>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96613A</t>
  </si>
  <si>
    <t>BOURÁNÍ KONSTRUKCÍ Z KAMENE NA MC - BEZ DOPRAVY</t>
  </si>
  <si>
    <t>kamenná kce na výtoku + 10%  viz výkres stávajícího stavu 2.002 
1=1.000 [A]</t>
  </si>
  <si>
    <t>železobeton z demolice objektů +10% 
2,33=2.330 [A]</t>
  </si>
  <si>
    <t>96618</t>
  </si>
  <si>
    <t>BOURÁNÍ KONSTRUKCÍ KOVOVÝCH</t>
  </si>
  <si>
    <t>kce propustku ocel +10% 
0,08*7,8=0.624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</si>
  <si>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</si>
  <si>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odvoz do 10 km  
0,624*10=6.240 [A]</t>
  </si>
  <si>
    <t xml:space="preserve">  SO 13-21-02</t>
  </si>
  <si>
    <t>Železniční propustek v ev. km 117,274</t>
  </si>
  <si>
    <t>SO 13-21-02</t>
  </si>
  <si>
    <t>(274,86-96,39)*2=356.940 [A]</t>
  </si>
  <si>
    <t>beton z horní říms  
2,18*2,5=5.450 [A] 
sanace- odstranění nesoudržného podkladu  
11*0,02=0.220 [D] 
Celkem: A+D=5.670 [E]</t>
  </si>
  <si>
    <t>křídla  
30*2,5=75.000 [A]</t>
  </si>
  <si>
    <t>viz výkres výkopů  příloha 2.010 
274,86=274.860 [D]</t>
  </si>
  <si>
    <t>viz výkres výkopy 2.010   štěrkodrť fr. 0/32, hutněno na Id=0,95 
41,31=41.310 [A]</t>
  </si>
  <si>
    <t>viz. výkres výkopů č. 2.010   fr 8/16 
21,7=21.700 [A]</t>
  </si>
  <si>
    <t>zásyp z vyzískaného materiálu viz výkres výkopů č.  2.010 
96,39=96.390 [A]</t>
  </si>
  <si>
    <t>geotextilie min 200 g/m2 pro oddělení podsypu gabionové zdi od terénu 
67,5=67.500 [A]</t>
  </si>
  <si>
    <t>21461C</t>
  </si>
  <si>
    <t>SEPARAČNÍ GEOTEXTILIE DO 300G/M2</t>
  </si>
  <si>
    <t>součást ochrany proti stékající vodě  
57=57.000 [A] 
součást ochrany pro zemní vlhkosti  
75,8=75.800 [B] 
Celkem: A+B=132.800 [C]</t>
  </si>
  <si>
    <t>R22694</t>
  </si>
  <si>
    <t>ZÁPOROVÉ PAŽENÍ Z KOVU DOČASNÉ</t>
  </si>
  <si>
    <t>pažení HEB 300  34 ks  délka 8 m, 117 kg/m 
34*8*0,117=31.824 [A]</t>
  </si>
  <si>
    <t>položka zahrnuje opotřebení ocelových zápor, jejich osazení do připravených vrtů včetně zabetonování konců a obsypu, případně jejich zaberanění a jejich odstranění. Ocelová převázka se započítá do výsledné hmotnosti.  
Součástí této položky jsou i zemní vrty pro zápory.</t>
  </si>
  <si>
    <t>R22695</t>
  </si>
  <si>
    <t>VÝDŘEVA ZÁPOROVÉHO PAŽENÍ DOČASNÁ (KUBATURA)</t>
  </si>
  <si>
    <t>Dle výkresu 
plocha výdřevy * tl. materiálu  0,08 m 
119*0,08=9.520 [A]</t>
  </si>
  <si>
    <t>položka zahrnuje osazení pažin bez ohledu na druh, jejich opotřebení a jejich odstranění</t>
  </si>
  <si>
    <t>285392</t>
  </si>
  <si>
    <t>DODATEČNÉ KOTVENÍ VLEPENÍM BETONÁŘSKÉ VÝZTUŽE D DO 16MM DO VRTŮ</t>
  </si>
  <si>
    <t>smykové trny 16 ks 
16=16.000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</si>
  <si>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</si>
  <si>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odečteno z výkresu výztuže č. 2.004 
prvek č. 4, profil 14 celková délka 26*1.85=48,1 
48,1*1,21=58.201 [A]</t>
  </si>
  <si>
    <t>C30/37-XC4,XD3,XF3-Cl 0,2-Dmax 16-S3 
římsy viz výkres tvaru příloha 2.004 
2=2.000 [B]</t>
  </si>
  <si>
    <t>římsy viz výkres výztuže příloha 2.004 
výztuž římsy při zábradlí Z1 
0,1245=0.125 [A] 
výztuž římsy při zábradlí Z 
0,1245=0.125 [B] 
odečet kotvení říms (prvek č. 4) 
-48,1*0,00121=-0.058 [D] 
Celkem: A+B+D=0.192 [E]</t>
  </si>
  <si>
    <t>Gabionový (svařované) koš 500x1000x1000 s oky 50x100 mm s lomovým kamenem fr. 63/125 viz výkres Nový stav č. 2.003 
7,95=7.950 [A]</t>
  </si>
  <si>
    <t>333325</t>
  </si>
  <si>
    <t>MOSTNÍ OPĚRY A KŘÍDLA ZE ŽELEZOVÉHO BETONU DO C30/37</t>
  </si>
  <si>
    <t>C30/37-XC4,XD3,XF3-Cl0,2-Dmax16-S3  
křídlo - vtok  
 7,98*2=15.960 [A] 
křídlo - výtok 
 14,39*2=28.780 [B] 
Celkem: A+B=44.740 [C]</t>
  </si>
  <si>
    <t>333365</t>
  </si>
  <si>
    <t>VÝZTUŽ MOSTNÍCH OPĚR A KŘÍDEL Z OCELI 10505, B500B</t>
  </si>
  <si>
    <t>viz výkresy výztuž krídla vtok 2.007  a výztuž křídla výtok 2.008  
křídlo vtok 1,6=1.600 [B] 
křídlo výtok  2=2.000 [C] 
Celkem: B+C=3.600 [D]</t>
  </si>
  <si>
    <t>viz Výkres zábradlí č. 2.005  
zabradlí Z1 
0,336=0.336 [A] 
zábradlí Z2 
0,139=0.139 [G] 
zábradlí Z3 
0,108=0.108 [H] 
zábradlí Z4 
0,146=0.146 [I] 
Celkem: A+G+H+I=0.729 [J]</t>
  </si>
  <si>
    <t>podkladní beton pod křídly C 16/20-X0 
7,53*0,1+7,51*0,1+8,87*0,1+8,87*0,1=3.278 [A]</t>
  </si>
  <si>
    <t>podkladní vrstva betonu pod dlažbu z lomového kamene  
0,2=0.200 [A]</t>
  </si>
  <si>
    <t>Zpětný zásy a podsyp gabionů  fr 4/8 rezerva 5 %  
viz výkres Nový stav- půdorys č. 2.031 
Štěrkový podsyp pod gabiony  tl. 100 mm fr. 4/8, délka gabionových zdí 2*4 a 2*6 m.  
0,5*0,1*20=1.000 [A]</t>
  </si>
  <si>
    <t>na propustku C20/25-XF3 tl. min 150 mm  
12,3=12.300 [A]</t>
  </si>
  <si>
    <t>odláždění tl. 200 mm viz výkres NS- pudor, řezy  příloha 2.031 
2*0,2=0.400 [A]</t>
  </si>
  <si>
    <t>sanace betonových povrchů 
11=11.000 [A]</t>
  </si>
  <si>
    <t>adhezní spojovací můstek na polymer-cementové bázi 
5,2*0,6+5,2*0,6=6.240 [A]</t>
  </si>
  <si>
    <t>sanace betonových povrchů 
55=55.000 [A]</t>
  </si>
  <si>
    <t>sanace betonových povrchů 
2,75=2.750 [A]</t>
  </si>
  <si>
    <t>viz výkres NS- pudor, řezy  příloha 2.003 
75,8=75.800 [A]</t>
  </si>
  <si>
    <t>viz výkres NS- pudor, řezy  příloha 2.003 asfaltové pásy tl. min 4 mm 
57=57.000 [A]</t>
  </si>
  <si>
    <t>Přítlačná ukončovací lišta z austenické oceli 40/4 mm  délka 2*5,2 m 
viz Výkres systému vodotěsné izolace č. 2.009 
10,4*1,26=13.104 [A]</t>
  </si>
  <si>
    <t>20=20.000 [A]</t>
  </si>
  <si>
    <t>obrubník 80x250 mm 
8=8.000 [A]</t>
  </si>
  <si>
    <t>931181</t>
  </si>
  <si>
    <t>VÝPLŇ DILATAČ SPAR Z POLYSTYRENU TL DO 10MM</t>
  </si>
  <si>
    <t>spára mezi křídly a stávající kcí  
(2*2,6+2*3,4)=12.000 [A]</t>
  </si>
  <si>
    <t>931331</t>
  </si>
  <si>
    <t>TĚSNĚNÍ DILATAČNÍCH SPAR POLYURETANOVÝM TMELEM PRŮŘEZU DO 100MM2</t>
  </si>
  <si>
    <t>2*9+2*10,52=39.040 [A]</t>
  </si>
  <si>
    <t>očištění před aplikací spojovacího můstku pod novou římsu  
2*5,2*0,65=6.760 [C] 
sanace betonových povrchů  
5=5.000 [B] 
Celkem: C+B=11.760 [D]</t>
  </si>
  <si>
    <t>sanace betonových  povrchů 
55=55.000 [A]</t>
  </si>
  <si>
    <t>křídla prospustku  
30=30.000 [A]</t>
  </si>
  <si>
    <t>viz výkres stavající stav č. 2.002 
2,18=2.180 [A]</t>
  </si>
  <si>
    <t>zábradlí  
0,09=0.090 [A]</t>
  </si>
  <si>
    <t>Drážní stezky z kameniva fr. 4/16  tl. min 10 mm  
24=24.000 [A]</t>
  </si>
  <si>
    <t>Čištění nádrží, ploch dřevěných nebo betonových konstrukcí, potrubí   
  ploch betonových konstrukcí</t>
  </si>
  <si>
    <t>sanace betonových povrchů 
5,5=5.500 [A]</t>
  </si>
  <si>
    <t>odvoz do 10 km 
0,09*10=0.900 [A]</t>
  </si>
  <si>
    <t>sanace betonových  povrchů- odstranění nesoudržného materiálu na soudržný podklad. 
11=11.000 [A]</t>
  </si>
  <si>
    <t xml:space="preserve">  SO 13-21-03</t>
  </si>
  <si>
    <t>Železniční propustek v ev. km 119,672</t>
  </si>
  <si>
    <t>SO 13-21-03</t>
  </si>
  <si>
    <t>(16,84-9,06)*2=15.560 [A]</t>
  </si>
  <si>
    <t>beton z demolice čela a římsy  
7,17*2,5=17.925 [A]</t>
  </si>
  <si>
    <t>viz výkres výkopů  příloha 2.005 
16,84=16.840 [A]</t>
  </si>
  <si>
    <t>viz výkres výkopy 2.010   štěrkodrť fr. 0/32 
3,88=3.880 [A]</t>
  </si>
  <si>
    <t>zásyp z vyzískaného materiálu viz výkres výkopů č.  2.005 
9,06=9.060 [A]</t>
  </si>
  <si>
    <t>C30/37 - XC4, XF3 - Cl 0,2 - Dmax 8 - S3, viz výkres tvaru č. 2.041 
0,1=0.100 [A]</t>
  </si>
  <si>
    <t>311325</t>
  </si>
  <si>
    <t>čelo propustku C30/37 - XC4, XF3 - Cl 0,2 - Dmax 8 - S3, viz výkres tvaru č. 2.041 (čelo - římsa)  
2,3-(0,44*0,25*2,4)=2.036 [A]</t>
  </si>
  <si>
    <t>výztuž 4% objemu betonu x 7,85 t/m3 oceli 
2,036*0,04*7,85=0.639 [B]</t>
  </si>
  <si>
    <t>C30/37 - XC4, XF3 - Cl 0,2 - Dmax 8 - S3 
římsy viz výkres tvaru příloha 2.041 
0,44*0,25*2,4=0.264 [A]</t>
  </si>
  <si>
    <t>výztuž 4% objemu betonu x 7,85 t/m3 oceli 
0,264*0,04*7,85=0.083 [B]</t>
  </si>
  <si>
    <t>podkladní beton pod čelem C 16/20-X0, viz výkres Nový stav č. 2.003 
0,66=0.660 [A]</t>
  </si>
  <si>
    <t>podkladní vrstva betonu pod dlažbu z lomového kamene  C20/25n-XF3 
2,24*0,1=0.224 [A]</t>
  </si>
  <si>
    <t>odláždění tl. 200 mm viz výkres Nový stav  příloha 2.003 
2,24*0,2=0.448 [A]</t>
  </si>
  <si>
    <t>viz výkres tvaru č. 2.041 
8,14=8.140 [A]</t>
  </si>
  <si>
    <t>čelo a římsa 
 7,17=7.170 [B]</t>
  </si>
  <si>
    <t xml:space="preserve">  SO 13-24-01</t>
  </si>
  <si>
    <t>Zárubní zeď v km 116,218 - 116,296</t>
  </si>
  <si>
    <t>SO 13-24-01</t>
  </si>
  <si>
    <t>Odvoz na skládku: 
(62,38+292,50+187,5+337,13+256)*1,8=2 043.918 [A]</t>
  </si>
  <si>
    <t>30*2,5=75.000 [A]</t>
  </si>
  <si>
    <t>48,26*2,5=120,660=120.660 [A]</t>
  </si>
  <si>
    <t>11523</t>
  </si>
  <si>
    <t>PŘEVEDENÍ VODY POTRUBÍM DN 300 NEBO ŽLABY R.O. DO 1,0M</t>
  </si>
  <si>
    <t>počet ks * délka ks 
(54+9*40+37+24)*0,3=142.500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</si>
  <si>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</si>
  <si>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13173</t>
  </si>
  <si>
    <t>HLOUBENÍ JAM ZAPAŽ I NEPAŽ TŘ. I</t>
  </si>
  <si>
    <t>Měřeno digitálně a dopočteno 
207,5+371,25+307,5+483,75+512=1 882.000 [A]</t>
  </si>
  <si>
    <t>Zásypy vytěženou zeminou: 
145,13+78,75+120+146,63+256=746.510 [A]</t>
  </si>
  <si>
    <t>Zásyp nepropustnou zeminou: 
56,25+49,5+55+82,5+70,4=313.650 [A] 
Zásyp propustnou zeminou: 
25+69,75+67,5+101,25+80=343.500 [B] 
Celkem: A+B=657.150 [C]</t>
  </si>
  <si>
    <t>26174</t>
  </si>
  <si>
    <t>VRTY PRO KOTV, INJEKT, MIKROPIL NA POVR TŘ I A II D DO 200MM</t>
  </si>
  <si>
    <t>46*19=874.000 [A]</t>
  </si>
  <si>
    <t>součet jednotlivých dilatačních celků: 
35,52+9*29,66+27,19=329.650 [A]</t>
  </si>
  <si>
    <t>286585</t>
  </si>
  <si>
    <t>KOTVY OCEL INJEKTOVANÉ V PODZEMÍ DL DO 10M ÚNOS PŘES 200KN</t>
  </si>
  <si>
    <t>46=46.000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</si>
  <si>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</si>
  <si>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</si>
  <si>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</si>
  <si>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9*46=414.000 [A]</t>
  </si>
  <si>
    <t>příplatek obsahuje ztížené provádění kotev delších než 10m za každý 1,0m.</t>
  </si>
  <si>
    <t>R28539</t>
  </si>
  <si>
    <t>JEDNODUCHÝ TRN Z NEREZOVÉ OCELI S KOMBINOVANÝM POUZDREM Z NEREZ OCELI</t>
  </si>
  <si>
    <t>smykové  trny 30 ks dl. 0,5 m  
30=30.000 [A]</t>
  </si>
  <si>
    <t>Položka zahrnuje:  
dodání materiálu   
provedení vrtu předepsaného profilu a předepsané délky   
vsunutí trnu do vyvrtaného profilu a její zalepení předepsaným pojivem  
případně nutné lešení</t>
  </si>
  <si>
    <t>Dle výkresu Výkopy- půdorys č. 2.061 
HEB 320 dl. 8 m, 31  ks 
HEB 320 dl. 8,5 m, 16 ks  
HEB 320 dl. 9 m, 19 ks  
HEB 320 dl. 9,5 m, 33 ks  
2x UPN 320 dl. 2 m 46 ks</t>
  </si>
  <si>
    <t>položka zahrnuje opotřebení ocelových zápor, jejich osazení do připravených vrtů včetně zabetonování konců a obsypu, případně jejich zaberanění a jejich odstranění. Ocelová převázka se započítá do výsledné hmotnosti. 
Součástí této položky jsou i zemní vrty pro zápory a zřízení a zrušení pracovní plošiny.</t>
  </si>
  <si>
    <t>Dle výkresu Výkopy- půdorys č. 2.061 
plocha výdřevy * tl. materiálu  0,15 m 
600*0,15=90.000 [A]</t>
  </si>
  <si>
    <t>Součet objemu betonu v římsách v jednotlivých celcích: 
3,2+2,4*9+2,2=27.000 [A]</t>
  </si>
  <si>
    <t>Součet objemu betonu v římsách v jednotlivých celcích: 
14,08+18,96+26,4+5*25,2+2*24+22=255.440 [A]</t>
  </si>
  <si>
    <t>Výztuž ukončovacích zídek přístupových chodníků na nástupiště 2ks zídek</t>
  </si>
  <si>
    <t>Odečteno z výkresu výztuže dle tabulky výztuže (vč. základů a říms): 
DC1+DC2+DC3+(DC4+DC5)+(DC6+DC7+DC8+DC9+DC10+DC11) 
(5643,2+5014,8+5349,5+(10496,7)+(30930,1))/1000=57.434 [A]</t>
  </si>
  <si>
    <t>Podkladní beton pod zdí: 
7,25+9*5,94+5,49=66.200 [A]</t>
  </si>
  <si>
    <t>Betonové lože pod odláždění: 
0,23=0.230 [A] 
Betonové lože pod žlabem: 
2,83+9*2,11+1,94+1,32=25.080 [B] 
Celkem: A+B=25.310 [C]</t>
  </si>
  <si>
    <t>(0,6+0,7)*0,2=0.260 [A]</t>
  </si>
  <si>
    <t>Nátěr zárubních zdí na kontaktu se zeminou (1x pen a 2 asf): 
102,2+88,5+96*8+92,7=1 051.400 [A]</t>
  </si>
  <si>
    <t>87533</t>
  </si>
  <si>
    <t>POTRUBÍ DREN Z TRUB PLAST DN DO 150MM</t>
  </si>
  <si>
    <t>Měřeno digitálně za jednotlivými celky: 
16+9*12+11+10=145.000 [A]</t>
  </si>
  <si>
    <t>48,26=48.260 [A]</t>
  </si>
  <si>
    <t>betonový základ(předpoklad ) 
30=30.000 [A]</t>
  </si>
  <si>
    <t>935232</t>
  </si>
  <si>
    <t>PŘÍKOPOVÉ ŽLABY Z BETON TVÁRNIC ŠÍŘ DO 1200MM DO BETONU TL 100MM</t>
  </si>
  <si>
    <t>Dle výkresu Nový stav - půdorys č. 2.031 
Odvodňovací žlab 475 ks 
475*0,3=142.500 [A]</t>
  </si>
  <si>
    <t>D.2.1.5</t>
  </si>
  <si>
    <t>Ostatní inženýrské objekty</t>
  </si>
  <si>
    <t xml:space="preserve">  SO 00-30-01.01</t>
  </si>
  <si>
    <t>Sdělovací vedení - úprava/ochrana/přeložka CETIN a.s.</t>
  </si>
  <si>
    <t>SO 00-30-01.01</t>
  </si>
  <si>
    <t>13273</t>
  </si>
  <si>
    <t>HLOUBENÍ RÝH ŠÍŘ DO 2M PAŽ I NEPAŽ TŘ. I</t>
  </si>
  <si>
    <t>702232</t>
  </si>
  <si>
    <t>KABELOVÁ CHRÁNIČKA ZEMNÍ DĚLENÁ DN PŘES 100 DO 200 MM</t>
  </si>
  <si>
    <t>703431</t>
  </si>
  <si>
    <t>ELEKTROINSTALAČNÍ TRUBKA PRO ULOŽENÍ DO BETONU VČETNĚ UPEVNĚNÍ A PŘÍSLUŠENSTVÍ DN PRŮMĚRU DO 25 MM</t>
  </si>
  <si>
    <t>741121</t>
  </si>
  <si>
    <t>KRABICE (ROZVODKA) INSTALAČNÍ ODBOČNÁ PRÁZDNÁ</t>
  </si>
  <si>
    <t>741161</t>
  </si>
  <si>
    <t>KRABICE (ROZVODKA) INSTALAČNÍ DO ZATEPLENÍ PRÁZDNÁ</t>
  </si>
  <si>
    <t>75I122</t>
  </si>
  <si>
    <t>KABEL ZEMNÍ JEDNOPLÁŠŤOVÝ BEZ PANCÍŘE PRŮMĚRU ŽÍLY 0,8 MM DO 25XN</t>
  </si>
  <si>
    <t>75I124</t>
  </si>
  <si>
    <t>KABEL ZEMNÍ JEDNOPLÁŠŤOVÝ BEZ PANCÍŘE PRŮMĚRU ŽÍLY 0,8 MM PŘES 50XN</t>
  </si>
  <si>
    <t>75IE11</t>
  </si>
  <si>
    <t>SKŘÍŇ ROZVODNÁ DO 20 PÁRŮ</t>
  </si>
  <si>
    <t>75IH81</t>
  </si>
  <si>
    <t>UKONČENÍ KABELU OBJÍMKA KABELOVÁ</t>
  </si>
  <si>
    <t>75II12</t>
  </si>
  <si>
    <t>SPOJKA PRO CELOPLASTOVÉ KABELY BEZ PANCÍŘE PŘES 100 ŽIL</t>
  </si>
  <si>
    <t>75J31X</t>
  </si>
  <si>
    <t>KABEL SDĚLOVACÍ PRO STRUKTUROVANOU KABELÁŽ UTP - MONTÁŽ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</si>
  <si>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 - náklady spojené s naložením a manipulací s materiálem.  
3. Způsob měření:   
 - měrná jednotka tuna určující množství odpadu vytříděného v souladu se zákonem č. 185/2001 Sb., o nakládání s odpady, v platném znění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</si>
  <si>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3. Způsob měření:   
 - měrná jednotka tuna určující množství odpadu vytříděného v souladu se zákonem č. 185/2001 Sb., o nakládání s odpady, v platném znění</t>
  </si>
  <si>
    <t xml:space="preserve">  SO 00-30-01.02</t>
  </si>
  <si>
    <t>Sdělovací vedení - úprava/ochrana/přeložka České Radiokomunikace a.s.</t>
  </si>
  <si>
    <t>SO 00-30-01.02</t>
  </si>
  <si>
    <t xml:space="preserve">  SO 00-30-01.03</t>
  </si>
  <si>
    <t>Sdělovací vedení - úprava/ochrana/přeložka T-Mobile</t>
  </si>
  <si>
    <t>SO 00-30-01.03</t>
  </si>
  <si>
    <t xml:space="preserve">  SO 00-30-03</t>
  </si>
  <si>
    <t>VN, NN - ochrana/přeložka, ČEZ a.s.</t>
  </si>
  <si>
    <t>SO 00-30-03</t>
  </si>
  <si>
    <t>0,6*1,8=1.080 [A]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</si>
  <si>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převzetí provozovatelem skládky, recyklační linky nebo jiného zařízení  na zpracování nebo likvidaci odpadů   
- náklady spojené s vyložením a manipulací 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</si>
  <si>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Hloubené vykopávky</t>
  </si>
  <si>
    <t>131738</t>
  </si>
  <si>
    <t>Dle příloh č.1,2</t>
  </si>
  <si>
    <t>2*1,2*0,8*1,2=2.304 [A]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</si>
  <si>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</si>
  <si>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6*0,5*0,8=2.400 [A] 
z toho 6x0,5x0,2=0,6m3 skládka</t>
  </si>
  <si>
    <t>6*0,5=3.000 [A]</t>
  </si>
  <si>
    <t>702221</t>
  </si>
  <si>
    <t>KABELOVÁ CHRÁNIČKA ZEMNÍ UV STABILNÍ DO DN 100 MM</t>
  </si>
  <si>
    <t>Dle příloh č.1, 2</t>
  </si>
  <si>
    <t>8=8.000 [A]</t>
  </si>
  <si>
    <t>Technická specifikace položky odpovídá příslušné cenové soustavě  
1. Položka obsahuje:  – obnovu a výměnu poškozených krytů  – pomocné mechanismy 2. Položka neobsahuje:  X 3. Způsob měření: Měří se metr délkový.</t>
  </si>
  <si>
    <t>D.2.1.6</t>
  </si>
  <si>
    <t>Trubní vedení</t>
  </si>
  <si>
    <t xml:space="preserve">  SO 00-31-01</t>
  </si>
  <si>
    <t>Kanalizace - ochrana, SČVK, a.s.</t>
  </si>
  <si>
    <t>SO 00-31-01</t>
  </si>
  <si>
    <t>R03730.01</t>
  </si>
  <si>
    <t>POMOC PRÁCE ZAJIŠŤ NEBO ZŘÍZ OCHRANU INŽENÝRSKÝCH SÍTÍ</t>
  </si>
  <si>
    <t>sítě SČVK</t>
  </si>
  <si>
    <t>délka ochrany kanalizace km 115,178  3 m   3=3.000 [A]</t>
  </si>
  <si>
    <t>zahrnuje objednatelem povolené náklady na požadovaná zařízení zhotovitele</t>
  </si>
  <si>
    <t>R03730.02</t>
  </si>
  <si>
    <t>km 115,381  15  m   15=15.000 [B]</t>
  </si>
  <si>
    <t>R03730.03</t>
  </si>
  <si>
    <t>km 120,559   12,3 m   12,3=12.300 [E]]</t>
  </si>
  <si>
    <t>R03730.04</t>
  </si>
  <si>
    <t>km 120,615   9 m   9=9.000 [D]</t>
  </si>
  <si>
    <t>R03730.05</t>
  </si>
  <si>
    <t>km 123,433   3 m   3=3.000 [D]</t>
  </si>
  <si>
    <t xml:space="preserve">  SO 00-32-01</t>
  </si>
  <si>
    <t>Vodovody - ochrana, SČVK, a.s.</t>
  </si>
  <si>
    <t>SO 00-32-01</t>
  </si>
  <si>
    <t>R03730.11</t>
  </si>
  <si>
    <t>km 114,815  3 m   3=3.000 [A]</t>
  </si>
  <si>
    <t>R03730.12</t>
  </si>
  <si>
    <t>km 115,285  8m  8=8.000 [A]</t>
  </si>
  <si>
    <t>R03730.13</t>
  </si>
  <si>
    <t>km 115,290  13 m  13=13.000 [A]</t>
  </si>
  <si>
    <t>R03730.14</t>
  </si>
  <si>
    <t>km 120,602  7 m   7=7.000 [A]</t>
  </si>
  <si>
    <t>R03730.15</t>
  </si>
  <si>
    <t>km 123,504  3m  3=3.000 [A]</t>
  </si>
  <si>
    <t xml:space="preserve">  SO 00-33-01</t>
  </si>
  <si>
    <t>Plynovody - ochrana, GasNet, s.r.o.</t>
  </si>
  <si>
    <t>SO 00-33-01</t>
  </si>
  <si>
    <t>R03730.21</t>
  </si>
  <si>
    <t>sítě GasNet, s.r.o.</t>
  </si>
  <si>
    <t>km 115,176, km 115,650  6,7+2 m  6,7+2=8.700 [A]</t>
  </si>
  <si>
    <t>R03730.22</t>
  </si>
  <si>
    <t>km 123,158  7,9m  7,9=7.900 [A]</t>
  </si>
  <si>
    <t>R03730.23</t>
  </si>
  <si>
    <t>km 123,513  2m  2=2.000 [A]</t>
  </si>
  <si>
    <t xml:space="preserve">  SO 13-31-01</t>
  </si>
  <si>
    <t>Dešťová kanalizace zast. Dolánky</t>
  </si>
  <si>
    <t>SO 13-31-01</t>
  </si>
  <si>
    <t>zemina  (2,918+29,438)*2=64.712 [A]</t>
  </si>
  <si>
    <t>odvoz do  km 
původní betonová dlažba  1,464*2,5=3.660 [A] 
beton lože pod příkop tvárnice  3,1125=3.113 [B] 
příkop tvárnice    2=2.000 [C] 
dvorní vpusť  0,05*2=0.100 [D] 
Celkem: A+B+C+D=8.873 [E]</t>
  </si>
  <si>
    <t>odvoz do    km 
potrubí PVC  DN 100  19*0,0015=0.029 [B]</t>
  </si>
  <si>
    <t>odvoz do   km 
štěrkodrť 0-32 (nástupiště)  5,175*2,2=11.385 [A] 
štěrkodrť 2-5 (nástupiště)  0,976*2,2=2.147 [B] 
štěrkodrť 0-32 (vých. strana zastávky)   0,285*2,2=0.627 [C] 
Celkem: A+B+C=14.159 [D]</t>
  </si>
  <si>
    <t>11328</t>
  </si>
  <si>
    <t>ODSTRANĚNÍ PŘÍKOPŮ, ŽLABŮ A RIGOLŮ Z PŘÍKOPOVÝCH TVÁRNIC</t>
  </si>
  <si>
    <t>příkopové tvárnice   8=8.000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</si>
  <si>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</si>
  <si>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</si>
  <si>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</si>
  <si>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betonové lože pod příkopové tvárnice  1,25=1.250 [A]</t>
  </si>
  <si>
    <t>11348</t>
  </si>
  <si>
    <t>ODSTRANĚNÍ KRYTU ZPEVNĚNÝCH PLOCH Z DLAŽDIC VČETNĚ PODKLADU</t>
  </si>
  <si>
    <t>dlažba beton  1,464=1.464 [A] 
podkladní beton příkopových tvárnic  1,25=1.250 [B] 
Celkem: A+B=2.714 [C]</t>
  </si>
  <si>
    <t>zemina pod příkop. tvárnicemi  2,98=2.980 [A] 
štěrkodrť 0-32 (nástupiště)  5,175=5.175 [D] 
štěrkodrť 2-5 (nástupiště)  0,976=0.976 [B] 
štěrkodrť 0-32 (vých. strana zastávky)   0,285=0.285 [C] 
Celkem: A+D+B+C=9.416 [E]</t>
  </si>
  <si>
    <t>doplnění zemina  2,4727=2.473 [A]</t>
  </si>
  <si>
    <t>56330</t>
  </si>
  <si>
    <t>VOZOVKOVÉ VRSTVY ZE ŠTĚRKODRTI</t>
  </si>
  <si>
    <t>Štěrkodrť 0-32    9,3891=9.389 [A] 
Štěrkodrť 2-5      1,2118=1.212 [B] 
Celkem: A+B=10.601 [C]</t>
  </si>
  <si>
    <t>561103</t>
  </si>
  <si>
    <t>PODKLADNÍ BETON TŘ. III</t>
  </si>
  <si>
    <t>beton C12/15 
betonové lože pod odvodňovací žlab a dlažbu  2,739=2.739 [A] 
obetonování odvodňovacího žlabu 57*0,05*0,05=0.143 [B] 
Celkem: A+B=2.882 [C]</t>
  </si>
  <si>
    <t>R288322</t>
  </si>
  <si>
    <t>TRYSKOVÁ INJEKTÁŽ D SLOUPU DO 1000MM DL VRTU DO 6M NA POVRCHU</t>
  </si>
  <si>
    <t>3,925*10=39.250 [A]</t>
  </si>
  <si>
    <t>58251</t>
  </si>
  <si>
    <t>DLÁŽDĚNÉ KRYTY Z BETONOVÝCH DLAŽDIC DO LOŽE Z KAMENIVA</t>
  </si>
  <si>
    <t>dlažba betonová tl. 6 cm  30,3=30.300 [A]</t>
  </si>
  <si>
    <t>87427</t>
  </si>
  <si>
    <t>POTRUBÍ Z TRUB PLASTOVÝCH ODPADNÍCH DN DO 100MM</t>
  </si>
  <si>
    <t>propoj do kanalozace  2,5=2.500 [A]</t>
  </si>
  <si>
    <t>obrubník u nové dlažby  7=7.000 [A]</t>
  </si>
  <si>
    <t>93541</t>
  </si>
  <si>
    <t>ŽLABY Z DÍLCŮ Z POLYMERBETONU SVĚTLÉ ŠÍŘKY DO 100MM VČETNĚ MŘÍŽÍ</t>
  </si>
  <si>
    <t>nový žlab 57 m  57=57.000 [A]</t>
  </si>
  <si>
    <t>96715A</t>
  </si>
  <si>
    <t>VYBOURÁNÍ ČÁSTÍ KONSTRUKCÍ BETON - BEZ DOPRAVY</t>
  </si>
  <si>
    <t>dvorní vpusť beton   0,05*2=0.100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</si>
  <si>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</si>
  <si>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96922</t>
  </si>
  <si>
    <t>VYBOURÁNÍ POTRUBÍ DN DO 100MM KANALIZAČ</t>
  </si>
  <si>
    <t>PVC DN 100  19=19.000 [A]</t>
  </si>
  <si>
    <t>D.2.1.7</t>
  </si>
  <si>
    <t>Tunely</t>
  </si>
  <si>
    <t xml:space="preserve">  SO 13-40-01</t>
  </si>
  <si>
    <t>Železnični tunel v km 117,529</t>
  </si>
  <si>
    <t>SO 13-40-01</t>
  </si>
  <si>
    <t>Odborný odhad: 
10*1,8=18.000 [A]</t>
  </si>
  <si>
    <t>Otryskání ostění v tunelu 
20*(6*1+2+25)*0,01*2,5=16.500 [A] 
kapsy pro svodnice 
4*(2,35+1,86)*0,1*2,5=4.210 [B] 
Celkem: A+B=20.710 [C]</t>
  </si>
  <si>
    <t>POPLATKY ZA LIKVIDACŮ ODPADŮ NEKONTAMINOVANÝCH - 20 03 99  ODPAD PODOBNÝ KOMUNÁLNÍMU ODPADU - VČETNĚ DOPRAVY</t>
  </si>
  <si>
    <t>čištění odvodňovacích žlabů v tunelu: 
211*(0,4/2+0,24/2)*0,5=33.760 [A]</t>
  </si>
  <si>
    <t>odborný odhad: 
2*2,5=5.000 [A]</t>
  </si>
  <si>
    <t>12932</t>
  </si>
  <si>
    <t>ČIŠTĚNÍ PŘÍKOPŮ OD NÁNOSU DO 0,5M3/M</t>
  </si>
  <si>
    <t>Čištění odvodňovacích žlabů + vyčištění příkopů 10 m před a za tunel 
211*2+10*4=462.000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</si>
  <si>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</si>
  <si>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129971</t>
  </si>
  <si>
    <t>ČIŠTĚNÍ POTRUBÍ DN DO 1000MM</t>
  </si>
  <si>
    <t>čistění propustku u výjezdového portálu 
4=4.000 [A]</t>
  </si>
  <si>
    <t>263915</t>
  </si>
  <si>
    <t>VRTY PRO SVORNÍKY A KOTVY V PODZEMÍ DO 12M TŘ V-VI D DO 50MM</t>
  </si>
  <si>
    <t>Svorníky pro zajištění betonu v pase č. 9 
2*3=6.000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</si>
  <si>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</si>
  <si>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Dobetonování základů po umístění svodnice: 
4*(0,25+0,55)=3.200 [A]</t>
  </si>
  <si>
    <t>284155</t>
  </si>
  <si>
    <t>SVORNÍKY MECHAN UPÍNANÉ V PODZEMÍ DL DO 2,5M ÚNOS PŘES 200KN</t>
  </si>
  <si>
    <t>Svorníky pro zajištění betonu v pase č. 9 
2=2.000 [A]</t>
  </si>
  <si>
    <t>Zahrnuje kompletní dodávku svorníku délky od 2,01m do 2,50m a únosnosti přes 200kN včetně příslušenství, podle požadavků a popisu uvedených v dokumentci pro zadání stavby (podložky, upínací matice a pod.);  
- součástí je kompletní osazení svorníku v podzemí, které zahrnuje všechny operace podle technologického předpisu výrobce nutné pro řádné osazení a aktivaci včetně všech pomocných mechanizmů, přípravků a hmot;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</si>
  <si>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R265916</t>
  </si>
  <si>
    <t>ODLEHČOVACÍ VRT D 65 MM S VLOŽENOU PVC TRUBKOU D 50 MM</t>
  </si>
  <si>
    <t>Odlehčovací vrt D 65 mm s vloženou zaslepenou perforovanou PVC trubkou Ř50 mm</t>
  </si>
  <si>
    <t>Vrty prováděny v místě každé řešené svodnice (4ks) 
Počítáno jako celkový počet a délky vrtů v jednom řezu * počet svodnic + 5% rezerva pro proměnnou tl. ostění 
(1,59+1,52+1,46+1,1+1,09+1,09+1,1+1,11+1,13+1,17+1,2+1,23+1,26+1,28+1,3+1,34+1,29+1,17)*8*1,05=188.412 [A]</t>
  </si>
  <si>
    <t>Viz pol. 938443 z toho 5% (lokální vyspravení) 
117*0,05=5.850 [A]</t>
  </si>
  <si>
    <t>366434</t>
  </si>
  <si>
    <t>DEFIN OST TUNELU ZE STŘÍK BETONU DO C25/30  TL DO 100MM</t>
  </si>
  <si>
    <t>plocha ostění v pasech P13, P14, P15 
17,5*24,5=428.750 [A]</t>
  </si>
  <si>
    <t>Položka obsahuje zhotovení betonu požadované trvanlivosti a vlastností;   
- Položka obsahuje dodání čerstvé betonové směsi požadované kvality;   
- uložení betonu do požadovaného tvaru;   
- kompletní provedení vrstev stříkaného betonu;   
- dále je zahrnuta větší spotřeba směsi s ohledem na nutný podíl odraženého materiálu (spad);   
- naložení spadu na dopravní prostředek, jeho přemístění v podzemí i na povrchu a uložení na skládku;   
- větší spotřeba při nástřiku na porušený podklad, jakož i na mokrý podklad, pokud přítoky nepřesahují 1 l/sec;   
- ztráty při dopravě;   
- zbytková množství při každém záběru;   
- větší spotřeba stříkaného betonu při zastříkávání ocelových příhradových oblouků, sítí a hlav kotev (svorníků);   
- větší spotřeba stříkaného betonu pro zastříkání hlav kotev (svorníků), včetně případných úprav hlav kotev a potřebného plynulého vyrovnání líce jako podkladu pod izolaci;   
- užití potřebných přísad a technologií výroby betonu;   
- vodorovná a svislá doprava, přemístění, přeložení a manipulace s betonem;   
- provedení průkazních zkoušek betonu;   
- zřízení pracovních a dilatačních spár, včetně potřebných úprav, výplně, vložek, opracování , očištění a ošetření;   
- zařízení potřebná pro provedení stříkaného betonu;   
- výplň těsnění spar a spojů;   
- zřízení všech požadovaných otvorů, kapes, prostupů, dutin, výklenků, drážek a pod.,  včetně ztížení práce a úprav okolo nich;   
- úpravy pro položení požadovaných povlaků a nátěrů;   
- ochrana a vyspravení event. vad hotové konstrukce a včetně příslušných zkoušek;   
- montážní plošiny nebo lešení nutné pro ukládání čerstvého betonu, příp. výztuže a doplňkových konstrukcí, včetně požadovaných otvorů, ochranných a bezpečnostních opatření a základů těchto konstrukcí a lešení;  
- úpravy pro osazení zařízení ochrany konstrukce proti vlivu bludných proudů;   
- očištění podkladu vodou nebo stlačeným vzduchem.</t>
  </si>
  <si>
    <t>262614</t>
  </si>
  <si>
    <t>VRTY PRO INJEKTÁŽ A MONITOR V PODZEMÍ DO 12M TŘ VI D DO 35MM</t>
  </si>
  <si>
    <t>odhadovaná délka vrtů pro chemickou injektáž trhlin v ostění 
50=50.000 [A]</t>
  </si>
  <si>
    <t>281662</t>
  </si>
  <si>
    <t>INJEKTOVÁNÍ NÍZKOTLAKÉ Z CHEMICKÝCH POJIV V PODZEMÍ</t>
  </si>
  <si>
    <t>Počítáno jako 5% plochy ostění pasu 13 až 15 do hl. 1 m 
17,5*24,5*0,05*1=21.438 [A]</t>
  </si>
  <si>
    <t>Položka injektážních prací obsahuje kompletní práce, mimo zřízení vrtů (vykazují se položkami 261, 262), které jsou nutné pro předepsanou funkci injektáže (statickou, těsnící a pod.). 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</si>
  <si>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626122</t>
  </si>
  <si>
    <t>ÚPRAVA POVRCHU OSTĚNÍ REPROFILAČNÍ HMOTOU TL 50MM</t>
  </si>
  <si>
    <t>počítáno jako 5% z veškerých otryskaných ploch: 
Pasy P3,P4,P5,P6 
17,5*(1+2+2+1)*0,05=5.250 [A] 
Pas P8 
17,5*2*0,05=1.750 [B] 
Pasy P13,P14,P15 
17,5*24,5*0,05=21.438 [C]</t>
  </si>
  <si>
    <t>Viz pol. 938443 
117=117.000 [A]</t>
  </si>
  <si>
    <t>R626111</t>
  </si>
  <si>
    <t>ÚPRAVA POVRCHU OSTĚNÍ REPROFILAČNÍ HMOTOU TL 10MM</t>
  </si>
  <si>
    <t>Počítáno jako 50% z veškerých otryskaných ploch: 
Pasy P3,P4,P5,P6 
17,5*(1+2+2+1)*0,5=52.500 [A] 
Pas P8 
17,5*2*0,5=17.500 [B] 
Pasy P13,P14,P15 
17,5*24,5*0,5=214.375 [C]</t>
  </si>
  <si>
    <t>R626113</t>
  </si>
  <si>
    <t>ÚPRAVA POVRCHU OSTĚNÍ REPROFILAČNÍ HMOTOU TL 30MM</t>
  </si>
  <si>
    <t>Počítáno jako 40% veškerých otryskaných ploch: 
Pasy P3,P4,P5,P6 
17,5*(1+2+2+1)*0,4=42.000 [A] 
Pas P8 
17,5*2*0,4=14.000 [B] 
Pasy P13,P14,P15 
17,5*24,5*0,4=171.500 [C]</t>
  </si>
  <si>
    <t>R626133</t>
  </si>
  <si>
    <t>VÝPLŇ DRÁŽKY SANAČNÍ MALTOU TL. 100MM</t>
  </si>
  <si>
    <t>Výplň drážky každé svodnice (4ks) 
17,5*4=70.000 [A] 
Výplň drážky každé svodnice (4ks pasy se stříkanou HI) 
17,5*4=70.000 [B] 
A+B=140.000 [C]</t>
  </si>
  <si>
    <t>711835</t>
  </si>
  <si>
    <t>IZOLACE TUNELŮ PROTI VOL STÉK VODĚ POLYMERNÍ STŘÍKANÁ</t>
  </si>
  <si>
    <t>87526</t>
  </si>
  <si>
    <t>POTRUBÍ DREN Z TRUB PLAST (I FLEXIBIL) DN DO 80MM</t>
  </si>
  <si>
    <t>Flexibilní trubky 60 mm napojené do stoky: 
8*1,1+8*1,6=21.600 [A]</t>
  </si>
  <si>
    <t>912153</t>
  </si>
  <si>
    <t>SVODNICE SAMOSTATNÁ - DEMONTÁŽ A ODVOZ</t>
  </si>
  <si>
    <t>počet odstraněných svodnic 
4+4=8.000 [A]</t>
  </si>
  <si>
    <t>položka zahrnuje demontáž stávající svodnice, její odvoz do skladu nebo do šrotu</t>
  </si>
  <si>
    <t>919135</t>
  </si>
  <si>
    <t>ŘEZÁNÍ BETONOVÝCH KONSTRUKCÍ TL DO 250MM</t>
  </si>
  <si>
    <t>délka*počet řezů pro 1 drážku*počet svodnic: 
17,5*2*(4+4)=280.000 [A]</t>
  </si>
  <si>
    <t>položka zahrnuje řezání betonových konstrukcí v předepsané tloušťce, včetně spotřeby vody</t>
  </si>
  <si>
    <t>91914</t>
  </si>
  <si>
    <t>ŘEZÁNÍ ŽELEZOBETONOVÝCH KONSTRUKCÍ</t>
  </si>
  <si>
    <t>Řezání do základu tunelu: 
(0,55+0,25)*2*(4+4)=12.800 [A]</t>
  </si>
  <si>
    <t>položka zahrnuje řezání železobetonových konstrukcí bez ohledu na tloušťku, včetně spotřeby vody</t>
  </si>
  <si>
    <t>93118</t>
  </si>
  <si>
    <t>VÝPLŇ DILATAČNÍCH SPAR Z POLYSTYRENU</t>
  </si>
  <si>
    <t>Tl. polystyrenu 100 mm v 8 svodnicích s tl. drážky 100 mm: 
17,5*0,1*0,1*8=1.400 [A]</t>
  </si>
  <si>
    <t>očištění vjezdového portálu+zárubní zdi: 
60+70=130.000 [A]</t>
  </si>
  <si>
    <t>938443</t>
  </si>
  <si>
    <t>OČIŠTĚNÍ ZDIVA OTRYSKÁNÍM TLAKOVOU VODOU DO 1000 BARŮ</t>
  </si>
  <si>
    <t>Očištění výjezdového portálu (800 bar): 
100+17=117.000 [A]</t>
  </si>
  <si>
    <t>Pasy P3,P4,P5,P6 
17,5*(1+2+2+1)=105.000 [A] 
Pas P8 
17,5*2=35.000 [B] 
Pasy P13,P14,P15 
17,5*24,5=428.750 [C]</t>
  </si>
  <si>
    <t>Předpoklad 20% všech otrysk. ploch: 
Pasy P3,P4,P5,P6 
17,5*(1+2+2+1)*0,2=21.000 [A] 
Pas P8 
17,5*2*0,2=7.000 [B] 
Pasy P13,P14,P15 
17,5*24,5*0,2=85.750 [C]</t>
  </si>
  <si>
    <t>Vybourání drážek pro svodnice, odbourání části základů: 
8*(2,35+1,86)*0,1=3.368 [B]</t>
  </si>
  <si>
    <t>R912151</t>
  </si>
  <si>
    <t>SVODNICE SAMOSTATNÁ - DODÁVKA A MONTÁŽ</t>
  </si>
  <si>
    <t>alfa žlábky včetně mirelonu a upevnění: 
8=8.000 [A]</t>
  </si>
  <si>
    <t>položka zahrnuje dodávku a montáž svodnice s předepsanou povrchovou úpravou, včetně nutných spojovacích prvků</t>
  </si>
  <si>
    <t>R931382</t>
  </si>
  <si>
    <t>TĚSNĚNÍ DILATAČNÍCH SPAR TRVALE PRUŽNÝM TMELEM PRŮŘEZU DO 200MM2</t>
  </si>
  <si>
    <t>Těsnění v místě alfa žlábků: 
17,5*2*8=280.000 [A]</t>
  </si>
  <si>
    <t xml:space="preserve">  SO 13-40-02</t>
  </si>
  <si>
    <t>Zajištění skalního svahu u vjezdového portálu</t>
  </si>
  <si>
    <t>SO 13-40-02</t>
  </si>
  <si>
    <t>Odborný odhad: 
20*1,8=36.000 [A]</t>
  </si>
  <si>
    <t>R289941</t>
  </si>
  <si>
    <t>ZPEVNĚNÍ SKALNÍCH PLOCH Z OCELOVÝCH SÍTÍ HOROLEZECKÝM ZPŮSOBEM</t>
  </si>
  <si>
    <t>Položka doplněna o protierozní rohože</t>
  </si>
  <si>
    <t>Zpevnění skalního svahu nad vjezdovým portálem 
Předpoklad rozsahu zajišťovaných ploch: 
28,4*10,2+11,7*6,5=365.730 [A]</t>
  </si>
  <si>
    <t>Položka zahrnuje:  
- dodávku předepsaných sítí  
- úpravu, očištění a ochranu podkladu vč. přesunu napadané kamenné suti  
- ukotvení sítě na skalní stěně horolezci  
- vrty pro kotvy  
- dodání a osazení kotev předepsané délky v předepsaném rastru  
- nutné přesahy  
- mimostaveništní a vnitrostaveništní dopravu</t>
  </si>
  <si>
    <t>D.2.1.8</t>
  </si>
  <si>
    <t>Pozemní komunikace</t>
  </si>
  <si>
    <t xml:space="preserve">  SO 00-59-01</t>
  </si>
  <si>
    <t>Dopravní opatření</t>
  </si>
  <si>
    <t>SO 00-59-01</t>
  </si>
  <si>
    <t>R914000</t>
  </si>
  <si>
    <t>DIO - přejezdy</t>
  </si>
  <si>
    <t>přejezd P3087 v ev. km 115,290 1=1.000 [A] 
přejezd P3088 v ev. km 115,383 1=1.000 [B] 
přechod P3089 v ev. km 117,112 1=1.000 [C] 
přejezd P3092 v ev. km 120,600 1=1.000 [D] 
přejezd P3093 v ev. km 120,685 1=1.000 [E] 
Celkem: A+B+C+D+E=5.000 [F]</t>
  </si>
  <si>
    <t>Kompletní dodání provizorního dopravního značení a pomocných kcí</t>
  </si>
  <si>
    <t>DIO- mosty</t>
  </si>
  <si>
    <t>most v ev. km 116,150 1=1.000 [A] 
most v ev. km 117,942 1=1.000 [B] 
most v ev. km 120,830 1=1.000 [C] 
most v ev. km 121,672 1=1.000 [D] 
most v ev. km 121,920 1=1.000 [E] 
most v ev. km 118,121 1=1.000 [F] 
Celkem: A+B+C+D+E+F=6.000 [G]</t>
  </si>
  <si>
    <t xml:space="preserve">  SO 12-50-01</t>
  </si>
  <si>
    <t>ŽST Malá Skála, pozemní komunikace pro pěší</t>
  </si>
  <si>
    <t>SO 12-50-01</t>
  </si>
  <si>
    <t>Vytěžené zeminy a horniny.  
Množství v položce dle tabulky kubatur. 
1026,26=1 026.260 [A]</t>
  </si>
  <si>
    <t>Odbourané betonové základy plotů, skruž, betonové žlaby, zídka schodiště, schodiště základ. 
Množství v položce dle tabulky kubatur.  
69,02=69.020 [A]</t>
  </si>
  <si>
    <t>POPLATKY ZA LIKVIDACŮ ODPADŮ NEKONTAMINOVANÝCH - 17 02 01  DŘEVO PO STAVEBNÍM POUŽITÍ, Z DEMOLIC - VČETNĚ DOPRAVY</t>
  </si>
  <si>
    <t>Materiál dřevěného plotu.  
Množství v položce dle tabulky kubatur.  
2,13=2.130 [A]</t>
  </si>
  <si>
    <t>Demontované potrubí DN 200.  
Množství v položce dle tabulky kubatur.  
0,06=0.060 [A]</t>
  </si>
  <si>
    <t>Odbourané stávající kamennné zídky. 
Množství v položce dle tabulky kubatur.  
92,04=92.040 [A]</t>
  </si>
  <si>
    <t>R02971</t>
  </si>
  <si>
    <t>OSTAT POŽADAVKY - GEOTECHNICKÝ MONITORING NA POVRCHU, STATICKÉ ZAJIŠTĚNÍ</t>
  </si>
  <si>
    <t>Položka zahrnuje nutná opatření pro statické zajištění zděného objektu uhelného skladu.  
Posouzení a návrh opatření bude proveden v dostatečném předstihu před realizací stavby po určení techologie provádění záporového pažení.  
1=1.000 [A]</t>
  </si>
  <si>
    <t>11317A</t>
  </si>
  <si>
    <t>ODSTRAN KRYTU ZPEVNĚNÝCH PLOCH Z DLAŽEB KOSTEK - BEZ DOPRAVY</t>
  </si>
  <si>
    <t>Odstranění stávající dlažby z kostek před výpravní budovou.  
Množství v položce dle tabulky kubatur.  
7,8=7.800 [A]</t>
  </si>
  <si>
    <t>Množství v položce dle tabulky kubatur. 
Odtěžení zemin pro zídky a schodiště 
1277,78=1 277.780 [A] 
Odtěžení zemin pro dlažby 
106,15=106.150 [B] 
Odtěžení zemin pro betonové patky zábradlí Z1+Z8 
16,99=16.990 [C] 
Celkem: A+B+C=1 400.920 [D]</t>
  </si>
  <si>
    <t>Množství v položce dle tabulky kubatur.  
Hloubení  - šachty 
4,0=4.000 [A] 
Hloubení - svodná potrubí 
45,28=45.280 [B] 
Celkem: A+B=49.280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</si>
  <si>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</si>
  <si>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17880</t>
  </si>
  <si>
    <t>ZÁSYP V UZAVŘENÝCH PROSTORÁCH Z NAKUP MATERIÁLŮ</t>
  </si>
  <si>
    <t>Množství v položce dle tabulky kubatur. 
Zásyp nepropustnou zeminou za opěrnými zídkami (nepropustná zemina) 
66,85=66.850 [A] 
Zásyp propustným materiálem za opěrnými zídkami - frakce 16/32 
104,39=104.390 [B] 
Zásyp novým materiálem - frakce 16/32 - šachty 
2,8=2.800 [C] 
Zásyp novým materiálem - frakce 0/32 - svodná potrubí + zásyp betonové šachty 
8,31+1,2=9.510 [D] 
Dosypávka prostoru pod schodišti novým materiálem po úroveň základové spáry ze štěrkodrti ŠD fr. 0/32 
31,52+11,50=43.020 [E] 
Celkem: A+B+C+D+E=226.570 [F]</t>
  </si>
  <si>
    <t>R17810</t>
  </si>
  <si>
    <t>Množství v položce dle tabulky kubatur. 
Položka zahrnuje dopravu vyzískané zeminy uložené na mezideponii. 
Zpětný zásyp vyzískané zeminy za opěrné zídky a schodiště 
894,45=894.450 [A] 
Zpětný zásyp vyzískanou zeminou pro betonové patky zábradlí 
9,97=9.970 [B] 
Zpětný zásyp vyzískanou zeminou pro svodná potrubí 
32,66=32.660 [C] 
Celkem: A+B+C=937.080 [D]</t>
  </si>
  <si>
    <t>ÚPRAVA POVRCHŮ SVAHŮ V TL DO 0,25M</t>
  </si>
  <si>
    <t>Úprava svahů do požadovaného sklonu, dosypávky, doprava materiálu vyzískané zeminy z mezideponie. 
Množství v položce dle tabulky kubatur.  
262=262.000 [A]</t>
  </si>
  <si>
    <t>položka zahrnuje srovnání výškových rozdílů terénu ve svahu,  dosypávky vyzískaným materiálem, případnou dopravu materiálu z mezideponie v ŽST Malá Skála</t>
  </si>
  <si>
    <t>Výdřeva. 
Plocha výdřevy dle tabulky kubatur * tl. materiálu pažiny 0,08 m.  
190*0,08=15.200 [A]</t>
  </si>
  <si>
    <t>26175</t>
  </si>
  <si>
    <t>VRTY PRO KOTV, INJEKT, MIKROPIL NA POVR TŘ I A II D DO 300MM</t>
  </si>
  <si>
    <t>kotvy K1+K2+K3 (počet * délka) 
6*11+4*9+16*7=214.000 [A]</t>
  </si>
  <si>
    <t>Podkladní beton opěrných zídek.  
Množství v položce dle tabulky kubatur.  
20,2=20.200 [A] 
Podkladní beton šachty. 
0,1=0.100 [B] 
Celkem: A+B=20.300 [C]</t>
  </si>
  <si>
    <t>Množství v položce dle tabulky kubatur. 
Betonový základ schodiště č. 1 
5,3=5.300 [A] 
Betonový základ schodiště č. 2 
3,2=3.200 [B] 
Betonový základ vyrovnávacích prvků 
1,54=1.540 [C] 
Celkem: A+B+C=10.040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</si>
  <si>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</si>
  <si>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285378</t>
  </si>
  <si>
    <t>KOTVENÍ NA POVRCHU Z PŘEDPÍNACÍ VÝZTUŽE DL. DO 10M</t>
  </si>
  <si>
    <t>kotvy K1+K2+K3 
6+4+16=26.000 [A]</t>
  </si>
  <si>
    <t>285379</t>
  </si>
  <si>
    <t>PŘÍPLATEK ZA DALŠÍ 1M KOTVENÍ NA POVRCHU Z PŘEDPÍNACÍ VÝZTUŽE</t>
  </si>
  <si>
    <t>pro zemní kotvu K1 
1*6=6.000 [A]</t>
  </si>
  <si>
    <t>položka zahrnuje příplatek k ceně kotvy za další 1m přes 10m  
zahrnuje dodávku 1m předepsané kotvy, případně její protikorozní úpravu, její osazení do vrtu, zainjektování a napnutí</t>
  </si>
  <si>
    <t>28997C</t>
  </si>
  <si>
    <t>OPLÁŠTĚNÍ (ZPEVNĚNÍ) Z GEOTEXTILIE DO 300G/M2</t>
  </si>
  <si>
    <t>Množství v položce dle tabulky kubatur 
Obalení geotextilie - šachty 
19=19.000 [A] 
Obalení nepropustného kameniva za opěrnými zdmi.  
329,94=329.940 [B] 
Celkem: A+B=348.940 [C]</t>
  </si>
  <si>
    <t>R21461H</t>
  </si>
  <si>
    <t>PROTIEROZNÍ OCHRANA SVAHU - GEOBUŇKY</t>
  </si>
  <si>
    <t>Geobuňky výšky 150 mm 
Množství v položce dle tabulky kubatur.  
Položka obsahuje zásyp geobuňky vyzískaným materiálem. 
10=10.000 [A]</t>
  </si>
  <si>
    <t>Položka zahrnuje:  
- dodávku předepsaného materiálu  
- úpravu, očištění a ochranu podkladu  
- přichycení k podkladu, případně zatížení  
- úpravy spojů a zajištění okrajů  
- úpravy pro odvodnění  
- nutné přesahy  
- zásyp geobuňky do požadované výšky  
- mimostaveništní a vnitrostaveništní dopravu</t>
  </si>
  <si>
    <t>Záporové pažení HEB (beranění, případně vrt pro HEB300 (HEB 160)+ převázky) 
Technologie provedení záporového pažení bude upřesněna v dostatečném předstihu před realizací stavby. 
Množství v položce dle tabulky kubatur.  
32,46=32.460 [A]</t>
  </si>
  <si>
    <t>Opěrné železobetonové zídky 
Množství v položce dle tabulky kubatur. 
207,3=207.300 [A]</t>
  </si>
  <si>
    <t>Množství v položce dle tabulky kubatur.  
21,91=21.910 [A]</t>
  </si>
  <si>
    <t>Množství v položce dle tabulky kubatur 
0,99=0.990 [A]</t>
  </si>
  <si>
    <t>348173</t>
  </si>
  <si>
    <t>Množství v položce dle tabulky ve výkresové dokumentaci. 
Z1 
1898=1 898.000 [A] 
Z3+Z4 
416=416.000 [B] 
Z5+Z6 
592=592.000 [C] 
Z5+Z6 - přídavné madlo na VB 
190=190.000 [D] 
Z7 
30=30.000 [F] 
Z8 
43=43.000 [G] 
Celkem: A+B+C+D+F+G=3 169.000 [H]</t>
  </si>
  <si>
    <t>272368</t>
  </si>
  <si>
    <t>VÝZTUŽ ZÁKLADŮ ZE SVAŘ SÍTÍ</t>
  </si>
  <si>
    <t>Vyztužení podkladních betonů zídek svařovanou sítí průměru 10 mm s oky 100x100 mm 
Množství v položce dle tabulky kubatur.  
2,38=2.380 [A]</t>
  </si>
  <si>
    <t>Výztuž základu schodišť kari sítí.  
Množství v položce dle tabulky kubatur.  
0,022+0,039=0.061 [A]</t>
  </si>
  <si>
    <t>Lože z drceného kameniva frakce 2-5 mm.  
Množství v položce dle tabulky kubatur.  
23,49=23.490 [A]</t>
  </si>
  <si>
    <t>Maltové lože pod schodišťové stupně a vyrovnávací prvky.  
Množství v položce dle tabulky kubatur.  
0,465+0,269+0,115=0.849 [A]</t>
  </si>
  <si>
    <t>Polymerní malta pro zádlažbu poklopů kabelovodu.  
Množství v položce dle tabulky kubatur.  
0,06=0.060 [A]</t>
  </si>
  <si>
    <t>Patky zábradlí Z1+Z8 
Množství v položce dle TZ 
0,85=0.850 [A]</t>
  </si>
  <si>
    <t>Schodišťové stupně, podesta.  
Schodiště specifikována v TZ a výkresové dokumentaci.  
Množství v položce dle tabulky kubatur. 
Schodiště č. 1 
2,574=2.574 [A] 
Schodiště č. 2 
1,684=1.684 [B] 
Vyrovnávací prvky  
0,639=0.639 [C] 
Celkem: A+B+C=4.897 [D]</t>
  </si>
  <si>
    <t>Množství v položce dle tabulky kubatur.  
Lomový kámen tl. 200 mm + podkladní beton C 20/25 
2,16=2.160 [A]</t>
  </si>
  <si>
    <t>56333</t>
  </si>
  <si>
    <t>VOZOVKOVÉ VRSTVY ZE ŠTĚRKODRTI TL. DO 150MM</t>
  </si>
  <si>
    <t>Podkladní vrstva ze štěrkodrti - schodiště.  
Množství v položce dle tabulky kubatur. 
Délka desky * šířka desky 
(9,85*2)+(4,6*2)=28.900 [A] 
Zvýšená konstrukční vrstva skladby před výpravní budovou  
153=153.000 [B] 
Celkem: A+B=181.900 [C]</t>
  </si>
  <si>
    <t>Podkladní vrstva dlažby ze štěrkodrti fr. 0/32.  
Množství v položce dle tabulky kubatur.  
587,18=587.180 [A] 
Podkladní vrstvy pod šachty 
0,4=0.400 [B] 
Celkem: A+B=587.580 [C]</t>
  </si>
  <si>
    <t>58730</t>
  </si>
  <si>
    <t>PŘEDLÁŽDĚNÍ KRYTU ZE SILNIČNÍCH DÍLCŮ (PANELŮ)</t>
  </si>
  <si>
    <t>Přeložení stávajících panelů 
Množství v položce dle tabulky. 
17=17.000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</si>
  <si>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</si>
  <si>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KRYTY Z BETON DLAŽDIC ŠEDÝCH TL 50MM</t>
  </si>
  <si>
    <t>Betonová dlažba "šedá uni". 
Specifikace dlažby dle TZ. Pložka zahrnuje dlaždice rozměrů 400x400(200)mm, Rezerva na prořezy 4% 
43,94*1,04=45.698 [A]</t>
  </si>
  <si>
    <t>R582612</t>
  </si>
  <si>
    <t>KRYTY Z BETON DLAŽDIC ŠEDÝCH TL 80MM</t>
  </si>
  <si>
    <t>Betonová dlažba "šedá uni". 
Specifikace dlažby dle TZ.  
Dlaždice rozměrů 400x400(200)mm, Rerezva na prořezy 4% 
371,5*1,04=386.360 [A] 
Dlaždice rozměrů 200x200mm, Rerezva na prořezy 4% 
152,76*1,04=158.870 [B] 
Celkem: A+B=545.230 [C]</t>
  </si>
  <si>
    <t>Izolace proti zemní vlhkosti 1xpenetrační + 2x asfaltový nátěr (monolitické zídky) 
Množství v položce dle tabulky kubatur.  
516,9+1033,8=1 550.700 [B]</t>
  </si>
  <si>
    <t>Ochrana SVI geotextilií 300 g/m2, momolitické zídky + 10% překryt 
Množství v položce dle tabulky kubatur.  
516,9*1,1=568.590 [A]</t>
  </si>
  <si>
    <t>Finální úprava nátěrem - pohledové části opěrných zídek 
Množství v položce dle tabulky kubatur.  
344,4=344.400 [A]</t>
  </si>
  <si>
    <t>87433</t>
  </si>
  <si>
    <t>POTRUBÍ Z TRUB PLASTOVÝCH ODPADNÍCH DN DO 150MM</t>
  </si>
  <si>
    <t>Svodná potrubí DN 110 
Množství v položce dle tabulky kubatur.  
22=22.000 [A]</t>
  </si>
  <si>
    <t>R87434</t>
  </si>
  <si>
    <t>Svodná potrubí. 
Položka zahrnuje dodávku ukončovací zpětné klapky (1ks) 
Množství v položce dle tabulky kubatur.  
41=41.000 [A]</t>
  </si>
  <si>
    <t>R875342</t>
  </si>
  <si>
    <t>Odvodnění za rubem zdí.  
Položka zahrnuje koncový výtokový díl se zpětnou klapkou. 
Množství v položce dle tabulky kubatur.  
61=61.000 [A]</t>
  </si>
  <si>
    <t>R891834</t>
  </si>
  <si>
    <t>JÁDROVÉ VRTÁNÍ DN DO 200MM</t>
  </si>
  <si>
    <t>Zapojení svodného potrubí do stávající šachty, předpokládá se jádrový odvrt.  
2=2.000 [A]</t>
  </si>
  <si>
    <t>- Položka zahrnuje kompletní montáž dle technologického předpisu, dodávku armatury, veškerou mimostaveništní a vnitrostaveništní dopravu.</t>
  </si>
  <si>
    <t>R894457</t>
  </si>
  <si>
    <t>ŠACHTY KANAL ZE ŽELEZOBET VČET VÝZT NA POTRUBÍ DN DO 500MM</t>
  </si>
  <si>
    <t>Š3 
Množství v položce dle TZ.  
Specifikace položky dle TZ.  
1=1.000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</si>
  <si>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</si>
  <si>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ŠACHTY KANALIZAČNÍ PLASTOVÉ D 425MM</t>
  </si>
  <si>
    <t>Š1+Š2 
Množství v položce dle TZ.  
Specifikace šachet dle TZ. 
2=2.000 [A]</t>
  </si>
  <si>
    <t>položka zahrnuje:  
- poklopy s rámem, poklop (mříž) z předepsaného materiálu a tvaru  
- předepsané vytvoření vývodů  
- předepsané plastové skruže, dno a není-li uvedeno jinak i podkladní vrstvu (z kameniva nebo betonu).  
- výplň, těsnění a tmelení spár a spojů,  
- očištění a ošetření úložných ploch,  
- předepsané podkladní konstrukce</t>
  </si>
  <si>
    <t>Množství v položce dle tabulky kubatur. V množství zohledněny prořezy (5%) 
185,24=185.240 [A]</t>
  </si>
  <si>
    <t>96611B</t>
  </si>
  <si>
    <t>BOURÁNÍ KONSTRUKCÍ Z BETONOVÝCH DÍLCŮ - DOPRAVA</t>
  </si>
  <si>
    <t>Přeprava vybouraných schodištových stupňů správci do obvodu ŽST Turnov.  
Množství v položce dle tabulky kubatur.  
(2,268*2,2)*10=49.896 [A]</t>
  </si>
  <si>
    <t>Odbourání stávajících kamenných zídek a dlažby ze žulových kostek. 
Množství v položce dle tabulky kubatur.  
35,4=35.400 [A]</t>
  </si>
  <si>
    <t>Odbourání základů stávajících plotů, sloupků plotů, skruže, žlabů  
Množství v položce dle tabulky kubatur.  
22,54=22.540 [A] 
Odbourání stávajícího schodiště včetně základu. Schodišťové stupně budou rozebrány a předány správci v obvodu ŽST Turnov 
Množství v položce dle tabulky kubatur.  
11,1=11.100 [B] 
Celkem: A+B=33.640 [C]</t>
  </si>
  <si>
    <t>Demontáž stávajícího odvodnění z plastové troby DN 200 (odvodnění plochy uhelného skladu) 
Množství v položce dle tabulky kubatur.  
15=15.000 [A]</t>
  </si>
  <si>
    <t>Zdrsněný hmatný pás 
Množství v v položce dle tabulky kubatur.   
Položka obsahuje dlaždice zdrsněného pásu - povrch upravený otryskáním  
Dlaždice z plně probarveného materiálu. Rezerva na prořezy 5% 
Barva šedá: 
1,8*1,05=1.890 [B]</t>
  </si>
  <si>
    <t>VAROVNÝ PÁS  Z DLAŽDIC S RELIEFNÍM POVRCHEM, TL. 80 MM</t>
  </si>
  <si>
    <t>Specifikace dlažeb varovného pásu dle TZ. 
Položka obsahuje dlaždice varovného pásu s reliéfním povrchem.  
Dlaždice z plně probarveného materiálu. Rezerva na prořezy 5% 
Barva bílá: 
2,0*1,05=2.100 [C]</t>
  </si>
  <si>
    <t>R924912.1</t>
  </si>
  <si>
    <t>VAROVNÝ PÁS Z DLAŽDIC S RELIEFNÍM POVRCHEM, TL 50 MM</t>
  </si>
  <si>
    <t>Specifikace dlažeb varovného pásu dle TZ. 
Položka obsahuje dlaždice varovného pásu s reliéfním povrchem.  
Dlaždice z plně probarveného materiálu. Rezerva na prořezy 5% 
Barva bílá: 
10*1,05=10.500 [C]</t>
  </si>
  <si>
    <t>SIGNÁLNÍ PÁS Z DLAŽDIC S RELIÉFNÍM POVRCHEM, TL. 80 MM</t>
  </si>
  <si>
    <t>Specifikace dlažeb signálního pásu dle TZ. 
Položka obsahuje dlaždice signálního pásu s reliéfním povrchem.  
Dlaždice z plně probarveného materiálu. Rezerva na prořezy 5% 
Barva bílá: 
7,1*1,05=7.455 [B]</t>
  </si>
  <si>
    <t>R93542</t>
  </si>
  <si>
    <t>ŽLABY Z DÍLCŮ Z POLYMERBETONU SVĚTLÉ ŠÍŘKY DO 150MM VČETNĚ MŘÍŽÍ A KONCOVÝCH VPUSTÍ</t>
  </si>
  <si>
    <t>Odvodňovací polymerbetonové žlaby včetně vpustí a ostatních potřebných prvků. 
Položka zahrnuje kompletní provedení žlabů dle technické specifikace uvedené v TZ.  
1=1.000 [A]</t>
  </si>
  <si>
    <t>položka zahrnuje:  
-dodávku a uložení dílců žlabu z předepsaného materiálu předepsaných rozměrů včetně mříže  
-dodávku koncové vpusti  
- spárování, úpravy vtoku a výtoku  
- nutné zemní práce, obetonávku</t>
  </si>
  <si>
    <t>R966841</t>
  </si>
  <si>
    <t>ODSTRANĚNÍ OPLOCENÍ DŘEVĚNÉHO</t>
  </si>
  <si>
    <t>Množství v položce dle tabulky kubatur.  
28=28.000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</si>
  <si>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- odvoz kovového výzisku zhotovitelem stavby do výkupu (Kovošrot Turnov (vzdálenost 10 km))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</si>
  <si>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R966842</t>
  </si>
  <si>
    <t>ODSTRANĚNÍ OPLOCENÍ Z DRÁT PLETIVA</t>
  </si>
  <si>
    <t>Odstranění plotu pod výpravní budovou.  
Množství v položce dle tabulky kubatur.  
30=30.000 [A]</t>
  </si>
  <si>
    <t>R966843</t>
  </si>
  <si>
    <t>ODSTRANĚNÍ OPLOCENÍ Z RÁMEČ PLETIVA</t>
  </si>
  <si>
    <t>Plot před výpravní budovou. 
Množství v položce dle tabulky kubatur.  
100=100.000 [A]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</si>
  <si>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- odvoz kovového výzisku zhotovitelem stavby do výkupu (Kovošrot Turnov (vzdálenost 10 km))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</si>
  <si>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12-51-01</t>
  </si>
  <si>
    <t>ŽST Malá Skála, parkování pro osobní automobily</t>
  </si>
  <si>
    <t>SO 12-51-01</t>
  </si>
  <si>
    <t>Odtěžené zeminy pro zřízení konstrukčních vrstev parkoviště.  
Množství v položce dle tabulky kubatur.  
96=96.000 [A]</t>
  </si>
  <si>
    <t>Odfrézovaný asfaltový beton. 
Množství v položce dle tabulky kubatur 
68,2=68.200 [A]</t>
  </si>
  <si>
    <t>Vrstvy stávající konstrukce vozovky.  
Množství v položce dle tabulky kubatur 
212,1=212.100 [A]</t>
  </si>
  <si>
    <t>Odstranění stávajících vrstev komunikace, pro zřízení nových konstrukčních vrstev komunikace v místech stávající komunikace. 
Množství v položce dle tabulky kubatur. 
106,05=106.050 [A]</t>
  </si>
  <si>
    <t>Odtěžení zemin pro zřízení nových konstrukčních vrstev parkoviště. Těžení mimo stávající komunikaci. 
Množství v položce dle tabulky kubatur. 
48=48.000 [A]</t>
  </si>
  <si>
    <t>Úprava zemní pláně parkoviště + úprava zemní pláně komunikace 
Množství v položce dle tabulky kubatur. 
118+303=421.000 [A]</t>
  </si>
  <si>
    <t>R11372A</t>
  </si>
  <si>
    <t>Odstranění stávajícího asfaltového krytu. 
Množství v položce dle tabulky kubatur. 
31=31.000 [A]</t>
  </si>
  <si>
    <t>Lože z drceného kameniva frakce 2-5 mm.  
Množství v položce dle tabulky kubatur.  
4,72=4.720 [A]</t>
  </si>
  <si>
    <t>Základy pro dopravní značky.  
Množství v položce dle tabulky kubatur.  
0,11=0.110 [A]</t>
  </si>
  <si>
    <t>Konstrukční vrstva parkoviště. 
Množství v položce dle tabulky kubatur. 
118=118.000 [A]</t>
  </si>
  <si>
    <t>Konstrukční vrstva vozovky. 
Množství v položce dle tabulyk kubatur. 
303=303.000 [A]</t>
  </si>
  <si>
    <t>572121</t>
  </si>
  <si>
    <t>INFILTRAČNÍ POSTŘIK ASFALTOVÝ DO 1,0KG/M2</t>
  </si>
  <si>
    <t>Množství v položce dle tabulky kubatur. 
303=303.000 [A]</t>
  </si>
  <si>
    <t>572211</t>
  </si>
  <si>
    <t>58920</t>
  </si>
  <si>
    <t>Pružná asfaltová zálivka. 
Množství v položce dle tabulky kubatur. 
77=77.000 [A]</t>
  </si>
  <si>
    <t>Konstrukční vrstva komunikace + konstrukční vrstva parkoviště 
Množství v položce dle tabulky kubatur.  
303+118=421.000 [A]</t>
  </si>
  <si>
    <t>Množství v položce dle tabulyk kubatur 
303=303.000 [A]</t>
  </si>
  <si>
    <t>R58211</t>
  </si>
  <si>
    <t>DLÁŽDĚNÉ KRYTY Z KOSTEK 8/10 DO LOŽE Z KAMENIVA</t>
  </si>
  <si>
    <t>Žulová dlažba parkoviště - šedé kostky 8/10 
Množství v položce dle tabulky kubatur + 5% rezerva 
114*1,05=119.700 [A] 
Žulová dlažba parkoviště - bílé kostky 8/10 - mramorové kostky (bílé) 
Množství v položce dle tabulky kubatur + rezerva 5% 
4*1,05=41.050 [B] 
Celkem: A+B=160.750 [C]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</si>
  <si>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</si>
  <si>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Značka V2b „Podélná čára přerušovaná" (předpokládaná délka 50 + rezerva 20m) 
(50+20)*0,125=8.750 [A]</t>
  </si>
  <si>
    <t>Množství v položce dle tabulky kubatur + 10% prořezy 
7,87*1,1=8.657 [A]</t>
  </si>
  <si>
    <t>Množství v položce dle tabulky kubatur + 10% prořezy 
(20,2+21,7)*1,1=46.090 [A]</t>
  </si>
  <si>
    <t>Řez asfaltovými vrstvami komunikace v místě napojení (předpokládaná délka) 
77=77.000 [A]</t>
  </si>
  <si>
    <t>R914121</t>
  </si>
  <si>
    <t>DOPRAVNÍ ZNAČKY ZÁKLADNÍ VELIKOSTI OCELOVÉ FÓLIE TŘ 1 - DODÁVKA A MONTÁŽ</t>
  </si>
  <si>
    <t>Množství v položce dle tabulky kubatur (svislé dopravní značení) 
2=2.000 [A]</t>
  </si>
  <si>
    <t>položka zahrnuje:  
- dodávku a montáž značek v požadovaném provedení  
- všechna potřebná upevňovací zařízení (objímky..)</t>
  </si>
  <si>
    <t>R923821</t>
  </si>
  <si>
    <t>SLOUPEK DN 60</t>
  </si>
  <si>
    <t>D.2.1.9</t>
  </si>
  <si>
    <t>Kabelovody, kolektory</t>
  </si>
  <si>
    <t xml:space="preserve">  SO 12-60-01</t>
  </si>
  <si>
    <t>ŽST Malá Skála, kabelovod</t>
  </si>
  <si>
    <t>SO 12-60-01</t>
  </si>
  <si>
    <t>výkop - zpětný zásyp   
(433,49-258,782)*2=349.416 [B]</t>
  </si>
  <si>
    <t>výkop pro kabelovody a šachty  433,49=433.490 [A]</t>
  </si>
  <si>
    <t>výkop 423,49=423.490 [A] 
obsyp  -49,181=-49.181 [B] 
kabelovod  -0,385*0,385*329,368=-48.821 [C] 
komory KŠ1  -23,125 =-23.125 [D]  
             KŠ2 -29,008=-29.008 [E]  
RŠ1-11  -14,573=-14.573 [F] 
Celkem: A+B+C+D+E+F=258.782 [G]</t>
  </si>
  <si>
    <t>multikanál devítiotvorový   
lože pod kabelovod, obsyp a zásyp  z štěrkopísku 0/4 mm 
RŠ1 - RŠ2     4x (36-0,4*2)*(0,92*0,15+0,82*0,1)=7.744 [A] 
RŠ2 - RŠ3     4x (36-0,4*2)*(0,92*0,15+0,82*0,1)=7.744 [N] 
RŠ3 - RŠ4     4x (36-0,4*2)*(0,92*0,15+0,82*0,1)=7.744 [O] 
RŠ4 - RŠ5     4x (36-0,4*2)*(0,92*0,15+0,82*0,1)=7.744 [P] 
RŠ5 - KŠ2     4x (24)*(0,485*0,1)*(0,92*0,15+0,82*0,1) =0.256 [Q] 
KŠ1 - KŠ2       4x ( 6,305+0,3*2)*(0,92*0,15+0,82*0,1)=1.519 [T] 
RŠ6 - RŠ7     1x  (38-0,4*2)*(0,485*0,1+0,385*0,1)=3.236 [F] 
RŠ7 - RŠ8     1x  (38-0,4*2)*(0,485*0,1+0,385*0,1)=3.236 [S] 
RŚ8 - KŚ1      1x  (0,33+3,805+2,5+0,95)*(0,485*0,1+0,385*0,1)=0.660 [H]   
KŠ1 - RŠ9      1x  (1,504+3,341+2,5+3,133+0,6)*(0,485*0,1+0,385*0,1)=0.964 [I]     
RŠ9 - RŠ10    1x  (37-0,4*2)*(0,485*0,1+0,385*0,1)=3.149 [J]      
RŠ10 - RŠ11  1x  (35,4-0,4*2)*(0,485*0,1+0,385*0,1)=3.010 [K]   
KŠ2 - VB         1x  (8,2+8,5+8,3)*(0,485*0,1+0,385*0,1)=2.175 [M]  
Celkem: A+N+O+P+Q+T+F+S+H+I+J+K+M=49.181 [U]</t>
  </si>
  <si>
    <t>21452</t>
  </si>
  <si>
    <t>SANAČNÍ VRSTVY Z KAMENIVA DRCENÉHO</t>
  </si>
  <si>
    <t>zhutněný nenamrzavý materiál</t>
  </si>
  <si>
    <t>podklad pod revizní šachty tl. 50 mm ze štěrkodrti 0/32 
RŠ1 - RŠ11  1,2*1,2*0,05*11=0.792 [A]</t>
  </si>
  <si>
    <t>podkladní beton pod šachty C16/20 
KŠ1 betonová    4,5*4,5*0,1=2.025 [A] 
KŠ2 betonová    4,8*4,8*0,1=2.304 [B] 
podklad pod revizní šachty tl. 100 mm C16/20 
RŠ1 - RŠ11  1,2*1,2*0,1*11=1.584 [D]] 
Celkem: A+B+D=5.913 [E]</t>
  </si>
  <si>
    <t>Svislé konstrukce a kompletní</t>
  </si>
  <si>
    <t>21262</t>
  </si>
  <si>
    <t>TRATIVODY KOMPLET Z TRUB Z PLAST HMOT DN DO 100MM</t>
  </si>
  <si>
    <t>drenážní trubka děrovaná na dna šachet  DN 40  1,6*11=17.600 [A]</t>
  </si>
  <si>
    <t>386325</t>
  </si>
  <si>
    <t>KOMPLETNÍ KONSTRUKCE JÍMEK ZE ŽELEZOBETONU C30/37</t>
  </si>
  <si>
    <t>Šachta bude  monolitická z železobetonu C30/37 s vnějšími rozměry 2500 x 2500 mm a s tloušťkou stěn 300 mm, dna 300 mm a stropu 300 mm  
o celkové výšce 3670 mm pod upraveným terénem.   
Přístup do šachty bude zajištěn pomocí poklopu pro zadláždění  s rámem o rozměru 990 x 1190 mm dle VL Ž8.10 s min. třídou zatížení A15 v souladu dle ČSN 73 4959 maximálně ručními vozíky do nápravového tlaku 2 kN, zároveň musí splňovat dle ČSN EN 1991-1-1 zatížení 5 kN/m2 a dle ČSN EN 124-1 až 5. Rám bude osazen pomocí polymermalty na monolitickou konstrukci šachty. šachta bude osazena 12 ks ocelových stupadel s plastovým povlakem</t>
  </si>
  <si>
    <t>KŠ1     2,5*2,5*3,7=23.125 [A] 
KŠ2     2,8*2,8*3,7=29.008 [B]</t>
  </si>
  <si>
    <t>386365</t>
  </si>
  <si>
    <t>VÝZTUŽ KOMPLETNÍCH KONSTRUKCÍ JÍMEK Z OCELI 10505, B500B</t>
  </si>
  <si>
    <t>KŠ1  B 500  968,4=968.400 [A] 
KŠ2  B 500  1579=1 579.000 [D] 
Celkem: (A+D)/1000 
=2.547 [E]</t>
  </si>
  <si>
    <t>386366</t>
  </si>
  <si>
    <t>VÝZTUŽ KOMPL KONSTR JÍMEK Z KARI SÍTÍ</t>
  </si>
  <si>
    <t>KARI síť SS-100,  100x100x10 mm</t>
  </si>
  <si>
    <t>KŠ1  996,2=996.200 [A] 
KŠ2   496,6=496.600 [D] 
Celkem: (A+D)/1000=1.493 [E]</t>
  </si>
  <si>
    <t>38824B</t>
  </si>
  <si>
    <t>KABELOVOD Z MULTIKANÁLŮ DEVÍTIOTVOROVÝCH PROTIPOŽÁRNÍCH</t>
  </si>
  <si>
    <t>multikanál devítiotvorový   
RŠ1 - RŠ2     4x 36-0,4*2=35.200 [A] 
RŠ2 - RŠ3     4x 36-0,4*2=35.200 [B] 
RŠ3 - RŠ4     4x 36-0,4*2=35.200 [C] 
RŠ4 - RŠ5     4x  36-0,4*2=4.000 [D] 
RŠ5 - KŠ2     4x  24 =24.000 [E] 
RŠ6 - RŠ7     1x  38-0,4*2=37.200 [F] 
RŠ7 - RŠ8     1x  38-0,4*2=37.200 [G] 
RŚ8 - KŚ1      1x  0,33+3,805+2,5+0,95=7.585 [H]   
KŠ1 - RŠ9      1x  1,504+3,341+2,5+3,133+0,6=11.078 [I]     
RŠ9 - RŠ10    1x  37-0,4*2=36.200 [J]      
RŠ10 - RŠ11  1x  35,4-0,4*2=34.600 [K]   
KŠ1 - KŠ2       4x  6,305+0,3*2=6.905 [L] 
KŠ2 - VB         1x  8,2+8,5+8,3=25.000 [M] 
Celkem: A+B+C+D+E+F+G+H+I+J+K+L+M=329.368 [N]</t>
  </si>
  <si>
    <t>631314</t>
  </si>
  <si>
    <t>MAZANINA Z PROSTÉHO BETONU C25/30</t>
  </si>
  <si>
    <t>spádové dno šachet  
KŠ1   1,9*1,9*0,1=0.361 [B] 
KŠ2   1,9*2,1*0,1=0.399 [C] 
Celkem: B+C=0.760 [D]</t>
  </si>
  <si>
    <t>R38631.1</t>
  </si>
  <si>
    <t>Šachta bude  monolitická z betonu C20/25 - XC1, XF3 D s vnějšími rozměry 1200 x 1200 mm a s tloušťkou stěn 200 mm, dno z podkladního betonu  a stropu 200 mm  
o celkové výšce 1020 mm, strop šachty bode proveden z drátkobetonu C25/30 - XD1, XF2 v tl. 200 mm se vstupním otvorem   
Přístup do šachty bude zajištěn pomocí poklopu pro zadláždění  s rámem o rozměru 800 x 800 mm dle VL Ž8.10 s min. třídou zatížení A15 v souladu dle ČSN 73 4959 maximálně ručními vozíky do nápravového tlaku 2 kN, zároveň musí splňovat dle ČSN EN 1991-1-1 zatížení 5 kN/m2 a dle ČSN EN 124-1 až 5. Rám bude osazen pomocí polymermalty na monolitickou konstrukci šachty. šachta bude bez ocelových stupadel nebo žebříků.</t>
  </si>
  <si>
    <t>RŠ1 - RŠ11   
1,2*1,2*0,92*11=14.573 [A]</t>
  </si>
  <si>
    <t>R38824D</t>
  </si>
  <si>
    <t>KABELOVOD Z MULTIKANÁLŮ DEVÍTIOTVOROVÝCH - SPECIÁLNÍ PRVEK</t>
  </si>
  <si>
    <t>osazení a utěsnění multikanálů v kabelové komoře</t>
  </si>
  <si>
    <t>osazení a utěsnění multikanálů v šachtě   22=22.000 [A]</t>
  </si>
  <si>
    <t>výstražná fólie na trasu kabelovodu šířka 900 mm, 3x fólie š. 340 mm  
multikanál devítiotvorový   
RŠ1 - RŠ2     4x (36-0,4*2)*3=105.600 [A] 
RŠ2 - RŠ3     4x (36-0,4*2)*3=105.600 [B] 
RŠ3 - RŠ4     4x (36-0,4*2)*3=105.600 [C] 
RŠ4 - RŠ5     4x  (36-0,4*2)*3=105.600 [D] 
RŠ5 - KŠ2     4x  24*3 =72.000 [E] 
RŠ6 - RŠ7     1x  (38-0,4*2)*2=74.400 [F] 
RŠ7 - RŠ8     1x  (38-0,4*2)*2=74.400 [G] 
RŚ8 - KŚ1      1x  (0,33+3,805+2,5+0,95)*2=15.170 [H]   
KŠ1 - RŠ9      1x  (1,504+3,341+2,5+3,133+0,6)*2=22.156 [I]     
RŠ9 - RŠ10    1x  (37-0,4*2)*2=72.400 [J]      
RŠ10 - RŠ11  1x  (35,4-0,4*2)*2=69.200 [K]   
KŠ1 - KŠ2       4x ( 6,305+0,3*2)*3=20.715 [L] 
KŠ2 - VB         1x  (8,2+8,5+8,3)*2=50.000 [M] 
Celkem: A+B+C+D+E+F+G+H+I+J+K+L+M=892.841 [N]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</si>
  <si>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</si>
  <si>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kabelovod 4x9 otvorů,      
(36*4+25,3+3,95+5,005)*25=4 456.375 [A] 
kabelovod 1x9 otvorů,  
(38+37+35,4+12,2+11,4)*6=804.000 [B]    
KŠ2 - VB 1x9 otvorů  8,2*9+8,5*9+8,3*7=208.400 [M] 
Celkem: A+B+M=5 468.775 [N]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</si>
  <si>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</si>
  <si>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pro podlití poklopů  1,19*0,99 m (1,19+0,99)*2*0,06*0,04*2=0.021 [A] 
         0,8*4*0,06*0,04*11=0.084 [B] 
Celkem: A+B=0.105 [C]</t>
  </si>
  <si>
    <t>89911P</t>
  </si>
  <si>
    <t>POKLOP PRO ZÁDLAŽBU A15</t>
  </si>
  <si>
    <t>na revizní šachty  11=11.000 [A]</t>
  </si>
  <si>
    <t>Položka zahrnuje dodávku a osazení předepsané mříže včetně rámu</t>
  </si>
  <si>
    <t>899524</t>
  </si>
  <si>
    <t>OBETONOVÁNÍ POTRUBÍ Z PROSTÉHO BETONU DO C25/30</t>
  </si>
  <si>
    <t>obetonování plastových šachet v tl. 100 mm, beton C25/30</t>
  </si>
  <si>
    <t>obetonování šachet vstupy multikanálů 4x9  4*0,5=2.000 [A] 
obetonování reviz. šachet vstupy multikanálů 4x9  9*0,5=4.500 [C] 
obetonování reviz. šachet vstupy multikanálů 1x9  12*0,3=3.600 [B] 
Celkem: A+C+B=10.100 [D]</t>
  </si>
  <si>
    <t>R89911P</t>
  </si>
  <si>
    <t>poklop pro zádlažbu ocel, pozink. A15, dvousegmentový , uzavíratelný  s vyjímatelnou podpěrou s fixačními šrouby a chemická kotva M12 nerezová, krytky kotev, 1190 x990 x 100 mm</t>
  </si>
  <si>
    <t>kabelové komorry KŠ1, KŚ2     2=2.000 [A]</t>
  </si>
  <si>
    <t xml:space="preserve">  SO 13-60-01</t>
  </si>
  <si>
    <t>zast. Dolánky, kabelovod</t>
  </si>
  <si>
    <t>SO 13-60-01</t>
  </si>
  <si>
    <t>betonová dlažba z nástupiště tl. 0,06 m 
dle tabulky výpočet kubatur  
24,515=24.515 [A]</t>
  </si>
  <si>
    <t>výkop  121,667*2=243.334 [A]</t>
  </si>
  <si>
    <t>11318A</t>
  </si>
  <si>
    <t>ODSTRANĚNÍ KRYTU ZPEVNĚNÝCH PLOCH Z DLAŽDIC - BEZ DOPRAVY</t>
  </si>
  <si>
    <t>betonová dlažba z nástupiště  194*0,06=11.640 [A]</t>
  </si>
  <si>
    <t>výkop sypaný materiál z nástupiště pro kabelovod mezi šachtami  
dle tabulky výpočet kubatur, 
mezi šachtami + šachty +konstrukční vrstva pod dlažbu   121,667=121.667 [K]</t>
  </si>
  <si>
    <t>výkop  121,667=121.667 [N] 
odpočet lože a obsyp  -8,768=-8.768 [K] 
odpočet kabelovod    -(0,385+0,265)*0,385*53,313=-13.342 [L] 
odpočet podkladní beton  -1,397=-1.397 [H] 
odpočet šachty  KŠ2   -2,5*2,14*1,345=-7.196 [D] 
                           KŠ1  -(1,398*1,708*1)-(0,152*2,108)-(0,027*0,2*2)-(1,19*0,99*0,1)=-2.837 [E] 
                           KŠ3  -(1,398*1,708*1)-(0,152*2,108)-(0,027*0,2*2)-(1,19*0,99*0,1)=-2.837 [G] 
                           RŠ1  -(1,398*1,398*1)-(0,152*1,798)-(0,027*0,2*2)-(1,19*0,99*0,1)=-2.356 [F] 
Celkem: N+K+L+H+D+E+G+F=82.934 [O]</t>
  </si>
  <si>
    <t>lože pod kabelovod  z štěrkopísku 0/4 mm  0,75*46,141*0,1=3.461 [B] 
obsyp kabelovodu z štěrkopísku 0/4 mm  0,4*2*0,05*46,141=1.846 [C] 
zásyp kabelovodu z štěrkopísku 0/4 mm   0,75*46,141*0,1=3.461 [D] 
Celkem: B+C+D=8.768 [E]</t>
  </si>
  <si>
    <t>podkladní beton pod šachty C16/20 
KŠ2 betonová    2,7*2,34*0,1=0.632 [A] 
KŠ1 plastová      1,5*1,8*0,1=0.270 [B] 
KŠ3  plastová     1,5*1,8*0,1=0.270 [C] 
RŠ1 plastová      1,5*1,5*0,1=0.225 [D] 
RŠ2 plastová      1,5*1,5*0,1=0.225 [F] 
RŠ3 plastová      1,5*1,2*0,1=0.180 [G] 
Celkem: A+B+C+D=1.397 [E]</t>
  </si>
  <si>
    <t>Šachta bude z monolitických dílců z železobetonu C30/37 s vnějšími rozměry 2500 x 2140 mm a s tloušťkou stěn 250 mm a dna 300 mm.  
Železobetonová šachta KŠ2 je o celkové výšce 1350 mm pod upraveným terénem. Světlá výška šachty je navržena 1050 mm (v místě poklopu).  
Přístup do šachty bude zajištěn pomocí poklopu s rámem o rozměru 990 x 1190 mm dle VL Ž8.10 s min. třídou zatížení A15 v souladu dle ČSN 73 4959 maximálně ručními vozíky do nápravového tlaku 2 kN, zároveň musí splňovat dle ČSN EN 1991-1-1 zatížení 5 kN/m2 a dle ČSN EN 124-1 až 5. Rám bude osazen pomocí polymermalty na monolitickou konstrukci šachty.</t>
  </si>
  <si>
    <t>KŠ2     2,5*2,14*1,345=7.196 [A]</t>
  </si>
  <si>
    <t>B 500   0,2811=0.281 [A]</t>
  </si>
  <si>
    <t>SS 80  0,2772=0.277 [A]</t>
  </si>
  <si>
    <t>spádové dno šachet s vloženou drenážní trubkou 1,22*1,22*0,1+1,22*1,93*0,1*2+2*1,64*0,1=0.948 [A]</t>
  </si>
  <si>
    <t>drenážní trubka děrovaná na dna šachet  DN 40  2*3+4=10.000 [A]</t>
  </si>
  <si>
    <t>38823B</t>
  </si>
  <si>
    <t>KABELOVOD Z MULTIKANÁLŮ ŠESTIOTVOROVÝCH PROTIPOŽÁRNÍCH</t>
  </si>
  <si>
    <t>multikanál šestiotvorový  53,313=53.313 [A]</t>
  </si>
  <si>
    <t>38823D</t>
  </si>
  <si>
    <t>KABELOVOD Z MULTIKANÁLŮ ŠESTIOTVOROVÝCH - SPECIÁLNÍ PRVEK</t>
  </si>
  <si>
    <t>osazení a utěsnění multikanálů v šachtě   6=6.000 [A]</t>
  </si>
  <si>
    <t>multikanál devítiotvorový  53,313=53.313 [A]</t>
  </si>
  <si>
    <t>631394</t>
  </si>
  <si>
    <t>PRŮMYSLOVÉ PODLAHY ZE ŽELBET DO C25/30 S ROZPTÝL VÝZTUŽÍ</t>
  </si>
  <si>
    <t>drátkobeton pod poklop na plastové šachty C25/30</t>
  </si>
  <si>
    <t>drátkobeton na horní límec  pod poklop na plastové šachty  
 RŠ1, RŠ2, RŠ3   ((0,152*2,108)+(0,027*0,2*2))*3[=0.994 [A] 
             ((0,152*1,798)+(0,027*0,2*2))=0.284 [B] 
Celkem: A+B=1.278 [C]</t>
  </si>
  <si>
    <t>- dodání  čerstvého  betonu  (betonové  směsi)  požadované  kvality,  jeho  uložení  do požadovaného tvaru při jakékoliv hustotě výztuže, konzistenci čerstvého betonu a způsobu hutnění, ošetření a ochranu betonu  
- dodání rozptýlené výztuže (bez ohledu na materiál)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</t>
  </si>
  <si>
    <t>výstražná fólie na trasu kabelovodu šířka 900 mm, 3x fólie š. 340 mm,  53,313*3=159.939 [A]</t>
  </si>
  <si>
    <t>kabelood 6x9 otvorů,    53,313*8 =426.504 [A]</t>
  </si>
  <si>
    <t>pro podlití poklopů  1,19*0,99 m (1,19+0,99)*2*0,06*0,02*4=0.021 [A]</t>
  </si>
  <si>
    <t>obetonování plast šachet vstupy multikanálů  8*0,5=4.000 [A]</t>
  </si>
  <si>
    <t>R8988F</t>
  </si>
  <si>
    <t>KABELOVÉ KOMORY Z PLASTICKÝCH HMOT, UŽITNÝ OBJEM DO 1,8M3</t>
  </si>
  <si>
    <t>KŠ1, KŠ3  plastová komora 1,398 x1,708*1 m   2 ks  
KŠ3 dtto                      1,398 x 2,108*1 m  1 ks</t>
  </si>
  <si>
    <t>kabelové komorry KŠ1, KŠ3, RŠ1     3=3.000 [A]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</si>
  <si>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</si>
  <si>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kabelové komorry KŠ1, KŚ2,  KŠ3, RŠ1     4=4.000 [A]</t>
  </si>
  <si>
    <t>D.2.2.1</t>
  </si>
  <si>
    <t>Pozemní stavební objekty budov</t>
  </si>
  <si>
    <t xml:space="preserve">  SO 00-71-01</t>
  </si>
  <si>
    <t>Základy technologických objektů</t>
  </si>
  <si>
    <t>SO 00-71-01</t>
  </si>
  <si>
    <t>odvoz přebytečné zeminy  viz výkres výkres základů RD-T č. 2.022 
12,755*2=25.510 [A]</t>
  </si>
  <si>
    <t>11130</t>
  </si>
  <si>
    <t>SEJMUTÍ DRNU</t>
  </si>
  <si>
    <t>viz výkres výkres základů RD-M č. 2.021 
37,95=37.950 [A]</t>
  </si>
  <si>
    <t>včetně vodorovné dopravy  a uložení na skládku</t>
  </si>
  <si>
    <t>12110</t>
  </si>
  <si>
    <t>SEJMUTÍ ORNICE NEBO LESNÍ PŮDY</t>
  </si>
  <si>
    <t>viz výkres výkres základů RD-M č. 2.021 
37,95*0,1=3.795 [A]</t>
  </si>
  <si>
    <t>položka zahrnuje sejmutí ornice bez ohledu na tloušťku vrstvy a její vodorovnou dopravu  
nezahrnuje uložení na trvalou skládku</t>
  </si>
  <si>
    <t>viz výkres výkres základů RD-M č. 2.021 
24,361=24.361 [E] 
 viz výkres výkres základů RD-T č. 2.022 
19,05=19.050 [D] 
Celkem: E+D=43.411 [F]</t>
  </si>
  <si>
    <t>viz výkres výkres základů RD-M č. 2.021 
24,361=24.361 [B] 
zásyp z vyzískaného materialu  viz výkres  základů RD-T č. 2.022 
6,295=6.295 [A] 
Celkem: B+A=30.656 [C]</t>
  </si>
  <si>
    <t>zemina tř. 1,  viz výkres výkres základů RD-M č. 2.021 
5,827=5.827 [A]</t>
  </si>
  <si>
    <t>viz výkres výkres základů RD-M č. 2.021 
23=23.000 [A]</t>
  </si>
  <si>
    <t>27152</t>
  </si>
  <si>
    <t>POLŠTÁŘE POD ZÁKLADY Z KAMENIVA DRCENÉHO</t>
  </si>
  <si>
    <t>viz výkres výkres základů RD-T č. 2.022 
na zhutněnou zeminu mezi pasy ztraceného bednění  štěrk 16/32 (8/16)  tl 300 mm 5,7*0,3=1.710 [G] 
viz výkres výkres základů RD-T č. 2.022 
pod ztracené bednění  štěrk 16/32 (8/16)  tl 100 mm 2,64*0,1=0.264 [E] 
na zhutněnou zeminu mezi pasy ztraceného bednění  štěrk 16/32 (8/16)  tl 450 mm 3,36*0,45=1.512 [D] 
Celkem: G+E+D=3.486 [H]</t>
  </si>
  <si>
    <t>27211</t>
  </si>
  <si>
    <t>ZÁKLADY Z DÍLCŮ BETONOVÝCH</t>
  </si>
  <si>
    <t>ztracené bednění 500x300x250 mm vč. výplně C 25/30 - XF1,XC3,XA1- DMAX 22 MM   
154 ks výplň tvarnice 0,0258 m 3, viz výkres výkres základů RD-M č. 2.021 
154*(0,5*0,3*0,25)=5.775 [C] 
Ztracené bednění 500x300x250 mm vč. výplně C 25/30 - XF1,XC3,XA1- DMAX 22 MM   
 72 ks výplň tvárnice 0,0258 m3, viz výkres výkres základů RD-T č. 2.022 
72*(0,5*0,3*0,25) =2.700 [B]      
Celkem: C+B=8.475 [D]</t>
  </si>
  <si>
    <t>základová deska tl 300 mm 
4,418=4.418 [A]</t>
  </si>
  <si>
    <t>výztuž základů průměr R10  viz výkres výkres základů RD-M č. 2.021 
216,937/1000*1,05=0.228 [B] 
výztuž základů průměr R10  viz výkres výkres základů RD-T č. 2.022 
 0,088108=0.088 [A] 
Celkem: B+A=0.316 [C]</t>
  </si>
  <si>
    <t>R10- 100*100   viz výkres výkres základů RD-M č. 2.021 
518/1000*1,05=0.544 [A]</t>
  </si>
  <si>
    <t>podkladní beton X0 DMAX 22 MM  tl 100 mm, viz výkres výkres základů RD-M č. 2.021 
1,651=1.651 [B] 
podkladní beton pod základy C16/22  tl. 100 mm - X0-DMAX 22 MM,  viz výkres výkres základů RD-T č. 2.022 
0,264=0.264 [A] 
Celkem: B+A=1.915 [C]</t>
  </si>
  <si>
    <t>451521</t>
  </si>
  <si>
    <t>VÝPLŇ VRSTVY Z KAMENIVA DRCENÉHO, INDEX ZHUTNĚNÍ ID DO 0,7</t>
  </si>
  <si>
    <t>pod chodník tl. 100  , frakce 0/32 mm    viz výkres výkres základů RD-M č. 2.021 
2,3*0,1=0.230 [B] 
pod chodník tl. 100  , frakce 0/32 mm    viz výkres výkres základů RD-T č. 2.022 
6*0,1=0.600 [A] 
Celkem: B+A=0.830 [C]</t>
  </si>
  <si>
    <t>Šterkový zásyp ŠD 8/16  na folii  tl. 120 mm  2,3 m2, viz výkres výkres základů RD-M č. 2.021 
2,3*0,12=0.276 [B] 
Šterkový zásyp ŠD 8/16  na folii  tl. 120 mm  5,5 m2, viz výkres výkres základů RD-T č. 2.022  
5,5*0,120=0.660 [A] 
Celkem: B+A=0.936 [C]</t>
  </si>
  <si>
    <t>dlažba beton 1000x500x120 mm , viz výkres výkres základů RD-M č. 2.021 
2,3=2.300 [B] 
dlažba beton 1000x500x120 mm , viz výkres výkres základů RD-T č. 2.022 
6=6.000 [A] 
Celkem: B+A=8.300 [C]</t>
  </si>
  <si>
    <t>viz výkres výkres základů RD-M č. 2.021 
3,3=3.300 [B] 
vodorovná izolace , viz výkres výkres základů RD-T č. 2.022 
2,64=2.640 [A] 
Celkem: B+A=5.940 [C]</t>
  </si>
  <si>
    <t>711311</t>
  </si>
  <si>
    <t>IZOLACE PODZEMNÍCH OBJEKTŮ PROTI ZEMNÍ VLHKOSTI ASFALTOVÝMI NÁTĚRY</t>
  </si>
  <si>
    <t>viz výkres výkres základů RD-M č. 2.021 
59,1=59.100 [B] 
viz výkres výkres základů RD-T č. 2.022   
59,1=59.100 [A] 
Celkem: B+A=118.200 [C]</t>
  </si>
  <si>
    <t>711507</t>
  </si>
  <si>
    <t>OCHRANA IZOLACE NA POVRCHU Z PE FÓLIE</t>
  </si>
  <si>
    <t>viz výkres výkres základů RD-M č. 2.021 
2,3=2.300 [B] 
viz výkres výkres základů RD-T č. 2.022  
5,5=5.500 [A] 
Celkem: B+A=7.800 [C]</t>
  </si>
  <si>
    <t>R749160</t>
  </si>
  <si>
    <t>Uzemnění Vnější Pásek pozink. FeZn 30x4</t>
  </si>
  <si>
    <t>viz výkres výkres základů RD-T č. 2.022 
8,8=8.800 [A]</t>
  </si>
  <si>
    <t>Elektroinstalace - silnoproud</t>
  </si>
  <si>
    <t>Kabelová chránička DN 160 3 ks  celkem 6 m ,viz výkres výkres základů RD-M č. 2.021, 
6=6.000 [B] 
Kabelová chránička DN 160 3 ks  celkem 7,5 m , viz výkres výkres základů RD-T č. 2.022 
7,5=7.500 [A] 
Celkem: B+A=13.500 [C]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</si>
  <si>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</si>
  <si>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 xml:space="preserve">  SO 12-71-01.01</t>
  </si>
  <si>
    <t>VB Malá Skála - Architektonicko-stavební řešení</t>
  </si>
  <si>
    <t>SO 12-71-01.01</t>
  </si>
  <si>
    <t>vnější výkop kolemvýchod, západ (280+20.52)*2=601.040 [A] 
pro anglický dvorek jih  163.651*2=327.302 [B] 
vnitřní výkopy podlahy 111.8*0.29*2=64.844 [C] 
pro základ uvnitř objektu   0.8*1.085*075*2=130.200 [D] 
rýhy v domě (1.1*(8+8.5+10+9+5))*2=89.100 [E] 
ZTI 89.1 šachtě  (1.6*0.6*6.3)*2=12.096 [F] 
'odpočet zásypů 
'zpětný zásyp  původní zeminou ((východní strana+ ižní strana) 
-(224+81.82+5.13)*2=- 621.900 [G] 
zpětný zásyp  původní zeminou ( rýhy v domě) -52.5*2=- 105.000 [H] 
Celkem: 601.04+327.302+64.844+130.2+89.1+12.096+-621.9+-105=497.682 [I]</t>
  </si>
  <si>
    <t>POPLATKY ZA LIKVIDACŮ ODPADŮ NEKONTAMINOVANÝCH - 17 09 04  SMĚSNÉ STAVEBNÍ A DEMOLIČNÍ ODPADY NEUVEDENÉ POD ČÍSLY 17 09 01, 17 09 02 a 17 09 03 - VČETNĚ DOPRAVY</t>
  </si>
  <si>
    <t>vybourané příčky -  uvažované tl. 100, 150, 180 mm  obj. hm 1900 kg/m3 
17.191*0.1+31.31*0.15+82.288*0.18*1.9=34.558 [A] 
'osekané omítky vnitřní + vnější - uvažovaná tl. 20 mm obj. hm. 2000 kg/m3  
(938.78+580.578)*0.02*2=60.774 [B] 
'omítky na stropech (klenba*1,2+ tramový strop-podbití) 
(54.589*1.2+301.398)*0.02*2=14.676 [C] 
'cihelná klenba tl 150 mm ,  
54.589*1.2*0.15*2=19.652 [D] 
'obklady (vnitřní + vnější) a dlaždice  
(133.4+16.7+146.6)*0.01*1.9=5.637 [E] 
'vybourání nových otvorů včetně místa na uložení překladů  
23.802*1.9=45.224 [F] 
'vybourání nik'  
1.189*1.9=2.259 [G] 
'kapsy a drážky pro uložení strpní kce  
(7.848+0.849)*1.9=16.524 [H] 
'prostupy pro technologie'  
4.364*1.9=8.292 [I] 
Celkem: 34.558+60.774+14.676+19.652+45.224+2.259+16.524+8.292=201.959 [J]</t>
  </si>
  <si>
    <t>sloupky  k plotu s patkou  
21*0.1*0.1*1.4*2.5=0.735 [A] 
'patky ke sloupkům  u přístřešku'  
0.2*0.2*1.2*2.5=0.120 [B] 
'prostupy v porobetonových kcích  
0.129*0.65=0.084 [C] 
'bourání stávající podlahy v 1pp beton' 'tl. 150 mm   
111.8*0.15*2.5=41.925 [D] 
'Bourání podlahy v 1. NP  
(0.728+2.669)*2.5=8.493 [E] 
Celkem: 0.735+0.12+0.084+41.925+8.493=51.357 [F]</t>
  </si>
  <si>
    <t>Dřevo obj. hm 700 kg/m3 
'podbití'  
301.398*0.03*0.7=6.329 [A] 
'demontáž krovu VB z hranolů různých průřezů (delka * průžez) * obj. hm  
' kleštiny + krokve + sloupky+ pozednice + vaznice + úžlabí + pasky  
((68.220 +118.460)*0.0192+(115.200+575.520)*0.0216+(6.800+14.400)*0.0196+(12.500+27.240)*0.0256+(12.800+34.330)*0.032+7.650*0.0480+8*0.014)*0.7=15.347 [B] 
'bednění střech z fošen  střecha VB a přístřešku 
397.292*0.035*0.7=9.734 [C] 
'záklop 
301.398*0.025*0.7 =5.274 [D] 
'podlaha bez polštářů  
54.589 *0.03*0.7=1.146 [E] 
'podlaha s polštáři 2 NP a 3 NP 
207.859*0.032*0.7=4.656 [F] 
'stropní trámy'  
359.58*0.04*0.7=10.068 [G] 
'příčky v 1. PP 
59.477*0.04*0.7=1.665 [H] 
'podbití podkrovních prostor  
195.42*0.035*0.7=4.788 [I] 
Celkem: 6.329+15.347+9.734+5.274+1.146+4.656+10.068+1.665+4.788=59.007 [J]</t>
  </si>
  <si>
    <t>R015180</t>
  </si>
  <si>
    <t>909</t>
  </si>
  <si>
    <t>POPLATKY ZA LIKVIDACŮ ODPADŮ NEKONTAMINOVANÝCH - 17 02 02  SKLO Z INTERIÉRŮ REKONSTRUOVANÝCH OBJEKTŮ - VČETNĚ DOPRAVY</t>
  </si>
  <si>
    <t>plocha oken* tl 2*4 mm * obj. hm. 2500 kg/m3'   
okna 58.52*0.7*2*0.004*2.5=0.819 [A] 
sklobeton odhad 0.4=0.400 [B] 
Celkem: 0.819+0.4=1.219 [C]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</si>
  <si>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 v platném znění  
Poznámka:  
*)  U nebezpečných odpadů musí být v doplňujícím popisu položky uvedeno upřesnění  nebezpečných vlastností v rozsahu a typu koncentrace nebezpečných látek</t>
  </si>
  <si>
    <t>okna  
58.520*0.3*0.015=0.263 [A] 
'dveře 
8.945*0.015=0.134 [B] 
'parapety'  
'odhad 
0.004*30.8=0.123 [C] 
'podlahová krytina 
256.376*0.01*1.4 =3.589 [D] 
'vodovodní trubky  
odhad 0.12=0.120 [E] 
Celkem: 0.263+0.134+0.123+3.589+0.12=4.229 [F]</t>
  </si>
  <si>
    <t>POPLATKY ZA LIKVIDACŮ ODPADŮ NEKONTAMINOVANÝCH - 16 02 14  ELEKTROŠROT (VYŘAZENÁ EL. ZAŘÍZENÍ A PŘÍSTR. - AL, CU A VZ. KOVY)  - VČETNĚ DOPRAVY</t>
  </si>
  <si>
    <t>odhad projktanta 
5=5.000 [A]</t>
  </si>
  <si>
    <t>škvára obj. hm 900 kg/ m3 
'zásyp klenbového stropu na 1. PP (plocha v řezu* délka* obj. hm.) 
1.77*15.3*0.9=24.373 [A] 
'zásyp trámového stropů na 1. PP (plocha * tl.* obj. hm) 
48.517*0.13*0.9=5.676 [B] 
'zásyp trámového stropů na 1. PP(plocha * tl.* obj. hm) 
234.834*0.165*0.9=34.873 [C] 
'kamené' 'vnější'' schodiště'  
5.47*2.7=14.769 [D] 
Celkem: 24.373+5.676+34.873=64.922 [E]</t>
  </si>
  <si>
    <t>POPLATKY ZA LIKVIDACŮ ODPADŮ NEKONTAMINOVANÝCH - 17 06 04  ZBYTKY IZOLAČNÍCH MATERIÁLŮ - VČETNĚ DOPRAVY</t>
  </si>
  <si>
    <t>46,892*0,015=0.70=0.700 [A]</t>
  </si>
  <si>
    <t>R015620</t>
  </si>
  <si>
    <t>942</t>
  </si>
  <si>
    <t>POPLATKY ZA LIKVIDACŮ ODPADŮ NEBEZPEČNÝCH - 17 04 10*  KABELY S IZOLACÍ PAPÍR - OLEJ - VČETNĚ DOPRAVY *)</t>
  </si>
  <si>
    <t>0.7=0.700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</si>
  <si>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</si>
  <si>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  náklady spojené s naložením a manipulací s materiálem **)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</si>
  <si>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R015680</t>
  </si>
  <si>
    <t>950</t>
  </si>
  <si>
    <t>POPLATKY ZA LIKVIDACŮ ODPADŮ NEBEZPEČNÝCH - 17 06 05*  STAVEBNÍ MATERIÁLY OBSAHUJÍCÍ AZBEST - VČETNĚ DOPRAVY *)</t>
  </si>
  <si>
    <t>střešní krytina  
5.707=5.707 [A]</t>
  </si>
  <si>
    <t>558</t>
  </si>
  <si>
    <t>OSTATNÍ POŽADAVKY - VYPRACOVÁNÍ RDS</t>
  </si>
  <si>
    <t>Vypracování kompletní realizační dokumentace (RDS) pro SO 12-71-01 VB Malá Skála, zahrnuje: 
SO 12-71-01.01 VB Malá Skála - Architektonicko-stavební řešení 
SO 12-71-01.02 VB Malá Skála - Stavebně-konstrukční řešení 
SO 12-71-01.03 VB Malá Skála - Technika prostředí staveb 
                          Zdravotně technická instalace 
                          Vytápění 
                          Vzduchotechnika a chlazení 
                          Vnitřní silnoproudé rozvody a osvětlení 
                          Vnitřní slaboproudé rozvody 
SO 12-71-01.04 VB Malá Skála - Hromosvody</t>
  </si>
  <si>
    <t>131313701</t>
  </si>
  <si>
    <t>Hloubení nezapažených jam v soudržných horninách třídy těžitelnosti II skupiny 4 ručně</t>
  </si>
  <si>
    <t>2022/I HSV PSV</t>
  </si>
  <si>
    <t>Hloubení nezapažených jam ručně  
  s urovnáním dna do předepsaného profilu a spádu  
    v hornině třídy těžitelnosti II  
    skupiny 4  
      soudržných</t>
  </si>
  <si>
    <t>vnitřní výkopy podlahy 111.8*0.29=32.422 [A]</t>
  </si>
  <si>
    <t>132253254</t>
  </si>
  <si>
    <t>Hloubení rýh nezapažených š do 2000 mm v hornině třídy těžitelnosti I skupiny 3 objem přes 100 m3 strojně v omezeném prostoru</t>
  </si>
  <si>
    <t>Hloubení nezapažených rýh šířky přes 800 do 2 000 mm strojně  
  s urovnáním dna do předepsaného profilu a spádu  
    v omezeném prostoru  
    v hornině třídy těžitelnosti I  
    skupiny 3  
      přes 100 m3</t>
  </si>
  <si>
    <t>vnější výkop kolemvýchod, západ 280+20.52=300.520 [A] 
odpočet rýhy ZTI k šachtě   -6.088=-6.088 [B] 
pro anglický dvorek jih  163.651=163.651 [C] 
Celkem: Celkem: 300.52+-6.088+163.651=458.083 [D]</t>
  </si>
  <si>
    <t>132312132</t>
  </si>
  <si>
    <t>Hloubení nezapažených rýh šířky do 800 mm v nesoudržných horninách třídy těžitelnosti II skupiny 4 ručně</t>
  </si>
  <si>
    <t>Hloubení nezapažených rýh šířky do 800 mm ručně  
  s urovnáním dna do předepsaného profilu a spádu  
    v hornině třídy těžitelnosti II  
    skupiny 4  
      nesoudržných</t>
  </si>
  <si>
    <t>pro základ uvnitř objektu   0.8*1.085*075=65.100 [A] 
rýhy v domě 1.1*(8+8.5+10+9+5)=44.550 [B] 
ZTI k šachtě  1.6*0.6*6.3=6.048 [C] 
Celkem: 65.1+44.55+6.048=115.698 [D]</t>
  </si>
  <si>
    <t>139911121</t>
  </si>
  <si>
    <t>Bourání kcí v hloubených vykopávkách ze zdiva z betonu prostého ručně</t>
  </si>
  <si>
    <t>Bourání konstrukcí v hloubených vykopávkách ručně  
  s přemístěním suti na hromady na vzdálenost do 20 m nebo s naložením na dopravní prostředek  
    z betonu  
      prostého neprokládaného</t>
  </si>
  <si>
    <t>bourání stávající podlahy v 1pp betontl. 150 mm  111.8*0.15=16.770 [A]</t>
  </si>
  <si>
    <t>162211321</t>
  </si>
  <si>
    <t>Vodorovné přemístění výkopku z horniny třídy těžitelnosti II skupiny 4 a 5 stavebním kolečkem do 10 m</t>
  </si>
  <si>
    <t>Vodorovné přemístění výkopku nebo sypaniny stavebním kolečkem  
  s vyprázdněním kolečka na hromady nebo do dopravního prostředku na vzdálenost do 10 m  
    z horniny třídy těžitelnosti II, skupiny 4 a 5</t>
  </si>
  <si>
    <t>1pp výkop zeminy podlaha  113.16*0.29=32.816 [A] 
sut beton podlaha 113.16*0.15=16.974 [B] 
pro ležatou kanalizaci vnitřní  0.3*0.8*40.5=9.720 [C] 
Celkem: 32.816+16.974+9.72=59.510 [D]</t>
  </si>
  <si>
    <t>162211329</t>
  </si>
  <si>
    <t>Příplatek k vodorovnému přemístění výkopku z horniny třídy těžitelnosti II skupiny 4 a 5 stavebním kolečkem za každých dalších 10 m</t>
  </si>
  <si>
    <t>Vodorovné přemístění výkopku nebo sypaniny stavebním kolečkem  
  s vyprázdněním kolečka na hromady nebo do dopravního prostředku na vzdálenost do 10 m  
    Příplatek za každých dalších 10 m  
      k ceně -1321</t>
  </si>
  <si>
    <t>162351124</t>
  </si>
  <si>
    <t>Vodorovné přemístění přes 500 do 1000 m výkopku/sypaniny z hornin třídy těžitelnosti II skupiny 4 a 5</t>
  </si>
  <si>
    <t>Vodorovné přemístění výkopku nebo sypaniny po suchu  
  na obvyklém dopravním prostředku, bez naložení výkopku, avšak se složením bez rozhrnutí  
    z horniny třídy těžitelnosti II  
    skupiny 4 a 5 na vzdálenost  
      přes 500 do 1 000 m</t>
  </si>
  <si>
    <t>zpětný zásyp vně objektu' '(východní strana +jižní strana + západní strana + rýhy v domě ) 
224+81.8255+5.13+35.64=346.596 [A]</t>
  </si>
  <si>
    <t>174151101</t>
  </si>
  <si>
    <t>Zásyp jam, šachet rýh nebo kolem objektů sypaninou se zhutněním</t>
  </si>
  <si>
    <t>Zásyp sypaninou z jakékoliv horniny strojně  
  s uložením výkopku ve vrstvách  
    se zhutněním  
      jam, šachet, rýh nebo kolem objektů v těchto vykopávkách</t>
  </si>
  <si>
    <t>zpětný zásyp  původní zeminou ((východní strana+ ižní strana) 
224+81.82+5.13=310.950 [A] 
'zpětný zásyp  fr 8/16 ((východní strana+ jižní strana) 
56+40.91+5.13=102.040 [B] 
Celkem: 310.95+102.04=412.990 [C]</t>
  </si>
  <si>
    <t>174151102</t>
  </si>
  <si>
    <t>Zásyp v uzavřených prostorech sypaninou se zhutněním</t>
  </si>
  <si>
    <t>Zásyp sypaninou z jakékoliv horniny strojně  
  s uložením výkopku ve vrstvách  
    se zhutněním  
      v uzavřených prostorách s urovnáním povrchu zásypu</t>
  </si>
  <si>
    <t>zpětný zásyp  původní zeminou ( rýhy v domě) 
52.5=52.500 [A] 
'zpětný zásyp  fr 8/16 (rýhy v domě) 
11.93=11.930 [B] 
Celkem: 52.5+11.93=64.430 [C]</t>
  </si>
  <si>
    <t>58333651</t>
  </si>
  <si>
    <t>kamenivo těžené hrubé frakce 8/16</t>
  </si>
  <si>
    <t>Zakládání</t>
  </si>
  <si>
    <t>212750101</t>
  </si>
  <si>
    <t>Trativod z drenážních trubek PVC-U SN 4 perforace 360° včetně lože otevřený výkop DN 100 pro budovy plocha pro vtékání vody min. 80 cm2/m</t>
  </si>
  <si>
    <t>Trativody z drenážních a melioračních trubek pro budovy  
  se zřízením štěrkového lože pod trubky a s jejich obsypem  
    v otevřeném výkopu  
    trubka tyčová PVC-U  
    plocha pro vtékání vody min. 80 cm2/m  
    SN 4  
    celoperforovaná 360 st.  
      DN 100</t>
  </si>
  <si>
    <t>okolo objektu 71 do kanalizace  71=71.000 [A]</t>
  </si>
  <si>
    <t>212972112</t>
  </si>
  <si>
    <t>Opláštění drenážních trub filtrační textilií DN 100</t>
  </si>
  <si>
    <t>Opláštění drenážních trub filtrační textilií  
  DN 100</t>
  </si>
  <si>
    <t>213141111</t>
  </si>
  <si>
    <t>Zřízení vrstvy z geotextilie v rovině nebo ve sklonu do 1:5 š do 3 m</t>
  </si>
  <si>
    <t>Zřízení vrstvy z geotextilie   
  filtrační, separační, odvodňovací, ochranné, výztužné nebo protierozní  
    v rovině nebo ve sklonu do 1:5, šířky  
      do 3 m</t>
  </si>
  <si>
    <t>obalení drenážní vrstvy ze štěrku 8/16 okolo objektu 177.5 do kanalizace  71*2.5=177.500 [A]</t>
  </si>
  <si>
    <t>214500211</t>
  </si>
  <si>
    <t>Zřízení výplně rýh s drenážním potrubím do DN 200 štěrkopískem v přes 300 do 550 mm</t>
  </si>
  <si>
    <t>Zřízení výplně rýhy s drenážním potrubím z trub DN do 200   
  štěrkem, pískem nebo štěrkopískem, výšky  
    přes 300 do 550 mm</t>
  </si>
  <si>
    <t>271572211</t>
  </si>
  <si>
    <t>Podsyp pod základové konstrukce se zhutněním z netříděného štěrkopísku</t>
  </si>
  <si>
    <t>Podsyp pod základové konstrukce  
  se zhutněním a urovnáním povrchu  
    ze štěrkopísku  
      netříděného</t>
  </si>
  <si>
    <t>pod podlahu 1pp v tl. 100 mm 
113.16*0.1   =11.316 [A]</t>
  </si>
  <si>
    <t>273313811</t>
  </si>
  <si>
    <t>Základové desky z betonu tř. C 25/30</t>
  </si>
  <si>
    <t>Základy z betonu prostého  
  desky  
    z betonu kamenem neprokládaného  
      tř. C 25/30</t>
  </si>
  <si>
    <t>1pp pod podlahou  119.63*0.2=23.926 [A]</t>
  </si>
  <si>
    <t>273322611</t>
  </si>
  <si>
    <t>Základové desky ze ŽB se zvýšenými nároky na prostředí tř. C 30/37</t>
  </si>
  <si>
    <t>Základy z betonu železového (bez výztuže)  
  desky  
    z betonu se zvýšenými nároky na prostředí  
      tř. C 30/37</t>
  </si>
  <si>
    <t>ŽB základ anglického dvorku  tl. 500 mm     (4.3*6.75-2*2.15)*0.5=12.363 [A] 
ŽB horní deska anglického dvorku tl, 200 mm   5.65*3.2*0.2=3.616 [B] 
ŽB deska základová  šachty tl. 200 mm   7*2.5*0.2=3.500 [C] 
nad soklovými prahy vchodových dveří  0.0748=0.075 [D] 
Celkem: 12.363+3.616+3.5+0.075=19.554 [E]</t>
  </si>
  <si>
    <t>273351121</t>
  </si>
  <si>
    <t>Zřízení bednění základových desek</t>
  </si>
  <si>
    <t>Bednění základů  
  desek  
    zřízení</t>
  </si>
  <si>
    <t>ŽB základ anglického dvorku  tl. 500 mm  (4.3+6.75+4.3+2+2.15+2)*0.5=10.750 [A] 
ŽB horní deska anglického dvorku tl, 200 mm   3.2*0.2=0.640 [B] 
ŽB deska základová  šachty tl. 200 mm   (7+2.5)*2*0.20=3.800 [C] 
Celkem: 10.75+0.64+3.8=15.190 [D]</t>
  </si>
  <si>
    <t>273351122</t>
  </si>
  <si>
    <t>Odstranění bednění základových desek</t>
  </si>
  <si>
    <t>Bednění základů  
  desek  
    odstranění</t>
  </si>
  <si>
    <t>ŽB základ anglického dvorku  tl. 500 mm  (4.3+6.75+4.3+2+2.15+2)*0.5=10.750 [A] 
ŽB horní deska anglického dvorku tl, 200 mm   3.2*0.2=0.640 [B] 
'ŽB deska základová  šachty tl. 2'0'0 mm   '(7+2,5)*2*0,20 
Celkem: 10.75+0.64+0=11.390 [C]</t>
  </si>
  <si>
    <t>273361821</t>
  </si>
  <si>
    <t>Výztuž základových desek betonářskou ocelí 10 505 (R)</t>
  </si>
  <si>
    <t>Výztuž základů  
  desek  
    z betonářské oceli  
      10 505 (R) nebo BSt 500</t>
  </si>
  <si>
    <t>ŽB základ anglického dvorku  tl. 500 mm  dle výkresu výztuže AD č. 2.102  
1,5882=1.588 [A] 
ŽB deska základová  šachty tl. 200 mm, viz Výkres výztuže šachty pro elektro č. 2.105 výztuž základové desky uvažována poměrově dle poměru bet. kcí 
7.3769*0.23=1.697 [B] 
Základová deska pod podlahou v 1PP, viz Výkresu výztuže ŽB desky č. 2.113 
1.4654=1.465 [C] 
Celkem: A+B+C=4.750 [D]</t>
  </si>
  <si>
    <t>273362021</t>
  </si>
  <si>
    <t>Výztuž základových desek svařovanými sítěmi Kari</t>
  </si>
  <si>
    <t>Výztuž základů  
  desek  
    ze svařovaných sítí  
      z drátů typu KARI</t>
  </si>
  <si>
    <t>ŽB horní deska anglického dvorku tl, 200 mm KARI 10/100/100 2x  
5.65*3.2*12.35*2*1.2/1000=0.536 [A] 
Základová deska pod podlahou v 1 PP dle Výkresu výztuže ŽB desky č. 2.113  
3,0931=3.093 [B] 
Celkem: A+B=3.629 [C]</t>
  </si>
  <si>
    <t>274313811</t>
  </si>
  <si>
    <t>Základové pásy z betonu tř. C 25/30</t>
  </si>
  <si>
    <t>Základy z betonu prostého  
  pasy  
    betonu kamenem neprokládaného  
      tř. C 25/30</t>
  </si>
  <si>
    <t>přebetonování izolaci na vnějším obvodu v základech  0.9*0.3*(16.87+10.55)*2=14.807 [A] 
ŽB pas v 1 PP - zazdívaný otvor c25/30 XC2 0.5642=0.564 [B] 
Celkem: 14.807+0.564=15.371 [C]</t>
  </si>
  <si>
    <t>274321511</t>
  </si>
  <si>
    <t>Základové pasy ze ŽB bez zvýšených nároků na prostředí tř. C 25/30</t>
  </si>
  <si>
    <t>Základy z betonu železového (bez výztuže)  
  pasy  
    z betonu bez zvláštních nároků na prostředí  
      tř. C 25/30</t>
  </si>
  <si>
    <t>základ uvnitř objektu 1.085*0.63*0.8=0.547 [A]</t>
  </si>
  <si>
    <t>274351121</t>
  </si>
  <si>
    <t>Zřízení bednění základových pasů rovného</t>
  </si>
  <si>
    <t>Bednění základů  
  pasů  
    rovné  
      zřízení</t>
  </si>
  <si>
    <t>základ uvnitř objektu 1.085*0.8*2=1.736 [A]</t>
  </si>
  <si>
    <t>274351122</t>
  </si>
  <si>
    <t>Odstranění bednění základových pasů rovného</t>
  </si>
  <si>
    <t>Bednění základů  
  pasů  
    rovné  
      odstranění</t>
  </si>
  <si>
    <t>274361821</t>
  </si>
  <si>
    <t>Výztuž základových pasů betonářskou ocelí 10 505 (R)</t>
  </si>
  <si>
    <t>Výztuž základů  
  pasů  
    z betonářské oceli  
      10 505 (R) nebo BSt 500</t>
  </si>
  <si>
    <t>Pro základ uvnitř objektu 
pr. 8 
((4*1.085*0.395+ 11*2.7*0.395)*1.1)/1000=0.015 [A] 
pr. 12 
(4*1.085*0.888*1.1)/1000=0.004 [B] 
ŽB pas v 1PP- zazdívaný otvor 
(27.4465*1.03)/1000=0.028 [C] 
Celkem: A+B+C=0.047 [D]</t>
  </si>
  <si>
    <t>275321511</t>
  </si>
  <si>
    <t>Základové patky ze ŽB bez zvýšených nároků na prostředí tř. C 25/30</t>
  </si>
  <si>
    <t>Základy z betonu železového (bez výztuže)  
  patky  
    z betonu bez zvláštních nároků na prostředí  
      tř. C 25/30</t>
  </si>
  <si>
    <t>patky pod sloupy přístřešku  3.14*0.2*0.2*1.2*5*1.03=0.776 [A]</t>
  </si>
  <si>
    <t>275356031</t>
  </si>
  <si>
    <t>Bednění základových patek ploch zaoblených zřízení</t>
  </si>
  <si>
    <t>Bednění základů z betonu prostého nebo železového  
  patek  
    pro plochy  
    zaoblené  
      zřízení</t>
  </si>
  <si>
    <t>patky pod sloupy přístřešku  3.14*0.4*1.2*5=7.536 [A]</t>
  </si>
  <si>
    <t>275356032</t>
  </si>
  <si>
    <t>Bednění základových patek ploch zaoblených odstranění</t>
  </si>
  <si>
    <t>Bednění základů z betonu prostého nebo železového  
  patek  
    pro plochy  
    zaoblené  
      odstranění</t>
  </si>
  <si>
    <t>275362114</t>
  </si>
  <si>
    <t>Výztuž základových patek ocel 10 505 D do 22 mm</t>
  </si>
  <si>
    <t>Výztuž základových konstrukcí  
  patek a bloků  
    z betonářské oceli, průměr prutu do 22 mm  
      10 505 (R) nebo BSt 500</t>
  </si>
  <si>
    <t>Patky pod sloupy přístřešku 
((48.48+10.4)*1.03)/1000=0.061 [A]</t>
  </si>
  <si>
    <t>279322512</t>
  </si>
  <si>
    <t>Základová zeď ze ŽB se zvýšenými nároky na prostředí tř. C 30/37 bez výztuže</t>
  </si>
  <si>
    <t>Základové zdi z betonu železového (bez výztuže)   
  se zvýšenými nároky na prostředí  
    tř. C 30/37</t>
  </si>
  <si>
    <t>ŽB  stěny  anglického dvorku  tl. 300 mm   (5.95+3.2*1.2)*0.3*2.7=7.930 [A] 
ŽB stěny základová  šachty tl. 250 mm   (7*2+2*4)*0.2*2=8.800 [B] 
Celkem: 7.93+8.8=16.730 [C]</t>
  </si>
  <si>
    <t>279351121</t>
  </si>
  <si>
    <t>Zřízení oboustranného bednění základových zdí</t>
  </si>
  <si>
    <t>Bednění základových zdí  
  rovné  
    oboustranné za každou stranu  
      zřízení</t>
  </si>
  <si>
    <t>ŽB  stěny  anglického dvorku  tl. 300 mm   (5.95+3.5+5.65+3.2+0.3+1.2+0.3+1.2)*2.7=57.510 [A] 
ŽB stěny základová  šachty tl. 250 mm ((7*2+2.5)*2+2*6+(7-1)*2)*2=114.000 [B] 
Celkem: 57.51+114=171.510 [C]</t>
  </si>
  <si>
    <t>279351122</t>
  </si>
  <si>
    <t>Odstranění oboustranného bednění základových zdí</t>
  </si>
  <si>
    <t>Bednění základových zdí  
  rovné  
    oboustranné za každou stranu  
      odstranění</t>
  </si>
  <si>
    <t>279361821</t>
  </si>
  <si>
    <t>Výztuž základových zdí nosných betonářskou ocelí 10 505</t>
  </si>
  <si>
    <t>Výztuž základových zdí nosných   
  výztuže jejich žeber  
    z betonářské oceli  
      10 505 (R) nebo BSt 500</t>
  </si>
  <si>
    <t>ŽB  stěny  anglického dvorku  tl. 300 mm  dle výkresu výztuže č. 2.102 1.2172=1.217 [A] 
'ŽB stěny základová  šachty tl. 250 mm viz výkres výztuže šachty pro elektro č. 2..105 Výztuž stěn  šáchty uvažována poměrově dle poměru bet. kcí. 57 
7.3768*0.57=4.205 [B] 
Celkem: 1.217+4.205=5.422 [C]</t>
  </si>
  <si>
    <t>28329029</t>
  </si>
  <si>
    <t>fólie kontaktní difuzně propustná pro doplňkovou hydroizolační vrstvu, monolitická třívrstvá PES/PP 150-160g/m2</t>
  </si>
  <si>
    <t>na bednění z prken pultpvé střechy 96=96.000 [A] 
pod plechy PL1, PL2  2.2*2.24=4.928 [B] 
Celkem: 96+4.928=100.928 [C]</t>
  </si>
  <si>
    <t>R271001</t>
  </si>
  <si>
    <t>Výplň spáry mezi novou podlahou a novým základem uvnitř objekto tl. 10 mm pružným tmelem</t>
  </si>
  <si>
    <t>šířka x výška x tl. spáry x hmotnost ''tmelu kg/m3 x počet'' spár 
(1.085+0.63)*2*0.2*0.01*2500=17.150 [A]</t>
  </si>
  <si>
    <t>R279113111</t>
  </si>
  <si>
    <t>Základová zeď tl 150 mm z tvárnic ztraceného bednění bez výplně</t>
  </si>
  <si>
    <t>Základové zdi z tvárnic ztraceného bednění   
  tloušťky zdiva       150 mm</t>
  </si>
  <si>
    <t>možná realizace zdi pro odvětrání základů bude zhodnocena po výkopech 
'ztracené bednění - větrání základů  
3.5*17=59.500 [A]</t>
  </si>
  <si>
    <t>Svislé a kompletní konstrukce</t>
  </si>
  <si>
    <t>311272031</t>
  </si>
  <si>
    <t>Zdivo z pórobetonových tvárnic hladkých přes P2 do P4 přes 450 do 600 kg/m3 na tenkovrstvou maltu tl 200 mm</t>
  </si>
  <si>
    <t>Zdivo z pórobetonových tvárnic  
  na tenké maltové lože, tl. zdiva  
    200 mm  
    pevnost tvárnic přes P2 do P4, objemová hmotnost přes 450 do 600 kg/m3  
      hladkých</t>
  </si>
  <si>
    <t>m.č. 1S.7, 15  1.28*(0.14+2.7+0.9)=4.787 [A]</t>
  </si>
  <si>
    <t>311361821</t>
  </si>
  <si>
    <t>Výztuž nosných zdí betonářskou ocelí 10 505</t>
  </si>
  <si>
    <t>Výztuž nadzákladových zdí  
  nosných  
    svislých nebo odkloněných od svislice, rovných nebo oblých  
    z betonářské oceli  
      10 505 (R) nebo BSt 500</t>
  </si>
  <si>
    <t>nová vyzdívka ostění dveří D02 
R10 8.6/1000=0.009 [A] 
R8 12.6/1000=0.013 [B] 
Celkem: 0.009+0.013=0.022 [C]</t>
  </si>
  <si>
    <t>314231118</t>
  </si>
  <si>
    <t>Zdivo komínů a ventilací z cihel dl 290 mm pevnosti P7 až P 15 na MC 15</t>
  </si>
  <si>
    <t>Zdivo komínů a ventilací volně stojících z cihel pálených   
  plných dl. 290 mm  
    P 7 M až P 15 M, na maltu  
      MC-15</t>
  </si>
  <si>
    <t>nadstřešní část komínu 
0.739=0.739 [A]</t>
  </si>
  <si>
    <t>314236145</t>
  </si>
  <si>
    <t>Krycí deska pro obezděnou komínovou hlavu jednoprůduchového cihelného komínu</t>
  </si>
  <si>
    <t>Ukončení jednoprůduchového cihelného komínu  
  krycí deska obezděné nadstřešní části komínu  
    jednoprůduchová</t>
  </si>
  <si>
    <t>317142420</t>
  </si>
  <si>
    <t>Překlad nenosný pórobetonový š 100 mm v do 250 mm na tenkovrstvou maltu dl do 1000 mm</t>
  </si>
  <si>
    <t>Překlady nenosné z pórobetonu  
  osazené do tenkého maltového lože, výšky do 250 mm, šířky překladu  
    100 mm, délky překladu  
      do 1000 mm</t>
  </si>
  <si>
    <t>PK14  100-1000     24=24.000 [A]</t>
  </si>
  <si>
    <t>317142428</t>
  </si>
  <si>
    <t>Překlad nenosný pórobetonový š 100 mm v do 250 mm na tenkovrstvou maltu dl přes 2000 do 2500 mm</t>
  </si>
  <si>
    <t>Překlady nenosné z pórobetonu  
  osazené do tenkého maltového lože, výšky do 250 mm, šířky překladu  
    100 mm, délky překladu  
      přes 2000 do 2500 mm</t>
  </si>
  <si>
    <t>PK15  1.pp  překlad pórobeton 100-2500    1=1.000 [A]</t>
  </si>
  <si>
    <t>317143433</t>
  </si>
  <si>
    <t>Překlad nosný z pórobetonu ve zdech tl 200 mm dl přes 1500 do 1800 mm</t>
  </si>
  <si>
    <t>Překlady nosné z pórobetonu  
  osazené do tenkého maltového lože, pro zdi tl.  
    200 mm, délky překladu  
      přes 1500 do 1800 mm</t>
  </si>
  <si>
    <t>PK12 Nosný pŕobetonový překlad nad otvorem mezi nově navrřenými místnostmi 3.7  1750 mm  1=1.000 [A]</t>
  </si>
  <si>
    <t>317143444</t>
  </si>
  <si>
    <t>Překlad nosný z pórobetonu ve zdech tl 250 mm dl přes 1800 do 2100 mm</t>
  </si>
  <si>
    <t>Překlady nosné z pórobetonu  
  osazené do tenkého maltového lože, pro zdi tl.  
    250 mm, délky překladu  
      přes 1800 do 2100 mm</t>
  </si>
  <si>
    <t>PK113.np mezi m.č. 3.3 2 3.7 nosný překlad z pórobetonu dl. 2000 mm  2=2.000 [A]</t>
  </si>
  <si>
    <t>317143451</t>
  </si>
  <si>
    <t>Překlad nosný z pórobetonu ve zdech tl 300 mm dl do 1300 mm</t>
  </si>
  <si>
    <t>Překlady nosné z pórobetonu  
  osazené do tenkého maltového lože, pro zdi tl.  
    300 mm, délky překladu  
      do 1300 mm</t>
  </si>
  <si>
    <t>PK13  Nosný pŕobetonový překlad nad dveřním otvorem mezi nově navrřenými místnostmi 3.2 1 3.3. 1250 mm  1=1.000 [A]</t>
  </si>
  <si>
    <t>317944321</t>
  </si>
  <si>
    <t>Válcované nosníky do č.12 dodatečně osazované do připravených otvorů</t>
  </si>
  <si>
    <t>Válcované nosníky dodatečně osazované do připravených otvorů   
  bez zazdění hlav  
    do č. 12</t>
  </si>
  <si>
    <t>317944323</t>
  </si>
  <si>
    <t>Válcované nosníky č.14 až 22 dodatečně osazované do připravených otvorů</t>
  </si>
  <si>
    <t>Válcované nosníky dodatečně osazované do připravených otvorů   
  bez zazdění hlav  
    č. 14 až 22</t>
  </si>
  <si>
    <t>překladyIPE 180  PK6, PK9, PK10, PK11  (92.6+60.8+139+89.9)*1.03/1000=0.394 [A]</t>
  </si>
  <si>
    <t>317944325</t>
  </si>
  <si>
    <t>Válcované nosníky č.24 a vyšší dodatečně osazované do připravených otvorů</t>
  </si>
  <si>
    <t>Válcované nosníky dodatečně osazované do připravených otvorů   
  bez zazdění hlav  
    č. 24 a vyšší</t>
  </si>
  <si>
    <t>překladyIPE 240  PK1, PK1a, PK2, PK2a,PK3-PK5, PK8  (129.2+64.6+197.2+98.6+198.5+170.1+141.8+137.5)*1.03/1000=1.172 [A] 
překlady IPE 300  PK7 443.1*1.03/1000=0.456 [B] 
Celkem: 1.172+0.456=1.628 [C]</t>
  </si>
  <si>
    <t>319202212</t>
  </si>
  <si>
    <t>Dodatečná izolace zdiva tl přes 150 do 300 mm beztlakou injektáží silikonovou mikroemulzí</t>
  </si>
  <si>
    <t>Dodatečná izolace zdiva injektáží  
  beztlakovou infuzí  
    silikonovou mikroemulzí, tloušťka zdiva  
      přes 150 do 300 mm</t>
  </si>
  <si>
    <t>1pp  stěna mezi  1S.1 a1S.3 4.4 1S.4    4.4=4.400 [A]</t>
  </si>
  <si>
    <t>319202215</t>
  </si>
  <si>
    <t>Dodatečná izolace zdiva tl přes 600 do 900 mm beztlakou injektáží silikonovou mikroemulzí</t>
  </si>
  <si>
    <t>Dodatečná izolace zdiva injektáží  
  beztlakovou infuzí  
    silikonovou mikroemulzí, tloušťka zdiva  
      přes 600 do 900 mm</t>
  </si>
  <si>
    <t>obvod   (16.57+10.55)*2=54.240 [A] 
vnitřní stěny   15.3+4.115*2+4.3*2=32.130 [B] 
Celkem: 54.24+32.13=86.370 [C]</t>
  </si>
  <si>
    <t>340271045</t>
  </si>
  <si>
    <t>Zazdívka otvorů v příčkách nebo stěnách pl přes 1 do 4 m2 tvárnicemi pórobetonovými tl 150 mm</t>
  </si>
  <si>
    <t>Zazdívka otvorů v příčkách nebo stěnách pórobetonovými tvárnicemi  
  plochy přes 1 m2 do 4 m2, objemová hmotnost 500 kg/m3, tloušťka příčky  
    150 mm</t>
  </si>
  <si>
    <t>zazdívka dveří do pokoje 2  0.9*2=1.800 [A] 
zazdívka dveří do původního WC   0.6*2=1.200 [B] 
dozdívka otvoru dveří do koupelny 0.15*2=0.300 [C] 
Celkem: 1.8+1.2+0.3=3.300 [D]</t>
  </si>
  <si>
    <t>342272225</t>
  </si>
  <si>
    <t>Příčka z pórobetonových hladkých tvárnic na tenkovrstvou maltu tl 100 mm</t>
  </si>
  <si>
    <t>Příčky z pórobetonových tvárnic  
  hladkých na tenké maltové lože  
    objemová hmotnost do 500 kg/m3, tloušťka příčky  
      100 mm</t>
  </si>
  <si>
    <t>1.pp  
m.č. 1S.1 pod schodištěm 1.35*3.26-0.9*2.1=2.511 [A] 
1S.51.09*3.71-0.8*2.1=2.364 [B] 
1S.14  1.09*3.71+(1.395+0.9+0.1+0.9+0.12)*3.71-0.9*2.1*2=12.934 [C] 
 1S.6,73.06*3.71=11.353 [D] 
1S.8,9(4.3+1.8+2.36)*3.35+1.09*3.31-0.9*2.1-0.8*2.1*3-1*2.1=22.919 [E] 
1S.10,11  (1+0.9+2.345+0.24+0.8+0.34+1.18+1.65)*3.71-0.9*2.1-0.9*2.1=27.588 [F] 
odpočet překladů  -0.25*1.25*5-0.25*2.25=-2.125 [G] 
'1.np   
        1.2, 4   1.377*3.29=4.530 [H] 
        1.1, 6   4*3.29=13.160 [I] 
  1.5, 6   1.89*3.33-0.9*2.1=4.404 [J] 
1.7       (3.1+1.72)*3.7-0.9*2.1 =15.944 [K] 
odpočet překladů  0.25*1.25*3=0.938 [L] 
2.np  2.11, 12  1.546*3.15=4.870 [M] 
 2.1-5    (4.56+1.49+0.1+1.845+0.1+1.2)*3.15-0.8*2.1*3-0.9*2.1=22.349 [N] 
2.6, 7   (3.8+0.9+0.32+1.42+1.485+0.9+1.01+0.9+0.2)-0.9*2.1*3=5.265 [O] 
odpočet překladů  -1.25*0.25*7=-2.188 [P] 
3.np 3.8, 3.1  (1.3+1.01+0.5+2.95+1.57)*3.09-1*2.1-0.8*2.1=18.870 [Q] 
3.5, 3.6  (1.59+1.6)*3.05-0.8*2.1-0.9*2.1=6.160 [R] 
odpočet překladů-0.25*1.25*4=-1.250 [S] 
Celkem: 2.511+2.364+12.934+11.353+22.919+27.588+-2.125+4.53+13.16+4.404+15.944+0.938+4.87+22.349+5.265+-2.188+18.87+6.16+-1.25=170.596 [T]</t>
  </si>
  <si>
    <t>342272235</t>
  </si>
  <si>
    <t>Příčka z pórobetonových hladkých tvárnic na tenkovrstvou maltu tl 125 mm</t>
  </si>
  <si>
    <t>Příčky z pórobetonových tvárnic  
  hladkých na tenké maltové lože  
    objemová hmotnost do 500 kg/m3, tloušťka příčky  
      125 mm</t>
  </si>
  <si>
    <t>mezi mistnostmi 2.7 12.749 2.8 5.02*2.9-0.9*2.01=12.749 [A]</t>
  </si>
  <si>
    <t>342272245</t>
  </si>
  <si>
    <t>Příčka z pórobetonových hladkých tvárnic na tenkovrstvou maltu tl 150 mm</t>
  </si>
  <si>
    <t>Příčky z pórobetonových tvárnic  
  hladkých na tenké maltové lože  
    objemová hmotnost do 500 kg/m3, tloušťka příčky  
      150 mm</t>
  </si>
  <si>
    <t>2.np m.č. 2.12, 13  1.546*3.15=4.870 [A] 
                2.5, 4     1.6*3.15=5.040 [B] 
3.np         3.8         2.31*2.18=5.036 [C]</t>
  </si>
  <si>
    <t>342291111</t>
  </si>
  <si>
    <t>Ukotvení příček montážní polyuretanovou pěnou tl příčky do 100 mm</t>
  </si>
  <si>
    <t>Ukotvení příček   
  polyuretanovou pěnou, tl. příčky  
    do 100 mm</t>
  </si>
  <si>
    <t>ke stropu  
1pp  1.36+1.09*2+3.06+3.06+2.35+1.8+1.95+4.115+1.75+1.24=22.865 [A] 
1np  1.09+1.5+4+1.89+3.1+1.72=13.300 [B] 
2np  4.56+3.25+1.5+4.5+1.42+3.3=18.530 [C] 
3np  2.95+1.55+1.59+1.6+1.2+0.91+0.6=10.400 [D] 
Celkem: 22.865+13.3+18.53+10.4=65.095 [E]</t>
  </si>
  <si>
    <t>342291112</t>
  </si>
  <si>
    <t>Ukotvení příček montážní polyuretanovou pěnou tl příčky přes 100 mm</t>
  </si>
  <si>
    <t>Ukotvení příček   
  polyuretanovou pěnou, tl. příčky  
    přes 100 mm</t>
  </si>
  <si>
    <t>ke stropu 
1pp  1.25+1.1+4.26=6.610 [A] 
1np   0=0.000 [B] 
2np   1.546+1.25+5.2=7.996 [C] 
3np   3 =3.000 [D] 
Celkem: 6.61+0+7.996+3=17.606 [E]</t>
  </si>
  <si>
    <t>342291121</t>
  </si>
  <si>
    <t>Ukotvení příček k cihelným konstrukcím plochými kotvami</t>
  </si>
  <si>
    <t>Ukotvení příček   
  plochými kotvami, do konstrukce  
    cihelné</t>
  </si>
  <si>
    <t>1pp   3.3*4+3.6*11=52.800 [A] 
1np  2.8*4+3.56*4+4.1*2=33.640 [B] 
2np  3.15*13=40.950 [C] 
3np   3.09*8=24.720 [D] 
Celkem: 52.8+33.64+40.95+24.72=152.110 [E]</t>
  </si>
  <si>
    <t>346272236</t>
  </si>
  <si>
    <t>Přizdívka z pórobetonových tvárnic tl 100 mm</t>
  </si>
  <si>
    <t>Přizdívky z pórobetonových tvárnic  
  objemová hmotnost do 500 kg/m3, na tenké maltové lože, tloušťka přizdívky  
    100 mm</t>
  </si>
  <si>
    <t>2.np m.č.2,7  7.15=7.150 [A] 
3nppřizdívka pozednice na věnec  0.2*(3.45+1.18+5.12)=1.950 [B] 
Celkem: 7.15+1.95=9.100 [C]</t>
  </si>
  <si>
    <t>346272256</t>
  </si>
  <si>
    <t>Přizdívka z pórobetonových tvárnic tl 150 mm</t>
  </si>
  <si>
    <t>Přizdívky z pórobetonových tvárnic  
  objemová hmotnost do 500 kg/m3, na tenké maltové lože, tloušťka přizdívky  
    150 mm</t>
  </si>
  <si>
    <t>1.pp 
m.č. 1S.15  1.09*1.54=1.679 [A] 
 1S.8,9  (1.13+1.13+1.8)*2.84=11.530 [B] 
1S.11(0.24+0.8+0.24+1.18)*2.84=6.986 [C] 
1.np  1.3    0.87*2.98=2.593 [D] 
3.np  3.8    2.45=2.450 [E] 
3.5    1.6*2.85=4.560 [F] 
         3.6    (0.15+2.72+0.1)*3.05=9.059 [G] 
Celkem: 1.679+11.53+6.986+2.593+2.45+4.56+9.059=38.857 [H]</t>
  </si>
  <si>
    <t>767995111</t>
  </si>
  <si>
    <t>Montáž atypických zámečnických konstrukcí hm do 5 kg</t>
  </si>
  <si>
    <t>Montáž ostatních atypických zámečnických konstrukcí   
  hmotnosti  
    do 5 kg</t>
  </si>
  <si>
    <t>závitové tyče do překladů  M16 8.8 , dl 165 mm , matice , podložky   1.45*6=8.700 [A]</t>
  </si>
  <si>
    <t>R11113152</t>
  </si>
  <si>
    <t>Nosná zeď tl přes 150 do 200 mm z hladkých tvárnic ztraceného bednění včetně výplně z betonu tř. C 30/37</t>
  </si>
  <si>
    <t>Nadzákladové zdi z tvárnic ztraceného bednění   
  hladkých, včetně výplně z betonu  
    třídy C 30/37, tloušťky zdiva  
      přes 150 do 200 mm</t>
  </si>
  <si>
    <t>nová vyzdívka ostění dveří D02  tl, 200 mm (v x d) 
2.25*0.41=0.923 [A]</t>
  </si>
  <si>
    <t>R311272211</t>
  </si>
  <si>
    <t>Zdivo z pórobetonových tvárnic hladkých do P2 do 450 kg/m3 na tenkovrstvou maltu tl 300 mm</t>
  </si>
  <si>
    <t>Zdivo z pórobetonových tvárnic  
  na tenké maltové lože, tl. zdiva  
    300 mm  
    pevnost tvárnic do P2, objemová hmotnost do 450 kg/m3  
      hladkých</t>
  </si>
  <si>
    <t>zazdívka oken tl. zdi x šířka x výška otvoru 
1.pp  JIH        0.63*0.58*0.85+0.63*0.7*0.85+0.8*0.7*0.85=1.161 [A] 
 ZÁPAD0.8*1*0.5*3+0.75*1*0.5+0.75*0.8*0.5=1.875 [B] 
  SEVER0.65*0.9*0.5+0.65*1.1*1.93  =1.672 [C] 
  VÝCHOD 0.65*1.15*1.9=1.420 [D] 
1.np JIH           0.63*0.5*0.85=0.268 [E] 
1.pp vnitřní stěny nosné 0.65*0.9*2+0.65*1*2=2.470 [F] 
 nad překlady po komín tělese0.75*1.6*1.12=1.344 [G] 
1.np   0.65*0.9*2+0.65*0.65*1=1.593 [H] 
po vybourání komína  0.5*1.6*3.63=2.904 [I] 
2.np   0.36*1*2.16+0.5*1*2+0.45*1*2.16=2.750 [J] 
po vybourání komína0.5*1.6*3.8=3.040 [K] 
'3.np  
po vybourání komína  0.35*1.6*0.5=0.280 [L] 
'na celou zeď  
nadezdívka nad stávající zdivo -621.9, 60.774  0.32*(0.3+1.47+0.1+1.31)*0.5=0.509 [M] 
 60.774, 0.819   0.55*2.31*0.5=0.635 [N] 
'tl. zdiva x plocha 
nad středovou zdí s komíny  A4, 5   0.35*3.5=1.225 [O]</t>
  </si>
  <si>
    <t>R3119700</t>
  </si>
  <si>
    <t>tyč závitová Pz 8.8 M16</t>
  </si>
  <si>
    <t>pro spojení překladů  vč. podložek 7 matic  6+1=7.000 [A] 
pro ukotvení trámu ve strope nad 1. PP 30*0.9=27.000 [B] 
Celkem: 7+27=34.000 [C]</t>
  </si>
  <si>
    <t>R3172344</t>
  </si>
  <si>
    <t>Svaření nosníků překladů a jejich zabetonování vč. bednění</t>
  </si>
  <si>
    <t>Vyzdívka mezi nosníky cihlami pálenými   
  na maltu cementovou</t>
  </si>
  <si>
    <t>PK1  IPE240   0.65*2.050*0.25=0.333 [A] 
PK2  IPE240   0.65*3.13*0.25=0.509 [B] 
PK3  IPE240   0.75*2.1*0.25=0.394 [C] 
PK4  IPE240   0.7*1.8*0.25=0.315 [D] 
PK5  IPE240    0.63*1.5*0.25=0.236 [E] 
PK6 IPE180    0.6*1.2*0.2*2=0.288 [F] 
PK7  IPE300    0.65*3.5*0.32=0.728 [G] 
PK8  IPE240    0.63*1.455*0.25=0.229 [H] 
PK9  IPE180    0.45*1.05*0.2=0.095 [I] 
PK10  IPE180    0.5*1.2*0.2=0.120 [J] 
PK11 IPE180   0.45*1.5*0.2=0.135 [K] 
Celkem: 0.333+0.509+0.394+0.315+0.236+0.288+0.728+0.229+0.095+0.12+0.135=3.382 [L]</t>
  </si>
  <si>
    <t>R34027104</t>
  </si>
  <si>
    <t>Zazdívka otvorů v příčkách nebo stěnách pórobetonovými tvárnicemi  
  plochy přes 1 m2 do 4 m2, objemová hmotnost 500 kg/m3, tloušťka stěn   
    650 mm</t>
  </si>
  <si>
    <t>1.PP 
'zazdění dveří č.m. 1.S.11 
1*2+0.9*2=3.800 [A]</t>
  </si>
  <si>
    <t>13010756</t>
  </si>
  <si>
    <t>ocel profilová jakost S235JR (11 375) průřez IPE 240</t>
  </si>
  <si>
    <t>strop nad 1pp 
T3 IPE240  4.56*0.0315*6*1.08=0.931 [A] 
T4 IPE2404.99*0.0315*5*1.08=0.849 [B] 
Celkem: 0.931+0.849=1.780 [C]</t>
  </si>
  <si>
    <t>13010982</t>
  </si>
  <si>
    <t>ocel profilová jakost S235JR (11 375) průřez HEB 220</t>
  </si>
  <si>
    <t>strop nad 1pp  
T1 HEB220  5.17*0.073*10*1.08=4.076 [A] 
T2 HEB220  4.56*0.073*5*1.08=1.798 [B] 
Celkem: 4.076+1.798=5.874 [C]</t>
  </si>
  <si>
    <t>411168441</t>
  </si>
  <si>
    <t>Strop keramický tl 25 cm z vložek MIAKO bez nadbetonávky a keramobetonových nosníků dl do 2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</si>
  <si>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do 2 m</t>
  </si>
  <si>
    <t>strop nad 1pp  1.05*3.02=3.171 [A] 
1np  1.12*3.02=3.382 [B] 
        2np   1.3*3.02=3.926 [C] 
Celkem: 3.171+3.382+3.926=10.479 [D]</t>
  </si>
  <si>
    <t>411168442</t>
  </si>
  <si>
    <t>Strop keramický tl 25 cm z vložek MIAKO bez nadbetonávky a keramobetonových nosníků dl přes 2 do 3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</si>
  <si>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přes 2 do 3 m</t>
  </si>
  <si>
    <t>strop nad 2NP  1.6*2.4=3.840 [A]</t>
  </si>
  <si>
    <t>411168444</t>
  </si>
  <si>
    <t>Strop keramický tl 25 cm z vložek MIAKO bez nadbetonávky a keramobetonových nosníků dl přes 4 do 5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</si>
  <si>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přes 4 do 5 m</t>
  </si>
  <si>
    <t>strop nad 1np  4.75*4.51+4.75*4.55=43.035 [A] 
strop nad 2np  5*4.9*2=49.000 [B] 
Celkem: 43.035+49=92.035 [C]</t>
  </si>
  <si>
    <t>411168445</t>
  </si>
  <si>
    <t>Strop keramický tl 25 cm z vložek MIAKO bez nadbetonávky a keramobetonových nosníků dl přes 5 do 6 m OVN 62,5 cm</t>
  </si>
  <si>
    <t>Stropy keramické z cihelných vložek MIAKO a keramobetonových nosníků bez nadbetonávky  
  včetně zmonolitnění konstrukce mezi stropní keramické vložky z betonu C 20/25  
    při osové vzdálenosti nosníků 62,5 cm, z vložek  
    výšky 25 cm (MIAKO 25/62,5 bez nadbetonávky), tloušťky stropní konstrukce  
    25 cm, z nosníků délky  
      přes 5 do 6 m</t>
  </si>
  <si>
    <t>strop nad 1np  5.25*1.4+5.25*4.4=30.450 [A] 
                        5.5*9.55=52.525 [B] 
strop nad 2np  5.5*1.62+5.5*4.86=35.640 [C] 
Celkem: 30.45+52.525+35.64=118.615 [D]</t>
  </si>
  <si>
    <t>411321616</t>
  </si>
  <si>
    <t>Stropy deskové ze ŽB tř. C 30/37</t>
  </si>
  <si>
    <t>Stropy z betonu železového (bez výztuže)   
  hřibových sloupů  
    tř. C 30/37</t>
  </si>
  <si>
    <t>ŽB strop nad šachtou  7*2.5*0.2-0.8*0.8*3*0.2=3.116 [A] 
okraje stropů z miako vložek nad 1. NP 3.7=3.700 [B] 
Celkem: 3.116+3.7=6.816 [C]</t>
  </si>
  <si>
    <t>411351011</t>
  </si>
  <si>
    <t>Zřízení bednění stropů deskových tl přes 5 do 25 cm bez podpěrné kce</t>
  </si>
  <si>
    <t>Bednění stropních konstrukcí - bez podpěrné konstrukce  
  desek  
    tloušťky stropní desky  
    přes 5 do 25 cm  
      zřízení</t>
  </si>
  <si>
    <t>ŽB strop nad šachtou 2*2*3+0.8*4*3*0.2+(7+2.5)*2*0.2=17.720 [A]</t>
  </si>
  <si>
    <t>411351012</t>
  </si>
  <si>
    <t>Odstranění bednění stropů deskových tl přes 5 do 25 cm bez podpěrné kce</t>
  </si>
  <si>
    <t>Bednění stropních konstrukcí - bez podpěrné konstrukce  
  desek  
    tloušťky stropní desky  
    přes 5 do 25 cm  
      odstranění</t>
  </si>
  <si>
    <t>411354313</t>
  </si>
  <si>
    <t>Zřízení podpěrné konstrukce stropů výšky do 4 m tl přes 15 do 25 cm</t>
  </si>
  <si>
    <t>Podpěrná konstrukce stropů - desek, kleneb a skořepin  
  výška podepření do 4 m  
    tloušťka stropu  
    přes 15 do 25 cm  
      zřízení</t>
  </si>
  <si>
    <t>ŽB strop nad šachtou  2*2*3+0.8*4*3*0.2*(7+2.5)*2*0.2=19.296 [A]</t>
  </si>
  <si>
    <t>411354314</t>
  </si>
  <si>
    <t>Odstranění podpěrné konstrukce stropů výšky do 4 m tl přes 15 do 25 cm</t>
  </si>
  <si>
    <t>Podpěrná konstrukce stropů - desek, kleneb a skořepin  
  výška podepření do 4 m  
    tloušťka stropu  
    přes 15 do 25 cm  
      odstranění</t>
  </si>
  <si>
    <t>411361821</t>
  </si>
  <si>
    <t>Výztuž stropů betonářskou ocelí 10 505</t>
  </si>
  <si>
    <t>Výztuž stropů   
  sloupů, plochých střech a pro zavěšení železobetonových podhledů  
    z betonářské oceli  
      10 505 (R) nebo BSt 500</t>
  </si>
  <si>
    <t>ŽB strop nad šachtou viz výkres výztuže šachty pro elektro č. 2..105 výztuž horní desky uvažována poměrově dle poměru bet. kcí. 20% z celkové výztuž 
7.3768*0.2=1.475 [A] 
vyztužení stropních keram nosníků- okraje stropů nad 1.NP 131.728*1.03/1000=0.136 [B] 
Celkem: 1.475+0.136=1.611 [C]</t>
  </si>
  <si>
    <t>413941125</t>
  </si>
  <si>
    <t>Osazování ocelových válcovaných nosníků stropů I, IE, U, UE nebo L č. 24 a výše nebo výšky přes 220 mm</t>
  </si>
  <si>
    <t>Osazování ocelových válcovaných nosníků ve stropech  
  I nebo IE nebo U nebo UE nebo L  
    č. 24 a výše nebo výšky přes 220 mm</t>
  </si>
  <si>
    <t>strop nad 1pp 
T3   IPE240  4.56*0.0315*6*1.03=0.888 [A] 
T4   IPE240  4.99*0.0315*5*1.03=0.810 [B] 
Celkem: 0.888+0.81=1.698 [C]</t>
  </si>
  <si>
    <t>413941133</t>
  </si>
  <si>
    <t>Osazování ocelových válcovaných nosníků stropů HEA nebo HEB výšky přes 120 do  do 220 mm</t>
  </si>
  <si>
    <t>Osazování ocelových válcovaných nosníků ve stropech  
  HE-A nebo HE-B, výšky  
    přes 120 do 220 mm</t>
  </si>
  <si>
    <t>strop nad 1pp  
T1  HEB220  5.17*0.073*10*1.03=3.887 [A] 
T2HEB220  4.56*0.073*5*1.03=1.714 [B] 
Celkem: 3.887+1.714=5.601 [C]</t>
  </si>
  <si>
    <t>417321616</t>
  </si>
  <si>
    <t>Ztužující pásy a věnce ze ŽB tř. C 30/37</t>
  </si>
  <si>
    <t>Ztužující pásy a věnce z betonu železového (bez výztuže)   
  tř. C 30/37</t>
  </si>
  <si>
    <t>2np východ  5.12*0.3*0.3=0.461 [A] 
      západ    5.12*0.3*0.3=0.461 [B] 
3np východ  5.013*0.3*0.3=0.451 [C] 
       západ   5.49*0.3*0.3=0.494 [D] 
3np střed     10.8*2*0.3*0.4=2.592 [E] 
Celkem: 0.461+0.461+0.451+0.494+2.592=4.459 [F]</t>
  </si>
  <si>
    <t>417351115</t>
  </si>
  <si>
    <t>Zřízení bednění ztužujících věnců</t>
  </si>
  <si>
    <t>Bednění bočnic ztužujících pásů a věnců včetně vzpěr   
  zřízení</t>
  </si>
  <si>
    <t>2np východ  5.12*0.3*2=3.072 [A] 
      západ    5.12*0.3*2=3.072 [B] 
3np východ  5.013*0.3*2=3.008 [C] 
       západ   5.49*0.3*2+0.3*0.3=3.384 [D] 
3np střed     10.8*0.4*2*2+0.3*0.4*4=17.760 [E] 
Celkem: 3.072+3.072+3.008+3.384+17.76=30.296 [F]</t>
  </si>
  <si>
    <t>417351116</t>
  </si>
  <si>
    <t>Odstranění bednění ztužujících věnců</t>
  </si>
  <si>
    <t>Bednění bočnic ztužujících pásů a věnců včetně vzpěr   
  odstranění</t>
  </si>
  <si>
    <t>417361821</t>
  </si>
  <si>
    <t>Výztuž ztužujících pásů a věnců betonářskou ocelí 10 505</t>
  </si>
  <si>
    <t>Výztuž ztužujících pásů a věnců   
  z betonářské oceli  
    10 505 (R) nebo BSt 500</t>
  </si>
  <si>
    <t>150 kg/m3 
2np východ  5.12*0.3*0.3=0.461 [A] 
      západ    5.12*0.3*0.3=0.461 [B] 
3np východ  5.013*0.3*0.3=0.451 [C] 
       západ   5.49*0.3*0.3=0.494 [D] 
3np střed     10.8*2*0.3*0.4=2.592 [E] 
Celkem: (0.461+0.461+0.451+0.494+2.592)*0.15=0.669 [F]</t>
  </si>
  <si>
    <t>451315115</t>
  </si>
  <si>
    <t>Podkladní nebo výplňová vrstva z betonu C 16/20 tl do 100 mm</t>
  </si>
  <si>
    <t>Podkladní a výplňové vrstvy z betonu prostého   
  tloušťky do 100 mm, z betonu  
    C 16/20</t>
  </si>
  <si>
    <t>podzáklad uvnitř objektu 1.085*0.63*0.1=0.068 [A] 
podkladní beton pod základ anglického dvorku  (4.3*6.75-2*2.15)*0.1=2.473 [B] 
podkladní beton pod šachtu  7*2.5*0.1=1.750 [C] 
Celkem: 0.068+2.473+1.75=4.291 [D]</t>
  </si>
  <si>
    <t>R411001</t>
  </si>
  <si>
    <t>Podepření schodiště, ochrana bedněním, lokální opravy kamenných stupňú a podest, nový sokl , nátěr madla</t>
  </si>
  <si>
    <t>podepření pro bourání, ocharan schodiště bedněním  lokální opravy kamenných stupňu, nový sokl z keramické dlažby , nátěr madla</t>
  </si>
  <si>
    <t>R411354249</t>
  </si>
  <si>
    <t>Bednění stropů ztracené z hraněných trapézových vln v 50 mm plech pozinkovaný tl 1,0 mm</t>
  </si>
  <si>
    <t>Bednění stropů ztracené ocelové žebrované   
  popř. na rovných zdech, trámech, průvlacích, do traverz  
    s povrchem pozinkovaným, výšky vln  
    60 mm, tl. plechu  
      1,00 mm</t>
  </si>
  <si>
    <t>strop nad 1pp 
4.87*9.23+4.26*(4.4+4.6)+4.86*4.45=104.917 [A]</t>
  </si>
  <si>
    <t>Úpravy povrchů - podlahy</t>
  </si>
  <si>
    <t>631311127</t>
  </si>
  <si>
    <t>Mazanina tl přes 80 do 120 mm z betonu prostého bez zvýšených nároků na prostředí tř. C 30/37</t>
  </si>
  <si>
    <t>Mazanina z betonu   
  prostého bez zvýšených nároků na prostředí  
    tl. přes 80 do 120 mm  
      tř. C 30/37</t>
  </si>
  <si>
    <t>strop nad 1pp' ' ''mazanina na trapéz 
(4.87*9.23+4.26*(4.4+4.6)+4.86*4.45)*0.1=10.492 [A]</t>
  </si>
  <si>
    <t>631362021</t>
  </si>
  <si>
    <t>Výztuž mazanin svařovanými sítěmi Kari</t>
  </si>
  <si>
    <t>Výztuž mazanin   
  ze svařovaných sítí z drátů  
    typu KARI</t>
  </si>
  <si>
    <t>strop nad 1pp' 'do mazaniny KARI 10/100/100 na ocelplechy 
(4.87*9.23+4.26*(4.4+4.6)+4.86*4.45)*0.1235*1.2=15.549 [A]</t>
  </si>
  <si>
    <t>632441114</t>
  </si>
  <si>
    <t>Potěr anhydritový samonivelační tl přes 40 do 50 mm ze suchých směsí</t>
  </si>
  <si>
    <t>Potěr anhydritový samonivelační ze suchých směsí   
  tlouštky  
    přes 40 do 50 mm</t>
  </si>
  <si>
    <t>izolace podlah kročejová EPS tl. 60 mm 
1pp  S1, S2   113.16=113.160 [A] 
1np  S4a, S4b, S5a, S5b   121.4-22.74-47.92=50.740 [B] 
2np  S6a   124.0=124.000 [C] 
3np   S6b, S6c, S6d,  S7a, S7b, S7c, S7d, S7e   80.4=80.400 [D] 
Celkem: 113.16+50.74+124+80.4=368.300 [E]</t>
  </si>
  <si>
    <t>632441119</t>
  </si>
  <si>
    <t>Příplatek k anhydritovému samonivelačnímu potěru ze suchých směsí ZKD 10 mm tl přes 50 mm</t>
  </si>
  <si>
    <t>Potěr anhydritový samonivelační ze suchých směsí   
  Příplatek k ceně -1114  
    za každých dalších i započatých 10 mm tloušťky přes 50 mm</t>
  </si>
  <si>
    <t>tl. 75 mm 
1pp  S1, S2   113.16=113.160 [A] 
1np  S4a, S4b, S5a, S5b   121.4-22.74-47.92=50.740 [B] 
2np  S6a   124.0=124.000 [C] 
3np   S6b, S6c, S6d,  S7a, S7b, S7c, S7d, S7e   80.4=80.400 [D] 
Celkem: (113.16+50.74+124+80.4)*2.5=920.750 [E]</t>
  </si>
  <si>
    <t>632481213</t>
  </si>
  <si>
    <t>Separační vrstva z PE fólie</t>
  </si>
  <si>
    <t>Separační vrstva k oddělení podlahových vrstev   
  z polyetylénové fólie</t>
  </si>
  <si>
    <t xml:space="preserve"> na tepelnou izolaci pod anhydrid 
'izolace podlah kročejová EPS tl. 60 mm 
1pp  S1, S2   113.16]=113.160 [A] 
1np  S4a, S4b, S5a, S5b   121.4-22.74-47.92]=50.740 [B] 
2np  S6a   124.0]=124.000 [C] 
3np   S6b, S6c, S6d,  S7a, S7b, S7c, S7d, S7e   80.4]=80.400 [D] 
Celkem: 113.16+50.74+124+80.4=368.300 [E]</t>
  </si>
  <si>
    <t>634112126</t>
  </si>
  <si>
    <t>Obvodová dilatace podlahovým páskem z pěnového PE s fólií mezi stěnou a mazaninou nebo potěrem v 100 mm</t>
  </si>
  <si>
    <t>Obvodová dilatace mezi stěnou a mazaninou nebo potěrem  
  podlahovým páskem z pěnového PE s fólií  
    tl. do 10 mm, výšky  
      100 mm</t>
  </si>
  <si>
    <t>Úprava povrchů vnitřních</t>
  </si>
  <si>
    <t>612324111</t>
  </si>
  <si>
    <t>Sanační omítka podkladní vnitřních stěn nanášená ručně</t>
  </si>
  <si>
    <t>Omítka sanační vnitřních ploch podkladní (vyrovnávací)  
  tloušťky do 10 mm  
    nanášená ručně  
    svislých konstrukcí  
      stěn</t>
  </si>
  <si>
    <t>1pp 
 'sanační omítkový podhoz sulfostálým materiálem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</si>
  <si>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612326121</t>
  </si>
  <si>
    <t>Sanační omítka jednovrstvá vnitřních stěn nanášená ručně</t>
  </si>
  <si>
    <t>Omítka sanační vnitřních ploch jednovrstvá  
  jednovrstvá, tloušťky do 20 mm  
    nanášená ručně  
    svislých konstrukcí  
      stěn</t>
  </si>
  <si>
    <t>1pp 
'Sanační omítka' 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odpočet obkladů  -58.918=-58.918 [P] 
Celkem: 51.979+26.722+20.143+20.851+15.045+38.02+37.949+24.469+70.618+65.883+69.679+60.09+58.909+21.058+18.204+-58.918=540.701 [Q]</t>
  </si>
  <si>
    <t>612328131</t>
  </si>
  <si>
    <t>Potažení vnitřních stěn sanačním štukem tloušťky do 3 mm</t>
  </si>
  <si>
    <t>Potažení vnitřních ploch sanačním štukem  
  tloušťky do 3 mm  
    svislých konstrukcí  
      stěn</t>
  </si>
  <si>
    <t>Prodyšná minerální štuková omítka na vápna a přírodního pucolánu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odpočet obkladů  -58.918=-58.918 [P] 
Celkem: 51.979+26.722+20.143+20.851+15.045+38.02+37.949+24.469+70.618+65.883+69.679+60.09+58.909+21.058+18.204+-58.918=540.701 [Q]</t>
  </si>
  <si>
    <t>711112001</t>
  </si>
  <si>
    <t>Provedení izolace proti zemní vlhkosti svislé za studena nátěrem penetračním</t>
  </si>
  <si>
    <t>Provedení izolace proti zemní vlhkosti natěradly a tmely za studena   
  na ploše svislé S  
    nátěrem  
      penetračním</t>
  </si>
  <si>
    <t>pod sanační omítky v ''1pp na vyrovnání zdiva   
599.619=599.619 [A]</t>
  </si>
  <si>
    <t>711192202</t>
  </si>
  <si>
    <t>Provedení izolace proti zemní vlhkosti hydroizolační stěrkou svislé na zdivu, 2 vrstvy</t>
  </si>
  <si>
    <t>Provedení izolace proti zemní vlhkosti hydroizolační stěrkou  
  na ploše svislé S  
    dvouvrstvá  
      na zdivu</t>
  </si>
  <si>
    <t>Minerální hydroizolační stěrka ve dvou vrstvách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</si>
  <si>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783823149</t>
  </si>
  <si>
    <t>Penetrační fungicidní nátěr lícového zdiva</t>
  </si>
  <si>
    <t>Fungicidní penetrační nátěr omítek  
  hladkých  
    zdiva  
      lícového</t>
  </si>
  <si>
    <t>nátěr pod sanační omítku protiplísňový   
'1pp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</si>
  <si>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784211101</t>
  </si>
  <si>
    <t>Dvojnásobné bílé malby ze směsí za mokra výborně oděruvzdorných v místnostech v do 3,80 m</t>
  </si>
  <si>
    <t>Malby z malířských směsí oděruvzdorných za mokra  
  dvojnásobné, bílé  
    za mokra oděruvzdorné výborně  
    v místnostech výšky  
      do 3,80 m</t>
  </si>
  <si>
    <t>Malba - prodyšný nátěr 
'1pp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odpočet obkladů   -58.918=-58.918 [P] 
Celkem: 51.979+26.722+20.143+20.851+15.045+38.02+37.949+24.469+70.618+65.883+69.679+60.09+58.909+21.058+18.204+-58.918=540.701 [Q]</t>
  </si>
  <si>
    <t>985131411</t>
  </si>
  <si>
    <t>Vysušení ploch stěn, rubu kleneb a podlah stlačeným vzduchem</t>
  </si>
  <si>
    <t>Očištění ploch  
  stěn, rubu kleneb a podlah  
    vysušení stlačeným vzduchem</t>
  </si>
  <si>
    <t>vnitřní  stěny938.780 =938.780 [A] 
vnější  stěny  580.578=580.578 [B] 
Celkem: 938.78+580.578=1 519.358 [C]</t>
  </si>
  <si>
    <t>R6121350</t>
  </si>
  <si>
    <t>Vyrovnání podkladu vnitřních stěn maltou síranu odolnou  tl do 10 mm</t>
  </si>
  <si>
    <t>Vyrovnání nerovností podkladu vnitřních omítaných ploch   
  maltou, tloušťky do 10 mm  
    vápennou  
      stěn</t>
  </si>
  <si>
    <t>vyrovnání podkladu pod sanační omítky maltou síranům odolnou 
'1pp 
 'sanační omítkový podhoz sulfostálým materiálem 
'1pp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</si>
  <si>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Poznámky:  
1. Vcenách nejsou započteny náklady na případné vkládání výztuže do vyrovnávací vrstvy; tyto se  
    ocení cenami souboru cen 61.-14-20.. Potažení vnitřních ploch pletivem včásti A04, katalogu 801-1  
    Budovy a haly - zděné a monolitické.  
2. Ceny -5011 nelze použít, je-li předepsáno vkládání výztužné tkaniny; náklady se ocení cenami 61.  
    14-2001 včásti A04, katalogu 801-1 Budovy a haly - zděné a monolitické.  
3. Ceny lze použít i pro ocenění vyrovnání nerovností podkladu ploch určených komítání u  
    novostaveb.  
4. Vyrovnáním se rozumí:  
    a) vrstva omítky pro vyrovnání nerovností podkladu (výtluků apod.),  
    b) vrstva omítky pro vyrovnání křivě postavené zdi, vtomto případě se uvádí průměrná tloušťka  
        vrstvy omítky.</t>
  </si>
  <si>
    <t>R985002</t>
  </si>
  <si>
    <t>Penetrační roztok krémů na silanové bázi</t>
  </si>
  <si>
    <t>1pp stěny keramické zdivo  
1S.1   (12.39+1.89)*3.64=51.979 [A] 
1S.2   8.62*3.1=26.722 [B] 
1S.3   5.69*3.54=20.143 [C] 
1S.4   5.89*3.54=20.851 [D] 
1S.5   4.25*3.54=15.045 [E] 
1S.6   10.74*3.54=38.020 [F] 
1S.7   10.72*3.54=37.949 [G] 
1S.8   7.46*3.28=24.469 [H] 
1S.9   (9.13+6.2*2)*3.28=70.618 [I] 
1S.10 18.05*3.65=65.883 [J] 
1S.11  (13.22+5.87)*3.65=69.679 [K] 
1S.12  18.32*3.28=60.090 [L] 
1S.13  17.96*3.28=58.909 [M] 
1S.14   6.42*3.28=21.058 [N] 
1S.15   5.55*3.28=18.204 [O] 
Celkem: 51.979+26.722+20.143+20.851+15.045+38.02+37.949+24.469+70.618+65.883+69.679+60.09+58.909+21.058+18.204=599.619 [P]</t>
  </si>
  <si>
    <t>Úprava povrchů vnějších</t>
  </si>
  <si>
    <t>611131101</t>
  </si>
  <si>
    <t>Cementový postřik vnitřních stropů nanášený celoplošně ručně</t>
  </si>
  <si>
    <t>Podkladní a spojovací vrstva vnitřních omítaných ploch   
  cementový postřik  
    nanášený ručně  
    celoplošně  
      stropů</t>
  </si>
  <si>
    <t>stropy 
'1pp  1S.1, 1S2, 1S.3, 1S4   
5.03+4*1.5+1.73+1.81=14.570 [A] 
'1np   schodiště podhled, 1.1, 1.2, 1.3, 1.4, 1.5, 1.6, 1.7  
 9.37*1.5+21.38+2.82+1.44+5.29+19.9+22.74+47.92 =135.545 [B] 
'2np'  ' schodiště podhled, 2.1, 2.2, 2.3, 2.4, 2.5, 2.6, 2.7, 2.8, 2.9, 2.10, 2.11, 2.12'  
 9.37*1.5+8.42+2.92+1.8+7.29+1.76+4.39+15.73+24.99+22.12+23.18+6.34+5.08 =138.075 [C] 
Celkem: 14.57+135.545+138.075=288.190 [D]</t>
  </si>
  <si>
    <t>611142002</t>
  </si>
  <si>
    <t>Potažení vnitřních stropů sklovláknitým pletivem</t>
  </si>
  <si>
    <t>Potažení vnitřních ploch pletivem   
  v ploše nebo pruzích, na plném podkladu  
    sklovláknitým  
    provizorním přichycením  
      stropů</t>
  </si>
  <si>
    <t>611321121</t>
  </si>
  <si>
    <t>Vápenocementová omítka hladká jednovrstvá vnitřních stropů rovných nanášená ručně</t>
  </si>
  <si>
    <t>Omítka vápenocementová vnitřních ploch   
  nanášená ručně  
    jednovrstvá, tloušťky do 10 mm  
    hladká  
    vodorovných konstrukcí  
      stropů rovných</t>
  </si>
  <si>
    <t>784221101</t>
  </si>
  <si>
    <t>Dvojnásobné bílé malby ze směsí za sucha dobře otěruvzdorných v místnostech do 3,80 m</t>
  </si>
  <si>
    <t>Malby z malířských směsí otěruvzdorných za sucha  
  dvojnásobné, bílé  
    za sucha otěruvzdorné dobře  
    v místnostech výšky  
      do 3,80 m</t>
  </si>
  <si>
    <t>strop kde není SDK 
1S.1  4.86=4.860 [A] 
1S.2  4.52=4.520 [B] 
Celkem: 4.86+4.52=9.380 [C]</t>
  </si>
  <si>
    <t>Podlahy a podlahové konstrukce</t>
  </si>
  <si>
    <t>612131101</t>
  </si>
  <si>
    <t>Cementový postřik vnitřních stěn nanášený celoplošně ručně</t>
  </si>
  <si>
    <t>Podkladní a spojovací vrstva vnitřních omítaných ploch   
  cementový postřik  
    nanášený ručně  
    celoplošně  
      stěn</t>
  </si>
  <si>
    <t>Na ker. zdivo 1275.593 porobetom  1130.261+145.332=1 275.593 [A]</t>
  </si>
  <si>
    <t>612142002</t>
  </si>
  <si>
    <t>Potažení vnitřních stěn sklovláknitým pletivem</t>
  </si>
  <si>
    <t>Potažení vnitřních ploch pletivem   
  v ploše nebo pruzích, na plném podkladu  
    sklovláknitým  
    provizorním přichycením  
      stěn</t>
  </si>
  <si>
    <t>612321121</t>
  </si>
  <si>
    <t>Vápenocementová omítka hladká jednovrstvá vnitřních stěn nanášená ručně</t>
  </si>
  <si>
    <t>Omítka vápenocementová vnitřních ploch   
  nanášená ručně  
    jednovrstvá, tloušťky do 10 mm  
    hladká  
    svislých konstrukcí  
      stěn</t>
  </si>
  <si>
    <t>612323111</t>
  </si>
  <si>
    <t>Vápenocementová omítka hladkých vnitřních stěn tloušťky do 5 mm nanášená ručně</t>
  </si>
  <si>
    <t>Omítka vápenocementová vnitřních ploch hladkých   
  nanášená ručně  
    jednovrstvá  
    hladká, na neomítnutý bezesparý podklad, tloušťky do 5 mm  
      stěn</t>
  </si>
  <si>
    <t>pod obklad stěn na keramickém zdivu 
1.3    1.5*2*1.6=4.800 [A] 
2.3    (1.49+1.2)*2=5.380 [B] 
2.4    (2.96+1.395)*2=8.710 [C] 
2.5    1.6*1.6=2.560 [D] 
2.10   3*1.6=4.800 [E] 
3.3    3.45*1.6=5.520 [F] 
3.5    (1.6+2.72)*2=8.640 [G] 
3.8    1.5*2=3.000 [H] 
'pod obklad stěn porobetonových 
1S.8    (1.8*2+1.965)*2-1*2=9.130 [I] 
1S.9    (2.2+2.36+2.26*2+1.95*3)*2-0.8*2*5=21.860 [J] 
1S.11  (2.56+4.115+1.75+1.65+1.28*2)*2-0.8*2=23.670 [K] 
1S.15  (1.09*2+1.11)*2-0.8*2=4.980 [L] 
1.3      (1.0+0.9)*1.6-0.7*1.6=1.920 [M] 
2.3      (1.5+1.2)*2-0.8*2=3.800 [N] 
2.4     (3.095+2.96+1.85)*2-0.8*2*2=12.610 [O] 
2.5     (1.1*2+1.6)*2-0.8*2=6.000 [P] 
3.5     (2.72+1.6*2)*2-0.8*2=10.240 [Q] 
3.8     (2.06*2+1.5)*1.6-0.8*1.6=7.712 [R] 
Celkem: 4.8+5.38+8.71+2.56+4.8+5.52+8.64+3+9.13+21.86+23.67+4.98+1.92+3.8+12.61+6+10.24+7.712=145.332 [S]</t>
  </si>
  <si>
    <t>781121011</t>
  </si>
  <si>
    <t>Nátěr penetrační na stěnu</t>
  </si>
  <si>
    <t>Příprava podkladu před provedením obkladu  
  nátěr  
    penetrační  
      na stěnu</t>
  </si>
  <si>
    <t>dle omítek na ker. zdivo 1130.261 porobetom  1130.261=1 130.261 [A]</t>
  </si>
  <si>
    <t>Osazování výplní otvorů</t>
  </si>
  <si>
    <t>632457101</t>
  </si>
  <si>
    <t>Potěr cementový hlazený dřevěným hladítkem tl do 20 mm ploch rovinných pl 5 m2</t>
  </si>
  <si>
    <t>Potěr cementový připojený   
  s požlábkem v 100 mm, s očištěním, zdrsněním a pačokováním betonového podkladu  
    dřevěným hladítkem hlazený  
    rovinné konstrukce, tl. do 20 mm, jednotlivé plochy  
      do 5 m2</t>
  </si>
  <si>
    <t>S8b šachta  2*2*0.02*3=0.240 [A]</t>
  </si>
  <si>
    <t>783823109</t>
  </si>
  <si>
    <t>Penetrační fungicidní nátěr hladkých betonových povrchů</t>
  </si>
  <si>
    <t>Fungicidní penetrační nátěr omítek  
  hladkých  
    betonových povrchů</t>
  </si>
  <si>
    <t>ŽB šacta  
S8c na strop        2*2*3=12.000 [A] 
S8a stěny  2*4*2*3=48.000 [B] 
Celkem: 12+48=60.000 [C]</t>
  </si>
  <si>
    <t>783827105</t>
  </si>
  <si>
    <t>Krycí jednonásobný silikonový nátěr hladkých betonových povrchů</t>
  </si>
  <si>
    <t>Krycí (ochranný ) nátěr omítek  
  jednonásobný  
    hladkých  
    betonových povrchů nebo povrchů z desek na bázi dřeva (dřevovláknitých apod.)  
      silikonový</t>
  </si>
  <si>
    <t>Úpravy povrchů, podlahy, výplně otvorů - FASÁDA</t>
  </si>
  <si>
    <t>28372321</t>
  </si>
  <si>
    <t>deska EPS 100 pro konstrukce s běžným zatížením ?=0,037 tl 200mm</t>
  </si>
  <si>
    <t>zateplení fasády' 'počítáno digitálně  
585*1.02=596.700 [A]</t>
  </si>
  <si>
    <t>28376416</t>
  </si>
  <si>
    <t>deska z polystyrénu XPS, hrana polodrážková a hladký povrch 300kPA tl 40mm</t>
  </si>
  <si>
    <t>na vnější ostění, nadpraží tl. ostění 200 mm  
187.1*0.2*1.02=38.168 [A]</t>
  </si>
  <si>
    <t>28376451</t>
  </si>
  <si>
    <t>deska z polystyrénu XPS, hrana polodrážková a hladký povrch 300kPA tl 200mm</t>
  </si>
  <si>
    <t>sokl do výšky 700 mm nad úrovní nové přístupové komunikace( počítáno digitálně) 
55*1.02=56.100 [A]</t>
  </si>
  <si>
    <t>28376525</t>
  </si>
  <si>
    <t>deska izolační PIR s oboustranným textilním rounem tl 50mm</t>
  </si>
  <si>
    <t>zateplení niky u dveří D02 
2.2*2.24*1.02=5.027 [A]</t>
  </si>
  <si>
    <t>59816234</t>
  </si>
  <si>
    <t>mřížka ventilační bez regulace volný průřez 610cm2</t>
  </si>
  <si>
    <t>mřížka na komín 0,12*0,4 
1=1.000 [A]</t>
  </si>
  <si>
    <t>622131111</t>
  </si>
  <si>
    <t>Polymercementový spojovací můstek vnějších stěn nanášený ručně</t>
  </si>
  <si>
    <t>Podkladní a spojovací vrstva vnějších omítaných ploch   
  polymercementový spojovací můstek  
    nanášený ručně  
      stěn</t>
  </si>
  <si>
    <t>základní nátěr s plnivem 
vnější omítky 685.8=685.800 [A] 
sokl 41.16=41.160 [B] 
Celkem: 685.8+41.16=726.960 [C]</t>
  </si>
  <si>
    <t>622211041</t>
  </si>
  <si>
    <t>Montáž kontaktního zateplení vnějších stěn lepením a mechanickým kotvením polystyrénových desek  do betonu a zdiva tl přes 160 do 200 mmmm</t>
  </si>
  <si>
    <t>Montáž kontaktního zateplení lepením a mechanickým kotvením  
  z polystyrenových desek  
    na vnější stěny, na podklad  
    betonový nebo z lehčeného betonu, z tvárnic keramických nebo vápenopískových, tloušťky desek  
      přes 160 do 200 mm</t>
  </si>
  <si>
    <t>XPS  tl. 200 mm  sokl do výšky 700 mm nad urovní nové přístupové kom' ' (počít. digit.) 
55=55.000 [A] 
'EPS tl 200 mm (počítáno digitálně)  
585=585.000 [B] 
Celkem: 55+585=640.000 [C]</t>
  </si>
  <si>
    <t>622212001</t>
  </si>
  <si>
    <t>Montáž kontaktního zateplení vnějšího ostění, nadpraží nebo parapetu hl. špalety do 200 mm lepením desek z polystyrenu tl do 40 mm</t>
  </si>
  <si>
    <t>Montáž kontaktního zateplení vnějšího ostění, nadpraží nebo parapetu lepením  
  z polystyrenových desek  
    hloubky špalet  
    do 200 mm, tloušťky desek  
      do 40 mm</t>
  </si>
  <si>
    <t>1pp   (1.3+2.25)*2+(1.05+2.25)*2*2=20.300 [A] 
1np   (3+2.7)*2+(1.1+1.9)*2*4+(0.9+2.7)*2*2+(1.1+1.9)*2*5=79.800 [B] 
2np   (2+1.5)*2*2+(1.1+1.9)*2*2=26.000 [C] 
3np   (1.15+1.9)*2*8+(1.15+1.9)*2*2=61.000 [D] 
Celkem: 20.3+79.8+26+61=187.100 [E]</t>
  </si>
  <si>
    <t>622231111</t>
  </si>
  <si>
    <t>Montáž kontaktního zateplení vnějších stěn lepením a mechanickým kotvením desek z fenolické pěny tl do 80 mm</t>
  </si>
  <si>
    <t>Montáž kontaktního zateplení lepením a mechanickým kotvením  
  z desek z fenolické pěny  
    na vnější stěny, na podklad  
    betonový nebo z lehčeného betonu, z tvárnic keramických nebo vápenopískových, tloušťky desek  
      přes 40 do 80 mm</t>
  </si>
  <si>
    <t>zateplení niky u dveří D02  PIR  tl. 50 mm  
2.2*2.24=4.928 [A]</t>
  </si>
  <si>
    <t>622381012</t>
  </si>
  <si>
    <t>Tenkovrstvá minerální zatíraná (škrábaná) omítka zrnitost 1,5 mm vnějších stěn</t>
  </si>
  <si>
    <t>Omítka tenkovrstvá minerální vnějších ploch   
  probarvená, bez penetrace  
    zatíraná (škrábaná), zrnitost  
    1,5 mm  
      stěn</t>
  </si>
  <si>
    <t>sokl 41.16=41.160 [A]</t>
  </si>
  <si>
    <t>623321121</t>
  </si>
  <si>
    <t>Vápenocementová omítka hladká jednovrstvá vnějších pilířů nebo sloupů nanášená ručně</t>
  </si>
  <si>
    <t>Omítka vápenocementová vnějších ploch   
  nanášená ručně  
    jednovrstvá, tloušťky do 15 mm  
    hladká  
      pilířů nebo sloupů</t>
  </si>
  <si>
    <t>hlava komínu 4.318=4.318 [A]</t>
  </si>
  <si>
    <t>783826625</t>
  </si>
  <si>
    <t>Hydrofobizační transparentní silikonový nátěr omítek stupně členitosti 3</t>
  </si>
  <si>
    <t>Hydrofobizační nátěr omítek  
  silikonový, transparentní, povrchů  
    hladkých  
    omítek hladkých, zrnitých tenkovrstvých nebo štukových  
      stupně členitosti 3</t>
  </si>
  <si>
    <t>R6212311</t>
  </si>
  <si>
    <t>D+M dekoračních prvků fasády z PUR- bosany tl 20 mm</t>
  </si>
  <si>
    <t>bosany tl. 20 mm 121=121.000 [A]</t>
  </si>
  <si>
    <t>D+M dekoračních prvků fasády z PUR bosany tl 40 mm</t>
  </si>
  <si>
    <t>bosany tl. 40 mm 57.4=57.400 [A]</t>
  </si>
  <si>
    <t>D+M dekoračních prvků fasády z PUR -římsy tl 40 mm</t>
  </si>
  <si>
    <t>římsy tl. 40 mm 7.2=7.200 [A]</t>
  </si>
  <si>
    <t>D+M dekoračních prvků fasády z PUR -římsy tl 80 mm</t>
  </si>
  <si>
    <t>římsy tl. 80 mm 3.3=3.300 [A]</t>
  </si>
  <si>
    <t>D+M dekoračních prvků fasády z PUR -římsy prefa</t>
  </si>
  <si>
    <t>římsy  1.75=1.750 [A]</t>
  </si>
  <si>
    <t>D+M dekoračních prvků fasády z PUR -klenby tl 40 mm</t>
  </si>
  <si>
    <t>klenby   5=5.000 [A]</t>
  </si>
  <si>
    <t>D+M dekoračních prvků fasády z PUR -šambrána</t>
  </si>
  <si>
    <t>šambrána 25.5=25.500 [A]</t>
  </si>
  <si>
    <t>R622142002</t>
  </si>
  <si>
    <t>Potažení vnějších stěn sklovláknitým pletivem</t>
  </si>
  <si>
    <t>Potažení vnějších ploch pletivem   
  v ploše nebo pruzích, na plném podkladu  
    sklovláknitým  
    provizorním přichycením  
      stěn</t>
  </si>
  <si>
    <t>armovací lepící hmota na bázi cementu s amrnovací sítí 
vnější omítka 685.8=685.800 [A] 
sokl 41.16=41.160 [B] 
Celkem: 685.8+41.16=726.960 [C]</t>
  </si>
  <si>
    <t>R622531012</t>
  </si>
  <si>
    <t>Tenkovrstvá silikonová zrnitá omítka zrnitost 1,5 mm vnějších stěn</t>
  </si>
  <si>
    <t>Omítka tenkovrstvá silikonová vnějších ploch   
  probarvená bez penetrace  
    zatíraná (škrábaná), zrnitost  
    1,5 mm  
      stěn</t>
  </si>
  <si>
    <t>Vnější jemnozrnná pastovitá silikonová omítka s výztužnými vlákny (zrnitost 1,5 mm) 
685.8=685.800 [A]</t>
  </si>
  <si>
    <t>R644941112</t>
  </si>
  <si>
    <t>Osazování ventilačních mřížky velikosti 0,12x0,4</t>
  </si>
  <si>
    <t>Montáž průvětrníků nebo mřížek odvětrávacích   
  velikosti  
    přes 150 x 200 do 300 x 300 mm</t>
  </si>
  <si>
    <t>Úpravy povrchů, podlahy, výplně otvorů - OKNA</t>
  </si>
  <si>
    <t>61110010</t>
  </si>
  <si>
    <t>okno dřevěné otevíravé/sklopné dvojsklo přes plochu 1m2 do v 1,5m</t>
  </si>
  <si>
    <t>O12  2*1.5*2=6.000 [A]</t>
  </si>
  <si>
    <t>63479019</t>
  </si>
  <si>
    <t>fólie na sklo ochranné a bezpečnostní čirá 82%</t>
  </si>
  <si>
    <t>O3  1.1*1.9*2=4.180 [A] 
O4  1.1*1.9*2=4.180 [B] 
Celkem: 4.18+4.18=8.360 [C]</t>
  </si>
  <si>
    <t>766621012</t>
  </si>
  <si>
    <t>Montáž dřevěných oken plochy přes 1 m2 pevných výšky do 2,5 m s rámem do zdiva</t>
  </si>
  <si>
    <t>Montáž oken dřevěných  
  včetně montáže rámu  
    plochy přes 1 m2  
    pevných  
    do zdiva, výšky  
      přes 1,5 do 2,5 m</t>
  </si>
  <si>
    <t>O02   1.1*1.9*1=2.090 [A] 
O03   1.1*1.9*2 =4.180 [B] 
O04   1.1*1.9*2=4.180 [C] 
O05   1.1*1.9*1=2.090 [D] 
O06   1.1*1.9*1=2.090 [E] 
O07   1.05*1.9*1=1.995 [F] 
Celkem: 2.09+4.18+4.18+2.09+2.09+1.995=16.625 [G]</t>
  </si>
  <si>
    <t>766621211</t>
  </si>
  <si>
    <t>Montáž dřevěných oken plochy přes 1 m2 otevíravých výšky do 1,5 m s rámem do zdiva</t>
  </si>
  <si>
    <t>Montáž oken dřevěných  
  včetně montáže rámu  
    plochy přes 1 m2  
    otevíravých  
    do zdiva, výšky  
      do 1,5 m</t>
  </si>
  <si>
    <t>O12 2*1.5*2=6.000 [A]</t>
  </si>
  <si>
    <t>766621212</t>
  </si>
  <si>
    <t>Montáž dřevěných oken plochy přes 1 m2 otevíravých výšky do 2,5 m s rámem do zdiva</t>
  </si>
  <si>
    <t>Montáž oken dřevěných  
  včetně montáže rámu  
    plochy přes 1 m2  
    otevíravých  
    do zdiva, výšky  
      přes 1,5 do 2,5 m</t>
  </si>
  <si>
    <t>O01   1.09*1.9*2=4.142 [A] 
O08   1.1*1.9*4 =8.360 [B] 
O09   1.15*1.9*1=2.185 [C] 
O10   1.15*1.9*2=4.370 [D] 
2xO11   2*1.1*1.9*1=4.180 [E] 
O131.1*1.9*2=4.180 [F] 
Celkem: 4.142+8.36+2.185+4.37+4.18+4.18=27.417 [G]</t>
  </si>
  <si>
    <t>766671023</t>
  </si>
  <si>
    <t>Montáž střešního okna do krytiny tvarované 78 x 98 cm</t>
  </si>
  <si>
    <t>Montáž střešních oken dřevěných nebo plastových   
  kyvných, výklopných/kyvných  
    s okenním rámem a lemováním, s plisovaným límcem, s napojením na krytinu  
    do krytiny tvarované, rozměru  
      78 x 98 cm</t>
  </si>
  <si>
    <t>SO01  700x1000   3=3.000 [A] 
SO02  800x1000   2=2.000 [B] 
Celkem: 3+2=5.000 [C]</t>
  </si>
  <si>
    <t>787911111</t>
  </si>
  <si>
    <t>Montáž bezpečnostní fólie na sklo</t>
  </si>
  <si>
    <t>Zasklívání – ostatní práce   
  montáž fólie na sklo  
    bezpečnostní</t>
  </si>
  <si>
    <t>O3  1.1*1.9*2=4.180 [A] 
O41.1*1.9*2=4.180 [B] 
O51.1*1.9=2.090 [C] 
O61.1*1.9=2.090 [D] 
Celkem: 4.18+4.18+2.09+2.09=12.540 [E]</t>
  </si>
  <si>
    <t>R611100</t>
  </si>
  <si>
    <t>okno dřevěné s fixním zasklením trojsklo přes plochu 1m2 v 1,5-2,5m se světlíkem</t>
  </si>
  <si>
    <t>dle  tabulky oken</t>
  </si>
  <si>
    <t>O02   1.1*1.9*1=2.090 [A] 
O03   1.1*1.9*2 =4.180 [B] 
O05   1.1*1.9*1=2.090 [C] 
O06   1.1*1.9*1=2.090 [D] 
O07   1.05*1.9*1=1.995 [E] 
Celkem: 2.09+4.18+2.09+2.09+1.995=12.445 [F]</t>
  </si>
  <si>
    <t>okno dřevěné s fixním zasklením trojsklo protipožární přes plochu 1m2 v 1,5-2,5m se světlíkem</t>
  </si>
  <si>
    <t>protipožární s odolností EI45 dle  tabulky oken</t>
  </si>
  <si>
    <t>O04   1.1*1.9*2=4.180 [A]</t>
  </si>
  <si>
    <t>R6111001</t>
  </si>
  <si>
    <t>okno dřevěné otevíravé/sklopné dvojsklo přes plochu 1m2 v 1,5-2,5m se světlíkem</t>
  </si>
  <si>
    <t>dle tabulky oken</t>
  </si>
  <si>
    <t>O01   1.09*1.9*2=4.142 [A] 
O08   1.1*1.9*4 =8.360 [B] 
O09   1.15*1.9*1=2.185 [C] 
O10   1.15*1.9*2=4.370 [D] 
2*O11   2*1.1*1.9*1=4.180 [E] 
O131.1*1.9*2=4.180 [F] 
Celkem: 4.142+8.36+2.185+4.37+4.18+4.18=27.417 [G]</t>
  </si>
  <si>
    <t>R61143319</t>
  </si>
  <si>
    <t>okno střešní plastové výsuvně kyvné, izolační trojsklo, se zateplením a oplechování TiZn 74x118cm s roletou</t>
  </si>
  <si>
    <t>SO01  700x1000   3=3.000 [A]</t>
  </si>
  <si>
    <t>R61143322</t>
  </si>
  <si>
    <t>okno střešní plastové výsuvně kyvné, izolační trojsklo, se zateplením a oplechování TiZn 94x118cm s roletou</t>
  </si>
  <si>
    <t>SO02  800x1000   2=2.000 [A]</t>
  </si>
  <si>
    <t>R6347901</t>
  </si>
  <si>
    <t>fólie na sklo ochranné a bezpečnostní zatmavovací</t>
  </si>
  <si>
    <t>O5  1.1*1.9=2.090 [A] 
O6  1.1*1.9=2.090 [B] 
Celkem: 2.09+2.09=4.180 [C]</t>
  </si>
  <si>
    <t>Úpravy povrchů, podlahy, výplně otvorů - DVEŘE, MŘÍŽE</t>
  </si>
  <si>
    <t>54916362</t>
  </si>
  <si>
    <t>kování dveřní stavěč dveří K501 lak</t>
  </si>
  <si>
    <t>19=19.000 [A]</t>
  </si>
  <si>
    <t>54917265</t>
  </si>
  <si>
    <t>samozavírač dveří hydraulický</t>
  </si>
  <si>
    <t>CS ÚRS 2023 02</t>
  </si>
  <si>
    <t>642942611</t>
  </si>
  <si>
    <t>Osazování zárubní nebo rámů dveřních kovových do 2,5 m2 na montážní pěnu</t>
  </si>
  <si>
    <t>Osazování zárubní nebo rámů kovových dveřních   
  lisovaných nebo z úhelníků bez dveřních křídel  
    na montážní pěnu, plochy otvoru  
      do 2,5 m2</t>
  </si>
  <si>
    <t>bez PO   31 ks  31=31.000 [A]</t>
  </si>
  <si>
    <t>642942721</t>
  </si>
  <si>
    <t>Osazování zárubní nebo rámů dveřních kovových přes 2,5 do 4,5 m2 na montážní pěnu</t>
  </si>
  <si>
    <t>Osazování zárubní nebo rámů kovových dveřních   
  lisovaných nebo z úhelníků bez dveřních křídel  
    na montážní pěnu, plochy otvoru  
      přes 2,5 do 4,5 m2</t>
  </si>
  <si>
    <t>D03  1200(800/400)x2200 mm  1=1.000 [A]</t>
  </si>
  <si>
    <t>642945111</t>
  </si>
  <si>
    <t>Osazování protipožárních nebo protiplynových zárubní dveří jednokřídlových do 2,5 m2</t>
  </si>
  <si>
    <t>Osazování ocelových zárubní protipožárních nebo protiplynových dveří   
  do vynechaného otvoru, s obetonováním, dveří  
    jednokřídlových do 2,5 m2</t>
  </si>
  <si>
    <t>642945112</t>
  </si>
  <si>
    <t>Osazování protipožárních nebo protiplynových zárubní dveří dvoukřídlových přes 2,5 do 6,5 m2</t>
  </si>
  <si>
    <t>Osazování ocelových zárubní protipožárních nebo protiplynových dveří   
  do vynechaného otvoru, s obetonováním, dveří  
    dvoukřídlových přes 2,5 do 6,5 m2</t>
  </si>
  <si>
    <t>D18  plechové interiérové dvoukřídlé (800+400)x2050  EW30DP3-C stavěč  1=1.000 [A]</t>
  </si>
  <si>
    <t>642952221</t>
  </si>
  <si>
    <t>Osazování dřevěných hoblovaných dveřních zárubní a rámů dodatečné pl přes 2,5 m2</t>
  </si>
  <si>
    <t>Osazení dřevěných dveřních zárubní a rámů dodatečně   
  hoblovaných, plochy  
    přes 2,5 m2</t>
  </si>
  <si>
    <t>výloha 3000*27001=1.000 [A]</t>
  </si>
  <si>
    <t>767649191</t>
  </si>
  <si>
    <t>Montáž dveří - samozavírače hydraulického</t>
  </si>
  <si>
    <t>Montáž dveří ocelových nebo hliníkových  
  doplňků dveří  
    samozavírače hydraulického</t>
  </si>
  <si>
    <t>dveře D01 a D02  
2=2.000 [A]</t>
  </si>
  <si>
    <t>767649193</t>
  </si>
  <si>
    <t>Montáž dveří - stavěče křídel</t>
  </si>
  <si>
    <t>Montáž dveří ocelových nebo hliníkových  
  doplňků dveří  
    stavěče křídel</t>
  </si>
  <si>
    <t>19 ks stříbrná barva 19=19.000 [A]</t>
  </si>
  <si>
    <t>R553411.05</t>
  </si>
  <si>
    <t>D05 prosklená výloha s jednokřídlými dveřmi s nadsvětlíky dřevěná, gener klíč dle tabulky dveří 3000x2700, dveře 900x2200, nadsvětlík 350, kazetové , prosklené</t>
  </si>
  <si>
    <t>D05 prosklená výloha s jednokřídlými dveřmi s nadsvětlíky dřevěná, gener klíč dle tabulky dveří 3000x2700, dveře 900x2200, nadsvětlík 350, kazetové , prosklené 2/3, bezpeč. zasklení</t>
  </si>
  <si>
    <t>R553411.1</t>
  </si>
  <si>
    <t>D01 dveře jednokřídlé ocelové vchodové 900x2125+125 mm vč. zárubně a kování</t>
  </si>
  <si>
    <t>D01  900x2125+125  RC2  elektronický zámek gener klíč, rekuperace, stavěč 1=1.000 [A]</t>
  </si>
  <si>
    <t>R553411.10</t>
  </si>
  <si>
    <t>D10  dveře jednokřídlé ocelové interiérové 800x2050 mm vč. zárubně a kování</t>
  </si>
  <si>
    <t>D10 800x2050  , gener klíč, stavěč, mřížka1=1.000 [A]</t>
  </si>
  <si>
    <t>R553411.11</t>
  </si>
  <si>
    <t>D11 dveře jednokřídlé ocelové interiérové 800x2050 mm vč. zárubně a kování</t>
  </si>
  <si>
    <t>D11  800x2050 mm gener klíč, stavěč, mřížka 1=1.000 [A]</t>
  </si>
  <si>
    <t>R553411.12</t>
  </si>
  <si>
    <t>D12 dveře jednokřídlé ocelové interiérové 800x2050 mm vč. zárubně a kování, antivandal</t>
  </si>
  <si>
    <t>D12  800x2050, stavěč , mřížka  1=1.000 [A]</t>
  </si>
  <si>
    <t>R553411.13</t>
  </si>
  <si>
    <t>D13 dveře jednokřídlé ocelové interiérové 800x2050 mm vč. zárubně a kování, antivandal</t>
  </si>
  <si>
    <t>dle tabulky dveří</t>
  </si>
  <si>
    <t>D13 800x2050 , stavěč, mřížka  1=1.000 [A]</t>
  </si>
  <si>
    <t>R553411.14</t>
  </si>
  <si>
    <t>D14 dveře jednokřídlé ocelové interiérové 700x2050 mm vč. zárubně a kování, antivandal</t>
  </si>
  <si>
    <t>59.51 700x2050  gener klíč, stavěč, mřížka  1=1.000 [A]</t>
  </si>
  <si>
    <t>R553411.15</t>
  </si>
  <si>
    <t>D15 dveře jednokřídlé ocelové interiérové 800x2050 mm vč. zárubně a kování, antivandal</t>
  </si>
  <si>
    <t>59.51  800x2050 stavěč, mřížka   1=1.000 [A]</t>
  </si>
  <si>
    <t>R553411.16</t>
  </si>
  <si>
    <t>D16 dveře jednokřídlé ocelové interiérové 800x2050 mm vč. zárubně a kování, antivandal</t>
  </si>
  <si>
    <t>458.083  800x2050 stavěč, mřížka  1=1.000 [A]</t>
  </si>
  <si>
    <t>R553411.17</t>
  </si>
  <si>
    <t>D17 dveře jednokřídlé ocelové interiérové 900x2050 mm vč. zárubně a kování, antivandal</t>
  </si>
  <si>
    <t>900x2050 stavěč, mřížka  1=1.000 [A]</t>
  </si>
  <si>
    <t>R553411.18</t>
  </si>
  <si>
    <t>D18 dveře dvoukřídlé ocelové interierové protipožární EW 15, 30, 45 D1, zárubeň 1200x2050mm a kování</t>
  </si>
  <si>
    <t>D18 1200 (800/400)x2050 , gener klíč, stavěč, mřížka  1=1.000 [A]</t>
  </si>
  <si>
    <t>R553411.19</t>
  </si>
  <si>
    <t>D19 dveře jednokřídlé ocelové interierové protipožární EI 15, 30, 45 D1, zárubeň 800x2050mm a kování</t>
  </si>
  <si>
    <t>D19  800x2050  grnr klíč, stavěč  1=1.000 [A]</t>
  </si>
  <si>
    <t>R553411.2</t>
  </si>
  <si>
    <t>D02 dveře jednokřídlé ocelové vchodové 900x2175mm vč. zárubně a kování</t>
  </si>
  <si>
    <t>D02 900x2175   RC2  elektronický zámek gener klíč, stavěč 1=1.000 [A]</t>
  </si>
  <si>
    <t>R553411.20</t>
  </si>
  <si>
    <t>D20 dveře jednokřídlé ocelové interierové protipožární EI 15, 30, 45 D1, zárubeň 900x1970 mm a kování</t>
  </si>
  <si>
    <t>D20  900x1970  EI30DP3-S200  gener klíč, stavěč  1=1.000 [A]</t>
  </si>
  <si>
    <t>R553411.21</t>
  </si>
  <si>
    <t>D21 dveře jednokřídlé ocelové interiérové 900x2050 mm vč. zárubně a kování</t>
  </si>
  <si>
    <t>D21 900x2050 ,EW30DP3-C, stavěč  1=1.000 [A]</t>
  </si>
  <si>
    <t>R553411.22</t>
  </si>
  <si>
    <t>D22 dveře jednokřídlé ocelové interiérové 700x2050 vč. zárubně a kování</t>
  </si>
  <si>
    <t>D22 700x2050  1=1.000 [A]</t>
  </si>
  <si>
    <t>R553411.23</t>
  </si>
  <si>
    <t>D23 dveře jednokřídlé ocelové interiérové 700x2050 mm vč. zárubně a kování</t>
  </si>
  <si>
    <t>D23  700x2050  1=1.000 [A]</t>
  </si>
  <si>
    <t>R553411.24</t>
  </si>
  <si>
    <t>D24  dveře jednoklřídlé ocelové interiérové  800x2050 mm vč. zárubně a kování</t>
  </si>
  <si>
    <t>D24  800x2050 gener klíč,   1=1.000 [A]</t>
  </si>
  <si>
    <t>R553411.25</t>
  </si>
  <si>
    <t>D25 dveře jednokřídlé ocelové interiérové protipožární  900x2050 mm EI30DP3-S200 vč. zárubně a kování</t>
  </si>
  <si>
    <t>D25  900x2100  gener klíč   1=1.000 [A]</t>
  </si>
  <si>
    <t>192</t>
  </si>
  <si>
    <t>R553411.26</t>
  </si>
  <si>
    <t>D26 dveře jednokřídlé dřevěné interiérové 700x2050 mm vč. zárubně a kování</t>
  </si>
  <si>
    <t>dle tabulka dveří</t>
  </si>
  <si>
    <t>700x2050  gener klíč v rámci bytu , podříznuté1=1.000 [A]</t>
  </si>
  <si>
    <t>193</t>
  </si>
  <si>
    <t>R553411.27</t>
  </si>
  <si>
    <t>D27 dveře jednokřídlé dřevěné interiérové 700x2050 mm vč. zárubně a kování</t>
  </si>
  <si>
    <t>0.028   700x2050 podříznuté  1=1.000 [A]</t>
  </si>
  <si>
    <t>194</t>
  </si>
  <si>
    <t>R553411.28</t>
  </si>
  <si>
    <t>D28 dveře jednokřídlé dřevěné interiérové 700x2050 mm vč. zárubně a kování</t>
  </si>
  <si>
    <t>D28  700x2050 podříznuté  1=1.000 [A]</t>
  </si>
  <si>
    <t>195</t>
  </si>
  <si>
    <t>R553411.29</t>
  </si>
  <si>
    <t>D29 dveře jednokřídlé dřevěné interiérové 800x2050 mm vč. zárubně a kování</t>
  </si>
  <si>
    <t>dle tabulky dveeří</t>
  </si>
  <si>
    <t>D29  800x2050 gener klíč v rámci bytu  1=1.000 [A]</t>
  </si>
  <si>
    <t>196</t>
  </si>
  <si>
    <t>R553411.3</t>
  </si>
  <si>
    <t>D03 dveře dvoukřídlé ocelové vchodové 1250x1970mm vč. zárubně a kování</t>
  </si>
  <si>
    <t>D03 1200 (800+400) x2200  RC3,  gener klíč,  kování, stavěč 1=1.000 [A]</t>
  </si>
  <si>
    <t>197</t>
  </si>
  <si>
    <t>R553411.30</t>
  </si>
  <si>
    <t>D30 dveře jednokřídlé dřevěné interiérové 700x2050 mm vč. zárubně a kování</t>
  </si>
  <si>
    <t>D30  700x2050   1=1.000 [A]</t>
  </si>
  <si>
    <t>198</t>
  </si>
  <si>
    <t>R553411.31</t>
  </si>
  <si>
    <t>D31 dveře jednokřídlé dřevěné interiérové 800x2050 mm vč. zárubně a kování</t>
  </si>
  <si>
    <t>D31  800x2050  gener. klíč  1=1.000 [A]</t>
  </si>
  <si>
    <t>199</t>
  </si>
  <si>
    <t>R553411.32</t>
  </si>
  <si>
    <t>D32 dveře jednokřídlé dřevěné interiérové 800x2050 mm vč. zárubně a kování</t>
  </si>
  <si>
    <t>D32  800x2050  gener klíč v rámci bytu  1=1.000 [A]</t>
  </si>
  <si>
    <t>200</t>
  </si>
  <si>
    <t>R553411.33</t>
  </si>
  <si>
    <t>D33 dveře jednokřídlé dřevěné interiérové 800x2050 mm vč. zárubně a kování</t>
  </si>
  <si>
    <t>D33  800x2050   1=1.000 [A]</t>
  </si>
  <si>
    <t>201</t>
  </si>
  <si>
    <t>R553411.34</t>
  </si>
  <si>
    <t>D34 dveře jednokřídlé ocelové  interiérové vchodové do bytu protipožární EI30DP3-S200  900x2050 mm vč. zárubně a kování</t>
  </si>
  <si>
    <t>3.8  900x2050 gener klíč  1=1.000 [A]</t>
  </si>
  <si>
    <t>202</t>
  </si>
  <si>
    <t>R553411.35</t>
  </si>
  <si>
    <t>D35 dveře jednokřídlé dřevěné interiérové 700x2050 mm vč. zárubně a kování</t>
  </si>
  <si>
    <t>0  700x205 gener klíč v rámci bytu, podříznuté  1=1.000 [A]</t>
  </si>
  <si>
    <t>203</t>
  </si>
  <si>
    <t>R553411.36</t>
  </si>
  <si>
    <t>D36 dveře jednokřídlé dřevěné interiérové 800x2050 mm vč. zárubně a kování</t>
  </si>
  <si>
    <t>D36  800x2050 gener klíč v rámci bytu 1=1.000 [A]</t>
  </si>
  <si>
    <t>204</t>
  </si>
  <si>
    <t>R553411.37</t>
  </si>
  <si>
    <t>D37 dveře jednokřídlé dřevěné interiérové 700x2050 mm vč. zárubně a kování</t>
  </si>
  <si>
    <t>D37  700x2050  gener klíč v rámci bytu, podříznuté  1=1.000 [A]</t>
  </si>
  <si>
    <t>205</t>
  </si>
  <si>
    <t>R553411.38</t>
  </si>
  <si>
    <t>D38 dveře jednokřídlé dřevěné interiérové 800x2050 mm vč. zárubně a kování</t>
  </si>
  <si>
    <t>D38  800x2050  gener klíč v rámci bytu  1=1.000 [A]</t>
  </si>
  <si>
    <t>206</t>
  </si>
  <si>
    <t>R553411.39</t>
  </si>
  <si>
    <t>D39 dveře jednokřídlé dřevěné interiérové 600x2050 mm vč. zárubně a kování</t>
  </si>
  <si>
    <t>D39  600x2050  gener klíč v rámci bytu , mřížka 1=1.000 [A]</t>
  </si>
  <si>
    <t>207</t>
  </si>
  <si>
    <t>R553411.4</t>
  </si>
  <si>
    <t>D04 dveře jednokřídlé ocelové vchodové s nadsvětlíkem 820x2200+445 RC3 vč. zárubně a kování</t>
  </si>
  <si>
    <t>D04 820x2200+445 RC3, gener. klíč stavěč  2=2.000 [A]</t>
  </si>
  <si>
    <t>208</t>
  </si>
  <si>
    <t>R553411.6</t>
  </si>
  <si>
    <t>D06 dveře jednokřídlé ocelové interierové protipožární EI 15, 30, 45 D1 vč. zárubeň 800x2050 mm a kování</t>
  </si>
  <si>
    <t>D06 800x2050 mm EI 30DP3-CS200, gener. klíč stavěč, mřížka  1=1.000 [A]</t>
  </si>
  <si>
    <t>209</t>
  </si>
  <si>
    <t>R553411.7</t>
  </si>
  <si>
    <t>D07 dveře jednokřídlé ocelové interierové protipožární EI 15, 30, 45 D1 zárubeň 800x2050mm a kování</t>
  </si>
  <si>
    <t>800x2050, stavěč, gener klíč  , mřížka 1=1.000 [A]</t>
  </si>
  <si>
    <t>210</t>
  </si>
  <si>
    <t>R553411.8</t>
  </si>
  <si>
    <t>D08 dveře jednokřídlé ocelové interierové protipožární 800x1800 mm, EI 15, 30, 45 D1 zárubeň, kování</t>
  </si>
  <si>
    <t>D08 900x2050    gener klíč, stavěč EI30DP3-CS200  1=1.000 [A]</t>
  </si>
  <si>
    <t>211</t>
  </si>
  <si>
    <t>R553411.9</t>
  </si>
  <si>
    <t>D09 dveře jednokřídlé ocelové interierové 700x2050 mm vč. zárubně a kování</t>
  </si>
  <si>
    <t>D09 700x2050  gener klíč, stavěč, mřížka 1=1.000 [A]</t>
  </si>
  <si>
    <t>711</t>
  </si>
  <si>
    <t>Izolace proti vodě, vlhkosti a plynům</t>
  </si>
  <si>
    <t>212</t>
  </si>
  <si>
    <t>11163152</t>
  </si>
  <si>
    <t>lak hydroizolační asfaltový</t>
  </si>
  <si>
    <t>ŽB šachta  
S8a stěny  (7+2.5)*2*2.4*0.2/1000=0.009 [A] 
S8b pod deskou  7*2.5*0.2/1000=0.004 [B] 
S8c na strop        7*2.5*0.2/1000=0.004 [C] 
Celkem: 0.009+0.004+0.004=0.017 [D]</t>
  </si>
  <si>
    <t>213</t>
  </si>
  <si>
    <t>28322005</t>
  </si>
  <si>
    <t>fólie hydroizolační pro spodní stavbu mPVC tl 2mm</t>
  </si>
  <si>
    <t>1pp S1, S2 vodorovná 374.77*1.15=430.986 [A] 
vytažení na stěny svislá   36.914*1.2=44.297 [B] 
Celkem: 430.986+44.297=475.283 [C]</t>
  </si>
  <si>
    <t>214</t>
  </si>
  <si>
    <t>28323062</t>
  </si>
  <si>
    <t>fólie PE (500 kg/m3) separační podlahová oddělující tepelnou izolaci tl 5mm</t>
  </si>
  <si>
    <t>Izolace fólií tl. 5 mm 
S3a,   1,6   22.74=22.740 [A] 
S3b,   1.7   47.92=47.920 [B] 
S6a   2.1, 2.6, 2.7, 2.8, 2.9  (8.42+4.39+15.73+24.99+22.12)*1.15=86.998 [C] 
'Vytažení na stěny izolace 100 m PVC tl. 5 mm 
S6a   2.1, 2.6, 2.7, 2.8, 2.9     (16.41+9.07+16.13+19.99+18.8)*0.1*1.2=9.648 [D] 
Celkem: 22.74+47.92+86.998+9.648=167.306 [E]</t>
  </si>
  <si>
    <t>215</t>
  </si>
  <si>
    <t>58560060</t>
  </si>
  <si>
    <t>penetrace pro uzavření a zpevnění podkladu</t>
  </si>
  <si>
    <t>L</t>
  </si>
  <si>
    <t>ŽB šachta  
S8a stěny  (7+2.5)*2*2.4*0.2=9.120 [A] 
S8b pod deskou  7*2.5*0.2=3.500 [B] 
S8c na strop        7*2.5*0.2=3.500 [C] 
Celkem: 9.12+3.5+3.5=16.120 [D]</t>
  </si>
  <si>
    <t>216</t>
  </si>
  <si>
    <t>58581001</t>
  </si>
  <si>
    <t>stěrka hydroizolační cementová síranovzdorná pro dodatečné utěsnění sklepa a zasolených podkladů</t>
  </si>
  <si>
    <t>plocha x tloušťka x hmotnos tx koef. spotřeby 2x na otlučené zdivo   
východ  16.87*3.95*0.005*2500*2=1 665.913 [A] 
jih    34*0.005*2500*2    =850.000 [B] 
sever   34*0.005*2500*2=850.000 [C] 
Zapad 14*0.005*2500*2=350.000 [D] 
Celkem: 1665.913+850+850+350=3 715.913 [E]</t>
  </si>
  <si>
    <t>217</t>
  </si>
  <si>
    <t>62855002</t>
  </si>
  <si>
    <t>pás asfaltový natavitelný modifikovaný SBS tl 5,0mm s vložkou z polyesterové rohože a spalitelnou PE fólií nebo jemnozrnným minerálním posypem na horním povrchu</t>
  </si>
  <si>
    <t>ŽB šachta  
S8a stěny  (7+2.5)*2*2.4*1.2=54.720 [A] 
S8b pod deskou  7*2.5*1.2=21.000 [B] 
S8c na strop        7*2.5*1.2=21.000 [C] 
východ    16.87*4.5*1.2=91.098 [D] 
jih    34*1.2=40.800 [E] 
sever    34*1.2=40.800 [F] 
západní 14*1.2=16.800 [G] 
Celkem: 54.72+21+21+91.098+40.8+40.8+16.8=286.218 [H]</t>
  </si>
  <si>
    <t>218</t>
  </si>
  <si>
    <t>69311068</t>
  </si>
  <si>
    <t>geotextilie netkaná separační, ochranná, filtrační, drenážní PP 300g/m2</t>
  </si>
  <si>
    <t>ŽB šacta  
S8a stěny  (7+2.5)*2*2.4*1.2=54.720 [A] 
S8b pod deskou  7*2.5*1.2=21.000 [B] 
S8c na strop        7*2.5*1.2=21.000 [C] 
Celkem: 54.72+21+21=96.720 [D]</t>
  </si>
  <si>
    <t>219</t>
  </si>
  <si>
    <t>711111001</t>
  </si>
  <si>
    <t>Provedení izolace proti zemní vlhkosti vodorovné za studena nátěrem penetračním</t>
  </si>
  <si>
    <t>Provedení izolace proti zemní vlhkosti natěradly a tmely za studena   
  na ploše vodorovné V  
    nátěrem  
      penetračním</t>
  </si>
  <si>
    <t>ŽB šacta  
S8b pod deskou  7*2.5=17.500 [A] 
S8c na strop        7*2.5=17.500 [B] 
Celkem: 17.5+17.5=35.000 [C]</t>
  </si>
  <si>
    <t>220</t>
  </si>
  <si>
    <t>711111002</t>
  </si>
  <si>
    <t>Provedení izolace proti zemní vlhkosti vodorovné za studena lakem asfaltovým</t>
  </si>
  <si>
    <t>Provedení izolace proti zemní vlhkosti natěradly a tmely za studena   
  na ploše vodorovné V  
    nátěrem  
      lakem asfaltovým</t>
  </si>
  <si>
    <t>ŽB šacta  
S8a stěny  (7+2.5)*2*2.4=45.600 [A] 
S8b pod deskou  7*2.5=17.500 [B] 
S8c na strop        7*2.5=17.500 [C] 
Celkem: 45.6+17.5+17.5=80.600 [D]</t>
  </si>
  <si>
    <t>221</t>
  </si>
  <si>
    <t>ŽB šacta  
S8a stěny  (7+2.5)*2*2.4=45.600 [A]</t>
  </si>
  <si>
    <t>222</t>
  </si>
  <si>
    <t>711141559</t>
  </si>
  <si>
    <t>Provedení izolace proti zemní vlhkosti pásy přitavením vodorovné NAIP</t>
  </si>
  <si>
    <t>Provedení izolace proti zemní vlhkosti pásy přitavením   
  NAIP  
    na ploše vodorovné V</t>
  </si>
  <si>
    <t>ŽB šachta  
S8b pod deskou  7*2.5=17.500 [A] 
S8c na strop        7*2.5=17.500 [B] 
Celkem: 17.5+17.5=35.000 [C]</t>
  </si>
  <si>
    <t>223</t>
  </si>
  <si>
    <t>711142559</t>
  </si>
  <si>
    <t>Provedení izolace proti zemní vlhkosti pásy přitavením svislé NAIP</t>
  </si>
  <si>
    <t>Provedení izolace proti zemní vlhkosti pásy přitavením   
  NAIP  
    na ploše svislé S</t>
  </si>
  <si>
    <t>ŽB šachta  
S8b stěny  (7+2.5)*2*2.4=45.600 [A] 
západ 14=14.000 [B] 
východ  16.87*3.95=66.637 [C] 
jih    34=34.000 [D] 
sever  34=34.000 [E] 
Celkem: 45.6+14+66.637+34+34=194.237 [F]</t>
  </si>
  <si>
    <t>224</t>
  </si>
  <si>
    <t>225</t>
  </si>
  <si>
    <t>711462103</t>
  </si>
  <si>
    <t>Provedení izolace proti tlakové vodě svislé fólií přilepenou v plné ploše</t>
  </si>
  <si>
    <t>Provedení izolace proti povrchové a podpovrchové tlakové vodě fóliemi   
  na ploše svislé S  
    přilepenou v plné ploše</t>
  </si>
  <si>
    <t>vytažení na stěny 200 mm izolace PVC tl. 2 mm 
1S.1   (12.39+1.89)*0.2=2.856 [A] 
1S.2   8.62*0.2=1.724 [B] 
1S.3   5.69*0.2=1.138 [C] 
1S.4   5.89*0.2=1.178 [D] 
1S.5   4.25*0.2=0.850 [E] 
1S.6   10.74*0.2=2.148 [F] 
1S.7   10.72*0.2=2.144 [G] 
1S.8   7.46*0.2=1.492 [H] 
1S.9   (9.13+6.2*2)*0.2=4.306 [I] 
1S.10 18.05*0.2 =3.610 [J] 
1S.11  (13.22+5.87)*0.2=3.818 [K] 
1S.12  18.32*0.2=3.664 [L] 
1S.13  17.96*0.2=3.592 [M] 
1S.14   6.42*0.2=1.284 [N] 
1S.15   5.55*0.2=1.110 [O] 
'Vytažení na stěny izolace 100 m PVC tl. 5 mm 
S6a   2.1, 2.6, 2.7, 2.8, 2.9     (16.41+9.07+16.13+19.99+18.8)*0.1=8.040 [P] 
Celkem: 2.856+1.724+1.138+1.178+0.85+2.148+2.144+1.492+4.306+3.61+3.818+3.664+3.592+1.284+1.11+8.04=42.954 [Q]</t>
  </si>
  <si>
    <t>226</t>
  </si>
  <si>
    <t>711471051</t>
  </si>
  <si>
    <t>Provedení vodorovné izolace proti tlakové vodě termoplasty lepenou fólií PVC</t>
  </si>
  <si>
    <t>Provedení izolace proti povrchové a podpovrchové tlakové vodě termoplasty   
  na ploše vodorovné V  
    folií PVC lepenou</t>
  </si>
  <si>
    <t>Izolace fólií tl. 2 mm 
1pp S1, S2    113.16=113.160 [A] 
1npS4a, 1.1  21.38=21.380 [B] 
S4b,  1.5       19.9 =19.900 [C] 
S5a,  1.4       5.29=5.290 [D] 
S5b   1.4, 1.2, 1.3,   2.82+1.44=4.260 [E] 
S6b,  3.3, 3.4, 3.6,   23.28+22.12+13.2   =58.600 [F] 
S6c,  3.7   6.99=6.990 [G] 
S6.5.29   2.10,   23.18=23.180 [H] 
S7a,   2.2, 2.3, 2.4, 2.5,, 3.8  2.92+1.8+7.29+1.76+2.4=16.170 [I] 
S7b,   2.10, 2.12  6.34+5.08=11.420 [J] 
S7.19.9,  2.11   6.34=6.340 [K] 
S7.5.29,  3.2, 3,5   5.73+4.35=10.080 [L] 
S7e    3.1   2.35=2.350 [M] 
'Izolace fólií tl. 5 mm 
S3a,   1,6   22.74=22.740 [N] 
S3b,   1.7   47.92=47.920 [O] 
S6a   2.1, 2.6, 2.7, 2.8, 2.9  8.42+4.39+15.73+24.99+22.12=75.650 [P] 
Celkem: 113.16+21.38+19.9+5.29+4.26+58.6+6.99+23.18+16.17+11.42+6.34+10.08+2.35+22.74+47.92+75.65=445.430 [Q]</t>
  </si>
  <si>
    <t>227</t>
  </si>
  <si>
    <t>711491172</t>
  </si>
  <si>
    <t>Provedení doplňků izolace proti vodě na vodorovné ploše z textilií vrstva ochranná</t>
  </si>
  <si>
    <t>Provedení doplňků izolace proti vodě textilií  
  na ploše vodorovné V  
    vrstva ochranná</t>
  </si>
  <si>
    <t>228</t>
  </si>
  <si>
    <t>711491272</t>
  </si>
  <si>
    <t>Provedení doplňků izolace proti vodě na ploše svislé z textilií vrstva ochranná</t>
  </si>
  <si>
    <t>Provedení doplňků izolace proti vodě textilií  
  na ploše svislé S  
    vrstva ochranná</t>
  </si>
  <si>
    <t>ŽB šachta  
S8b stěny  (7+2.5)*2*2.4=45.600 [A]</t>
  </si>
  <si>
    <t>229</t>
  </si>
  <si>
    <t>721174062</t>
  </si>
  <si>
    <t>Potrubí kanalizační z PP větrací DN 75</t>
  </si>
  <si>
    <t>Potrubí z trub polypropylenových  
  větrací  
    DN 75</t>
  </si>
  <si>
    <t>trubka na odvětrání základů u ztraceného bednění  
35=35.000 [A]</t>
  </si>
  <si>
    <t>230</t>
  </si>
  <si>
    <t>765191023</t>
  </si>
  <si>
    <t>Montáž pojistné hydroizolační nebo parotěsné kladené ve sklonu přes 20° s lepenými spoji na bednění</t>
  </si>
  <si>
    <t>Montáž pojistné hydroizolační nebo parotěsné fólie  
  kladené ve sklonu přes 20 st.  
    s lepenými přesahy  
      na bednění nebo tepelnou izolaci</t>
  </si>
  <si>
    <t>pultová střecha pod plech TiZn  96=96.000 [A]</t>
  </si>
  <si>
    <t>231</t>
  </si>
  <si>
    <t>998711103</t>
  </si>
  <si>
    <t>Přesun hmot tonážní pro izolace proti vodě, vlhkosti a plynům v objektech v přes 12 do 60 m</t>
  </si>
  <si>
    <t>Přesun hmot pro izolace proti vodě, vlhkosti a plynům   
  stanovený z hmotnosti přesunovaného materiálu  
    vodorovná dopravní vzdálenost do 50 m  
    v objektech výšky  
      přes 12 do 60 m</t>
  </si>
  <si>
    <t>7.06=7.060 [A]</t>
  </si>
  <si>
    <t>232</t>
  </si>
  <si>
    <t>998711181</t>
  </si>
  <si>
    <t>Příplatek k přesunu hmot tonážní 711 prováděný bez použití mechanizace</t>
  </si>
  <si>
    <t>Přesun hmot pro izolace proti vodě, vlhkosti a plynům   
  stanovený z hmotnosti přesunovaného materiálu  
    Příplatek k cenám  
    za přesun prováděný bez použití mechanizace  
      pro jakoukoliv výšku objektu</t>
  </si>
  <si>
    <t>233</t>
  </si>
  <si>
    <t>R711001</t>
  </si>
  <si>
    <t>D+M Dilatační páska, hydroizolační bandáž</t>
  </si>
  <si>
    <t>pod obklady  178.368=178.368 [A]</t>
  </si>
  <si>
    <t>234</t>
  </si>
  <si>
    <t>R71159125</t>
  </si>
  <si>
    <t>Izolace těsnící manžetou pro prostupy potrubí, kabelů</t>
  </si>
  <si>
    <t>Izolace podlahy pod dlažbu  
  těsnícími izolačními pásy  
    z manžety pro prostupy potrubí</t>
  </si>
  <si>
    <t>do a ze šachy a do domu' ' ODHAD   
1=1.000 [A]</t>
  </si>
  <si>
    <t>713.0</t>
  </si>
  <si>
    <t>Izolace tepelné- demolice</t>
  </si>
  <si>
    <t>235</t>
  </si>
  <si>
    <t>713141813</t>
  </si>
  <si>
    <t>Odstranění tepelné izolace střech volně kladené mezi rošt z vláknitých materiálů suchých tl přes 100 mm</t>
  </si>
  <si>
    <t>Odstranění tepelné izolace střech plochých  
  z rohoží, pásů, dílců, desek, bloků  
    mezi roštem  
    volně položených  
    z vláknitých materiálů  
    suchých, tloušťka izolace  
      přes 100 mm</t>
  </si>
  <si>
    <t>nad 2. NP 4.7*5.25=24.675 [A] 
nad 3. NP 4.2*6.1+2.4*9.9=49.380 [B] 
Celkem: 24.675+49.38=74.055 [C]</t>
  </si>
  <si>
    <t>236</t>
  </si>
  <si>
    <t>713151813</t>
  </si>
  <si>
    <t>Odstranění tepelné izolace střech šikmých volně kladené mezi krokve z vláknitých materiálů suchých tl přes 100 mm</t>
  </si>
  <si>
    <t>Odstranění tepelné izolace střech šikmých nebo nadstřešních částí  
  z rohoží, pásů, dílců, desek, bloků  
    mezi krokve nebo pod krokve  
    volně položených  
    z vláknitých materiálů  
    suchých, tloušťka izolace  
      přes 100 mm</t>
  </si>
  <si>
    <t>nad 2.NP 2*3.3*6.25=41.250 [A] 
nad 3. NP 2*3.8*5.2+2*1.9*9.9=77.140 [B] 
Celkem: 41.25+77.14=118.390 [C]</t>
  </si>
  <si>
    <t>237</t>
  </si>
  <si>
    <t>713190813</t>
  </si>
  <si>
    <t>Odstranění tepelné izolace škvárového lože tl přes 100 do 150 mm</t>
  </si>
  <si>
    <t>Odstranění tepelné izolace běžných stavebních konstrukcí – vrstvy, doplňky a konstrukční součásti  
  izolační vrstvy  
    lože škvárové  
    průměrné tloušťky  
      přes 100 do 150 mm</t>
  </si>
  <si>
    <t>strop nad 1. PP' 'trámový  
1S.1 4.860*1.375=6.683 [A] 
1S.2 -1S.3  0.85*4.365=3.710 [B] 
1S. 10 4.87*4.115=20.040 [C] 
1S.11 4.26*4.245=18.084 [D] 
Celkem: 6.683+3.71+20.04+18.084=48.517 [E]</t>
  </si>
  <si>
    <t>238</t>
  </si>
  <si>
    <t>713190814</t>
  </si>
  <si>
    <t>Odstranění tepelné izolace škvárového lože tl přes 150 do 200 mm</t>
  </si>
  <si>
    <t>Odstranění tepelné izolace běžných stavebních konstrukcí – vrstvy, doplňky a konstrukční součásti  
  izolační vrstvy  
    lože škvárové  
    průměrné tloušťky  
      přes 150 do 200 mm</t>
  </si>
  <si>
    <t>strop nad 1. NP 
1.01 a 1.02  5.02*9.545=47.916 [A] 
1.03  a 1.04 4.253*5.145=21.882 [B] 
1.07-1.10 9.09*3.650=33.179 [C] 
1.05 a 1.06 4.790*1.375+0.87*2.73=8.961 [D] 
'strop nad 2 NP  
2.01 a 2.02 5.04*1.556+1.050*2.990=10.982 [E] 
2.03 5.04*5.06=25.502 [F] 
2.04 4.840*4.56=22.070 [G] 
2.06 4.560*4.635=21.136 [H] 
'strop nad 3 np'  
3,05 4.840*4.56=22.070 [I] 
3,06 4.560*4.635=21.136 [J] 
Celkem: 47.916+21.882+33.179+8.961+10.982+25.502+22.07+21.136+22.07+21.136=234.834 [K]</t>
  </si>
  <si>
    <t>239</t>
  </si>
  <si>
    <t>R713190800</t>
  </si>
  <si>
    <t>Odstranění tepelné izolace škvárového lože nad klenbou</t>
  </si>
  <si>
    <t>Odstranění tepelné izolace běžných stavebních konstrukcí – vrstvy, doplňky a konstrukční součásti  
  izolační vrstvy  
    lože škvárové</t>
  </si>
  <si>
    <t>zásyp klenbového stropu nad 1. PP (plocha v řezu* délka)  zásyp cca 260 v koruně klenby'  
1.77*15.3=27.081 [A]</t>
  </si>
  <si>
    <t>713.1</t>
  </si>
  <si>
    <t>Izolace tepelné</t>
  </si>
  <si>
    <t>240</t>
  </si>
  <si>
    <t>28323059</t>
  </si>
  <si>
    <t>fólie PE (500 kg/m3) separační podlahová oddělující tepelnou izolaci tl 2mm</t>
  </si>
  <si>
    <t>pod tepelnou izolaci 
378.516*1.02=386.086 [A]</t>
  </si>
  <si>
    <t>241</t>
  </si>
  <si>
    <t>do dvojité podlahy na beton  
S3a  tl. 5 mm   1.6   22.74=22.740 [A] 
S3b                 1.7   47.9=47.900 [B] 
'do podlah pod TI 
S6a                 2.1   8.42=8.420 [C] 
                      2.6   4.39=4.390 [D] 
                       2.7   15.73=15.730 [E] 
                       2.8   24.99=24.990 [F] 
                       2.9   22.12=22.120 [G] 
Celkem: (22.74+47.9+8.42+4.39+15.73+24.99+22.12)*1.15=168.234 [H]</t>
  </si>
  <si>
    <t>242</t>
  </si>
  <si>
    <t>28372306</t>
  </si>
  <si>
    <t>deska EPS 100 pro konstrukce s běžným zatížením ?=0,037 tl 60mm</t>
  </si>
  <si>
    <t>izolace podlah kročejová EPS 100 tl. 60 mm 
1pp  S1, S2   113.1]=113.100 [A] 
1np  S4a, S4b, S5a, S5b   121.4]=121.400 [B] 
2np  S6a   124.0]=124.000 [C] 
3np   S6b, S6c, S6d,  S7a, S7b, S7c, S7d, S7e   80.4]=80.400 [D] 
Celkem: (113.1+121.4+124+80.4)*1.02=447.678 [E]</t>
  </si>
  <si>
    <t>243</t>
  </si>
  <si>
    <t>28376421</t>
  </si>
  <si>
    <t>deska z polystyrénu XPS, hrana polodrážková a hladký povrch 300kPA tl 80mm</t>
  </si>
  <si>
    <t>základy (počítáno digilálně) 
162*1.02=165.240 [A]</t>
  </si>
  <si>
    <t>244</t>
  </si>
  <si>
    <t>63141188</t>
  </si>
  <si>
    <t>deska tepelně izolační minerální do šikmých střech a stěn  ?=0,035-0,038 tl 100mm</t>
  </si>
  <si>
    <t>dřevěné podbití stropů v 2 a 3 np (podkroví) na kleštiny  
'MV tl. 100 mm 
2np sever  4.70*5.02*1.02=24.066 [A] 
3np jih   4.2*5.2*1.02=22.277 [B] 
3np střed   2.4*9.9*1.02=24.235 [C] 
'na šikmé stěny podkroví  
2np sever  3.5*2*5.02*1.02=35.843 [D] 
3np jih    4*5.2*1.02=21.216 [E] 
3np střed   1.9*2*9.9*1.02=38.372 [F] 
Celkem: 24.066+22.277+24.235+35.843+21.216+38.372=166.009 [G]</t>
  </si>
  <si>
    <t>245</t>
  </si>
  <si>
    <t>63141192</t>
  </si>
  <si>
    <t>deska tepelně izolační minerální do šikmých střech a stěn  ?=0,035-0,038 tl 140mm</t>
  </si>
  <si>
    <t>mezi kleštiny stropů podkroví MV tl. 140 mm 
2np sever  4.70*5.02*1.02=24.066 [A] 
3np jih   4.2*5.2*1.02=22.277 [B] 
3np střed   2.4*9.9*1.02=24.235 [C] 
Celkem: 24.066+22.277+24.235=70.578 [D]</t>
  </si>
  <si>
    <t>246</t>
  </si>
  <si>
    <t>63151520</t>
  </si>
  <si>
    <t>deska tepelně izolační minerální kontaktních fasád podélné vlákno ?=0,036 tl 60mm</t>
  </si>
  <si>
    <t>zateplení pozednice tl. 60 mm 
2np  (6.25-0.85)*2*0.16=1.728 [A] 
3np   5.15*2*0.16+(10.2+3.4*2)*0.16=4.368 [B] 
Celkem: 1.728+4.368=6.096 [C]</t>
  </si>
  <si>
    <t>247</t>
  </si>
  <si>
    <t>63151540</t>
  </si>
  <si>
    <t>deska tepelně izolační minerální kontaktních fasád podélné vlákno ?=0,036 tl 200mm</t>
  </si>
  <si>
    <t>zateplení věnců z vnější strany  
'tepelná izolace věnců tl. 200 mm  
2np východ  5.64*0.3=1.692 [A] 
      západ    5.64*0.3=1.692 [B] 
3np východ  5.2*0.3=1.560 [C] 
       západ   5.5*0.3=1.650 [D] 
'zateplení pozednice tl. 60 mm 
2np  (6.25-0.85)*2*0.16=1.728 [E] 
3np   5.15*2*0.16+(10.2+3.4*2)*0.16=4.368 [F] 
Celkem: 1.692+1.692+1.56+1.65+1.728+4.368=12.690 [G]</t>
  </si>
  <si>
    <t>248</t>
  </si>
  <si>
    <t>713111111</t>
  </si>
  <si>
    <t>Montáž izolace tepelné vrchem stropů volně kladenými rohožemi, pásy, dílci, deskami</t>
  </si>
  <si>
    <t>Montáž tepelné izolace stropů  
  rohožemi, pásy, dílci, deskami, bloky (izolační materiál ve specifikaci)  
    vrchem bez překrytí lepenkou  
      kladenými volně</t>
  </si>
  <si>
    <t>izolace podlah kročejová EPS tl. 60 mm 
1pp  S1, S2   113.1]=113.100 [A] 
1np  S4a, S4b, S5a, S5b   121.4]=121.400 [B] 
2np  S6a   124.0]=124.000 [C] 
3np   S6b, S6c, S6d,  S7a, S7b, S7c, S7d, S7e   80.4]=80.400 [D] 
Celkem: 113.1+121.4+124+80.4=438.900 [E]</t>
  </si>
  <si>
    <t>249</t>
  </si>
  <si>
    <t>713111121</t>
  </si>
  <si>
    <t>Montáž izolace tepelné spodem stropů s uchycením drátem rohoží, pásů, dílců, desek</t>
  </si>
  <si>
    <t>Montáž tepelné izolace stropů  
  rohožemi, pásy, dílci, deskami, bloky (izolační materiál ve specifikaci)  
    rovných spodem  
      s uchycením (drátem, páskou apod.)</t>
  </si>
  <si>
    <t>mezi krokve MV tl. 180 mm 
2np sever  3.52*2*5.55=39.072 [A] 
3np jih   4*5.7=22.800 [B] 
3np střed   1.9*11.3=21.470 [C] 
Celkem: 39.072+22.8+21.47=83.342 [D]</t>
  </si>
  <si>
    <t>250</t>
  </si>
  <si>
    <t>713111122</t>
  </si>
  <si>
    <t>Montáž izolace tepelné spodem stropů s přibitím rohoží, pásů, dílců, desek</t>
  </si>
  <si>
    <t>Montáž tepelné izolace stropů  
  rohožemi, pásy, dílci, deskami, bloky (izolační materiál ve specifikaci)  
    rovných spodem  
      s přibitím na dřevěnou konstrukci</t>
  </si>
  <si>
    <t>dřevěné podbití stropů v 2 a 3 np (podkroví) na kleštiny  
'MV tl. 100 mm 
2np sever  4.70*5.02=23.594 [A] 
3np jih   4.2*5.2=21.840 [B] 
3np střed   2.4*9.9=23.760 [C] 
'na šikmé stěny podkroví  
2np sever  3.5*2*5.02=35.140 [D] 
3np jih    4*5.2=20.800 [E] 
3np střed   1.9*2*9.9=37.620 [F] 
Celkem: 23.594+21.84+23.76+35.14+20.8+37.62=162.754 [G]</t>
  </si>
  <si>
    <t>251</t>
  </si>
  <si>
    <t>713131145</t>
  </si>
  <si>
    <t>Montáž izolace tepelné stěn a základů lepením bodově rohoží, pásů, dílců, desek</t>
  </si>
  <si>
    <t>Montáž tepelné izolace stěn  
  rohožemi, pásy, deskami, dílci, bloky (izolační materiál ve specifikaci)  
    lepením  
      bodově</t>
  </si>
  <si>
    <t>tepelná izolace věnců tl. 200 mm  
2np východ  5.64*0.3=1.692 [A] 
      západ    5.64*0.3=1.692 [B] 
3np východ  5.2*0.3=1.560 [C] 
       západ   5.5*0.3=1.650 [D] 
'zateplení pozednice tl. 60 mm 
2np  (6.25-0.85)*2*0.16=1.728 [E] 
3np   5.15*2*0.16+(10.2+3.4*2)*0.16=4.368 [F] 
Celkem: 1.692+1.692+1.56+1.65+1.728+4.368=12.690 [G]</t>
  </si>
  <si>
    <t>252</t>
  </si>
  <si>
    <t>713131151</t>
  </si>
  <si>
    <t>Montáž izolace tepelné stěn a základů volně vloženými rohožemi, pásy, dílci, deskami 1 vrstva</t>
  </si>
  <si>
    <t>Montáž tepelné izolace stěn  
  rohožemi, pásy, deskami, dílci, bloky (izolační materiál ve specifikaci)  
    vložením  
      jednovrstvě</t>
  </si>
  <si>
    <t>počítáno difitálně  
XPS tl 80 mm 162=162.000 [A]</t>
  </si>
  <si>
    <t>253</t>
  </si>
  <si>
    <t>713141222</t>
  </si>
  <si>
    <t>Přikotvení tepelné izolace šrouby do trapézového plechu nebo do dřeva pro izolaci tl přes 60 do 100 mm</t>
  </si>
  <si>
    <t>Montáž tepelné izolace střech plochých  
  mechanické přikotvení šrouby  
    včetně dodávky šroubů, bez položení tepelné izolace  
    tl. izolace do 100 mm  
      do trapézového plechu nebo do dřeva</t>
  </si>
  <si>
    <t>podpůrná TI tl. 100 mm pod desku OSB na kleštinách    
2np sever  4.7*5.02=23.594 [A] 
3np střed  2.4*9.9=23.760 [B] 
3npjih   4.2*5.2=21.840 [C] 
Celkem: 23.594+23.76+21.84=69.194 [D]</t>
  </si>
  <si>
    <t>254</t>
  </si>
  <si>
    <t>713291333</t>
  </si>
  <si>
    <t>Montáž izolace tepelné parotěsné zábrany podlah folií</t>
  </si>
  <si>
    <t>Montáž tepelné izolace chlazených a temperovaných místností - doplňky a konstrukční součásti  
  parotěsné zábrany  
    podlah  
      fólií</t>
  </si>
  <si>
    <t>255</t>
  </si>
  <si>
    <t>998713103</t>
  </si>
  <si>
    <t>Přesun hmot tonážní pro izolace tepelné v objektech v přes 12 do 24 m</t>
  </si>
  <si>
    <t>Přesun hmot pro izolace tepelné  
  stanovený z hmotnosti přesunovaného materiálu  
    vodorovná dopravní vzdálenost do 50 m  
    v objektech výšky  
      přes 12 m do 24 m</t>
  </si>
  <si>
    <t>4=4.000 [A]</t>
  </si>
  <si>
    <t>256</t>
  </si>
  <si>
    <t>998713181</t>
  </si>
  <si>
    <t>Příplatek k přesunu hmot tonážní 713 prováděný bez použití mechanizace</t>
  </si>
  <si>
    <t>Přesun hmot pro izolace tepelné  
  stanovený z hmotnosti přesunovaného materiálu  
    Příplatek k cenám  
    za přesun prováděný bez použití mechanizace  
      pro jakoukoliv výšku objektu</t>
  </si>
  <si>
    <t>257</t>
  </si>
  <si>
    <t>R6314119</t>
  </si>
  <si>
    <t>deska tepelně izolační minerální do šikmých střech a stěn  ?=0,035-0,038 tl 180mm</t>
  </si>
  <si>
    <t>mezi krokve MV tl. 180 mm 
2np sever  3.52*2*5.55*1.02=39.853 [A] 
3np jih   4*5.7*1.02=23.256 [B] 
3np střed   1.9*11.3*1.02=21.899 [C] 
Celkem: 39.853+23.256+21.899=85.008 [D]</t>
  </si>
  <si>
    <t>258</t>
  </si>
  <si>
    <t>R713291132</t>
  </si>
  <si>
    <t>Montáž izolace tepelné parotěsné zábrany stropů vrchem fólií 5 mm</t>
  </si>
  <si>
    <t>Montáž tepelné izolace chlazených a temperovaných místností - doplňky a konstrukční součásti  
  parotěsné zábrany  
    stropů vrchem  
      fólií  tl. 5 mm</t>
  </si>
  <si>
    <t>do dvojité podlahy na beton  
S3a  tl. 5 mm   1.6   22.74=22.740 [A] 
S3b                 1.7   47.9=47.900 [B] 
'do podlah pod TI 
S6a                 2.1   8.42=8.420 [C] 
                      2.6   4.39=4.390 [D] 
                       2.7   15.73=15.730 [E] 
                       2.8   24.99=24.990 [F] 
                       2.9   22.12=22.120 [G] 
Celkem: 22.74+47.9+8.42+4.39+15.73+24.99+22.12=146.290 [H]</t>
  </si>
  <si>
    <t>259</t>
  </si>
  <si>
    <t>34835013</t>
  </si>
  <si>
    <t>svítidlo LED nouzové vestavné baterie 3h</t>
  </si>
  <si>
    <t>nouzový východ 12=12.000 [A]</t>
  </si>
  <si>
    <t>260</t>
  </si>
  <si>
    <t>741210201</t>
  </si>
  <si>
    <t>Montáž rozváděč skříňový nebo panelový dělitelný pole do 200 kg</t>
  </si>
  <si>
    <t>Montáž rozváděčů skříňových nebo panelových bez zapojení vodičů  
  dělitelných, hmotnosti jednoho pole do  
    200 kg</t>
  </si>
  <si>
    <t>261</t>
  </si>
  <si>
    <t>742420811</t>
  </si>
  <si>
    <t>Demontáž antény venkovní televizní nebo FM</t>
  </si>
  <si>
    <t>Demontáž společné televizní antény  
  venkovní televizní antény nebo FM antény</t>
  </si>
  <si>
    <t>262</t>
  </si>
  <si>
    <t>998741103</t>
  </si>
  <si>
    <t>Přesun hmot tonážní pro silnoproud v objektech v přes 12 do 24 m</t>
  </si>
  <si>
    <t>Přesun hmot pro silnoproud  
  stanovený z hmotnosti přesunovaného materiálu  
    vodorovná dopravní vzdálenost do 50 m  
    v objektech výšky  
      přes 12 do 24 m</t>
  </si>
  <si>
    <t>0.08=0.080 [A]</t>
  </si>
  <si>
    <t>263</t>
  </si>
  <si>
    <t>R55711003</t>
  </si>
  <si>
    <t>skříň rozvodnicová bez zad pro zapuštěnou montáž nerezová, dveře jednokřídlé neprůhledné, vnitřní rozměr vxš 1150x510 mm, IP54, EI30S, antivandal provedení</t>
  </si>
  <si>
    <t>264</t>
  </si>
  <si>
    <t>R742220253</t>
  </si>
  <si>
    <t>Montáž signalizačního LED na krabici - nouzový východ</t>
  </si>
  <si>
    <t>Montáž příslušenství pro PZTS  
  signalizační dioda  
    LED na krabici</t>
  </si>
  <si>
    <t>762</t>
  </si>
  <si>
    <t>Konstrukce tesařské</t>
  </si>
  <si>
    <t>265</t>
  </si>
  <si>
    <t>762331812</t>
  </si>
  <si>
    <t>Demontáž vázaných kcí krovů z hranolů průřezové pl přes 120 do 224 cm2</t>
  </si>
  <si>
    <t>Demontáž vázaných konstrukcí krovů sklonu do 60 st.   
  z hranolů, hranolků, fošen, průřezové plochy  
    přes 120 do 224 cm2</t>
  </si>
  <si>
    <t>u jednotlivých prvků byl uvažován maximálni průřez'  
'krov nad 2. NP  
kleštiny (120/160) 4.620+12*5.3=68.220 [A] 
krokve 120/160)16*7.2=115.200 [B] 
sloupek (140/140) 2*3.4=6.800 [C] 
pásky (100/140) 4*0.5=2.000 [D] 
'krov nad 3. NP  
kleštiny (120/160) 16*3.130+4*3.480+2*3.130+10*4.820=118.460 [E] 
krokve (120/160) 23*4.3*4*1.2+14*7.2=575.520 [F] 
sloupek (140/140) 2*3.9+2*3.3=14.400 [G] 
pásky (100/140)  8*0.5=4.000 [H] 
Celkem: 68.22+115.2+6.8+2+118.46+575.52+14.4+4=904.600 [I]</t>
  </si>
  <si>
    <t>266</t>
  </si>
  <si>
    <t>762331813</t>
  </si>
  <si>
    <t>Demontáž vázaných kcí krovů z hranolů průřezové pl přes 224 do 288 cm2</t>
  </si>
  <si>
    <t>Demontáž vázaných konstrukcí krovů sklonu do 60 st.   
  z hranolů, hranolků, fošen, průřezové plochy  
    přes 224 do 288 cm2</t>
  </si>
  <si>
    <t>u jednotlivých prvků byl uvažován maximálni průřez'  
'krov nad 2. NP  
pozednice(160/160)  2*6.250=12.500 [A] 
'krov nad 3. NP  
pozednice(160/160)  6.2+4.3+4.3+2*6.22=27.240 [B] 
Celkem: 12.5+27.24=39.740 [C]</t>
  </si>
  <si>
    <t>267</t>
  </si>
  <si>
    <t>762331814</t>
  </si>
  <si>
    <t>Demontáž vázaných kcí krovů z hranolů průřezové pl přes 288 do 450 cm2</t>
  </si>
  <si>
    <t>Demontáž vázaných konstrukcí krovů sklonu do 60 st.   
  z hranolů, hranolků, fošen, průřezové plochy  
    přes 288 do 450 cm2</t>
  </si>
  <si>
    <t>u jednotlivých prvků byl uvažován maximálni průřez'  
'krov nad 2. NP  
vaznice (160/200) 2*6.4=12.800 [A] 
'krov nad 3. NP  
vaznice  (160/200) 2*10.465+2*6.7=34.330 [B] 
úžlabí(200/240) 2*3.825=7.650 [C] 
Celkem: 12.8+34.33+7.65=54.780 [D]</t>
  </si>
  <si>
    <t>268</t>
  </si>
  <si>
    <t>762331822</t>
  </si>
  <si>
    <t>Demontáž vázaných kcí krovů k dalšímu použití z hranolů průřezové pl přes 120 do 224 cm2</t>
  </si>
  <si>
    <t>Demontáž vázaných konstrukcí krovů k dalšímu použití  
  sklonu do 60 st.  
    z hranolů, hranolků, fošen, průřezové plochy  
      přes 120 do 224 cm2</t>
  </si>
  <si>
    <t>krokve u přístřešku  22*5.3=116.600 [A]</t>
  </si>
  <si>
    <t>269</t>
  </si>
  <si>
    <t>762331823</t>
  </si>
  <si>
    <t>Demontáž vázaných kcí krovů k dalšímu použití z hranolů průřezové pl přes 224 do 288 cm2</t>
  </si>
  <si>
    <t>Demontáž vázaných konstrukcí krovů k dalšímu použití  
  sklonu do 60 st.  
    z hranolů, hranolků, fošen, průřezové plochy  
      přes 224 do 288 cm2</t>
  </si>
  <si>
    <t>Trám u přístřešku 150*150 
21=21.000 [A]</t>
  </si>
  <si>
    <t>270</t>
  </si>
  <si>
    <t>762341821</t>
  </si>
  <si>
    <t>Demontáž bednění střech z fošen</t>
  </si>
  <si>
    <t>Demontáž bednění a laťování  
  bednění střech rovných, obloukových, sklonu do 60 st. se všemi nadstřešními konstrukcemi  
    z fošen hrubých, hoblovaných</t>
  </si>
  <si>
    <t>střecha výpravní budovy  
2*7.212*6.381+2*12.249*4.219-14.5+2*7.162*6.190+2*7.9=285.362 [A] 
'přístřešek 
21*5.33=111.930 [B] 
Celkem: 285.362+111.93=397.292 [C]</t>
  </si>
  <si>
    <t>271</t>
  </si>
  <si>
    <t>762521811</t>
  </si>
  <si>
    <t>Demontáž podlah bez polštářů z prken tloušťky do 32 mm</t>
  </si>
  <si>
    <t>Demontáž podlah   
  bez polštářů  
    z prken tl. do 32 mm</t>
  </si>
  <si>
    <t>podlaha nad klenutými stropy  
54.589=54.589 [A]</t>
  </si>
  <si>
    <t>272</t>
  </si>
  <si>
    <t>762522811</t>
  </si>
  <si>
    <t>Demontáž podlah s polštáři z prken tloušťky do 32 mm</t>
  </si>
  <si>
    <t>Demontáž podlah   
  s polštáři  
    z prken tl. do 32 mm</t>
  </si>
  <si>
    <t>20,1 10.837 2,05 5.04*1.646+2.990*0.850 =10.837 [A] 
2,03 5.04*5.06=25.502 [B] 
2,04 4.560*4.84=22.070 [C] 
2,05 5.02*3.595=18.047 [D] 
2,06 4.560*4.635=21.136 [E] 
2,07 5.02*2.812=14.116 [F] 
2,08 5.02*2.8=14.056 [G] 
3,01 10.837 3,02 3*1.645+2.99*1.05=8.075 [H] 
3,03 10.837 3,04 5*4.7=23.500 [I] 
3,05 4.6*4.8=22.080 [J] 
3,06 4.6*4.7=21.620 [K] 
3,07a 3,08 2.2*3.1=6.820 [L] 
Celkem: 10.837+25.502+22.07+18.047+21.136+14.116+14.056+8.075+23.5+22.08+21.62+6.82=207.859 [M]</t>
  </si>
  <si>
    <t>273</t>
  </si>
  <si>
    <t>762812811</t>
  </si>
  <si>
    <t>Demontáž záklopů stropů z hoblovaných prken tl do 32 mm</t>
  </si>
  <si>
    <t>Demontáž záklopů stropů vrchních a zapuštěných   
  z hoblovaných prken s olištováním, tl.  
    do 32 mm</t>
  </si>
  <si>
    <t>strop nad 1. PP 
1S.1 4.860*1.375=6.683 [A] 
1S.2 -1S.3  0.85*4.365=3.710 [B] 
1S. 10 4.87*4.115=20.040 [C] 
1S.11 4.26*4.245=18.084 [D] 
'strop nad 1. NP 
1.01 20.04 1.02  5.02*9.545=47.916 [E] 
1.03  20.04 1.04 4.253*5.145=21.882 [F] 
1.07-1.10 9.09*3.650=33.179 [G] 
1.05 20.04 1.06 4.790*1.375+0.87*2.73=8.961 [H] 
'strop nad 2 NP  
2.01 20.04 2.02 5.04*1.556+1.050*2.990=10.982 [I] 
2.03 5.04*5.06=25.502 [J] 
2.04 4.840*4.56=22.070 [K] 
2,05 5.02*3.595=18.047 [L] 
2.06 4.560*4.635=21.136 [M] 
'strop nad 3 np'  
3,05 4.840*4.56=22.070 [N] 
3,06 4.560*4.635=21.136 [O] 
Celkem: 6.683+3.71+20.04+18.084+47.916+21.882+33.179+8.961+10.982+25.502+22.07+18.047+21.136+22.07+21.136=301.398 [P]</t>
  </si>
  <si>
    <t>274</t>
  </si>
  <si>
    <t>762822830</t>
  </si>
  <si>
    <t>Demontáž stropních trámů z hraněného řeziva průřezové pl přes 288 do 450 cm2</t>
  </si>
  <si>
    <t>Demontáž stropních trámů   
  z hraněného řeziva, průřezové plochy  
    přes 288 do 450 cm2</t>
  </si>
  <si>
    <t>stropní trámy  160/250 
1 S.10 6*4.415=26.490 [A] 
1S.11 5*4.495=22.475 [B] 
1 S1-1S.3 4*4.415=17.660 [C] 
1.01 26.49 1.02 7*9.845=68.915 [D] 
1,03 26.49 1.04 6*5.445=32.670 [E] 
1,05 26.49 1,6 5*1.687+2*4.66=17.755 [F] 
1,07 6*4.850=29.100 [G] 
1,08 6*4.7=28.200 [H] 
2,01 26.49 2,02 7*1.845+4*1.359=18.351 [I] 
2,03 7*5.360=37.520 [J] 
2,04 6*5.140=30.840 [K] 
2,06 6*4.935=29.610 [L] 
Celkem: 26.49+22.475+17.66+68.915+32.67+17.755+29.1+28.2+18.351+37.52+30.84+29.61=359.586 [M]</t>
  </si>
  <si>
    <t>275</t>
  </si>
  <si>
    <t>762841812</t>
  </si>
  <si>
    <t>Demontáž podbíjení obkladů stropů a střech sklonu do 60° z hrubých prken s omítkou</t>
  </si>
  <si>
    <t>Demontáž podbíjení obkladů stropů a střech sklonu do 60 st.   
  z hrubých prken tl. do 35 mm  
    s omítkou</t>
  </si>
  <si>
    <t>strop nad 1. PP 
1S.1 4.860*1.375=6.683 [A] 
1S.2 -1S.3  0.85*4.365=3.710 [B] 
1S. 10 4.87*4.115=20.040 [C] 
1S.11 4.26*4.245=18.084 [D] 
'strop nad 1. NP 
1.01 20.04 1.02  5.02*9.545=47.916 [E] 
1.03  20.04 1.04 4.253*5.145=21.882 [F] 
1.07-1.10 9.09*3.650=33.179 [G] 
1.05 20.04 1.06 4.790*1.375+0.87*2.73=8.961 [H] 
'strop nad 2 NP  
2.01 20.04 2.025.04*1.556+1.050*2.990=10.982 [I] 
2.03 5.04*5.06=25.502 [J] 
2.04 4.840*4.56=22.070 [K] 
2,05 5.02*3.595=18.047 [L] 
2.06 4.560*4.635=21.136 [M] 
'strop nad 3 np'  
3,05 4.840*4.56=22.070 [N] 
3,06 4.560*4.635=21.136 [O] 
Celkem: 6.683+3.71+20.04+18.084+47.916+21.882+33.179+8.961+10.982+25.502+22.07+18.047+21.136+22.07+21.136=301.398 [P]</t>
  </si>
  <si>
    <t>762.1</t>
  </si>
  <si>
    <t>Konstrukce tesařské - KROV</t>
  </si>
  <si>
    <t>276</t>
  </si>
  <si>
    <t>28329322</t>
  </si>
  <si>
    <t>fólie kontaktní difuzně propustná pro doplňkovou hydroizolační vrstvu, čtyřvrstvá mikroporézní PP 160g/m2</t>
  </si>
  <si>
    <t>paropropustná fólie na krokve (2*7.212*6.381+2*12.249*4.219-14.5+2*7.162*6.190+2*7.9)*1.2=342.435 [A]</t>
  </si>
  <si>
    <t>277</t>
  </si>
  <si>
    <t>31111005</t>
  </si>
  <si>
    <t>matice přesná šestihranná Pz DIN 934-8 M10</t>
  </si>
  <si>
    <t>100 kus</t>
  </si>
  <si>
    <t>12/100=0.120 [A]</t>
  </si>
  <si>
    <t>278</t>
  </si>
  <si>
    <t>31197003</t>
  </si>
  <si>
    <t>tyč závitová Pz 4.6 M10</t>
  </si>
  <si>
    <t>M10   (0.15*6+0.29*2+0.17*2+0.48*2)*1.08=3.002 [A]</t>
  </si>
  <si>
    <t>279</t>
  </si>
  <si>
    <t>60511081</t>
  </si>
  <si>
    <t>řezivo jehličnaté středové smrk tl 18-32mm dl 4-5m</t>
  </si>
  <si>
    <t>bednění konů krokví, prkna š. 200 mm, tl. 20 mm,hoblovaná ze tří stran  
2np jižní trakt     25*0.02=0.500 [A] 
3np střední trakt  28*0.02=0.560 [B] 
3np severní trakt  23*0.02=0.460 [C] 
pultová střecha96*0.02=1.920 [D] 
Celkem: (0.5+0.56+0.46+1.92)*1.2=4.128 [E]</t>
  </si>
  <si>
    <t>280</t>
  </si>
  <si>
    <t>60512125</t>
  </si>
  <si>
    <t>hranol stavební řezivo průřezu do 120cm2 do dl 6m</t>
  </si>
  <si>
    <t>2np 
pásek 120x90  0.99*2*0.12*0.09=0.021 [A] 
kleštiny 70x140  5.3*12*0.07*0.14=0.623 [B] 
podpora střešního okna80x140   0.77*4*0.08*0.14=0.034 [C] 
'3np' 'střední trakt 
výměna 80x140   1.395*2*0.08*0.14=0.031 [D] 
kleštiny 70x140    3.13*16*0.07*0.14=0.491 [E] 
kleštiny prodloužené 70x140  3.48*4*0.07*0.14=0.136 [F] 
'3np severní trakt 
pásek 120x90  1.13*2*0.12*0.09=0.024 [G] 
podpora střešního okna 80x140  0.89*4*0.08*0.14=0.040 [H] 
kleštiny  70x140   4.82*10*0.07*0.14=0.472 [I] 
kleštiny zkrácené 70x140   3.130*2*0.07*0.14=0.061 [J] 
vrcholová vaznice  100x100  2.16*0.1*0.1=0.022 [K] 
rám v nice u dveří D02  60x60  10.23*0.05*0.05=0.026 [L] 
Celkem: 0.021+0.623+0.034+0.031+0.491+0.136+0.024+0.04+0.472+0.061+0.022+0.026=1.981 [M]</t>
  </si>
  <si>
    <t>281</t>
  </si>
  <si>
    <t>60512130</t>
  </si>
  <si>
    <t>hranol stavební řezivo průřezu do 224cm2 do dl 6m</t>
  </si>
  <si>
    <t>2np 
vaznice 120x180  0.83*2*0.12*0.18=0.036 [A] 
kleština venkovní 120x140  4.62*0.12*0.14=0.078 [B] 
sloupek 120x140  1.64*0.12*0.14=0.028 [C] 
'3np střední trakt 
krokve 120x180  4.244*20*0.12*0.18=1.833 [D] 
krokve zkrácené 120x180   (1.11+3.843)*0.5*10*0.12*0.18=0.535 [E] 
kleština venkovní 120x140  2.472*2*0.12*0.14=0.083 [F] 
sloupek venkovní  120x140  1.14*2*0.12*0.14=0.038 [G] 
'3np severní trakt 
vaznice venkovní 120x180  0.92*2*0.12*0.18=0.040 [H] 
krokve zkrácené  120x180  (1.243+2.46)*0.5*4*0.12*0.18=0.160 [I] 
kleština venkovní 120x140  4.13*0.12*0.14=0.069 [J] 
sloupek venkovní  120x140   1.64*0.12*0.14=0.028 [K] 
'pultová střecha   
krokve 120x140  (5.185*14+5.05*6)*0.12*0.14=1.729 [L] 
Celkem: 0.036+0.078+0.028+1.833+0.535+0.083+0.038+0.04+0.16+0.069+0.028+1.729=4.657 [M]</t>
  </si>
  <si>
    <t>282</t>
  </si>
  <si>
    <t>60512131</t>
  </si>
  <si>
    <t>hranol stavební řezivo průřezu do 224cm2 dl 6-8m</t>
  </si>
  <si>
    <t>krokve  120x180  7.194*16*0.12*0.18=2.486 [A] 
krokve  120x180  7.216*14*0.12*0.18=2.182 [B] 
Celkem: (2.486+2.182)*1.1=5.135 [C]</t>
  </si>
  <si>
    <t>283</t>
  </si>
  <si>
    <t>60512135</t>
  </si>
  <si>
    <t>hranol stavební řezivo průřezu do 288cm2 do dl 6m</t>
  </si>
  <si>
    <t>284</t>
  </si>
  <si>
    <t>60512136</t>
  </si>
  <si>
    <t>hranol stavební řezivo průřezu do 288cm2 dl 6-8m</t>
  </si>
  <si>
    <t>střecha nad 2np 
pozednice 160x160    6.25*2*0.16*0.16=0.320 [A] 
'střecha nad 3 np střední trakt 
pozednice 160x160  (6.2+6.225)*0.16*0.16]=0.318 [B] 
'pultová střecha    
pozednice 150x150  9.575*2*0.15*0.15=0.431 [C] 
Celkem: (0.32+0.318+0.431)*1.1=1.176 [D]</t>
  </si>
  <si>
    <t>285</t>
  </si>
  <si>
    <t>60512140</t>
  </si>
  <si>
    <t>hranol stavební řezivo průřezu do 450cm2 do dl 6m</t>
  </si>
  <si>
    <t>3np střední trakt  
sloupek 180x180   0.68*0.18*0.18*1.1=0.024 [A]</t>
  </si>
  <si>
    <t>286</t>
  </si>
  <si>
    <t>60512141</t>
  </si>
  <si>
    <t>hranol stavební řezivo průřezu do 450cm2 dl 6-8m</t>
  </si>
  <si>
    <t>vaznice na fasádě 150x200  (6.385*2+5.2)*0.15*0.2*1.1=0.593 [A]</t>
  </si>
  <si>
    <t>287</t>
  </si>
  <si>
    <t>60512145</t>
  </si>
  <si>
    <t>hranol stavební řezivo průřezu nad 450cm2 do dl 6m</t>
  </si>
  <si>
    <t>3np střední trakt 
úžlabí 200x240  4.335*2*0.2*0.24*1.1=0.458 [A]</t>
  </si>
  <si>
    <t>288</t>
  </si>
  <si>
    <t>60514114</t>
  </si>
  <si>
    <t>řezivo jehličnaté lať impregnovaná dl 4 m</t>
  </si>
  <si>
    <t>2np   kontralatě 40x60  7.194*16=115.104 [A] 
3np střední trakt4.27*20+(0.735+3.26)*0.5*10=105.375 [B] 
3np sever   7.242*14+(1.08+2.395)*0.5*4=108.338 [C] 
2np  latě 40x60  6.07*50=303.500 [D] 
3np střední trakt 6.6*60=396.000 [E] 
3np sever  6.115*24+(5.96+8.96)*0.5*26=340.720 [F] 
Celkem: (115.104+105.375+108.338+303.5+396+340.72)*0.04*0.06*1.1=3.614 [G]</t>
  </si>
  <si>
    <t>289</t>
  </si>
  <si>
    <t>762081150</t>
  </si>
  <si>
    <t>Hoblování hraněného řeziva ve staveništní dílně</t>
  </si>
  <si>
    <t>Hoblování hraněného řeziva  
  přímo na staveništi  
    ve staveništní dílně</t>
  </si>
  <si>
    <t>prkna bednění ze třístran  4.128=4.128 [A] 
hranolyviditelné části 20 % objemu20.218*0.2=4.044 [B] 
Celkem: 4.128+4.044=8.172 [C]</t>
  </si>
  <si>
    <t>290</t>
  </si>
  <si>
    <t>762082430</t>
  </si>
  <si>
    <t>Provedení tesařského profilování zhlaví trámu vnější půloblouk se zářezy pl přes 160 do 320 cm2</t>
  </si>
  <si>
    <t>Profilování zhlaví trámů a ozdobných konců  
  vnější půloblouk se zářezy, plochy  
    přes 160 do 320 cm2</t>
  </si>
  <si>
    <t>pultová střecha   
krokve 120x140  20 =20.000 [A] 
'výpravní budova 
krokve 120x180 64=64.000 [B] 
Celkem: 20+64=84.000 [C]</t>
  </si>
  <si>
    <t>291</t>
  </si>
  <si>
    <t>762083122</t>
  </si>
  <si>
    <t>Impregnace řeziva proti dřevokaznému hmyzu, houbám a plísním máčením třída ohrožení 3 a 4</t>
  </si>
  <si>
    <t>Impregnace řeziva  
  máčením  
    proti dřevokaznému hmyzu, houbám a plísním, třída ohrožení  
      3 a 4 (dřevo v exteriéru)</t>
  </si>
  <si>
    <t>prkna   4.128=4.128 [A] 
hranoly krovu  3.259+3.221+5.135+6.352+1.176+0.024+0.593+0.458=20.218 [B] 
Celkem: 4.128+20.218=24.346 [C]</t>
  </si>
  <si>
    <t>292</t>
  </si>
  <si>
    <t>762085103</t>
  </si>
  <si>
    <t>Montáž kotevních želez, příložek, patek nebo táhel</t>
  </si>
  <si>
    <t>Montáž ocelových spojovacích prostředků  
  (materiál ve specifikaci)  
    kotevních želez  
      příložek, patek, táhel</t>
  </si>
  <si>
    <t>293</t>
  </si>
  <si>
    <t>762085112</t>
  </si>
  <si>
    <t>Montáž svorníků nebo šroubů dl přes 150 do 300 mm</t>
  </si>
  <si>
    <t>Montáž ocelových spojovacích prostředků  
  (materiál ve specifikaci)  
    svorníků nebo šroubů délky  
      přes 150 do 300 mm</t>
  </si>
  <si>
    <t>M10    6+2+2+2=12.000 [A]</t>
  </si>
  <si>
    <t>294</t>
  </si>
  <si>
    <t>762332141</t>
  </si>
  <si>
    <t>Montáž vázaných kcí krovů pravidelných z hraněného řeziva pl do 120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</si>
  <si>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do 120 cm2</t>
  </si>
  <si>
    <t>2np 
pásek 120x90  0.99*2=1.980 [A] 
kleštiny 70x140  5.3*12=63.600 [B] 
podpora střešního okna80x140   0.77*4=3.080 [C] 
'3np' 'střední trakt 
výměna 80x140   1.395*2=2.790 [D] 
kleštiny 70x140    3.13*16=50.080 [E] 
kleštiny prodloužené 70x140  3.48*4=13.920 [F] 
'3np severní trakt 
pásek 120x90  1.13*2=2.260 [G] 
podpora střešního okna 80x140  0.89*4=3.560 [H] 
kleštiny  70x140   4.82*10=48.200 [I] 
kleštiny zkrácené 70x140   3.130*2=6.260 [J] 
vrcholová vaznice  100x100  2.16=2.160 [K] 
'pultová střecha   
krokve 70x140  5.185*14+5.05*6=102.890 [L] 
Celkem: 1.98+63.6+3.08+2.79+50.08+13.92+2.26+3.56+48.2+6.26+2.16+102.89=300.780 [M]</t>
  </si>
  <si>
    <t>295</t>
  </si>
  <si>
    <t>762332142</t>
  </si>
  <si>
    <t>Montáž vázaných kcí krovů pravidelných z hraněného řeziva pl přes 120 do 224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</si>
  <si>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120 do 224 cm2</t>
  </si>
  <si>
    <t>2np 
vaznice 120x180  0.83*2=1.660 [A] 
krokve  120x180  7.194*16=115.104 [B] 
kleština venkovní 120x140  4.62=4.620 [C] 
sloupek 120x140  1.64=1.640 [D] 
'3np střední trakt 
krokve 120x180  4.244*20=84.880 [E] 
krokve zkrácené 120x180   (1.11+3.843)*0.5*10=24.765 [F] 
kleština venkovní 120x140  2.472*2=4.944 [G] 
sloupek venkovní  120x140  1.14*2=2.280 [H] 
'3np severní trakt 
vaznice venkovní 120x180  0.92*2=1.840 [I] 
krokve  120x180  7.216*14=101.024 [J] 
krokve zkrácené  120x180  (1.243+2.46)*0.5*4=7.406 [K] 
kleština venkovní 120x140  4.13=4.130 [L] 
sloupek venkovní  120x140   1.64=1.640 [M] 
Celkem: 1.66+115.104+4.62+1.64+84.88+24.765+4.944+2.28+1.84+101.024+7.406+4.13+1.64=355.933 [N]</t>
  </si>
  <si>
    <t>296</t>
  </si>
  <si>
    <t>762332143</t>
  </si>
  <si>
    <t>Montáž vázaných kcí krovů pravidelných z hraněného řeziva pl přes 224 do 288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</si>
  <si>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224 do 288 cm2</t>
  </si>
  <si>
    <t>střecha nad 2np 
pozednice 160x160    6.25*2=12.500 [A] 
'střecha ''nad'' 3 np střední trakt 
pozednice 160x160   4.3*2+4.715+6.2+6.225]=25.740 [B] 
'3np severní trakt  
'pultová střecha    
pozednice 150x150  9.575*2=19.150 [C] 
Celkem: 12.5+25.74+19.15=57.390 [D]</t>
  </si>
  <si>
    <t>297</t>
  </si>
  <si>
    <t>762332144</t>
  </si>
  <si>
    <t>Montáž vázaných kcí krovů pravidelných z hraněného řeziva pl přes 288 do 450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</si>
  <si>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288 do 450 cm2</t>
  </si>
  <si>
    <t>3np střední trakt  
sloupek 180x180   0.68=0.680 [A] 
'pultová střecha  
vaznice na fasádě 150x200  6.385*2+5.2=17.970 [B] 
Celkem: 0.68+17.97=18.650 [C]</t>
  </si>
  <si>
    <t>298</t>
  </si>
  <si>
    <t>762332145</t>
  </si>
  <si>
    <t>Montáž vázaných kcí krovů pravidelných z hraněného řeziva pl přes 450 cm2 s ocelovými spojkami</t>
  </si>
  <si>
    <t>Montáž vázaných konstrukcí krovů   
  střech pultových, sedlových, valbových, stanových  
    čtvercového nebo obdélníkového půdorysu  
    z řeziva hraněného  
    s použitím ocelových spojek (spojky ve specifikaci)  
    průřezové plochy  
      přes 450 cm2</t>
  </si>
  <si>
    <t>3np střední trakt 
úžlabí 200x240  4.335*2=8.670 [A]</t>
  </si>
  <si>
    <t>299</t>
  </si>
  <si>
    <t>762341250</t>
  </si>
  <si>
    <t>Montáž bednění střech rovných a šikmých sklonu do 60° z hoblovaných prken</t>
  </si>
  <si>
    <t>Montáž bednění střech  
  rovných a šikmých sklonu do 60 st. s vyřezáním otvorů  
    z prken hoblovaných</t>
  </si>
  <si>
    <t>bednění konců krokví  
2np jižní trakt     25=25.000 [A] 
3np střední trakt  28=28.000 [B] 
3np severní trakt  23=23.000 [C] 
pultová střecha96=96.000 [D] 
Celkem: 25+28+23+96=172.000 [E]</t>
  </si>
  <si>
    <t>300</t>
  </si>
  <si>
    <t>762342214</t>
  </si>
  <si>
    <t>Montáž laťování na střechách jednoduchých sklonu do 60° osové vzdálenosti přes 150 do 360 mm</t>
  </si>
  <si>
    <t>Montáž laťování  
  střech jednoduchých sklonu do 60 st.  
    při osové vzdálenosti latí  
      přes 150 do 360 mm</t>
  </si>
  <si>
    <t>2np  latě 40x60  6.07*50=303.500 [A] 
3np střední trakt 6.6*60=396.000 [B] 
3np sever  6.115*24+(5.96+8.96)*0.5*26=340.720 [C] 
Celkem: 303.5+396+340.72=1 040.220 [D]</t>
  </si>
  <si>
    <t>301</t>
  </si>
  <si>
    <t>762342511</t>
  </si>
  <si>
    <t>Montáž kontralatí na podklad bez tepelné izolace</t>
  </si>
  <si>
    <t>Montáž laťování  
  montáž kontralatí  
    na podklad bez tepelné izolace</t>
  </si>
  <si>
    <t>2np   kontralatě 40x60  7.194*16=115.104 [A] 
3np střední trakt4.27*20+(0.735+3.26)*0.5*10=105.375 [B] 
3np sever   7.242*14+(1.08+2.395)*0.5*4=108.338 [C] 
Celkem: 115.104+105.375+108.338=328.817 [D]</t>
  </si>
  <si>
    <t>302</t>
  </si>
  <si>
    <t>762395000</t>
  </si>
  <si>
    <t>Spojovací prostředky krovů, bednění, laťování, nadstřešních konstrukcí</t>
  </si>
  <si>
    <t>Spojovací prostředky krovů, bednění a laťování, nadstřešních konstrukcí   
  svory, prkna, hřebíky, pásová ocel, vruty</t>
  </si>
  <si>
    <t>24.346=24.346 [A]</t>
  </si>
  <si>
    <t>303</t>
  </si>
  <si>
    <t>762421016</t>
  </si>
  <si>
    <t>Obložení stropu z desek OSB tl 22 mm na sraz šroubovaných</t>
  </si>
  <si>
    <t>Obložení stropů nebo střešních podhledů  
  z dřevoštěpkových desek OSB  
    šroubovaných  
    na sraz, tloušťky desky  
      22 mm</t>
  </si>
  <si>
    <t>dřevěné podbití stropů v 2 a 3 np (podkroví) na kleštiny  
2np sever  4.70*5.02=23.594 [A] 
3np střed2.4*9.9=23.760 [B] 
3np jih   4.2*5.2=21.840 [C] 
Celkem: 23.594+23.76+21.84=69.194 [D]</t>
  </si>
  <si>
    <t>304</t>
  </si>
  <si>
    <t>762439001</t>
  </si>
  <si>
    <t>Montáž obložení stěn podkladový rošt</t>
  </si>
  <si>
    <t>Obložení stěn  
  montáž roštu  
    podkladového</t>
  </si>
  <si>
    <t>rám v nice u dveří D02 průřez 60x60 mm  
1.935*2+2.120*3=10.230 [A]</t>
  </si>
  <si>
    <t>305</t>
  </si>
  <si>
    <t>765191021</t>
  </si>
  <si>
    <t>Montáž pojistné hydroizolační nebo parotěsné fólie kladené ve sklonu přes 20° s lepenými spoji na krokve</t>
  </si>
  <si>
    <t>Montáž pojistné hydroizolační nebo parotěsné fólie  
  kladené ve sklonu přes 20 st.  
    s lepenými přesahy  
      na krokve</t>
  </si>
  <si>
    <t>paropropustná fólie na krokve 2*7.212*6.381+2*12.249*4.219-14.5+2*7.162*6.190+2*7.9=285.362 [A]</t>
  </si>
  <si>
    <t>306</t>
  </si>
  <si>
    <t>765191091</t>
  </si>
  <si>
    <t>Příplatek k cenám montáž pojistné hydroizolační nebo parotěsné fólie za sklon přes 30°</t>
  </si>
  <si>
    <t>Montáž pojistné hydroizolační nebo parotěsné fólie  
  Příplatek k cenám montáže na bednění nebo tepelnou izolaci  
    za sklon  
      přes 30 st.</t>
  </si>
  <si>
    <t>307</t>
  </si>
  <si>
    <t>767995117</t>
  </si>
  <si>
    <t>Montáž atypických zámečnických konstrukcí hm přes 250 do 500 kg</t>
  </si>
  <si>
    <t>Montáž ostatních atypických zámečnických konstrukcí   
  hmotnosti  
    přes 250 do 500 kg</t>
  </si>
  <si>
    <t>ocelové vaznice  
Jekl 200x150x8 2335.4*1.03=2 405.462 [A]</t>
  </si>
  <si>
    <t>308</t>
  </si>
  <si>
    <t>953961114</t>
  </si>
  <si>
    <t>Kotvy chemickým tmelem M 16 hl 125 mm do betonu, ŽB nebo kamene s vyvrtáním otvoru</t>
  </si>
  <si>
    <t>Kotvy chemické s vyvrtáním otvoru   
  do betonu, železobetonu nebo tvrdého kamene  
    tmel, velikost  
      M 16, hloubka 125 mm</t>
  </si>
  <si>
    <t>krov    4+5=9.000 [A] 
přístřešky 6*3=18.000 [B] 
Celkem: 9+18=27.000 [C]</t>
  </si>
  <si>
    <t>309</t>
  </si>
  <si>
    <t>953962112</t>
  </si>
  <si>
    <t>Kotvy chemickým tmelem M 10 hl 80 mm do zdiva z plných cihel s vyvrtáním otvoru</t>
  </si>
  <si>
    <t>Kotvy chemické s vyvrtáním otvoru   
  do zdiva  
    z plných cihel  
    tmel, hloubka 80 mm, velikost  
      M 10</t>
  </si>
  <si>
    <t>v nice u dveří D02 
12=12.000 [A]</t>
  </si>
  <si>
    <t>310</t>
  </si>
  <si>
    <t>953965115</t>
  </si>
  <si>
    <t>Kotevní šroub pro chemické kotvy M 10 dl 130 mm</t>
  </si>
  <si>
    <t>Kotvy chemické s vyvrtáním otvoru   
  kotevní šrouby pro chemické kotvy, velikost  
    M 10, délka  
      130 mm</t>
  </si>
  <si>
    <t>v nice u dveří D02  
12=12.000 [A]</t>
  </si>
  <si>
    <t>311</t>
  </si>
  <si>
    <t>953965131</t>
  </si>
  <si>
    <t>Kotevní šroub pro chemické kotvy M 16 dl 190 mm</t>
  </si>
  <si>
    <t>Kotvy chemické s vyvrtáním otvoru   
  kotevní šrouby pro chemické kotvy, velikost  
    M 16, délka  
      190 mm</t>
  </si>
  <si>
    <t>312</t>
  </si>
  <si>
    <t>953965135</t>
  </si>
  <si>
    <t>Kotevní šroub pro chemické kotvy M 16 dl 500 mm</t>
  </si>
  <si>
    <t>Kotvy chemické s vyvrtáním otvoru   
  kotevní šrouby pro chemické kotvy, velikost  
    M 16, délka  
      500 mm</t>
  </si>
  <si>
    <t>krov M16 dl 0,4 m  
16=16.000 [A]</t>
  </si>
  <si>
    <t>313</t>
  </si>
  <si>
    <t>998762103</t>
  </si>
  <si>
    <t>Přesun hmot tonážní pro kce tesařské v objektech v přes 12 do 24 m</t>
  </si>
  <si>
    <t>Přesun hmot pro konstrukce tesařské   
  stanovený z hmotnosti přesunovaného materiálu  
    vodorovná dopravní vzdálenost do 50 m  
    v objektech výšky  
      přes 12 do 24 m</t>
  </si>
  <si>
    <t>16.96=16.960 [A]</t>
  </si>
  <si>
    <t>314</t>
  </si>
  <si>
    <t>R14550449</t>
  </si>
  <si>
    <t>profil ocelový svařovaný jakost S355 průřez obdelníkový 200x150x8mm</t>
  </si>
  <si>
    <t>315</t>
  </si>
  <si>
    <t>R762086111</t>
  </si>
  <si>
    <t>Montáž  a dodávka KDK hmotnosti prvku do 5 kg</t>
  </si>
  <si>
    <t>Montáž kovových doplňkových konstrukcí  
  (materiál ve specifikaci)  
    hmotnosti prvku  
      do 5 kg</t>
  </si>
  <si>
    <t>2 327.952 3np kotevní prvky krovu 318.4*1.03=327.952 [A]</t>
  </si>
  <si>
    <t>316</t>
  </si>
  <si>
    <t>R953962213</t>
  </si>
  <si>
    <t>Kotvy chemickým tmelem M 16 hl 400 mm do zdiva z plných cihel s vyvrtáním otvoru</t>
  </si>
  <si>
    <t>Kotvy chemické s vyvrtáním otvoru   
  do zdiva  
    z děrovaných cihel  
    tmel se síťovým pouzdrem, hloubka 400 mm, velikost  
      M 16</t>
  </si>
  <si>
    <t>krov M16 dl 400 
16=16.000 [A]</t>
  </si>
  <si>
    <t>763</t>
  </si>
  <si>
    <t>Konstrukce suché výstavby</t>
  </si>
  <si>
    <t>317</t>
  </si>
  <si>
    <t>28329028</t>
  </si>
  <si>
    <t>fólie PE vyztužená Al vrstvou pro parotěsnou vrstvu 150g/m2 s integrovanou lepící páskou</t>
  </si>
  <si>
    <t>parotěsná fólie SDK podkroví pod TI 
2np řez 6.329, 8, 9  2.6, 2.7, 2.810.71*5.02*1.15=61.829 [A] 
3np       -621.9   5.19*1.47+5.19*5.04*1.15 =37.711 [B] 
            60.774    5.6*1.38*1.15=8.887 [C] 
 0.819, 4  (1.83+1.1+1.94)*2.31*1.15=12.937 [D] 
3np   3.5   4.35*1.15=5.003 [E] 
Celkem: 61.829+37.711+8.887+12.937+5.003=126.367 [F]</t>
  </si>
  <si>
    <t>318</t>
  </si>
  <si>
    <t>59030712</t>
  </si>
  <si>
    <t>dvířka revizní jednokřídlá s automatickým zámkem 400x400mm</t>
  </si>
  <si>
    <t>m.č. 2.4  400x400 mm    1=1.000 [A] 
1S.4   500x200   1=1.000 [B] 
1S.9   300*350   1 =1.000 [C] 
Celkem: 1+1+1=3.000 [D]</t>
  </si>
  <si>
    <t>319</t>
  </si>
  <si>
    <t>59030713</t>
  </si>
  <si>
    <t>dvířka revizní jednokřídlá s automatickým zámkem 500x500mm</t>
  </si>
  <si>
    <t>1S.4  500x500    1=1.000 [A]</t>
  </si>
  <si>
    <t>320</t>
  </si>
  <si>
    <t>59030743</t>
  </si>
  <si>
    <t>dvířka revizní dvoukřídlá s automatickým zámkem 1200x800mm</t>
  </si>
  <si>
    <t>1S.10  680x1140   1=1.000 [A]</t>
  </si>
  <si>
    <t>321</t>
  </si>
  <si>
    <t>59030761</t>
  </si>
  <si>
    <t>dvířka revizní protipožární pro stěny a podhledy EI 60  400x400 mm</t>
  </si>
  <si>
    <t>3.5   400x400   1=1.000 [A]</t>
  </si>
  <si>
    <t>322</t>
  </si>
  <si>
    <t>59030763</t>
  </si>
  <si>
    <t>dvířka revizní protipožární pro stěny a podhledy EI 60  600x600 mm</t>
  </si>
  <si>
    <t>3.1   700x500   1=1.000 [A]</t>
  </si>
  <si>
    <t>323</t>
  </si>
  <si>
    <t>763121511</t>
  </si>
  <si>
    <t>SDK stěna předsazená tl 39,5 mm profil CD+UD desky 1xA 12,5 bez izolace EI 15</t>
  </si>
  <si>
    <t>Stěna předsazená ze sádrokartonových desek  
  s nosnou konstrukcí z ocelových profilů CD a UD, s kotvením CD po 1 500 mm  
    jednoduše opláštěná deskou  
    standardní A tl. 12,5 mm, stěna tl.  
      39,5 mm, bez izolace, EI 15</t>
  </si>
  <si>
    <t>stěna na zakrytí niky vedení ZTI u schodiště1.pp, 1.np, 2.np0.64*3.2+0.639*7.6=6.904 [A]</t>
  </si>
  <si>
    <t>324</t>
  </si>
  <si>
    <t>763121714</t>
  </si>
  <si>
    <t>SDK stěna předsazená základní penetrační nátěr</t>
  </si>
  <si>
    <t>Stěna předsazená ze sádrokartonových desek  
  ostatní konstrukce a práce na předsazených stěnách ze sádrokartonových desek  
    základní penetrační nátěr</t>
  </si>
  <si>
    <t>325</t>
  </si>
  <si>
    <t>763131414</t>
  </si>
  <si>
    <t>SDK podhled desky 1xA 15 bez izolace dvouvrstvá spodní kce profil CD+UD</t>
  </si>
  <si>
    <t>Podhled ze sádrokartonových desek   
  dvouvrstvá zavěšená spodní konstrukce z ocelových profilů CD, UD  
    jednoduše opláštěná deskou standardní A, tl.  
      15 mm, bez izolace</t>
  </si>
  <si>
    <t>326</t>
  </si>
  <si>
    <t>763131714</t>
  </si>
  <si>
    <t>SDK podhled základní penetrační nátěr</t>
  </si>
  <si>
    <t>Podhled ze sádrokartonových desek   
  ostatní práce a konstrukce na podhledech ze sádrokartonových desek  
    základní penetrační nátěr</t>
  </si>
  <si>
    <t>podhledy  200.15+35.46+106.529=342.139 [A] 
střešní okna  14*0.5=7.000 [B] 
Celkem: 342.139+7=349.139 [C]</t>
  </si>
  <si>
    <t>327</t>
  </si>
  <si>
    <t>763131751</t>
  </si>
  <si>
    <t>Montáž parotěsné zábrany do SDK podhledu</t>
  </si>
  <si>
    <t>Podhled ze sádrokartonových desek   
  ostatní práce a konstrukce na podhledech ze sádrokartonových desek  
    montáž  
      parotěsné zábrany</t>
  </si>
  <si>
    <t>parotěsná fólie SDK podkroví pod TI 
2np řez 6.329, 8, 9  2.6, 2.7, 2.810.71*5.02=53.764 [A] 
3np       -621.9   5.19*1.47+5.19*5.04 =33.787 [B] 
            60.774    5.6*1.38=7.728 [C] 
 0.819, 4  (1.83+1.1+1.94)*2.31=11.250 [D] 
3np   3.5   4.35=4.350 [E] 
Celkem: 53.764+33.787+7.728+11.25+4.35=110.879 [F]</t>
  </si>
  <si>
    <t>328</t>
  </si>
  <si>
    <t>763161724</t>
  </si>
  <si>
    <t>SDK podkroví deska 1xDF 15 TI 100 mm 15 kg/m3 REI 30 DP3 dvouvrstvá spodní kce profil CD+UD na krokvových závěsech</t>
  </si>
  <si>
    <t>Podkroví ze sádrokartonových desek   
  dvouvrstvá spodní konstrukce z ocelových profilů CD, UD  
    na krokvových závěsech  
    jednoduše opláštěná deskou  
    protipožární DF, tl.  
      15 mm, TI tl. 100 mm 15 kg/m3, REI 30 DP3</t>
  </si>
  <si>
    <t>2np řez 6.329, 8, 9  2.6, 2.7, 2.810.71*5.02=53.764 [A] 
3np       -621.9   5.19*1.47+5.19*5.04 =33.787 [B] 
            60.774    5.6*1.38=7.728 [C] 
 0.819, 4  (1.83+1.1+1.94)*2.31=11.250 [D] 
Celkem: 53.764+33.787+7.728+11.25=106.529 [E]</t>
  </si>
  <si>
    <t>329</t>
  </si>
  <si>
    <t>763161744</t>
  </si>
  <si>
    <t>SDK podkroví deska 1xDFH2 15 TI 100 mm 15 kg/m3 REI 30 DP3 dvouvrstvá spodní kce profil CD+UD na krokvových závěsech</t>
  </si>
  <si>
    <t>Podkroví ze sádrokartonových desek   
  dvouvrstvá spodní konstrukce z ocelových profilů CD, UD  
    na krokvových závěsech  
    jednoduše opláštěná deskou  
    impregnovanými protipožárními DFH2, tl.  
      15 mm, TI tl. 100 mm 15 kg/m3, REI 30 DP3</t>
  </si>
  <si>
    <t>3np   3.5   4.35=4.350 [A]</t>
  </si>
  <si>
    <t>330</t>
  </si>
  <si>
    <t>763172377</t>
  </si>
  <si>
    <t>Montáž dvířek revizních jednoplášťových SDK kcí ostatních vel. do 0,16 m2pro podhledy</t>
  </si>
  <si>
    <t>Montáž dvířek pro konstrukce ze sádrokartonových desek  
  revizních jednoplášťových  
    pro podhledy  
    ostatních velikostí  
      do 0,16 m2</t>
  </si>
  <si>
    <t>1S.4   500x200   1=1.000 [A] 
1S.9   300x350   1=1.000 [B] 
2.4     400x400    1=1.000 [C] 
Celkem: 1+1+1=3.000 [D]</t>
  </si>
  <si>
    <t>331</t>
  </si>
  <si>
    <t>763172378</t>
  </si>
  <si>
    <t>Montáž dvířek revizních jednoplášťových SDK kcí ostatních vel. do 0,5 m2 pro podhledy</t>
  </si>
  <si>
    <t>Montáž dvířek pro konstrukce ze sádrokartonových desek  
  revizních jednoplášťových  
    pro podhledy  
    ostatních velikostí  
      do 0,5 m2</t>
  </si>
  <si>
    <t>1S.4   500x500  1=1.000 [A] 
1S10  680x1140   1=1.000 [B] 
Celkem: 1+1=2.000 [C]</t>
  </si>
  <si>
    <t>332</t>
  </si>
  <si>
    <t>763172477</t>
  </si>
  <si>
    <t>Montáž dvířek revizních protipožárních SDK kcí ostatních vel. do 0,16 m2 pro podhledy</t>
  </si>
  <si>
    <t>Montáž dvířek pro konstrukce ze sádrokartonových desek  
  revizních protipožárních  
    pro podhledy  
    ostatních velikostí  
      do 0,16 m2</t>
  </si>
  <si>
    <t>3.5    400x400   1=1.000 [A]</t>
  </si>
  <si>
    <t>333</t>
  </si>
  <si>
    <t>763172478</t>
  </si>
  <si>
    <t>Montáž dvířek revizních protipožárních SDK kcí ostatních vel. do 0,5 m2 pro podhledy</t>
  </si>
  <si>
    <t>Montáž dvířek pro konstrukce ze sádrokartonových desek  
  revizních protipožárních  
    pro podhledy  
    ostatních velikostí  
      do 0,5 m2</t>
  </si>
  <si>
    <t>334</t>
  </si>
  <si>
    <t>763182411</t>
  </si>
  <si>
    <t>SDK opláštění obvodu střešního okna hl do 0,5 m</t>
  </si>
  <si>
    <t>Výplně otvorů konstrukcí ze sádrokartonových desek   
  opláštění obvodu (špalety) střešního okna  
    z desek včetně Al rohu  
      hloubky do 0,5 m</t>
  </si>
  <si>
    <t>střešní okna   (0.8+1)*2*4=14.400 [A]</t>
  </si>
  <si>
    <t>335</t>
  </si>
  <si>
    <t>784211105</t>
  </si>
  <si>
    <t>Dvojnásobné bílé malby ze směsí za mokra výborně oděruvzdorných v místnostech v přes 5,00 m</t>
  </si>
  <si>
    <t>Malby z malířských směsí oděruvzdorných za mokra  
  dvojnásobné, bílé  
    za mokra oděruvzdorné výborně  
    v místnostech výšky  
      přes 5,00 m</t>
  </si>
  <si>
    <t>sádrokartonové konstrukce  
předstěny   6.904=6.904 [A] 
podhled     349.139=349.139 [B] 
Celkem: 6.904+349.139=356.043 [C]</t>
  </si>
  <si>
    <t>336</t>
  </si>
  <si>
    <t>998763303</t>
  </si>
  <si>
    <t>Přesun hmot tonážní pro sádrokartonové konstrukce v objektech v přes 12 do 24 m</t>
  </si>
  <si>
    <t>Přesun hmot pro konstrukce montované z desek   
  sádrokartonových, sádrovláknitých, cementovláknitých nebo cementových  
    stanovený z hmotnosti přesunovaného materiálu  
    vodorovná dopravní vzdálenost do 50 m  
    v objektech výšky  
      přes 12 do 24 m</t>
  </si>
  <si>
    <t>4.41=4.410 [A]</t>
  </si>
  <si>
    <t>337</t>
  </si>
  <si>
    <t>998763381</t>
  </si>
  <si>
    <t>Příplatek k přesunu hmot tonážní 763 SDK prováděný bez použití mechanizace</t>
  </si>
  <si>
    <t>Přesun hmot pro konstrukce montované z desek   
  sádrokartonových, sádrovláknitých, cementovláknitých nebo cementových  
    Příplatek k cenám  
    za přesun prováděný bez použití mechanizace  
      pro jakoukoliv výšku objektu</t>
  </si>
  <si>
    <t>338</t>
  </si>
  <si>
    <t>R76313145</t>
  </si>
  <si>
    <t>SDK podhled deska 1xH2 15 bez izolace dvouvrstvá spodní kce profil CD+UD</t>
  </si>
  <si>
    <t>Podhled ze sádrokartonových desek   
  dvouvrstvá zavěšená spodní konstrukce z ocelových profilů CD, UD  
    jednoduše opláštěná deskou impregnovanou , tl.  
      15 mm, bez izolace</t>
  </si>
  <si>
    <t>1pp 
1S.8, 1S.9, 1S.11, 1S.15  3.51+10.03+10.48+2.35=26.370 [A] 
'1np 
0=0.000 [B] 
'2np 
2.3, 2.4 2.5   1.8+7.29+1.76=10.850 [C] 
'3np 
3.5  4.35=4.350 [D] 
Celkem: 26.37+0+10.85+4.35=41.570 [E]</t>
  </si>
  <si>
    <t>764.0</t>
  </si>
  <si>
    <t>Konstrukce klempířské - demolice</t>
  </si>
  <si>
    <t>339</t>
  </si>
  <si>
    <t>764001821</t>
  </si>
  <si>
    <t>Demontáž krytiny ze svitků nebo tabulí do suti</t>
  </si>
  <si>
    <t>Demontáž klempířských konstrukcí  
  krytiny  
    ze svitků nebo tabulí  
      do suti</t>
  </si>
  <si>
    <t>falcový plech 
2*14.5+1*6+5.2*22.5=152.000 [A]</t>
  </si>
  <si>
    <t>340</t>
  </si>
  <si>
    <t>764001891</t>
  </si>
  <si>
    <t>Demontáž úžlabí do suti</t>
  </si>
  <si>
    <t>Demontáž klempířských konstrukcí  
  oplechování úžlabí  
    do suti</t>
  </si>
  <si>
    <t>2*5.450=10.900 [A]</t>
  </si>
  <si>
    <t>341</t>
  </si>
  <si>
    <t>764002801</t>
  </si>
  <si>
    <t>Demontáž závětrné lišty do suti</t>
  </si>
  <si>
    <t>Demontáž klempířských konstrukcí  
  závětrné lišty  
    do suti</t>
  </si>
  <si>
    <t>(4.2*4)+16+14.5+15=62.300 [A]</t>
  </si>
  <si>
    <t>342</t>
  </si>
  <si>
    <t>764002812</t>
  </si>
  <si>
    <t>Demontáž okapového plechu do suti v krytině skládané</t>
  </si>
  <si>
    <t>Demontáž klempířských konstrukcí  
  okapového plechu  
    do suti, v krytině  
      skládané</t>
  </si>
  <si>
    <t>22+13+5+12.2+12.2=64.400 [A]</t>
  </si>
  <si>
    <t>343</t>
  </si>
  <si>
    <t>764002821</t>
  </si>
  <si>
    <t>Demontáž střešního výlezu do suti</t>
  </si>
  <si>
    <t>Demontáž klempířských konstrukcí  
  střešního výlezu  
    do suti</t>
  </si>
  <si>
    <t>344</t>
  </si>
  <si>
    <t>764002851</t>
  </si>
  <si>
    <t>Demontáž oplechování parapetů do suti</t>
  </si>
  <si>
    <t>Demontáž klempířských konstrukcí  
  oplechování parapetů  
    do suti</t>
  </si>
  <si>
    <t>1.PP 
3*1.3+0.5=4.400 [A] 
'1. NP 
11*1.3+0.5=14.800 [B] 
'2. NP  
8*1.3+2.4+0.5=13.300 [C] 
'3.NP 
2*1.3+2*2.4+0.5=7.900 [D] 
Celkem: 4.4+14.8+13.3+7.9=40.400 [E]</t>
  </si>
  <si>
    <t>345</t>
  </si>
  <si>
    <t>764002871</t>
  </si>
  <si>
    <t>Demontáž lemování zdí do suti</t>
  </si>
  <si>
    <t>Demontáž klempířských konstrukcí  
  lemování zdí  
    do suti</t>
  </si>
  <si>
    <t>14+6+17=37.000 [A]</t>
  </si>
  <si>
    <t>346</t>
  </si>
  <si>
    <t>764002881</t>
  </si>
  <si>
    <t>Demontáž lemování střešních prostupů do suti</t>
  </si>
  <si>
    <t>Demontáž klempířských konstrukcí  
  lemování střešních prostupů  
    do suti</t>
  </si>
  <si>
    <t>0.32+0.7+0.7=1.720 [A]</t>
  </si>
  <si>
    <t>347</t>
  </si>
  <si>
    <t>764002891</t>
  </si>
  <si>
    <t>Demontáž lemování sloupků komínových lávek do suti</t>
  </si>
  <si>
    <t>Demontáž klempířských konstrukcí  
  lemování sloupků komínových lávek  
    do suti</t>
  </si>
  <si>
    <t>348</t>
  </si>
  <si>
    <t>764004801</t>
  </si>
  <si>
    <t>Demontáž podokapního žlabu do suti</t>
  </si>
  <si>
    <t>Demontáž klempířských konstrukcí  
  žlabu  
    podokapního  
      do suti</t>
  </si>
  <si>
    <t>6.5+12.4+5+13+22.5=59.400 [A]</t>
  </si>
  <si>
    <t>349</t>
  </si>
  <si>
    <t>764004861</t>
  </si>
  <si>
    <t>Demontáž svodu do suti</t>
  </si>
  <si>
    <t>Demontáž klempířských konstrukcí  
  svodu  
    do suti</t>
  </si>
  <si>
    <t>18+4+4+24=50.000 [A]</t>
  </si>
  <si>
    <t>764.1</t>
  </si>
  <si>
    <t>Konstrukce klempířské - nové</t>
  </si>
  <si>
    <t>350</t>
  </si>
  <si>
    <t>764141411</t>
  </si>
  <si>
    <t>Krytina střechy rovné drážkováním ze svitků z TiZn předzvětralého plechu rš 670 mm sklonu do 30°</t>
  </si>
  <si>
    <t>Krytina ze svitků nebo tabulí z titanzinkového předzvětralého plechu  
  s úpravou u okapů, prostupů a výčnělků  
    střechy rovné  
    drážkováním ze svitků  
    rš 670 mm, sklon střechy  
      do 30 st.</t>
  </si>
  <si>
    <t>na bednění z prken 96 OSB desek pultpvé střechy 96=96.000 [A]</t>
  </si>
  <si>
    <t>351</t>
  </si>
  <si>
    <t>764141491</t>
  </si>
  <si>
    <t>Příplatek k cenám krytiny z TiZn předzvětralého plechu za těsnění drážek sklonu do 10°</t>
  </si>
  <si>
    <t>Krytina ze svitků nebo tabulí z titanzinkového předzvětralého plechu  
  s úpravou u okapů, prostupů a výčnělků  
    Příplatek k cenám  
      za těsnění drážek ve sklonu do 10 st.</t>
  </si>
  <si>
    <t>352</t>
  </si>
  <si>
    <t>764242401</t>
  </si>
  <si>
    <t>Oplechování štítu závětrnou lištou z TiZn předzvětralého plechu rš 160 mm</t>
  </si>
  <si>
    <t>Oplechování střešních prvků z titanzinkového předzvětralého plechu  
  štítu závětrnou lištou  
    rš 160 mm</t>
  </si>
  <si>
    <t>K16d    Lemování stříšky 1 4.04 3 -závětrná lišta rs 133  1.01*4=4.040 [A] 
K16eLemování stříšky 1 - boční krytrš 140 1=1.000 [B] 
K16fLemování stříšky 1 - boční kryt rš 140  1=1.000 [C] 
K16k  Lemování stříšky 3 - boční kryt rš 140 1=1.000 [D] 
K16k  Lemování stříšky 3 - boční kryt rš 140  1=1.000 [E] 
K17e   Lemování stříšky 2 - boční kryt rš 140 0.86=0.860 [F] 
K17fLemování stříšky 2 - boční kryt rš 140 0.86=0.860 [G] 
K17d     Lemování stříšky 2 -závětrná lišta rs 133       0.86*2 =1.720 [H] 
Celkem: 4.04+1.72 =5.760 [I]</t>
  </si>
  <si>
    <t>353</t>
  </si>
  <si>
    <t>764242403</t>
  </si>
  <si>
    <t>Oplechování štítu závětrnou lištou z TiZn předzvětralého plechu rš 250 mm</t>
  </si>
  <si>
    <t>Oplechování střešních prvků z titanzinkového předzvětralého plechu  
  štítu závětrnou lištou  
    rš 250 mm</t>
  </si>
  <si>
    <t>K7  Lemování sedlových střech - závětrná lišta   48.342=48.342 [A] 
K8 Lemování pultové stříšky - závětrná lišta  10.92=10.920 [B]</t>
  </si>
  <si>
    <t>354</t>
  </si>
  <si>
    <t>764242430</t>
  </si>
  <si>
    <t>Oplechování rovné okapové hrany z TiZn předzvětralého plechu rš 120 mm</t>
  </si>
  <si>
    <t>Oplechování střešních prvků z titanzinkového předzvětralého plechu  
  okapu okapovým plechem  
    střechy rovné  
      rš 120 mm</t>
  </si>
  <si>
    <t>K16c Lemování stříšky 1 - spodní držák okapničky  1.05=1.050 [A]</t>
  </si>
  <si>
    <t>355</t>
  </si>
  <si>
    <t>764243456</t>
  </si>
  <si>
    <t>Sněhový zachytávač krytiny z TiZn předzvětralého plechu průběžný dvoutrubkový</t>
  </si>
  <si>
    <t>Oplechování střešních prvků z titanzinkového předzvětralého plechu  
  sněhový zachytávač průbežný  
    dvoutrubkový</t>
  </si>
  <si>
    <t>zábrana u pultové střechy 
20+1=21.000 [A]</t>
  </si>
  <si>
    <t>356</t>
  </si>
  <si>
    <t>764246444</t>
  </si>
  <si>
    <t>Oplechování parapetů rovných celoplošně lepené z TiZn předzvětralého plechu rš 330 mm</t>
  </si>
  <si>
    <t>Oplechování parapetů z titanzinkového předzvětralého plechu  
  rovných  
    celoplošně lepené, bez rohů  
      rš 330 mm</t>
  </si>
  <si>
    <t>89.1-K5 parapety   1.09*2+1.13*15+1.1+1.19*3+2.040*2=27.880 [A]</t>
  </si>
  <si>
    <t>357</t>
  </si>
  <si>
    <t>764341419</t>
  </si>
  <si>
    <t>Lemování rovných zdí střech s krytinou skládanou z TiZn předzvětralého plechu rš 800 mm</t>
  </si>
  <si>
    <t>Lemování zdí z titanzinkového předzvětralého plechu  
  boční nebo horní  
    rovných, střech s krytinou  
    skládanou mimo prejzovou  
      rš 800 mm</t>
  </si>
  <si>
    <t>K16e   Lemování stříšky 1 - spodní kryt  rs  1010  1.46=1.460 [A] 
K16f    Lemování stříšky 1  - TR14/112  rs 1000   1.05=1.000 [B] 
K16j     Lemování stříšky 1 - spodní kryt rs 1010   1.71=1.700 [C] 
kK        Lemování stříšky 1  - TR14/112  rs 1000     1.3=1.300 [D] 
K17e   Lemování stříšky 2 - spodní kryt rs 860     3.57=3.570 [E] 
K17f     Lemování stříšky 2 - TR14/112 rs 1010   3.16=3.160 [F] 
Celkem: 1.46+1+1.7+1.3+3.57+3.16=12.190 [G]</t>
  </si>
  <si>
    <t>358</t>
  </si>
  <si>
    <t>764541405</t>
  </si>
  <si>
    <t>Žlab podokapní půlkruhový z TiZn předzvětralého plechu rš 330 mm</t>
  </si>
  <si>
    <t>Žlab podokapní z titanzinkového předzvětralého plechu  
  včetně háků a čel  
    půlkruhový  
      rš 330 mm</t>
  </si>
  <si>
    <t>K19    Okapový žlab  59.90=59.900 [A]</t>
  </si>
  <si>
    <t>359</t>
  </si>
  <si>
    <t>764541446</t>
  </si>
  <si>
    <t>Kotlík oválný (trychtýřový) pro podokapní žlaby z TiZn předzvětralého plechu 330/100 mm</t>
  </si>
  <si>
    <t>Žlab podokapní z titanzinkového předzvětralého plechu  
  včetně háků a čel  
    kotlík  
    oválný (trychtýřový), rš žlabu/průměr svodu  
      330/100 mm</t>
  </si>
  <si>
    <t>360</t>
  </si>
  <si>
    <t>764548423</t>
  </si>
  <si>
    <t>Svody kruhové včetně objímek, kolen, odskoků z TiZn předzvětralého plechu průměru 100 mm</t>
  </si>
  <si>
    <t>Svod z titanzinkového předzvětralého plechu  
  včetně objímek, kolen a odskoků  
    kruhový, průměru  
      100 mm</t>
  </si>
  <si>
    <t>svody  50=50.000 [A]</t>
  </si>
  <si>
    <t>361</t>
  </si>
  <si>
    <t>998764103</t>
  </si>
  <si>
    <t>Přesun hmot tonážní pro konstrukce klempířské v objektech v přes 12 do 24 m</t>
  </si>
  <si>
    <t>Přesun hmot pro konstrukce klempířské  
  stanovený z hmotnosti přesunovaného materiálu  
    vodorovná dopravní vzdálenost do 50 m  
    v objektech výšky  
      přes 12 do 24 m</t>
  </si>
  <si>
    <t>1.54=1.540 [A]</t>
  </si>
  <si>
    <t>362</t>
  </si>
  <si>
    <t>998764181</t>
  </si>
  <si>
    <t>Příplatek k přesunu hmot tonážní 764 prováděný bez použití mechanizace</t>
  </si>
  <si>
    <t>Přesun hmot pro konstrukce klempířské  
  stanovený z hmotnosti přesunovaného materiálu  
    Příplatek k cenám  
    za přesun prováděný bez použití mechanizace  
      pro jakoukoliv výšku objektu</t>
  </si>
  <si>
    <t>363</t>
  </si>
  <si>
    <t>R13611210</t>
  </si>
  <si>
    <t>plech ocelový hladký jakost S235JR tl 2mm tabule</t>
  </si>
  <si>
    <t>Plechy s vyřezaným nápisem a výřezem otvoru pro mincovník</t>
  </si>
  <si>
    <t>plechy' 'PL1, PL2' ' vyřezaný nápis laserem  
2.2*2.24*0.002*7.85=0.077 [A]</t>
  </si>
  <si>
    <t>364</t>
  </si>
  <si>
    <t>R7642414</t>
  </si>
  <si>
    <t>Oplechování úžlabí z TiZn předzvětralého plechu rš 370 mm</t>
  </si>
  <si>
    <t>Oplechování střešních prvků z titanzinkového předzvětralého plechu  
  úžlabí  
    rš 370 mm</t>
  </si>
  <si>
    <t>K18  Úžlabí sedlových střech  rs 370   5.55*2=11.100 [A]</t>
  </si>
  <si>
    <t>365</t>
  </si>
  <si>
    <t>R764242.5</t>
  </si>
  <si>
    <t>Oplechování rovné okapové hrany z TiZn předzvětralého plechu rš 210 mm</t>
  </si>
  <si>
    <t>Oplechování střešních prvků z titanzinkového předzvětralého plechu  
  okapu okapovým plechem  
    střechy rovné  
      rš 210 mm</t>
  </si>
  <si>
    <t>K6 okapnička   66.95=66.950 [A] 
K16b  Lemování stříšky 1  r.š. 207- okapnička  1.05=1.050 [B] 
K16h  Lemování stříšky 3 rs 207   - okapnička   1.3=1.300 [C] 
K17b  Lemování stříšky 2  rs 207 - okapnička     3.340=3.340 [D] 
Celkem: 66.95+1.05+1.3+3.34=72.640 [E]</t>
  </si>
  <si>
    <t>366</t>
  </si>
  <si>
    <t>R7642424</t>
  </si>
  <si>
    <t>Oplechování štítu závětrnou lištou z TiZn předzvětralého plechu rš 235 mm</t>
  </si>
  <si>
    <t>K9  Lemování pultové stříšky - závětrná lišta - vrcholová rš 235 2*1.2=2.400 [A]</t>
  </si>
  <si>
    <t>367</t>
  </si>
  <si>
    <t>R764341.4</t>
  </si>
  <si>
    <t>Lemování rovných zdí střech s krytinou skládanou z TiZn předzvětralého plechu rš 165 mm</t>
  </si>
  <si>
    <t>Lemování zdí z titanzinkového předzvětralého plechu  
  boční nebo horní  
    rovných, střech s krytinou  
    skládanou mimo prejzovou  
      rš 165 mm</t>
  </si>
  <si>
    <t>horní díl lemování zdí  
K10b  Lemování střech v kontaktu s fasádou - horní hrana pultové stříšky a fasáda  17.6=17.600 [A] 
K10d  Lemování střech v kontaktu s fasádou - boční hrana sedlové střechy 2NP v kontaktu s fasádou  14.4=14.400 [B] 
K10f    Lemování střech v kontaktu s fasádou - boční hrana sedlové střechy 3NP v kontaktu s fasádou 6.4=6.400 [C] 
K11b   Lemování stávajícího komínového tělesa   3.36=3.360 [D] 
K12b   Lemování prostupu VZT jednotky - prostup pro odvětrná digestoří   0.6=0.600 [E] 
K13b   Lemování prostupu VZT jednotky - prostup pro odvětrní CHÚC AII.   2.8=2.800 [F] 
K14b   Lemování prostupu ZTI   0.4=0.400 [G] 
K15b   Lemování prostupu SATELITU0.4=0.400 [H] 
K16a    Lemování stříšky 1 - stříška v kontaktu s fasádou rs 149  1.05=1.050 [I] 
K16g   Lemování stříšky 3 - stříška v kontaktu s fasádou  rs 149   1.3=1.300 [J] 
K17a   Lemování stříšky 2 - stříška v kontaktu s fasádou rs 149    3.34=3.340 [K] 
Celkem: 17.6+14.4+6.4+3.36+0.6+2.8+0.4+0.4+1.05+1.3+3.34=51.650 [L]</t>
  </si>
  <si>
    <t>368</t>
  </si>
  <si>
    <t>R764341.6</t>
  </si>
  <si>
    <t>Lemování rovných zdí střech s krytinou skládanou z TiZn předzvětralého plechu rš 118 mm</t>
  </si>
  <si>
    <t>Lemování zdí z titanzinkového předzvětralého plechu  
  boční nebo horní  
    rovných, střech s krytinou  
    skládanou mimo prejzovou  
      rš 118 mm</t>
  </si>
  <si>
    <t>K16c  Lemování stříšky 1 - spodní držák okapničky   1.05=1.050 [A] 
K16i    Lemování stříšky 1 - spodní držák okapničky   1.3=1.300 [B] 
K17c  Lemování stříšky 2 - spodní držák okapničky   3.34=3.340 [C] 
Celkem: 1.05+1.3+3.34=5.690 [D]</t>
  </si>
  <si>
    <t>369</t>
  </si>
  <si>
    <t>R764342.1</t>
  </si>
  <si>
    <t>Spodní lemování rovných zdí střech s krytinou skládanou z TiZn předzvětralého plechu rš 260mm</t>
  </si>
  <si>
    <t>Lemování zdí z titanzinkového předzvětralého plechu  
  spodní s formováním do tvaru krytiny  
    rovných, střech s krytinou  
    skládanou mimo prejzovou  
      rš 330 mm</t>
  </si>
  <si>
    <t>K10a   Lemování střech v kontaktu s fasádou - horní hrana pultové stříšky 17.6 fasáda  17.60=17.600 [A] 
K10c   Lemování střech v kontaktu s fasádou - boční hrana sedlové střechy 2NP v kontaktu s fasádou   14.4=14.400 [B] 
K10f    Lemování střech v kontaktu s fasádou - boční hrana sedlové střechy 3NP v kontaktu s fasádou   6.4=6.400 [C] 
Celkem: 17.6+14.4+6.4=38.400 [D]</t>
  </si>
  <si>
    <t>370</t>
  </si>
  <si>
    <t>R764342.2</t>
  </si>
  <si>
    <t>Spodní lemování rovných zdí střech s krytinou skládanou z TiZn předzvětralého plechu rš 310 mm</t>
  </si>
  <si>
    <t>K11a Lemování stávajícího komínového tělesa   3.36=3.360 [A]</t>
  </si>
  <si>
    <t>371</t>
  </si>
  <si>
    <t>R764342.3</t>
  </si>
  <si>
    <t>Spodní lemování rovných zdí střech s krytinou skládanou z TiZn předzvětralého plechu rš 235 mm</t>
  </si>
  <si>
    <t>K12a   Lemování prostupu VZT jednotky - prostup pro odvětrná digestoří  0.5=0.500 [A] 
K12cLemování prostupu VZT jednotky - prostup pro odvětrná digestoří 0.5=0.500 [B] 
K14a   Lemování prostupu ZTI 0.2*3=0.600 [C] 
K14a   Lemování prostupu ZTI  0.2*3=0.600 [D] 
K15a   Lemování prostupu SATELITU  0.2=0.200 [E] 
K15c   Lemování prostupu SATELITU  0.2=0.200 [F] 
Celkem: 0.5+0.5+0.6+0.6+0.2+0.2=2.600 [G]</t>
  </si>
  <si>
    <t>372</t>
  </si>
  <si>
    <t>R764342.4</t>
  </si>
  <si>
    <t>Spodní lemování rovných zdí střech s krytinou skládanou z TiZn předzvětralého plechu rš 365 mm</t>
  </si>
  <si>
    <t>Lemování zdí z titanzinkového předzvětralého plechu  
  spodní s formováním do tvaru krytiny  
    rovných, střech s krytinou  
    skládanou mimo prejzovou  
      rš 365 mm</t>
  </si>
  <si>
    <t>K13a Lemování prostupu VZT jednotky - prostup pro odvětrní CHÚC AII. rš 355 1.6=1.600 [A] 
89.13b Lemování prostupu VZT jednotky - prostup pro odvětrní CHÚC AII. rš 365  1.6=1.600 [B] 
Celkem: 1.6+1.6=3.200 [C]</t>
  </si>
  <si>
    <t>765</t>
  </si>
  <si>
    <t>Krytina skládaná</t>
  </si>
  <si>
    <t>373</t>
  </si>
  <si>
    <t>765131803</t>
  </si>
  <si>
    <t>Demontáž azbestocementové skládané krytiny sklonu do 30° do suti</t>
  </si>
  <si>
    <t>Demontáž azbestocementové krytiny skládané  
  sklonu do 30 st.  
    do suti</t>
  </si>
  <si>
    <t>2*7.212*6.381+2*12.249*4.219-14.5+2*7.162*6.190+2*7.9=285.362 [A]</t>
  </si>
  <si>
    <t>374</t>
  </si>
  <si>
    <t>765131823</t>
  </si>
  <si>
    <t>Demontáž hřebene nebo nároží z hřebenáčů azbestocementové skládané krytiny sklonu do 30° do suti</t>
  </si>
  <si>
    <t>Demontáž azbestocementové krytiny skládané  
  sklonu do 30 st.  
    hřebene nebo nároží  
    z hřebenáčů  
      do suti</t>
  </si>
  <si>
    <t>6.381+12.249+2*5.450+8.928=38.458 [A]</t>
  </si>
  <si>
    <t>375</t>
  </si>
  <si>
    <t>765131843</t>
  </si>
  <si>
    <t>Příplatek k cenám demontáže skládané azbestocementové krytiny za sklon přes 30°</t>
  </si>
  <si>
    <t>Demontáž azbestocementové krytiny skládané  
  Příplatek k cenám  
    za sklon přes 30 st.  
      demontáže krytiny</t>
  </si>
  <si>
    <t>285.36=285.360 [A]</t>
  </si>
  <si>
    <t>376</t>
  </si>
  <si>
    <t>765131853</t>
  </si>
  <si>
    <t>Příplatek k cenám demontáže hřebene nebo nároží skládané azbestocementové krytiny za sklon přes 30°</t>
  </si>
  <si>
    <t>Demontáž azbestocementové krytiny skládané  
  Příplatek k cenám  
    za sklon přes 30 st.  
      demontáže hřebene nebo nároží</t>
  </si>
  <si>
    <t>38.458=38.458 [A]</t>
  </si>
  <si>
    <t>765.1</t>
  </si>
  <si>
    <t>Krytiny tvrdé - střechy</t>
  </si>
  <si>
    <t>377</t>
  </si>
  <si>
    <t>59660026</t>
  </si>
  <si>
    <t>taška bobrovka režná větrací</t>
  </si>
  <si>
    <t>12+12+10+10=44.000 [A]</t>
  </si>
  <si>
    <t>378</t>
  </si>
  <si>
    <t>59660252</t>
  </si>
  <si>
    <t>taška prostupová kovová pro keramickou krytinu bobrovka</t>
  </si>
  <si>
    <t>prostupy  ZTI, VZT  5=5.000 [A]</t>
  </si>
  <si>
    <t>379</t>
  </si>
  <si>
    <t>765111504</t>
  </si>
  <si>
    <t>Příplatek k montáži krytiny keramické za připevňovací prostředky za sklon přes 40° do 50°</t>
  </si>
  <si>
    <t>Montáž krytiny keramické   
  Příplatek k cenám  
    včetně připevňovacích prostředků  
      za sklon přes 40 do 50 st.</t>
  </si>
  <si>
    <t>380</t>
  </si>
  <si>
    <t>765113912</t>
  </si>
  <si>
    <t>Příplatek ke krytině keramické za sklon přes 40° do 50°</t>
  </si>
  <si>
    <t>Krytina keramická drážková  
  sklonu střechy do 30 st.  
    Příplatek cenám  
    za sklon  
      přes 40 st. do 50 st.</t>
  </si>
  <si>
    <t>285.362=285.362 [A]</t>
  </si>
  <si>
    <t>381</t>
  </si>
  <si>
    <t>765114011</t>
  </si>
  <si>
    <t>Krytina keramická bobrovka režná korunové krytí sklonu do 30° na sucho</t>
  </si>
  <si>
    <t>Krytina keramická hladká bobrovka  
  sklonu střechy do 30 st.  
    na sucho  
    korunové krytí  
      režná</t>
  </si>
  <si>
    <t>382</t>
  </si>
  <si>
    <t>765114311</t>
  </si>
  <si>
    <t>Krytina keramická bobrovka hřeben z hřebenáčů režných na sucho s větracím pásem olověným</t>
  </si>
  <si>
    <t>Krytina keramická hladká bobrovka  
  sklonu střechy do 30 st.  
    hřeben  
    na sucho s větracím pásem kovovým, z hřebenáčů  
      režných</t>
  </si>
  <si>
    <t>383</t>
  </si>
  <si>
    <t>765114431</t>
  </si>
  <si>
    <t>Krytina keramická bobrovka úžlabí provázané rovnoboké z tašek režných</t>
  </si>
  <si>
    <t>Krytina keramická hladká bobrovka  
  sklonu střechy do 30 st.  
    úžlabí  
    vykládané  
    provázané (vyložené) rovnoboké z tašek  
      režných</t>
  </si>
  <si>
    <t>4.335*2=8.670 [A]</t>
  </si>
  <si>
    <t>384</t>
  </si>
  <si>
    <t>765115021</t>
  </si>
  <si>
    <t>Montáž keramické speciální tašky (větrací, protisněhové, prostupové) bobrovky na sucho</t>
  </si>
  <si>
    <t>Montáž střešních doplňků krytiny keramické   
  speciálních tašek  
    větracích, protisněhových, prostupových, ukončovacích  
    hladkých (bobrovky)  
      na sucho</t>
  </si>
  <si>
    <t>větrací tašky pod hřebenem  mezi krokve  
12+12+10+10=44.000 [A] 
prostupové  5=5.000 [B] 
Celkem: 44+5=49.000 [C]</t>
  </si>
  <si>
    <t>385</t>
  </si>
  <si>
    <t>998765103</t>
  </si>
  <si>
    <t>Přesun hmot tonážní pro krytiny skládané v objektech v přes 12 do 24 m</t>
  </si>
  <si>
    <t>Přesun hmot pro krytiny skládané  
  stanovený z hmotnosti přesunovaného materiálu  
    vodorovná dopravní vzdálenost do 50 m  
    na objektech výšky  
      přes 12 do 24 m</t>
  </si>
  <si>
    <t>20.17=20.170 [A]</t>
  </si>
  <si>
    <t>386</t>
  </si>
  <si>
    <t>998765181</t>
  </si>
  <si>
    <t>Příplatek k přesunu hmot tonážní 765 prováděný bez použití mechanizace</t>
  </si>
  <si>
    <t>Přesun hmot pro krytiny skládané  
  stanovený z hmotnosti přesunovaného materiálu  
    Příplatek k cenám  
    za přesun prováděný bez použití mechanizace  
      pro jakoukoliv výšku objektu</t>
  </si>
  <si>
    <t>766.0</t>
  </si>
  <si>
    <t>Konstrukce truhlářské</t>
  </si>
  <si>
    <t>387</t>
  </si>
  <si>
    <t>60794104</t>
  </si>
  <si>
    <t>parapet dřevotřískový vnitřní povrch laminátový š 340mm</t>
  </si>
  <si>
    <t>O03   1.4=1.400 [A]</t>
  </si>
  <si>
    <t>388</t>
  </si>
  <si>
    <t>60794107</t>
  </si>
  <si>
    <t>parapet dřevotřískový vnitřní povrch laminátový š 500mm</t>
  </si>
  <si>
    <t>O03  1.4=1.400 [A] 
O04  1.1*2 =2.200 [B] 
O05  1.1 =1.100 [C] 
O06   1.6=1.600 [D] 
Celkem: 1.4+2.2+1.1+1.6=6.300 [E]</t>
  </si>
  <si>
    <t>389</t>
  </si>
  <si>
    <t>766441822</t>
  </si>
  <si>
    <t>Demontáž parapetních desek dřevěných nebo plastových šířky přes 300 mm délky do 2000 mm</t>
  </si>
  <si>
    <t>Demontáž parapetních desek dřevěných nebo plastových  
  šířky přes 300 mm, délky  
    přes 1000 do 2000 mm</t>
  </si>
  <si>
    <t>plastové parapety 
'1.PP+1,NP+2.NP+3.NP 
3+10+7+2=22.000 [A]</t>
  </si>
  <si>
    <t>390</t>
  </si>
  <si>
    <t>766441823</t>
  </si>
  <si>
    <t>Demontáž parapetních desek dřevěných nebo plastových šířky do 300 mm délky přes 2000 mm</t>
  </si>
  <si>
    <t>Demontáž parapetních desek dřevěných nebo plastových  
  šířky do 300 mm, délky  
    přes 2000 mm</t>
  </si>
  <si>
    <t>plastové parapety  
'2. NP + 3. NP 
1+3=4.000 [A]</t>
  </si>
  <si>
    <t>391</t>
  </si>
  <si>
    <t>766660001</t>
  </si>
  <si>
    <t>Montáž dveřních křídel otvíravých jednokřídlových š do 0,8 m do ocelové zárubně</t>
  </si>
  <si>
    <t>Montáž dveřních křídel dřevěných nebo plastových  
  otevíravých  
    do ocelové zárubně  
    povrchově upravených  
    jednokřídlových, šířky  
      do 800 mm</t>
  </si>
  <si>
    <t>D26 až D28 3=3.000 [A] 
0  1=1.000 [B] 
D30  1=1.000 [C] 
D37   1=1.000 [D] 
D39    1=1.000 [E] 
Celkem: 3+1+1+1+1=7.000 [F]</t>
  </si>
  <si>
    <t>392</t>
  </si>
  <si>
    <t>766660002</t>
  </si>
  <si>
    <t>Montáž dveřních křídel otvíravých jednokřídlových š přes 0,8 m do ocelové zárubně</t>
  </si>
  <si>
    <t>Montáž dveřních křídel dřevěných nebo plastových  
  otevíravých  
    do ocelové zárubně  
    povrchově upravených  
    jednokřídlových, šířky  
      přes 800 mm</t>
  </si>
  <si>
    <t>D29  1=1.000 [A] 
D31- D33  3=3.000 [B] 
D36   1=1.000 [C] 
D38  1=1.000 [D] 
Celkem: 1+3+1+1=6.000 [E]</t>
  </si>
  <si>
    <t>393</t>
  </si>
  <si>
    <t>766674811</t>
  </si>
  <si>
    <t>Demontáž střešního okna hladká krytina přes 30 do 45°</t>
  </si>
  <si>
    <t>Demontáž střešních oken   
  na krytině hladké a drážkové, sklonu  
    přes 30 do 45 st.</t>
  </si>
  <si>
    <t>394</t>
  </si>
  <si>
    <t>766694122</t>
  </si>
  <si>
    <t>Montáž parapetních dřevěných nebo plastových š přes 30 cm dl přes 1,0 do 1,6 m</t>
  </si>
  <si>
    <t>Montáž ostatních truhlářských konstrukcí  
  parapetních desek dřevěných nebo plastových  
    šířky přes 300 mm, délky  
      přes 1000 do 1600 mm</t>
  </si>
  <si>
    <t>22=22.000 [A]</t>
  </si>
  <si>
    <t>395</t>
  </si>
  <si>
    <t>998766103</t>
  </si>
  <si>
    <t>Přesun hmot tonážní pro kce truhlářské v objektech v přes 12 do 24 m</t>
  </si>
  <si>
    <t>Přesun hmot pro konstrukce truhlářské  
  stanovený z hmotnosti přesunovaného materiálu  
    vodorovná dopravní vzdálenost do 50 m  
    v objektech výšky  
      přes 12 do 24 m</t>
  </si>
  <si>
    <t>0.36=0.360 [A]</t>
  </si>
  <si>
    <t>396</t>
  </si>
  <si>
    <t>998766181</t>
  </si>
  <si>
    <t>Příplatek k přesunu hmot tonážní 766 prováděný bez použití mechanizace</t>
  </si>
  <si>
    <t>Přesun hmot pro konstrukce truhlářské  
  stanovený z hmotnosti přesunovaného materiálu  
    Příplatek k ceně  
    za přesun prováděný bez použití mechanizace  
      pro jakoukoliv výšku objektu</t>
  </si>
  <si>
    <t>397</t>
  </si>
  <si>
    <t>R6079410</t>
  </si>
  <si>
    <t>parapet dřevěný vnitřní  š 340mm</t>
  </si>
  <si>
    <t>O02  1.4=1.400 [A] 
O07  1.4=1.400 [B] 
Celkem: 1.4+1.4=2.800 [C]</t>
  </si>
  <si>
    <t>398</t>
  </si>
  <si>
    <t>R6079411</t>
  </si>
  <si>
    <t>parapet dřevěný vnitřní  š 500mm</t>
  </si>
  <si>
    <t>O01  1.3*2=2.600 [A] 
O08  1.2*4=4.800 [B] 
O09  1.3=1.300 [C] 
O10  1.3*2=2.600 [D] 
O11  1.1*2=2.200 [E] 
O12  2*2=4.000 [F] 
O13  1.1*2=2.200 [G] 
Celkem: 2.6+4.8+1.3+2.6+2.2+4+2.2=19.700 [H]</t>
  </si>
  <si>
    <t>399</t>
  </si>
  <si>
    <t>R7668211</t>
  </si>
  <si>
    <t>D+ M korpusu vestavěné skříně šatní dvoukřídlové</t>
  </si>
  <si>
    <t>Montáž nábytku vestavěného   
  korpusu skříně  
    šatní  
      dvoukřídlové</t>
  </si>
  <si>
    <t>1 np v nice mistnosti  č. 1.3 1.6*0.6+2*0.6*0.15+2*1.6*0.15=1.620 [A] 
2np  1.945*2.6+1.42*2.6*2+3.6*2.6=21.801 [B] 
3np  1.2*2.6+2.7*2.6=10.140 [C] 
Celkem: 1.62+21.801+10.14=33.561 [D]</t>
  </si>
  <si>
    <t>Poznámky:  
1. V ceně 766 82-1141 jsou započteny náklady i na osazení a seřízení pojezdů a kování.  
2. Položky souboru cen lze použít skladebně.</t>
  </si>
  <si>
    <t>400</t>
  </si>
  <si>
    <t>R766821142</t>
  </si>
  <si>
    <t>D+M otvíravých dveří vestavěné skříně s kováním</t>
  </si>
  <si>
    <t>Montáž nábytku vestavěného   
  dveří  
    posuvných</t>
  </si>
  <si>
    <t>0.6*1.6=0.960 [A]</t>
  </si>
  <si>
    <t>767.0</t>
  </si>
  <si>
    <t>Konstrukce zámečnické - Demontáž</t>
  </si>
  <si>
    <t>401</t>
  </si>
  <si>
    <t>767161823</t>
  </si>
  <si>
    <t>Demontáž zábradlí schodišťového nerozebíratelného hmotnosti 1 m zábradlí do 20 kg do suti</t>
  </si>
  <si>
    <t>Demontáž zábradlí  
  do suti  
    schodišťového  
    nerozebíratelný spoj  
    hmotnosti 1 m zábradlí  
      do 20 kg</t>
  </si>
  <si>
    <t>9=9.000 [A]</t>
  </si>
  <si>
    <t>402</t>
  </si>
  <si>
    <t>767641800</t>
  </si>
  <si>
    <t>Demontáž zárubní dveří odřezáním plochy do 2,5 m2</t>
  </si>
  <si>
    <t>Demontáž dveřních zárubní   
  odřezáním od upevnění, plochy dveří  
    do 2,5 m2</t>
  </si>
  <si>
    <t>21=21.000 [A]</t>
  </si>
  <si>
    <t>403</t>
  </si>
  <si>
    <t>767661811</t>
  </si>
  <si>
    <t>Demontáž mříží pevných nebo otevíravých</t>
  </si>
  <si>
    <t>Demontáž mříží  
  pevných nebo otevíravých</t>
  </si>
  <si>
    <t>404</t>
  </si>
  <si>
    <t>767851803</t>
  </si>
  <si>
    <t>Demontáž komínových lávek - celé komínové lávky</t>
  </si>
  <si>
    <t>Demontáž komínových lávek   
  kompletní celé lávky</t>
  </si>
  <si>
    <t>7=7.000 [A]</t>
  </si>
  <si>
    <t>767.1</t>
  </si>
  <si>
    <t>Konstrukce zámečnické - dvojité podlahy</t>
  </si>
  <si>
    <t>405</t>
  </si>
  <si>
    <t>767541218</t>
  </si>
  <si>
    <t>Nosná konstrukce pro zdvojené podlahy s těžkým provozem modulu 600x600 mm z kovových rektifikačních stojek a rastrových C profilů výšky přes 400 do 500 mm</t>
  </si>
  <si>
    <t>Nosná konstrukce pro zdvojené podlahy (včetně dodávky materiálu)  
  pro prostory s těžkým provozem  
    z kovových rektifikačních stojek a rastrových C profilů  
    modulu 600 x 600 mm  
    výšky  
      přes 400 do 500 mm</t>
  </si>
  <si>
    <t>m.č. 1.6   22.74=22.740 [A] 
        1.7   47.92=47.920 [B] 
Celkem: 22.74+47.92=70.660 [C]</t>
  </si>
  <si>
    <t>406</t>
  </si>
  <si>
    <t>767541411</t>
  </si>
  <si>
    <t>Montáž desek zdvojených podlah rozměru 600 x 600 mm</t>
  </si>
  <si>
    <t>Montáž podlahových desek pro zdvojené podlahy  
  rozměru  
    600 x 600 mm</t>
  </si>
  <si>
    <t>407</t>
  </si>
  <si>
    <t>R60795203</t>
  </si>
  <si>
    <t>deska kalciumsulfátová pro zdvojené podlahy horní strana PVC tl 44,5mm 600x600mm</t>
  </si>
  <si>
    <t>m.č. 1.6   22.74*1.08=24.559 [A] 
        1.7   47.92*1.08=51.754 [B] 
Celkem: 24.559+51.754=76.313 [C]</t>
  </si>
  <si>
    <t>767.2</t>
  </si>
  <si>
    <t>Konstrukce zámečnické - pultový přístřešek, zastřešní anglický dvorek</t>
  </si>
  <si>
    <t>408</t>
  </si>
  <si>
    <t>44983027</t>
  </si>
  <si>
    <t>žebřík výstupový jednoduchý přímý z nerezové oceli dl 4m</t>
  </si>
  <si>
    <t>není součástí dodávky zhotovitele</t>
  </si>
  <si>
    <t>409</t>
  </si>
  <si>
    <t>767851104</t>
  </si>
  <si>
    <t>Montáž lávek komínových - kompletní celé lávky</t>
  </si>
  <si>
    <t>Montáž komínových lávek   
  kompletní celé lávky</t>
  </si>
  <si>
    <t>nášlapy a lávky na střechu 250x600 6 ks 500x600 2 ks  
4.8=4.800 [A]</t>
  </si>
  <si>
    <t>410</t>
  </si>
  <si>
    <t>R44983027</t>
  </si>
  <si>
    <t>žebřík výstupový jednoduchý přímý z nerezové oceli dl 6m</t>
  </si>
  <si>
    <t>411</t>
  </si>
  <si>
    <t>R55344680</t>
  </si>
  <si>
    <t>nášlapy a lávky na střechu 250x600 mm</t>
  </si>
  <si>
    <t>6=6.000 [A]</t>
  </si>
  <si>
    <t>412</t>
  </si>
  <si>
    <t>nášlapy a lávky na střechu 500x600 mm</t>
  </si>
  <si>
    <t>413</t>
  </si>
  <si>
    <t>R764001</t>
  </si>
  <si>
    <t>Demontáž a repase stávajících ocelových  sloupů, PKO, zinkování nátěr a osazení  do nové patky</t>
  </si>
  <si>
    <t>Úprava dle TZ 12.2 Protikorozní ochrana , zinkování , nátěry dle TZ</t>
  </si>
  <si>
    <t>Repase stávajících ocelových  sloupů, PKO, nátěr 5 osazení  do nové patky  5=5.000 [A]</t>
  </si>
  <si>
    <t>414</t>
  </si>
  <si>
    <t>R7679951</t>
  </si>
  <si>
    <t>D+M atypických zámečnických konstrukcí z nerezu</t>
  </si>
  <si>
    <t>ocelové prvky dle tabulky OCEL - nerez dle TZ 
konstrukce zasřešení anglický dvorek ocelové prvky (315.21)*1.03=324.666 [A]</t>
  </si>
  <si>
    <t>415</t>
  </si>
  <si>
    <t>R767995111</t>
  </si>
  <si>
    <t>D+M atypických zámečnických konstrukcí hm do 5 kg</t>
  </si>
  <si>
    <t>konstrukce stříšek  278.19*1.03=286.536 [A]</t>
  </si>
  <si>
    <t>416</t>
  </si>
  <si>
    <t>konstrukce k ''opření žebříku na střeše 1 m dlouhé tyče pruměru 400 mm 
5=5.000 [A]</t>
  </si>
  <si>
    <t>767.3</t>
  </si>
  <si>
    <t>Konstrukce zámečnické - DVEŘE, MŘÍŽE</t>
  </si>
  <si>
    <t>417</t>
  </si>
  <si>
    <t>348273935</t>
  </si>
  <si>
    <t>Poštovní schránka výsuvná zazděná do plotového sloupku nebo zdi tl 300 až 500 mm</t>
  </si>
  <si>
    <t>Ploty z tvárnic betonových   
  kovové doplňky k plotovému zdivu  
    vkládané do ložných spár současně při zdění  
    poštovní schránka (1 zvonek a 1 jmenovka)  
    výsuvná pro sloupek nebo zeď tloušťky (hloubky)  
      300 až 500 mm</t>
  </si>
  <si>
    <t>2 =2.000 [A]</t>
  </si>
  <si>
    <t>418</t>
  </si>
  <si>
    <t>767165114</t>
  </si>
  <si>
    <t>Montáž zábradlí rovného madla z trubek nebo tenkostěnných profilů svařovaného</t>
  </si>
  <si>
    <t>Montáž zábradlí rovného   
  madel z trubek nebo tenkostěnných profilů  
    svařováním</t>
  </si>
  <si>
    <t>madlo mezi 1 PP a 1NP - zabradlí 1a+1b+1c+1d+1e 
1.4+1.1+3.825+3.615+3.127=13.067 [A] 
'madlo mezi 1 NP a 2NP - zabradlí 2a+2b+2c 
3.105+3.665+3.265=10.035 [B] 
'madlo mezi ''2 NP'' a 3NP - zabradlí 3a+3b+3c 
3.06+3.695+3.225=9.980 [C] 
Celkem: 13.067+10.035+9.98=33.082 [D]</t>
  </si>
  <si>
    <t>419</t>
  </si>
  <si>
    <t>767640111</t>
  </si>
  <si>
    <t>Montáž dveří ocelových nebo hliníkových vchodových jednokřídlových bez nadsvětlíku</t>
  </si>
  <si>
    <t>Montáž dveří ocelových nebo hliníkových  
  vchodových  
    jednokřídlových  
      bez nadsvětlíku</t>
  </si>
  <si>
    <t>D01  1=1.000 [A] 
D02  1=1.000 [B] 
Celkem: 1+1=2.000 [C]</t>
  </si>
  <si>
    <t>420</t>
  </si>
  <si>
    <t>767640112</t>
  </si>
  <si>
    <t>Montáž dveří ocelových vchodových jednokřídlových s nadsvětlíkem</t>
  </si>
  <si>
    <t>Montáž dveří ocelových   
  vchodových  
    jednokřídlových  
      s nadsvětlíkem</t>
  </si>
  <si>
    <t>D04  2=2.000 [A]</t>
  </si>
  <si>
    <t>Poznámky:  
1. Cenami nelze oceňovat montáž kompletu dveří s rámem charakteru stěny; tyto práce se oceňují  
    cenami souborů cen 767 11- . . Montáž stěn a příček pro zasklení, 767 12- . . Montáž stěn a příček  
    s výplní drátěnou sítí a 767 13- . . Montáž stěn a příček zhliníkového plechu.  
2. V cenách nejsou započteny náklady na:  
    a) montáž okopových plechů a hliníkových lišt; tyto práce se oceňují cenami souboru cen 767  
        89-61 Montáž lišt a okopových plechů,  
    b) montáž těsnění dveří; tyto práce se oceňují cenami 767 62-6101 až -6104 Montáž těsnění oken.  
3. Vcenách – 0111 až -0224 jsou započteny i náklady na montáž dveří včetně zárubní nebo ocelových  
    rámů.  
4. V ceně -8351 je započtena i montáž jednostranného spojení ocelovou lištou přivařením nebo  
    oboustranným svařením dvou prvků (dveří, stěn, oken).  
5. V ceně -8353 je započteno i provedení rohového spojení dvou prvků.</t>
  </si>
  <si>
    <t>421</t>
  </si>
  <si>
    <t>767640221</t>
  </si>
  <si>
    <t>Montáž dveří ocelových nebo hliníkových vchodových dvoukřídlových bez nadsvětlíku</t>
  </si>
  <si>
    <t>Montáž dveří ocelových nebo hliníkových  
  vchodových  
    dvoukřídlové  
      bez nadsvětlíku</t>
  </si>
  <si>
    <t>D03  1=1.000 [A]</t>
  </si>
  <si>
    <t>422</t>
  </si>
  <si>
    <t>767640311</t>
  </si>
  <si>
    <t>Montáž dveří ocelových nebo hliníkových vnitřních jednokřídlových</t>
  </si>
  <si>
    <t>Montáž dveří ocelových nebo hliníkových  
  vnitřních  
    jednokřídlových</t>
  </si>
  <si>
    <t>D09  až D17    10=10.000 [A] 
D22 až 14.67643=3.000 [B] 
Celkem: 10+3=13.000 [C]</t>
  </si>
  <si>
    <t>423</t>
  </si>
  <si>
    <t>767640322</t>
  </si>
  <si>
    <t>Montáž dveří ocelových nebo hliníkových vnitřních dvoukřídlových</t>
  </si>
  <si>
    <t>Montáž dveří ocelových nebo hliníkových  
  vnitřních  
    dvoukřídlových</t>
  </si>
  <si>
    <t>D18 1200(800/400)x20501=1.000 [A]</t>
  </si>
  <si>
    <t>424</t>
  </si>
  <si>
    <t>767646510</t>
  </si>
  <si>
    <t>Montáž dveří protipožárního uzávěru jednokřídlového</t>
  </si>
  <si>
    <t>Montáž dveří ocelových nebo hliníkových  
  protipožárních uzávěrů  
    jednokřídlových</t>
  </si>
  <si>
    <t>D06  1=1.000 [A] 
D07  2=2.000 [B] 
D08  1=1.000 [C] 
D19  1=1.000 [D] 
D20  1=1.000 [E] 
D21  1=1.000 [F] 
D25  1=1.000 [G] 
3.8  1=1.000 [H] 
Celkem: 1+2+1+1+1+1+1+1=9.000 [I]</t>
  </si>
  <si>
    <t>425</t>
  </si>
  <si>
    <t>767711120</t>
  </si>
  <si>
    <t>Montáž výkladců zapuštěných přes 9 do 12 m2</t>
  </si>
  <si>
    <t>Montáž výkladců zapuštěných   
  pevných, plochy jednotlivě  
    přes 9 do 12 m2</t>
  </si>
  <si>
    <t>3*2.7=8.100 [A]</t>
  </si>
  <si>
    <t>426</t>
  </si>
  <si>
    <t>998767103</t>
  </si>
  <si>
    <t>Přesun hmot tonážní pro zámečnické konstrukce v objektech v přes 12 do 24 m</t>
  </si>
  <si>
    <t>Přesun hmot pro zámečnické konstrukce   
  stanovený z hmotnosti přesunovaného materiálu  
    vodorovná dopravní vzdálenost do 50 m  
    v objektech výšky  
      přes 12 do 24 m</t>
  </si>
  <si>
    <t>3.1+0.72+0.14=3.960 [A]</t>
  </si>
  <si>
    <t>427</t>
  </si>
  <si>
    <t>998767181</t>
  </si>
  <si>
    <t>Příplatek k přesunu hmot tonážní 767 prováděný bez použití mechanizace</t>
  </si>
  <si>
    <t>Přesun hmot pro zámečnické konstrukce   
  stanovený z hmotnosti přesunovaného materiálu  
    Příplatek k cenám  
    za přesun prováděný bez použití mechanizace  
      pro jakoukoliv výšku objektu</t>
  </si>
  <si>
    <t>428</t>
  </si>
  <si>
    <t>R55342035</t>
  </si>
  <si>
    <t>madlo zábradlí  nerez pr. 40 mm</t>
  </si>
  <si>
    <t>33.082=33.082 [A]</t>
  </si>
  <si>
    <t>429</t>
  </si>
  <si>
    <t>R76765001</t>
  </si>
  <si>
    <t>D+M vnitřní bezpečnostnní ocelová rolovací mříž 3000x2700 mm s elpohonem a ruční pohonem do hliníkového kastlíku</t>
  </si>
  <si>
    <t>dle TZ 11.5.2 - hliníkové kolejnice 90x34 mm, ocelová oka 100x34 mm</t>
  </si>
  <si>
    <t>430</t>
  </si>
  <si>
    <t>R767995113</t>
  </si>
  <si>
    <t>D+M  atypických zámečnických konstrukcí hm přes 10 do 20 kg</t>
  </si>
  <si>
    <t>Montáž ostatních atypických zámečnických konstrukcí   
  hmotnosti  
    přes 10 do 20 kg</t>
  </si>
  <si>
    <t>431</t>
  </si>
  <si>
    <t>771</t>
  </si>
  <si>
    <t>Podlahy z dlaždic</t>
  </si>
  <si>
    <t>432</t>
  </si>
  <si>
    <t>59761001</t>
  </si>
  <si>
    <t>obklad velkoformátový keramický hladký přes 4 do 6ks/m2</t>
  </si>
  <si>
    <t>63.67*1.15=73.221 [A]</t>
  </si>
  <si>
    <t>433</t>
  </si>
  <si>
    <t>59761008</t>
  </si>
  <si>
    <t>dlažba keramická nemrazuvzdorná do interiéru povrch hladký/matný tl do 10mm přes 2 do 4ks/m2</t>
  </si>
  <si>
    <t>keramická dlažba velkoformátová  600x600 mm tmavě i světle šedá  
'dle pol. montáž podlah z dlažeb, ztratné 15 %  
132.08*1.15=151.892 [A] 
na sokl 132.71*0.1*1.15=15.262 [B] 
Celkem: 151.892+15.262=167.154 [C]</t>
  </si>
  <si>
    <t>434</t>
  </si>
  <si>
    <t>59761011</t>
  </si>
  <si>
    <t>dlažba keramická nemrazuvzdorná do interiéru R9 povrch hladký/matný tl do 10mm přes 6 do 9ks/m2</t>
  </si>
  <si>
    <t>keramická dlažba velkoformátová  400x400 mm tmavě šedá  
'dle pol. montáž podlah z dlažeb, ztratné 15 % 
'dlažba v místnostech 1. PP 
72.43*1.15=83.295 [A] 
na sokl 64.76*0.1*1.15=7.447 [B] 
Celkem: 83.295+7.447=90.742 [C]</t>
  </si>
  <si>
    <t>435</t>
  </si>
  <si>
    <t>59761071</t>
  </si>
  <si>
    <t>obklad keramický hladký přes 12 do 19ks/m2</t>
  </si>
  <si>
    <t>obklady 200*400 v místnostech 1PP 
116.120*1.15=133.538 [A]</t>
  </si>
  <si>
    <t>436</t>
  </si>
  <si>
    <t>771121011</t>
  </si>
  <si>
    <t>Nátěr penetrační na podlahu</t>
  </si>
  <si>
    <t>Příprava podkladu před provedením dlažby  
  nátěr  
    penetrační  
      na podlahu</t>
  </si>
  <si>
    <t>pod dlažbu 204.25=204.250 [A] 
na sokl 175.2*0.1=17.520 [B] 
Celkem: 204.25+17.52=221.770 [C]</t>
  </si>
  <si>
    <t>437</t>
  </si>
  <si>
    <t>771474113</t>
  </si>
  <si>
    <t>Montáž soklů z dlaždic keramických rovných flexibilní lepidlo v přes 90 do 120 mm</t>
  </si>
  <si>
    <t>Montáž soklů z dlaždic keramických  
  lepených  
    flexibilním lepidlem  
    rovných, výšky  
      přes 90 do 120 mm</t>
  </si>
  <si>
    <t>1pp 
1S.1  12.43=12.430 [A] 
1S.2   8.62=8.620 [B] 
1S.3   5.69=5.690 [C] 
1S.4   5.89=5.890 [D] 
1S.5   4.25=4.250 [E] 
1S.6   10.74=10.740 [F] 
1S.7   10.72=10.720 [G] 
1S.14   6.42=6.420 [H] 
'1np 
1.1  19.05=19.050 [I] 
1.2  7.56=7.560 [J] 
1.3   4.97=4.970 [K] 
1.4   10.72-1.38*2=7.960 [L] 
1.5    17.46=17.460 [M] 
'2np 
2.10  10.31=10.310 [N] 
2.11   6.59=6.590 [O] 
2.12  11.38=11.380 [P] 
'3np 
3.1  4.82=4.820 [Q] 
3.2  11.97=11.970 [R] 
3.3  8.37=8.370 [S] 
Celkem: 12.43+8.62+5.69+5.89+4.25+10.74+10.72+6.42+19.05+7.56+4.97+7.96+17.46+10.31+6.59+11.38+4.82+11.97+8.37=175.200 [T]</t>
  </si>
  <si>
    <t>438</t>
  </si>
  <si>
    <t>771571810</t>
  </si>
  <si>
    <t>Demontáž podlah z dlaždic keramických kladených do malty</t>
  </si>
  <si>
    <t>Demontáž podlah z dlaždic keramických  
  kladených do malty</t>
  </si>
  <si>
    <t>1. PP Schodiště + byt středová místnost + byt jižní místnost  15.5+18+20=53.500 [A] 
1. NP schodiště+ wc + čekárna 6.5+2.6+30=39.100 [B] 
2. NP schodiště+ koupelna+ kuchyň 6.5+13+10=29.500 [C] 
3. NP schodiště + koupelna+ kuchyně 6.5+10+8=24.500 [D] 
Celkem: 53.5+39.1+29.5+24.5=146.600 [E]</t>
  </si>
  <si>
    <t>439</t>
  </si>
  <si>
    <t>771574111</t>
  </si>
  <si>
    <t>Montáž podlah keramických hladkých lepených flexibilním lepidlem do 9 ks/m2</t>
  </si>
  <si>
    <t>Montáž podlah z dlaždic keramických lepených flexibilním lepidlem  
  maloformátových  
    hladkých  
      přes 6 do 9 ks/m2</t>
  </si>
  <si>
    <t>1pp 
1S.1  7.73=7.730 [A] 
1S:2  4.52=4.520 [B] 
1S.3  1.73=1.730 [C] 
1S.4  1.81=1.810 [D] 
1S.5  1.18=1.180 [E] 
1S.6  7.02=7.020 [F] 
1S.7  7.02=7.020 [G] 
1S.8  3.78=3.780 [H] 
1S.9  10.03=10.030 [I] 
1S.10  11.94=11.940 [J] 
1S.11   10.48=10.480 [K] 
1S.14  2.84=2.840 [L] 
1S.15   2.35=2.350 [M] 
Celkem: 7.73+4.52+1.73+1.81+1.18+7.02+7.02+3.78+10.03+11.94+10.48+2.84+2.35=72.430 [N]</t>
  </si>
  <si>
    <t>440</t>
  </si>
  <si>
    <t>771574153</t>
  </si>
  <si>
    <t>Montáž podlah keramických velkoformátových hladkých lepených flexibilním lepidlem přes 2 do 4 ks/m2</t>
  </si>
  <si>
    <t>Montáž podlah z dlaždic keramických lepených flexibilním lepidlem  
  velkoformátových  
    hladkých  
      přes 2 do 4 ks/m2</t>
  </si>
  <si>
    <t>441</t>
  </si>
  <si>
    <t>771577111</t>
  </si>
  <si>
    <t>Příplatek k montáži podlah keramických lepených flexibilním lepidlem za plochu do 5 m2</t>
  </si>
  <si>
    <t>Montáž podlah z dlaždic keramických lepených flexibilním lepidlem  
  Příplatek k cenám  
    za plochu do 5 m2 jednotlivě</t>
  </si>
  <si>
    <t>442</t>
  </si>
  <si>
    <t>781474113</t>
  </si>
  <si>
    <t>Montáž obkladů vnitřních keramických hladkých přes 12 do 19 ks/m2 lepených flexibilním lepidlem</t>
  </si>
  <si>
    <t>Montáž obkladů vnitřních stěn z dlaždic keramických  
  lepených  
    flexibilním lepidlem  
    maloformátových  
    hladkých  
      přes 12 do 19 ks/m2</t>
  </si>
  <si>
    <t>keramický obklad 200 x 400 mm tl. 8 mm  
'1pp 
1S8     (7.46-0.9)*2=13.120 [A] 
1S9     (9.13-3*0.8)*2+((6.2-0.8*2)*2)*2=31.860 [B] 
1S10   (18.05-0.9*2-0.8*2-0.7)*2=27.900 [C] 
1S11   (13.27-2*0.8)*2+(5.9-0.8)*2=33.540 [D] 
1S15   (5.55-0.7)*2=9.700 [E] 
Celkem: 13.12+31.86+27.9+33.54+9.7=116.120 [F]</t>
  </si>
  <si>
    <t>443</t>
  </si>
  <si>
    <t>781474154</t>
  </si>
  <si>
    <t>Montáž obkladů vnitřních keramických velkoformátových hladkých přes 4 do 6 ks/m2 lepených flexibilním lepidlem</t>
  </si>
  <si>
    <t>Montáž obkladů vnitřních stěn z dlaždic keramických  
  lepených  
    flexibilním lepidlem  
    velkoformátových  
    hladkých  
      přes 4 do 6 ks/m2</t>
  </si>
  <si>
    <t>keramický obklad 300x 600 mm tl. 8 mm světe šedý 
'1np 
1.3     (5-0.7)*1.6=6.880 [A] 
'2np     
2.3    (5.4-0.7)*2=9.400 [B] 
2.4    (12.45-0.7*2)*2=22.100 [C] 
2.5    (5.4-0.7)*1.6  =7.520 [D] 
2.10   3*1.6=4.800 [E] 
'3np 
3.3   1.8*1.6=2.880 [F] 
3.5   (8.79-0.7)*2=16.180 [G] 
3.8   (7.12-0.7)*1.6=10.272 [H] 
Celkem: 6.88+9.4+22.1+7.52+4.8+2.88+16.18+10.272=80.032 [I]</t>
  </si>
  <si>
    <t>444</t>
  </si>
  <si>
    <t>998771103</t>
  </si>
  <si>
    <t>Přesun hmot tonážní pro podlahy z dlaždic v objektech v přes 12 do 24 m</t>
  </si>
  <si>
    <t>Přesun hmot pro podlahy z dlaždic  
  stanovený z hmotnosti přesunovaného materiálu  
    vodorovná dopravní vzdálenost do 50 m  
    v objektech výšky  
      přes 12 do 24 m</t>
  </si>
  <si>
    <t>11.96=11.960 [A]</t>
  </si>
  <si>
    <t>445</t>
  </si>
  <si>
    <t>998771181</t>
  </si>
  <si>
    <t>Příplatek k přesunu hmot tonážní 771 prováděný bez použití mechanizace</t>
  </si>
  <si>
    <t>Přesun hmot pro podlahy z dlaždic  
  stanovený z hmotnosti přesunovaného materiálu  
    Příplatek k ceně  
    za přesun prováděný bez použití mechanizace  
      pro jakoukoliv výšku objektu</t>
  </si>
  <si>
    <t>775</t>
  </si>
  <si>
    <t>Podlahy skládané</t>
  </si>
  <si>
    <t>446</t>
  </si>
  <si>
    <t>28329274</t>
  </si>
  <si>
    <t>fólie PE vyztužená pro parotěsnou vrstvu (reakce na oheň - třída E) 110g/m2</t>
  </si>
  <si>
    <t>2.1; 2.6; 2.7; 2.8; 2.9  8.42+4.39+15.73+24.99+22.12=75.650 [A] 
3.3; 3.4; 3.6; 3.7   23.28+22.12+13.2+6.99=65.590 [B] 
2.10  23.18-13.03=10.150 [C] 
Celkem: (75.65+65.59+10.15)*1.15=174.099 [D]</t>
  </si>
  <si>
    <t>447</t>
  </si>
  <si>
    <t>61155353</t>
  </si>
  <si>
    <t>podložka pod plovoucí podlahy dřevovláknitá pro kročejový útlum tl 5mm</t>
  </si>
  <si>
    <t>2.1; 2.6; 2.7; 2.8; 2.9  8.42+4.39+15.73+24.99+22.12=75.650 [A] 
3.3; 3.4; 3.6; 3.7   23.28+22.12+13.2+6.99=65.590 [B] 
2.10  23.18-13.03=10.150 [C] 
Celkem: (75.65+65.59+10.15)*1.02=154.418 [D]</t>
  </si>
  <si>
    <t>448</t>
  </si>
  <si>
    <t>61198018</t>
  </si>
  <si>
    <t>podlaha plovoucí laminátová spoj zaklapnutím V spára tř 32 tl 8mm</t>
  </si>
  <si>
    <t>2.1; 2.6; 2.7; 2.8; 2.9  8.42+4.39+15.73+24.99+22.12=75.650 [A] 
3.3; 3.4; 3.6; 3.7   23.28+22.12+13.2+6.99=65.590 [B] 
2.10  23.18-13.03=10.150 [C] 
Celkem: (75.65+65.59+10.15)*1.1=166.529 [D]</t>
  </si>
  <si>
    <t>449</t>
  </si>
  <si>
    <t>61418113</t>
  </si>
  <si>
    <t>lišta podlahová dřevěná dub 7x43mm</t>
  </si>
  <si>
    <t>2.1; 2.6; 2.7; 2.8; 2.9    16.42+9.01+15.96+20+18.8=80.190 [A] 
3.3; 3.4; 3.6; 3.7  19.32+18.8+14.9+13.1 =66.120 [B] 
2.10  11.1=11.100 [C] 
Celkem: (80.19+66.12+11.1)*1.1=173.151 [D]</t>
  </si>
  <si>
    <t>450</t>
  </si>
  <si>
    <t>775111311</t>
  </si>
  <si>
    <t>Vysátí podkladu skládaných podlah</t>
  </si>
  <si>
    <t>Příprava podkladu skládaných podlah  
  vysátí  
    podlah</t>
  </si>
  <si>
    <t>Lamino - imitace dřeva světlý dub 
2.1; 2.6; 2.7; 2.8; 2.9  8.42+4.39+15.73+24.99+22.12=75.650 [A] 
3.3; 3.4; 3.6; 3.7   23.28+22.12+13.2+6.99=65.590 [B] 
2.10  23.18-13.03=10.150 [C] 
Celkem: 75.65+65.59+10.15=151.390 [D]</t>
  </si>
  <si>
    <t>451</t>
  </si>
  <si>
    <t>775121111</t>
  </si>
  <si>
    <t>Vodou ředitelná penetrace savého podkladu skládaných podlah</t>
  </si>
  <si>
    <t>Příprava podkladu skládaných podlah  
  penetrace  
    vodou ředitelná na savý podklad (válečkováním)  
      podlah</t>
  </si>
  <si>
    <t>452</t>
  </si>
  <si>
    <t>775413401</t>
  </si>
  <si>
    <t>Montáž podlahové lišty obvodové lepené</t>
  </si>
  <si>
    <t>Montáž lišty obvodové  
  lepené</t>
  </si>
  <si>
    <t>Lamino - imitace dřeva světlý dub 
2.1; 2.6; 2.7; 2.8; 2.9    16.42+9.01+15.96+20+18.8=80.190 [A] 
3.3; 3.4; 3.6; 3.7  19.32+18.8+14.9+13.1 =66.120 [B] 
2.10  11.1=11.100 [C] 
Celkem: 80.19+66.12+11.1=157.410 [D]</t>
  </si>
  <si>
    <t>453</t>
  </si>
  <si>
    <t>775541113</t>
  </si>
  <si>
    <t>Montáž podlah plovoucích z lamel dýhovaných a laminovaných lepených v drážce š dílce přes 150 do 180 mm</t>
  </si>
  <si>
    <t>Montáž podlah plovoucích z velkoplošných lamel dýhovaných a laminovaných   
  bez podložky, spojovaných  
    lepením v drážce  
    šířka dílce  
      přes 150 do 180 mm</t>
  </si>
  <si>
    <t>454</t>
  </si>
  <si>
    <t>775591191</t>
  </si>
  <si>
    <t>Montáž podložky vyrovnávací a tlumící pro plovoucí podlahy</t>
  </si>
  <si>
    <t>Ostatní prvky pro plovoucí podlahy   
  montáž  
    podložky  
      vyrovnávací a tlumící</t>
  </si>
  <si>
    <t>455</t>
  </si>
  <si>
    <t>775591197</t>
  </si>
  <si>
    <t>Montáž parozábrany se samolepícím proužkem pro plovoucí podlahy</t>
  </si>
  <si>
    <t>Ostatní prvky pro plovoucí podlahy   
  montáž  
    parozábrany  
      se samolepícím proužkem</t>
  </si>
  <si>
    <t>456</t>
  </si>
  <si>
    <t>998775103</t>
  </si>
  <si>
    <t>Přesun hmot tonážní pro podlahy dřevěné v objektech v přes 12 do 24 m</t>
  </si>
  <si>
    <t>Přesun hmot pro podlahy skládané   
  stanovený z hmotnosti přesunovaného materiálu  
    vodorovná dopravní vzdálenost do 50 m  
    v objektech výšky  
      přes 12 do 24 m</t>
  </si>
  <si>
    <t>1.26=1.260 [A]</t>
  </si>
  <si>
    <t>457</t>
  </si>
  <si>
    <t>998775181</t>
  </si>
  <si>
    <t>Příplatek k přesunu hmot tonážní 775 prováděný bez použití mechanizace</t>
  </si>
  <si>
    <t>Přesun hmot pro podlahy skládané   
  stanovený z hmotnosti přesunovaného materiálu  
    Příplatek k cenám  
    za přesun prováděný bez použití mechanizace  
      pro jakoukoliv výšku objektu</t>
  </si>
  <si>
    <t>776</t>
  </si>
  <si>
    <t>Podlahy povlakové</t>
  </si>
  <si>
    <t>458</t>
  </si>
  <si>
    <t>27251020</t>
  </si>
  <si>
    <t>podlahovina pryžová průmyslová s desénem tl 4mm</t>
  </si>
  <si>
    <t>S1 pod pryžovou podlahu 2 vrstvy 4+4 mm 
1S.12   20.94*2*1.05]=43.974 [A] 
1S.13   20.04*2*1.05]=42.084 [B] 
'soklík z pryže řezaný  tl,4 mm' 'lepený 
1S.12   ((4.84+4.115)*2-1.3-1.2+0.73*2)*0.1*1.05=1.771 [C] 
1S.13   ((4.87+4.33)*2-1.2)*0.1*1.05=1.806 [D] 
Celkem: 43.974+42.084+1.771+1.806=89.635 [E]</t>
  </si>
  <si>
    <t>459</t>
  </si>
  <si>
    <t>776121112</t>
  </si>
  <si>
    <t>Vodou ředitelná penetrace savého podkladu povlakových podlah</t>
  </si>
  <si>
    <t>Příprava podkladu  
  penetrace  
    vodou ředitelná  
      podlah</t>
  </si>
  <si>
    <t>S1 pod pryžovou podlahu  
1S.12   20.94=20.940 [A] 
1S.13   20.04=20.040 [B] 
Celkem: 20.94+20.04=40.980 [C]</t>
  </si>
  <si>
    <t>460</t>
  </si>
  <si>
    <t>776201813</t>
  </si>
  <si>
    <t>Demontáž lepených povlakových podlah strojně</t>
  </si>
  <si>
    <t>Demontáž povlakových podlahovin  
  lepených  
    z velkých ploch  
      strojně</t>
  </si>
  <si>
    <t>1S.1 4.860*1.375=6.683 [A] 
1S.2 -1S.3  0.85*4.365=3.710 [B] 
1S. 10 4.87*4.115=20.040 [C] 
1S.11 4.26*4.245=18.084 [D] 
20,1 20.04 2,05 5.04*1.646+2.990*0.850 =10.837 [E] 
2,03 5.04*5.06=25.502 [F] 
2,04 4.560*4.84=22.070 [G] 
2,05 5.02*3.595=18.047 [H] 
2,06 4.560*4.635=21.136 [I] 
2,07 5.02*2.812=14.116 [J] 
2,08 5.02*2.8=14.056 [K] 
3,01 20.04 3,02 3*1.645+2.99*1.05=8.075 [L] 
3,03 20.04 3,04 5*4.7=23.500 [M] 
3,05 4.6*4.8=22.080 [N] 
3,06 4.6*4.7=21.620 [O] 
3,07a 3,08 2.2*3.1=6.820 [P] 
Celkem: 6.683+3.71+20.04+18.084+10.837+25.502+22.07+18.047+21.136+14.116+14.056+8.075+23.5+22.08+21.62+6.82=256.376 [Q]</t>
  </si>
  <si>
    <t>461</t>
  </si>
  <si>
    <t>776261111</t>
  </si>
  <si>
    <t>Lepení pásů z pryže standardním lepidlem</t>
  </si>
  <si>
    <t>Montáž podlahovin z pryže  
  lepením standardním lepidlem  
    z pásů</t>
  </si>
  <si>
    <t>S1 pod pryžovou podlahu 2 vrstvy 4+4 mm 
1S.12   20.94*2]=41.880 [A] 
1S.13   20.04*2]=40.080 [B] 
Celkem: 41.88+40.08=81.960 [C]</t>
  </si>
  <si>
    <t>462</t>
  </si>
  <si>
    <t>776411112</t>
  </si>
  <si>
    <t>Montáž obvodových soklíků výšky do 100 mm</t>
  </si>
  <si>
    <t>Montáž soklíků  
  lepením  
    obvodových, výšky  
      přes 80 do 100 mm</t>
  </si>
  <si>
    <t>soklík z pryže řezaný  tl,4 mmlepený 
1S.12   (4.84+4.115)*2-1.3-1.2+0.73*2=16.870 [A] 
1S.13   (4.87+4.33)*2-1.2=17.200 [B] 
Celkem: 16.87+17.2=34.070 [C]</t>
  </si>
  <si>
    <t>463</t>
  </si>
  <si>
    <t>998776103</t>
  </si>
  <si>
    <t>Přesun hmot tonážní pro podlahy povlakové v objektech v přes 12 do 24 m</t>
  </si>
  <si>
    <t>Přesun hmot pro podlahy povlakové   
  stanovený z hmotnosti přesunovaného materiálu  
    vodorovná dopravní vzdálenost do 50 m  
    v objektech výšky  
      přes 12 do 24 m</t>
  </si>
  <si>
    <t>0.45=0.450 [A]</t>
  </si>
  <si>
    <t>464</t>
  </si>
  <si>
    <t>998776181</t>
  </si>
  <si>
    <t>Příplatek k přesunu hmot tonážní 776 prováděný bez použití mechanizace</t>
  </si>
  <si>
    <t>Přesun hmot pro podlahy povlakové   
  stanovený z hmotnosti přesunovaného materiálu  
    Příplatek k cenám  
    za přesun prováděný bez použití mechanizace  
      pro jakoukoliv výšku objektu</t>
  </si>
  <si>
    <t>783</t>
  </si>
  <si>
    <t>Dokončovací práce - nátěry</t>
  </si>
  <si>
    <t>465</t>
  </si>
  <si>
    <t>783248201</t>
  </si>
  <si>
    <t>Lakovací jednonásobný polyuretanový nátěr tesařských konstrukcí</t>
  </si>
  <si>
    <t>Lakovací nátěr tesařských konstrukcí  
  jednonásobný  
    polyuretanový</t>
  </si>
  <si>
    <t>krokev  0.36*1.3*(14+19+12)=21.060 [A] 
krokev vnější  0.6*(7.31*2+4.244*4+7.216*2)=27.617 [B] 
krokev pult   0.28*5.185*14+5.05*6=50.625 [C] 
pozednice  0.54*1*(2+6+2)=5.400 [D] 
pozednice pult  0.45*9.575*2 =8.618 [E] 
vaznice  0.6*1+(2*2*2)=8.600 [F] 
vaznice na fasádě  0.7*6.385*2=8.939 [G] 
kleštiny vnější  0.52*(4.62+2.472*2+4.13)=7.121 [H] 
sloupek  0.52*(1.64+1.14*2+1.64)=2.891 [I] 
pásek 0.42*(1.14*2+1.12*2)=1.898 [J] 
bednění  25+28+23+96=172.000 [K] 
rezerva 5%16=16.000 [L] 
Celkem: 21.06+27.617+50.625+5.4+8.618+8.6+8.939+7.121+2.891+1.898+172+16 =330.769 [M]</t>
  </si>
  <si>
    <t>466</t>
  </si>
  <si>
    <t>783248221</t>
  </si>
  <si>
    <t>Lakovací dvojnásobný polyuretanový nátěr s mezibroušením tesařských konstrukcí</t>
  </si>
  <si>
    <t>Lakovací nátěr tesařských konstrukcí  
  dvojnásobný s mezibroušením  
    polyuretanový</t>
  </si>
  <si>
    <t>krokev  0.36*1.3*(14+19+12)=21.060 [A] 
krokev vnější  0.6*(7.31*2+4.244*4+7.216*2)=27.617 [B] 
krokev pult   0.28*5.185*14+5.05*6=50.625 [C] 
pozednice  0.54*1*(2+6+2)=5.400 [D] 
pozednice pult  0.45*9.575*2 =8.618 [E] 
vaznice  0.6*1+(2*2*2)=8.600 [F] 
vaznice na fasádě  0.7*6.385*2=8.939 [G] 
kleštiny vnější  0.52*(4.62+2.472*2+4.13)=7.121 [H] 
sloupek  0.52*(1.64+1.14*2+1.64)=2.891 [I] 
pásek 0.42*(1.14*2+1.12*2)=1.898 [J] 
bednění  25+28+23+96=172.000 [K] 
rezerva 5%   16=16.000 [L] 
Celkem: 21.06+27.617+50.625+5.4+8.618+8.6+8.939+7.121+2.891+1.898+172+16=330.769 [M]</t>
  </si>
  <si>
    <t>467</t>
  </si>
  <si>
    <t>783401311</t>
  </si>
  <si>
    <t>Odmaštění klempířských konstrukcí vodou ředitelným odmašťovačem před provedením nátěru</t>
  </si>
  <si>
    <t>Příprava podkladu klempířských konstrukcí před provedením nátěru  
  odmaštěním odmašťovačem  
    vodou ředitelným</t>
  </si>
  <si>
    <t>152.49=152.490 [A]</t>
  </si>
  <si>
    <t>468</t>
  </si>
  <si>
    <t>783401401</t>
  </si>
  <si>
    <t>Ometení klempířských konstrukcí před provedením nátěru</t>
  </si>
  <si>
    <t>Příprava podkladu klempířských konstrukcí před provedením nátěru  
  odmaštěním odmašťovačem  
  ometením</t>
  </si>
  <si>
    <t>469</t>
  </si>
  <si>
    <t>783401601</t>
  </si>
  <si>
    <t>Osušení klempířských konstrukcí před provedením nátěru</t>
  </si>
  <si>
    <t>Příprava podkladu klempířských konstrukcí před provedením nátěru  
  odmaštěním odmašťovačem  
  osušením</t>
  </si>
  <si>
    <t>470</t>
  </si>
  <si>
    <t>783444101</t>
  </si>
  <si>
    <t>Základní jednonásobný polyuretanový nátěr klempířských konstrukcí</t>
  </si>
  <si>
    <t>Základní nátěr klempířských konstrukcí  
  jednonásobný  
    polyuretanový</t>
  </si>
  <si>
    <t>0.32*(1.09*2+1.13*15+1.1+1.19+3+2.04*2)=9.120 [A] 
(0.2*66.95+0.25*47.342+0.21*10.92+0.235*2.4)=28.083 [B] 
0.425*(17.6+14.4+0.2)=13.685 [C] 
0.149*1.05+0.207*1.05+0.118*1.05+1.01*1.71+1*1.3+0.149*3.16+0.27*3.16+0.118*3.16=5.222 [D] 
0.133*0.89*2+0.86*3.57+3.16*1.01*2+0.19*37.95+0.19*25+0.23*54.82+0.37*5.55*2+0.33*59.9*2+0.33*56=96.380 [E] 
Celkem: 9.12+28.083+13.685+5.222+96.38=152.490 [F]</t>
  </si>
  <si>
    <t>471</t>
  </si>
  <si>
    <t>783444201</t>
  </si>
  <si>
    <t>Základní antikorozní jednonásobný polyuretanový nátěr klempířských konstrukcí</t>
  </si>
  <si>
    <t>Základní antikorozní nátěr klempířských konstrukcí  
  jednonásobný  
    syntetický  
    polyuretanový</t>
  </si>
  <si>
    <t>472</t>
  </si>
  <si>
    <t>783447101</t>
  </si>
  <si>
    <t>Krycí jednonásobný polyuretanový nátěr klempířských konstrukcí</t>
  </si>
  <si>
    <t>Krycí nátěr (email) klempířských konstrukcí  
  jednonásobný  
    syntetický  
    polyuretanový</t>
  </si>
  <si>
    <t>473</t>
  </si>
  <si>
    <t>783491003</t>
  </si>
  <si>
    <t>Příplatek k cenám provedení jednonásobného nátěru klempířských kcí za sklon přes 30 do 60°</t>
  </si>
  <si>
    <t>Příplatek k ceně nátěru klempířských konstrukcí  
  jednonásobného, za provedení ve sklonu střechy  
    přes 30 do 60 st.</t>
  </si>
  <si>
    <t>789</t>
  </si>
  <si>
    <t>Povrchové úpravy ocelových konstrukcí a technologických zařízení</t>
  </si>
  <si>
    <t>474</t>
  </si>
  <si>
    <t>789328311</t>
  </si>
  <si>
    <t>Nátěr ocelových konstrukcí třídy IV dvousložkový polyuretanový základní do 80 µm</t>
  </si>
  <si>
    <t>Nátěr ocelových konstrukcí  
  třídy IV  
    dvousložkový  
    polyuretanový  
    základní, tloušťky  
      do 80 µm</t>
  </si>
  <si>
    <t>stříšky  6.4+14.1+8=28.500 [A] 
prvky krovu  9.1=9.100 [B] 
jekl krovu  31.8=31.800 [C] 
trámy stropu  148.56=148.560 [D] 
plech stropů TR  120.74=120.740 [E] 
Celkem: 28.5+9.1+31.8+148.56+120.74=338.700 [F]</t>
  </si>
  <si>
    <t>475</t>
  </si>
  <si>
    <t>789328316</t>
  </si>
  <si>
    <t>Nátěr ocelových konstrukcí třídy IV dvousložkový polyuretanový mezivrstva do 80 µm</t>
  </si>
  <si>
    <t>Nátěr ocelových konstrukcí  
  třídy IV  
    dvousložkový  
    polyuretanový  
    mezivrstva, tloušťky  
      do 80 µm</t>
  </si>
  <si>
    <t>338.7=338.700 [A]</t>
  </si>
  <si>
    <t>476</t>
  </si>
  <si>
    <t>789328321</t>
  </si>
  <si>
    <t>Nátěr ocelových konstrukcí třídy IV dvousložkový polyuretanový krycí (vrchní) tl do 80 µm</t>
  </si>
  <si>
    <t>Nátěr ocelových konstrukcí  
  třídy IV  
    dvousložkový  
    polyuretanový  
    krycí (vrchní), tloušťky  
      do 80 µm</t>
  </si>
  <si>
    <t>388.7=388.700 [A]</t>
  </si>
  <si>
    <t>477</t>
  </si>
  <si>
    <t>789328439</t>
  </si>
  <si>
    <t>Protipožární jednosložkový vodou ředitelný nátěr ocelových konstrukcí třídy IV tl přes 650 do 800 µm</t>
  </si>
  <si>
    <t>Protipožární zpěňující nátěr ocelových konstrukcí  
  třídy IV  
    jednosložkový vodou ředitelný, funkční tloušťky  
      přes 650 do 800 µm</t>
  </si>
  <si>
    <t>trámy stropu 100.25=100.250 [A] 
plech stropu TR  120.74=120.740 [B] 
Celkem: 100.25+120.74=220.990 [C]</t>
  </si>
  <si>
    <t>478</t>
  </si>
  <si>
    <t>R780001</t>
  </si>
  <si>
    <t>Zinkování ocel kcí ponorem ZnAl tl. min 80 mikronů</t>
  </si>
  <si>
    <t>všechny ocelové prvky  
překlady 2172.92 ocel úhelníky  2018.4+154.52=2 172.920 [A] 
přístřešky  286.5=286.500 [B] 
prvky krovu  328=328.000 [C] 
jekl krov   2405.5=2 405.500 [D] 
trámy  7298.8=7 298.800 [E] 
soklové lišty u vchodových dveří 65.87=65.870 [F] 
Celkem: 2172.92+286.5+328+2405.5+7298.8+65.87=12 557.590 [G]</t>
  </si>
  <si>
    <t>479</t>
  </si>
  <si>
    <t>899102211</t>
  </si>
  <si>
    <t>Demontáž poklopů litinových nebo ocelových včetně rámů hmotnosti přes 50 do 100 kg</t>
  </si>
  <si>
    <t>Demontáž poklopů litinových a ocelových  
  včetně rámů, hmotnosti jednotlivě  
    přes 50 do 100 Kg</t>
  </si>
  <si>
    <t>480</t>
  </si>
  <si>
    <t>899103112</t>
  </si>
  <si>
    <t>Osazení poklopů litinových nebo ocelových včetně rámů pro třídu zatížení B125, C250</t>
  </si>
  <si>
    <t>Osazení poklopů litinových a ocelových  
  včetně rámů  
    pro třídu zatížení  
      B125, C250</t>
  </si>
  <si>
    <t>poklop na šachu zádlažbový 800x800x75 mm B125  3=3.000 [A]</t>
  </si>
  <si>
    <t>481</t>
  </si>
  <si>
    <t>899501411</t>
  </si>
  <si>
    <t>Stupadla do šachet ocelová PE povlak vidlicová s vysekáním otvoru v betonu</t>
  </si>
  <si>
    <t>Stupadla do šachet a drobných objektů   
  ocelová s PE povlakem  
    vidlicová  
    s vysekáním otvoru  
      v betonu</t>
  </si>
  <si>
    <t>do šachty 7*3=21.000 [A]</t>
  </si>
  <si>
    <t>482</t>
  </si>
  <si>
    <t>998733103</t>
  </si>
  <si>
    <t>Přesun hmot tonážní pro rozvody potrubí v objektech v přes 12 do 24 m</t>
  </si>
  <si>
    <t>Přesun hmot pro rozvody potrubí   
  stanovený z hmotnosti přesunovaného materiálu  
    vodorovná dopravní vzdálenost do 50 m  
    v objektech výšky  
      přes 12 do 24 m</t>
  </si>
  <si>
    <t>0.15+0.65202+0.27258=1.075 [A]</t>
  </si>
  <si>
    <t>483</t>
  </si>
  <si>
    <t>R631260.1</t>
  </si>
  <si>
    <t>poklop ocelový nerez zádlažbový  zátěžový hranatý včetně rámů a příslušenství 800/800mm B125</t>
  </si>
  <si>
    <t>na šachtu zádlažbový3=3.000 [A]</t>
  </si>
  <si>
    <t>Ostatní konstrukce a práce, bourání</t>
  </si>
  <si>
    <t>484</t>
  </si>
  <si>
    <t>44932114</t>
  </si>
  <si>
    <t>přístroj hasicí ruční práškový PG 6 LE</t>
  </si>
  <si>
    <t>PHP CO2 s hasící schopností 55B</t>
  </si>
  <si>
    <t>dle TZ PBR  4=4.000 [A]</t>
  </si>
  <si>
    <t>485</t>
  </si>
  <si>
    <t>44932211</t>
  </si>
  <si>
    <t>přístroj hasicí ruční sněhový KS 5 BG</t>
  </si>
  <si>
    <t>PHP CO2 s hasící schopností 21A</t>
  </si>
  <si>
    <t>dle TZ PBR  6=6.000 [A]</t>
  </si>
  <si>
    <t>486</t>
  </si>
  <si>
    <t>723150369</t>
  </si>
  <si>
    <t>Chránička D 89x3,6 mm</t>
  </si>
  <si>
    <t>Potrubí z ocelových trubek hladkých   
  černých spojovaných  
    chráničky  
      D 89/3,6</t>
  </si>
  <si>
    <t>osazení do vyvrtaných prostupů   
0.65=0.650 [A]</t>
  </si>
  <si>
    <t>487</t>
  </si>
  <si>
    <t>723150371</t>
  </si>
  <si>
    <t>Chránička D 108x4 mm</t>
  </si>
  <si>
    <t>Potrubí z ocelových trubek hladkých   
  černých spojovaných  
    chráničky  
      D 108/4</t>
  </si>
  <si>
    <t>1.35=1.350 [A]</t>
  </si>
  <si>
    <t>488</t>
  </si>
  <si>
    <t>723150372</t>
  </si>
  <si>
    <t>Chránička D 133x4,5 mm</t>
  </si>
  <si>
    <t>Potrubí z ocelových trubek hladkých   
  černých spojovaných  
    chráničky  
      D 133/4,5</t>
  </si>
  <si>
    <t>1.95=1.950 [A]</t>
  </si>
  <si>
    <t>489</t>
  </si>
  <si>
    <t>723150373</t>
  </si>
  <si>
    <t>Chránička D 159x4,5 mm</t>
  </si>
  <si>
    <t>Potrubí z ocelových trubek hladkých   
  černých spojovaných  
    chráničky  
      D 159/4,5</t>
  </si>
  <si>
    <t>6.3+3.85=10.150 [A]</t>
  </si>
  <si>
    <t>490</t>
  </si>
  <si>
    <t>723150374</t>
  </si>
  <si>
    <t>Chránička D 219x6,3 mm</t>
  </si>
  <si>
    <t>Potrubí z ocelových trubek hladkých   
  černých spojovaných  
    chráničky  
      D 219/6,3</t>
  </si>
  <si>
    <t>1.38=1.380 [A]</t>
  </si>
  <si>
    <t>491</t>
  </si>
  <si>
    <t>723150375</t>
  </si>
  <si>
    <t>Chránička D 245x8,0 mm</t>
  </si>
  <si>
    <t>Potrubí z ocelových trubek hladkých   
  černých spojovaných  
    chráničky  
      D 245/8,0</t>
  </si>
  <si>
    <t>2.05=2.050 [A]</t>
  </si>
  <si>
    <t>492</t>
  </si>
  <si>
    <t>952901131</t>
  </si>
  <si>
    <t>Čištění budov omytí konstrukcí nebo prvků</t>
  </si>
  <si>
    <t>Čištění budov při provádění oprav a udržovacích prací   
  konstrukcí nebo prvků  
    omytím</t>
  </si>
  <si>
    <t>navýšení na schodiště, okna a dveře  100% 
podlahová plocha   (113.16+6*5+121.48+124.03+80.42)*2=938.180 [A]</t>
  </si>
  <si>
    <t>493</t>
  </si>
  <si>
    <t>953841192</t>
  </si>
  <si>
    <t>Příplatek ke komínovému nástavci erezovému D přes 160 do 200 mm za ukončení komínovou stříškou</t>
  </si>
  <si>
    <t>Komínové nástavce nerezové   
  Příplatek k cenám  
    za ukončení komínového nástavce komínovou stříškou světlý průměr vložky  
      přes 160 do 200 mm</t>
  </si>
  <si>
    <t>494</t>
  </si>
  <si>
    <t>953845214</t>
  </si>
  <si>
    <t>Vyvložkování stávajícího komínového tělesa nerezovými vložkami ohebnými D přes 160 do 200 mm v 3 m</t>
  </si>
  <si>
    <t>SOUBOR</t>
  </si>
  <si>
    <t>Vyvložkování stávajících komínových nebo větracích průduchů nerezovými vložkami   
  ohebnými, včetně ukončení komínu  
    komínového tělesa výšky 3 m  
    světlý průměr vložky  
      přes 160 m do 200 mm</t>
  </si>
  <si>
    <t>ponechaný komín pro VZT  (3,95+12,135)-3=5,362 [1]1=1.000 [A]</t>
  </si>
  <si>
    <t>495</t>
  </si>
  <si>
    <t>953845224</t>
  </si>
  <si>
    <t>Příplatek k vyvložkování komínového průduchu nerezovými vložkami ohebnými D přes 160 do 200 mm ZKD 1 m výšky</t>
  </si>
  <si>
    <t>Vyvložkování stávajících komínových nebo větracích průduchů nerezovými vložkami   
  ohebnými, včetně ukončení komínu  
    svislého kouřovodu výšky 3 m  
    Příplatek k cenám  
    za každý další i započatý metr výšky komínového průduchu přes 3 m  
    světlý průměr vložky  
      přes 160 m do 200 mm</t>
  </si>
  <si>
    <t>ponechaný komín pro VZT  (3.95+12.135)-3=13.085 [A]</t>
  </si>
  <si>
    <t>496</t>
  </si>
  <si>
    <t>953943211</t>
  </si>
  <si>
    <t>Osazování hasicího přístroje</t>
  </si>
  <si>
    <t>Osazování drobných kovových předmětů   
  kotvených do stěny  
    hasicího přístroje</t>
  </si>
  <si>
    <t>dle TZ PBR   10=10.000 [A]</t>
  </si>
  <si>
    <t>497</t>
  </si>
  <si>
    <t>962023390</t>
  </si>
  <si>
    <t>Bourání zdiva nadzákladového smíšeného na MV nebo MVC do 1 m3</t>
  </si>
  <si>
    <t>Bourání zdiva nadzákladového smíšeného  
  na maltu  
    vápennou nebo vápenocementovou, objemu  
      do 1 m3</t>
  </si>
  <si>
    <t>niky   
0.6*1.6*0.15=0.144 [A] 
0.8*1.5*0.250=0.300 [B] 
0.91*0.61*0.25=0.139 [C] 
0.34*0.89*0.25=0.076 [D] 
0.31*0.96*0.15=0.045 [E] 
0.4*0.6*0.14=0.034 [F] 
1.1*0.9*0.2=0.198 [G] 
0.8*0.9*0.2=0.144 [H] 
0.56*0.81*0.12*2=0.109 [I] 
Celkem: 0.144+0.3+0.139+0.076+0.045+0.034+0.198+0.144+0.109=1.189 [J]</t>
  </si>
  <si>
    <t>498</t>
  </si>
  <si>
    <t>962031132</t>
  </si>
  <si>
    <t>Bourání příček z cihel pálených na MVC tl do 100 mm</t>
  </si>
  <si>
    <t>Bourání příček z cihel, tvárnic nebo příčkovek   
  z cihel pálených, plných nebo dutých  
    na maltu vápennou nebo vápenocementovou, tl.  
      do 100 mm</t>
  </si>
  <si>
    <t>m. č. 1.03  4.290*3.16-1*2.02+1.890*3.16-1*2.02=15.489 [A] 
m.č. 2.02  1.05*3.16-0.8*2.02=1.702 [B] 
Celkem: 15.489+1.702=17.191 [C]</t>
  </si>
  <si>
    <t>499</t>
  </si>
  <si>
    <t>962031133</t>
  </si>
  <si>
    <t>Bourání příček z cihel pálených na MVC tl do 150 mm</t>
  </si>
  <si>
    <t>Bourání příček z cihel, tvárnic nebo příčkovek   
  z cihel pálených, plných nebo dutých  
    na maltu vápennou nebo vápenocementovou, tl.  
      do 150 mm</t>
  </si>
  <si>
    <t>m. č. 1,09  1.9*3.16=6.004 [A] 
m.č.3.02 1.05*3.2-0.7*2.02=1.946 [B] 
m.č.3.07 0.819.08 (2.1*2+3.1)*3.2=23.360 [C] 
Celkem: 6.004+1.946+23.36=31.310 [D]</t>
  </si>
  <si>
    <t>500</t>
  </si>
  <si>
    <t>962032240</t>
  </si>
  <si>
    <t>Bourání zdiva z cihel pálených nebo vápenopískových na MC do 1 m3</t>
  </si>
  <si>
    <t>Bourání zdiva nadzákladového z cihel nebo tvárnic   
  z cihel pálených nebo vápenopískových, na maltu  
    cementovou, objemu  
      do 1 m3</t>
  </si>
  <si>
    <t>501</t>
  </si>
  <si>
    <t>962032241</t>
  </si>
  <si>
    <t>Bourání zdiva z cihel pálených nebo vápenopískových na MC přes 1 m3</t>
  </si>
  <si>
    <t>Bourání zdiva nadzákladového z cihel nebo tvárnic   
  z cihel pálených nebo vápenopískových, na maltu  
    cementovou, objemu  
      přes 1 m3</t>
  </si>
  <si>
    <t>prostupy otvorů  
1pp  0.73*1.3*2.1=1.993 [A] 
        0.65*1.3*2.25=1.901 [B] 
       0.65*1.05*2.25=1.536 [C] 
       0.75*1.6*2.1=2.520 [D] 
       0.3*1*2.1*2=1.260 [E] 
1np  0.63*1.05*2.1=1.389 [F] 
        0.65*3*2.7=5.265 [G] 
2np  0.5*0.9*2.1*2=1.890 [H] 
        0.45*1.15*1.9=0.983 [I] 
        0.45*0.8*2.1=0.756 [J] 
Celkem: 1.993+1.901+1.536+2.52+1.26+1.389+5.265+1.89+0.983+0.756=19.493 [K]</t>
  </si>
  <si>
    <t>502</t>
  </si>
  <si>
    <t>962032631</t>
  </si>
  <si>
    <t>Bourání zdiva komínového nad střechou z cihel na MV nebo MVC</t>
  </si>
  <si>
    <t>Bourání zdiva nadzákladového z cihel nebo tvárnic   
  komínového z cihel pálených, šamotových nebo vápenopískových nad střechou  
    na maltu  
      vápennou nebo vápenocementovou</t>
  </si>
  <si>
    <t>komín tříprůduchový 1.9*0.65*15.79=19.501 [A]</t>
  </si>
  <si>
    <t>503</t>
  </si>
  <si>
    <t>962032641</t>
  </si>
  <si>
    <t>Bourání zdiva komínového nad střechou z cihel na MC</t>
  </si>
  <si>
    <t>Bourání zdiva nadzákladového z cihel nebo tvárnic   
  komínového z cihel pálených, šamotových nebo vápenopískových nad střechou  
    na maltu  
      cementovou</t>
  </si>
  <si>
    <t>ubouraní hlavy zachovaného kominového tělesa'  
1.4375=1.438 [A]</t>
  </si>
  <si>
    <t>504</t>
  </si>
  <si>
    <t>962081131</t>
  </si>
  <si>
    <t>Bourání příček ze skleněných tvárnic tl do 100 mm</t>
  </si>
  <si>
    <t>Bourání zdiva příček nebo vybourání otvorů   
  ze skleněných tvárnic, tl.  
    do 100 mm</t>
  </si>
  <si>
    <t>výplně okeních otvorů  
'1. PP 
0.5*0.85=0.425 [A] 
'1. NP (okna a světliky nad dveřmi) 
(0.5*0.85 +1.1*1.9)+2*1*0.4=3.315 [B] 
'2. NP 
1.05*1.9+0.5*0.86=2.425 [C] 
Celkem: 0.425+3.315+2.425=6.165 [D]</t>
  </si>
  <si>
    <t>505</t>
  </si>
  <si>
    <t>963023611</t>
  </si>
  <si>
    <t>Vybourání schodišťových stupňů ze zdi kamenné jednostranně</t>
  </si>
  <si>
    <t>Vybourání schodišťových stupňů   
  oblých, rovných nebo kosých  
    ze zdi kamenné  
      jednostranně</t>
  </si>
  <si>
    <t>na podestách 10.5 podlahách ks 6*1.75=10.500 [A]</t>
  </si>
  <si>
    <t>506</t>
  </si>
  <si>
    <t>963031432</t>
  </si>
  <si>
    <t>Bourání cihelných kleneb na MV nebo MVC tl do 150 mm</t>
  </si>
  <si>
    <t>Bourání cihelných kleneb   
  na maltu vápennou nebo vápenocementovou, tl.  
    do 150 mm</t>
  </si>
  <si>
    <t>m.č. 1S.4 22.738 1S.5 4.250*5.350=22.738 [A] 
m.č.1S.6 22.738 1S.9  3.359*4.4=14.780 [B] 
m.č. 1S.7 22.738 1S.8 3.97*4.3=17.071 [C] 
Celkem: 22.738+14.78+17.071=54.589 [D]</t>
  </si>
  <si>
    <t>507</t>
  </si>
  <si>
    <t>965042221</t>
  </si>
  <si>
    <t>Bourání podkladů pod dlažby nebo mazanin betonových nebo z litého asfaltu tl přes 100 mm pl do 1 m2</t>
  </si>
  <si>
    <t>Bourání mazanin  
  betonových nebo z litého asfaltu  
    tl. přes 100 mm, plochy  
      do 1 m2</t>
  </si>
  <si>
    <t>betonová mazanina tl. 70 mm v 1. NP  
1S.1 4.860*1.375*0.07=0.468 [A] 
1S.2 -1S.3  0.85*4.365*0.07=0.260 [B] 
Celkem: 0.468+0.26=0.728 [C]</t>
  </si>
  <si>
    <t>508</t>
  </si>
  <si>
    <t>965042231</t>
  </si>
  <si>
    <t>Bourání podkladů pod dlažby nebo mazanin betonových nebo z litého asfaltu tl přes 100 mm pl do 4 m2</t>
  </si>
  <si>
    <t>Bourání mazanin  
  betonových nebo z litého asfaltu  
    tl. přes 100 mm, plochy  
      do 4 m2</t>
  </si>
  <si>
    <t>betonová mazanina tl. 70 mm v 1. NP  
1S. 10 4.87*4.115*0.07=1.403 [A] 
1S.11 4.26*4.245*0.07=1.266 [B] 
Celkem: 1.403+1.266=2.669 [C]</t>
  </si>
  <si>
    <t>509</t>
  </si>
  <si>
    <t>966052121</t>
  </si>
  <si>
    <t>Bourání sloupků a vzpěr ŽB plotových s betonovou patkou</t>
  </si>
  <si>
    <t>Bourání plotových sloupků a vzpěr  
  železobetonových  
    výšky do 2,5 m  
      s betonovou patkou</t>
  </si>
  <si>
    <t>oplocení před nádražím  
21 ks 21=21.000 [A]</t>
  </si>
  <si>
    <t>510</t>
  </si>
  <si>
    <t>968061125</t>
  </si>
  <si>
    <t>Vyvěšení dřevěných dveřních křídel pl. do 2 m2</t>
  </si>
  <si>
    <t>511</t>
  </si>
  <si>
    <t>968062747</t>
  </si>
  <si>
    <t>Vybourání stěn dřevěných plných, zasklených nebo výkladních pl přes 4 m2</t>
  </si>
  <si>
    <t>Vybourání dřevěných rámů oken s křídly, dveřních zárubní, vrat, stěn, ostění nebo obkladů   
  stěn plných, zasklených nebo výkladních pevných nebo otevíratelných, plochy  
    přes 4 m2</t>
  </si>
  <si>
    <t>vybourání dřevěných příček  v 1. PP 
(4.32+2.69+4.26+4.69+1.22)*3.462=59.477 [A]</t>
  </si>
  <si>
    <t>512</t>
  </si>
  <si>
    <t>968082017</t>
  </si>
  <si>
    <t>Vybourání plastových rámů oken včetně křídel plochy přes 2 do 4 m2</t>
  </si>
  <si>
    <t>Vybourání plastových rámů oken s křídly, dveřních zárubní, vrat   
  rámu oken s křídly, plochy  
    přes 2 do 4 m2</t>
  </si>
  <si>
    <t>1.PP 
3*(1.1*1.9)=6.270 [A] 
'1. NP 
10*(1.1*1.9)=20.900 [B] 
'2. NP  
7*(1.1*1.9)+2.2*1.9=18.810 [C] 
'3.NP 
2*1.1*1.9+2*2.2*1.9=12.540 [D] 
Celkem: 6.27+20.9+18.81+12.54=58.520 [E]</t>
  </si>
  <si>
    <t>513</t>
  </si>
  <si>
    <t>968082022</t>
  </si>
  <si>
    <t>Vybourání plastových zárubní dveří plochy do 4 m2</t>
  </si>
  <si>
    <t>Vybourání plastových rámů oken s křídly, dveřních zárubní, vrat   
  dveřních zárubní, plochy  
    přes 2 do 4 m2</t>
  </si>
  <si>
    <t>1. PP 
1.4*2.225=3.115 [A] 
'1.NP 
1.6*2.2+1.1*2.1=5.830 [B] 
Celkem: 3.115+5.83=8.945 [C]</t>
  </si>
  <si>
    <t>514</t>
  </si>
  <si>
    <t>971033371</t>
  </si>
  <si>
    <t>Vybourání otvorů ve zdivu cihelném pl do 0,09 m2 na MVC nebo MV tl do 750 mm</t>
  </si>
  <si>
    <t>Vybourání otvorů ve zdivu základovém nebo nadzákladovém z cihel, tvárnic, příčkovek   
  z cihel pálených  
    na maltu vápennou nebo vápenocementovou  
    plochy do 0,09 m2, tl.  
      do 750 mm</t>
  </si>
  <si>
    <t>otvory 
0,1*0,1*0,65 1=1.000 [A] 
0,3*0,15   1+2=3.000 [B] 
0,285*0,095  1=1.000 [C] 
0,325*0,26   1=1.000 [D] 
0,325*0,26  1=1.000 [E] 
0,175*0,15  1=1.000 [F] 
0,3*0,15     3=3.000 [G] 
0,4*0,14     1=1.000 [H] 
Celkem: 1+3+1+1+1+1+3+1=12.000 [I]</t>
  </si>
  <si>
    <t>515</t>
  </si>
  <si>
    <t>971033431</t>
  </si>
  <si>
    <t>Vybourání otvorů ve zdivu cihelném pl do 0,25 m2 na MVC nebo MV tl do 150 mm</t>
  </si>
  <si>
    <t>Vybourání otvorů ve zdivu základovém nebo nadzákladovém z cihel, tvárnic, příčkovek   
  z cihel pálených  
    na maltu vápennou nebo vápenocementovou  
    plochy do 0,25 m2, tl.  
      do 150 mm</t>
  </si>
  <si>
    <t>otvory   
0,35*0,26  2=2.000 [A] 
0,385*0,28  2=2.000 [B] 
Celkem: 2+2=4.000 [C]</t>
  </si>
  <si>
    <t>516</t>
  </si>
  <si>
    <t>971033471</t>
  </si>
  <si>
    <t>Vybourání otvorů ve zdivu cihelném pl do 0,25 m2 na MVC nebo MV tl do 750 mm</t>
  </si>
  <si>
    <t>Vybourání otvorů ve zdivu základovém nebo nadzákladovém z cihel, tvárnic, příčkovek   
  z cihel pálených  
    na maltu vápennou nebo vápenocementovou  
    plochy do 0,25 m2, tl.  
      do 750 mm</t>
  </si>
  <si>
    <t>otvory'  
0,64*0,26  1=1.000 [A] 
0,385*0,28 2=2.000 [B] 
0,61*0,31  1=1.000 [C] 
Celkem: 1+2+1=4.000 [D]</t>
  </si>
  <si>
    <t>517</t>
  </si>
  <si>
    <t>971033681</t>
  </si>
  <si>
    <t>Vybourání otvorů ve zdivu cihelném pl do 4 m2 na MVC nebo MV tl do 900 mm</t>
  </si>
  <si>
    <t>Vybourání otvorů ve zdivu základovém nebo nadzákladovém z cihel, tvárnic, příčkovek   
  z cihel pálených  
    na maltu vápennou nebo vápenocementovou  
    plochy do 4 m2, tl.  
      do 900 mm</t>
  </si>
  <si>
    <t>otvory  
1*1.25*0.65=0.813 [A]</t>
  </si>
  <si>
    <t>518</t>
  </si>
  <si>
    <t>973031345</t>
  </si>
  <si>
    <t>Vysekání kapes ve zdivu cihelném na MV nebo MVC pl do 0,25 m2 hl do 300 mm</t>
  </si>
  <si>
    <t>Vysekání výklenků nebo kapes ve zdivu z cihel   
  na maltu vápennou nebo vápenocementovou  
    kapes, plochy  
    do 0,25 m2, hl.  
      do 300 mm</t>
  </si>
  <si>
    <t>pro nosníky  
HEB 220  25=25.000 [A] 
IPE240 22=22.000 [B] 
ker. nosníky170=170.000 [C] 
'poštovní schranky 2*0,0126 
Celkem: 25+22+170=217.000 [D]</t>
  </si>
  <si>
    <t>519</t>
  </si>
  <si>
    <t>974031121</t>
  </si>
  <si>
    <t>Vysekání rýh ve zdivu cihelném hl do 30 mm š do 30 mm</t>
  </si>
  <si>
    <t>Vysekání rýh ve zdivu cihelném na maltu vápennou nebo vápenocementovou   
  do hl. 30 mm a šířky  
    do 30 mm</t>
  </si>
  <si>
    <t>rýha pro odvodnění VZT jednotky v místnosti 1.7 (1.NP+1.PP) 
9+4=13.000 [A] 
'rýha pro odvodnění VZT jednotky v místnosti 1.6 + 1.5 (1.NP) 
6=6.000 [B] 
'rýha pro odvodnění VZT jednotky v místnosti 1.1 (1.NP) 
6=6.000 [C] 
Celkem: 13+6+6=25.000 [D]</t>
  </si>
  <si>
    <t>520</t>
  </si>
  <si>
    <t>974031153</t>
  </si>
  <si>
    <t>Vysekání rýh ve zdivu cihelném hl do 100 mm š do 100 mm</t>
  </si>
  <si>
    <t>Vysekání rýh ve zdivu cihelném na maltu vápennou nebo vápenocementovou   
  do hl. 100 mm a šířky  
    do 100 mm</t>
  </si>
  <si>
    <t>drážky  4+4+3+3+3.12+3.12=20.240 [A]</t>
  </si>
  <si>
    <t>521</t>
  </si>
  <si>
    <t>974031164</t>
  </si>
  <si>
    <t>Vysekání rýh ve zdivu cihelném hl do 150 mm š do 150 mm</t>
  </si>
  <si>
    <t>Vysekání rýh ve zdivu cihelném na maltu vápennou nebo vápenocementovou   
  do hl. 150 mm a šířky  
    do 150 mm</t>
  </si>
  <si>
    <t>drážky  0.9+7+4=11.900 [A]</t>
  </si>
  <si>
    <t>522</t>
  </si>
  <si>
    <t>974031167</t>
  </si>
  <si>
    <t>Vysekání rýh ve zdivu cihelném hl do 150 mm š do 300 mm</t>
  </si>
  <si>
    <t>Vysekání rýh ve zdivu cihelném na maltu vápennou nebo vápenocementovou   
  do hl. 150 mm a šířky  
    do 300 mm</t>
  </si>
  <si>
    <t>drážky  9+8=17.000 [A] 
drážky pro vložky ker  0.99+5.35+0.99+4.66+4.66+5.14+5.14+0.99=27.920 [B] 
Celkem: 17+27.92=44.920 [C]</t>
  </si>
  <si>
    <t>523</t>
  </si>
  <si>
    <t>974031668</t>
  </si>
  <si>
    <t>Vysekání rýh ve zdivu cihelném pro vtahování nosníků hl do 150 mm v do 350 mm</t>
  </si>
  <si>
    <t>Vysekání rýh ve zdivu cihelném na maltu vápennou nebo vápenocementovou   
  pro vtahování nosníků do zdí, před vybouráním otvoru  
    do hl. 150 mm, při v. nosníku  
      do 350 mm</t>
  </si>
  <si>
    <t>prostupy otvorů pro překlady  
1np  3.6*2+1.6*2=10.400 [A] 
2np  1.15*2+(1.3*2)*2+1.6*2 =10.700 [B] 
Celkem: 10.4+10.7=21.100 [C]</t>
  </si>
  <si>
    <t>524</t>
  </si>
  <si>
    <t>974031669</t>
  </si>
  <si>
    <t>Vysekání rýh ve zdivu cihelném pro vtahování nosníků hl do 150 mm v do 450 mm</t>
  </si>
  <si>
    <t>Vysekání rýh ve zdivu cihelném na maltu vápennou nebo vápenocementovou   
  pro vtahování nosníků do zdí, před vybouráním otvoru  
    do hl. 150 mm, při v. nosníku  
      do 450 mm</t>
  </si>
  <si>
    <t>prostupy otvorů pro překlady  
1pp  2.15*2+3.23*2+2.2*2+1.9*2+1.6*2+(1.3*2)*2=27.360 [A]</t>
  </si>
  <si>
    <t>525</t>
  </si>
  <si>
    <t>977151118</t>
  </si>
  <si>
    <t>Jádrové vrty diamantovými korunkami do stavebních materiálů D přes 90 do 100 mm</t>
  </si>
  <si>
    <t>Jádrové vrty diamantovými korunkami  
  do stavebních materiálů (železobetonu, betonu, cihel, obkladů, dlažeb, kamene)  
    průměru  
      přes 90 do 100 mm</t>
  </si>
  <si>
    <t>0.65=0.650 [A]</t>
  </si>
  <si>
    <t>526</t>
  </si>
  <si>
    <t>977151119</t>
  </si>
  <si>
    <t>Jádrové vrty diamantovými korunkami do stavebních materiálů D přes 100 do 110 mm</t>
  </si>
  <si>
    <t>Jádrové vrty diamantovými korunkami  
  do stavebních materiálů (železobetonu, betonu, cihel, obkladů, dlažeb, kamene)  
    průměru  
      přes 100 do 110 mm</t>
  </si>
  <si>
    <t>0.35+0.5+0.15+0.1+0.15+0.1=1.350 [A]</t>
  </si>
  <si>
    <t>527</t>
  </si>
  <si>
    <t>977151122</t>
  </si>
  <si>
    <t>Jádrové vrty diamantovými korunkami do stavebních materiálů D přes 120 do 130 mm</t>
  </si>
  <si>
    <t>Jádrové vrty diamantovými korunkami  
  do stavebních materiálů (železobetonu, betonu, cihel, obkladů, dlažeb, kamene)  
    průměru  
      přes 120 do 130 mm</t>
  </si>
  <si>
    <t>0.65*3=1.950 [A]</t>
  </si>
  <si>
    <t>528</t>
  </si>
  <si>
    <t>977151123</t>
  </si>
  <si>
    <t>Jádrové vrty diamantovými korunkami do stavebních materiálů D přes 130 do 150 mm</t>
  </si>
  <si>
    <t>Jádrové vrty diamantovými korunkami  
  do stavebních materiálů (železobetonu, betonu, cihel, obkladů, dlažeb, kamene)  
    průměru  
      přes 130 do 150 mm</t>
  </si>
  <si>
    <t>0.65+0.65+0.75+0.75+0.2+0.3+0.35+0.65+0.1*12+0.1*8=6.300 [A]</t>
  </si>
  <si>
    <t>529</t>
  </si>
  <si>
    <t>977151124</t>
  </si>
  <si>
    <t>Jádrové vrty diamantovými korunkami do stavebních materiálů D přes 150 do 180 mm</t>
  </si>
  <si>
    <t>Jádrové vrty diamantovými korunkami  
  do stavebních materiálů (železobetonu, betonu, cihel, obkladů, dlažeb, kamene)  
    průměru  
      přes 150 do 180 mm</t>
  </si>
  <si>
    <t>0.65+0.65+0.65+0.75+0.3+0.65+0.1*2=3.850 [A]</t>
  </si>
  <si>
    <t>530</t>
  </si>
  <si>
    <t>977151126</t>
  </si>
  <si>
    <t>Jádrové vrty diamantovými korunkami do stavebních materiálů D přes 200 do 225 mm</t>
  </si>
  <si>
    <t>Jádrové vrty diamantovými korunkami  
  do stavebních materiálů (železobetonu, betonu, cihel, obkladů, dlažeb, kamene)  
    průměru  
      přes 200 do 225 mm</t>
  </si>
  <si>
    <t>0.75+0.63=1.380 [A]</t>
  </si>
  <si>
    <t>531</t>
  </si>
  <si>
    <t>977151127</t>
  </si>
  <si>
    <t>Jádrové vrty diamantovými korunkami do stavebních materiálů D přes 225 do 250 mm</t>
  </si>
  <si>
    <t>Jádrové vrty diamantovými korunkami  
  do stavebních materiálů (železobetonu, betonu, cihel, obkladů, dlažeb, kamene)  
    průměru  
      přes 225 do 250 mm</t>
  </si>
  <si>
    <t>0.65*2+0.75=2.050 [A]</t>
  </si>
  <si>
    <t>532</t>
  </si>
  <si>
    <t>978013191</t>
  </si>
  <si>
    <t>Otlučení (osekání) vnitřní vápenné nebo vápenocementové omítky stěn v rozsahu přes 50 do 100 %</t>
  </si>
  <si>
    <t>Otlučení vápenných nebo vápenocementových omítek vnitřních ploch  
  stěn s vyškrabáním spar, s očištěním zdiva, v rozsahu  
    přes 50 do 100 %</t>
  </si>
  <si>
    <t>m. č.  1S.10 (2*4.87+2*4.115)*3.358=60.343 [A] 
m. č.  1S.11 (2*4.26+2*4.25)*3.358=57.153 [B] 
m.č.   1S.1  (2*3.690+2*4.365)*3.358=54.097 [C] 
m.č.   1S.2 (2*0.87+2*1.990)*3.358=19.208 [D] 
m. č.  1S.3 (2*0.87+2*2.175)*3.358=20.450 [E] 
m. č. 1S.4 60.343 1S.5 2*5.34*2.753+2*4.250*3.462=58.829 [F] 
m.č. 1S.6 60.343 1S.9 2*4.259*2.753+2*4.4*3.462=53.916 [G] 
m.č. 1S.7 60.343 1S. 8 2*4.870*2.753+2*4.3*3.462=56.587 [H] 
m.č.1.01 60.343 1.02 (2*5.020+2*6.575)*3.16=73.280 [I] 
m.č. 1.03*1.04 (2*4.253+2*5.145)*3.16=59.395 [J] 
m.č.1.05 -621.9.06 (2*4.79+2*4.365+2*2.990)*3.16-(1.15*2.02+1.1*1.8+0.5*0.850+1.1*1.9+0.7*2.02)=68.524 [K] 
m.č. 1.07-1.10 (2*9.770+4.55+4.4+2*0.4)*3.16-(1.890*3.16+1.1*2.1+1.61*1.9+1.36*1.9*3+0.7*2.02)=72.049 [L] 
m.č. 2.01 (5.040+4.535+3.69+2.990+1.555)*2.99=53.252 [M] 
m.č. 2.02 (2*2.990+1.050)*2.99=21.020 [N] 
m.č. 2.03 (2*5.04+2*5.06)*2.99=60.398 [O] 
54.986.č. 2.04 (2*4.56+2*4.635)*2.99=54.986 [P] 
54.986.č. 2.05 2*3.595*3.11=22.361 [Q] 
54.986.č.2.06 (2*4.560+2*4.635)*2.99=54.986 [R] 
54.986.č.2.07 2.812*2*1.1+2.8*2*0.5,=8.986 [S] 
54.986.č.2.07 2.8*2*1.1+2.8*2*0.5=8.960 [T] 
Celkem: 60.343+57.153+54.097+19.208+20.45+58.829+53.916+56.587+73.28+59.395+68.524+72.049+53.252+21.02+60.398+54.986+22.361+54.986+8.986+8.96=938.780 [U]</t>
  </si>
  <si>
    <t>533</t>
  </si>
  <si>
    <t>978015391</t>
  </si>
  <si>
    <t>Otlučení (osekání) vnější vápenné nebo vápenocementové omítky stupně členitosti 1 a 2 v rozsahu přes 80 do 100 %</t>
  </si>
  <si>
    <t>Otlučení vápenných nebo vápenocementových omítek vnějších ploch  
  s vyškrabáním spar a s očištěním zdiva  
    stupně členitosti 1 a 2, v rozsahu  
      přes 80 do 100 %</t>
  </si>
  <si>
    <t>pohled jižní  
128.725=128.725 [A] 
'pohled východní  
130.391=130.391 [B] 
'pohled severní  
128.217=128.217 [C] 
'pohled západní  
193.245=193.245 [D] 
Celkem: 128.725+130.391+128.217+193.245=580.578 [E]</t>
  </si>
  <si>
    <t>534</t>
  </si>
  <si>
    <t>978059541</t>
  </si>
  <si>
    <t>Odsekání a odebrání obkladů stěn z vnitřních obkládaček plochy přes 1 m2</t>
  </si>
  <si>
    <t>Odsekání obkladů   
  stěn včetně otlučení podkladní omítky až na zdivo  
    z obkládaček  
    vnitřních, z jakýchkoliv materiálů, plochy  
      přes 1 m2</t>
  </si>
  <si>
    <t>předpoklad  
1. PP (schodiště+ byt středová místnost)  1+13.6=14.600 [A] 
1. NP (schodiště + wc+ čekárna+chodba) 1+12+2.2+6=21.200 [B] 
2 NP (schodiště+ koupelna+ kuchyň) 1+30+22.4=53.400 [C] 
3. NP schodiště+ koupelna+ kuchyň) 1+24+19.2=44.200 [D] 
Celkem: 14.6+21.2+53.4+44.2=133.400 [E]</t>
  </si>
  <si>
    <t>535</t>
  </si>
  <si>
    <t>978059641</t>
  </si>
  <si>
    <t>Odsekání a odebrání obkladů stěn z vnějších obkládaček plochy přes 1 m2</t>
  </si>
  <si>
    <t>Odsekání obkladů   
  stěn včetně otlučení podkladní omítky až na zdivo  
    z obkládaček  
    vnějších, z jakýchkoliv materiálů, plochy  
      přes 1 m2</t>
  </si>
  <si>
    <t>obložení podezdívky  16.7*1.1=18.370 [A]</t>
  </si>
  <si>
    <t>536</t>
  </si>
  <si>
    <t>997002611</t>
  </si>
  <si>
    <t>Nakládání suti a vybouraných hmot</t>
  </si>
  <si>
    <t>Nakládání suti a vybouraných hmot na dopravní prostředek   
  pro vodorovné přemístění</t>
  </si>
  <si>
    <t>377.897=377.897 [A]</t>
  </si>
  <si>
    <t>537</t>
  </si>
  <si>
    <t>997006004</t>
  </si>
  <si>
    <t>Pytlování nebezpečného odpadu ze střešních šablon s obsahem azbestu</t>
  </si>
  <si>
    <t>Úprava stavebního odpadu  
  pytlování  
    nebezpečného odpadu s obsahem azbestu  
      ze šablon</t>
  </si>
  <si>
    <t xml:space="preserve"> předpoklad 1 m2 krytiny = 20 kg'  
285.362*0.02=5.707 [A]</t>
  </si>
  <si>
    <t>538</t>
  </si>
  <si>
    <t>997013215</t>
  </si>
  <si>
    <t>Vnitrostaveništní doprava suti a vybouraných hmot pro budovy v přes 15 do 18 m ručně</t>
  </si>
  <si>
    <t>Vnitrostaveništní doprava suti a vybouraných hmot   
  vodorovně do 50 m  
    svisle ručně  
    pro budovy a haly výšky  
      přes 15 do 18 m</t>
  </si>
  <si>
    <t>358.46=358.460 [A]</t>
  </si>
  <si>
    <t>539</t>
  </si>
  <si>
    <t>997013312</t>
  </si>
  <si>
    <t>Montáž a demontáž shozu suti v přes 10 do 20 m</t>
  </si>
  <si>
    <t>Doprava suti shozem  
  montáž a demontáž shozu výšky  
    přes 10 do 20 m</t>
  </si>
  <si>
    <t>do 12 m  12=12.000 [A]</t>
  </si>
  <si>
    <t>540</t>
  </si>
  <si>
    <t>997013322</t>
  </si>
  <si>
    <t>Příplatek k shozu suti v přes 10 do 20 m za první a ZKD den použití</t>
  </si>
  <si>
    <t>Doprava suti shozem  
  montáž a demontáž shozu výšky  
    Příplatek  
    za první a každý další den použití shozu  
      k ceně -3312</t>
  </si>
  <si>
    <t>potřeba ''4'' měsíce 
výška   12*120=1 440.000 [A]</t>
  </si>
  <si>
    <t>541</t>
  </si>
  <si>
    <t>998017003</t>
  </si>
  <si>
    <t>Přesun hmot s omezením mechanizace pro budovy v přes 12 do 24 m</t>
  </si>
  <si>
    <t>Přesun hmot pro budovy občanské výstavby, bydlení, výrobu a služby   
  s omezením mechanizace  
    vodorovná dopravní vzdálenost do 100 m  
    pro budovy s jakoukoliv nosnou konstrukcí výšky  
      přes 12 do 24 m</t>
  </si>
  <si>
    <t>349.382+27.53+121.99+95.04+31.01+6.73+0.1+13.39+1.69+7.03+0.95+1.4=656.242 [A]</t>
  </si>
  <si>
    <t>542</t>
  </si>
  <si>
    <t>R914112111</t>
  </si>
  <si>
    <t>Tabulka s označením</t>
  </si>
  <si>
    <t>total stoo 4=4.000 [A] 
central stop 1=1.000 [B] 
hlavní uzavěr vody  2=2.000 [C] 
Celkem: 4+1+2=7.000 [D]</t>
  </si>
  <si>
    <t>543</t>
  </si>
  <si>
    <t>R95394301</t>
  </si>
  <si>
    <t>D+M výstražných a bezpečnostních tabulek dle PBR</t>
  </si>
  <si>
    <t>dle PBR</t>
  </si>
  <si>
    <t>dle TZ PBR  1=1.000 [A]</t>
  </si>
  <si>
    <t>544</t>
  </si>
  <si>
    <t>R9620311</t>
  </si>
  <si>
    <t>Bourání příček z cihel pálených na MVC tl do 180 mm</t>
  </si>
  <si>
    <t>Bourání příček z cihel, tvárnic nebo příčkovek   
  z cihel pálených, plných nebo dutých  
    na maltu vápennou nebo vápenocementovou, tl.  
      do 180 mm</t>
  </si>
  <si>
    <t>m.č. 1.02   5.05*3.16-1.1*2.02=13.736 [A] 
m.č.1.07    4.550*3.16-1*2=12.378 [B] 
m.č. 1.08   4.4*3.16=13.904 [C] 
m.č.1.10   2.340*3.16-0.8*2.02=5.778 [D] 
m.č. 2.05 2*5.02*3.11-2*1*2.02=27.184 [E] 
m.č. 3.03 4.6*2.58-0.8*3.2=9.308 [F] 
Celkem: 13.736+12.378+13.904+5.778+27.184+9.308=82.288 [G]</t>
  </si>
  <si>
    <t>545</t>
  </si>
  <si>
    <t>R96302231</t>
  </si>
  <si>
    <t>Bourání kamenných sloupků a zídky</t>
  </si>
  <si>
    <t>Bourání kamenných sloupků a zídky u venkovního schodistě</t>
  </si>
  <si>
    <t>zídka a sloupky u venkovního shodiště  
sloupky 6 ks  6*(0.5*0.5*1)=1.500 [A] 
zídky 4*(0.4*0.8*1.2)+1*(0.4*0.8*0.4)=1.664 [B] 
podesta 1.22*0.2*1.75=0.427 [C] 
Celkem: 1.5+1.664+0.427=3.591 [D]</t>
  </si>
  <si>
    <t>546</t>
  </si>
  <si>
    <t>R995001</t>
  </si>
  <si>
    <t>Zrušení stávajícího geodetického bodu a zřízení nového vč. zanesení do katastru</t>
  </si>
  <si>
    <t>Lešení a stavební výtahy</t>
  </si>
  <si>
    <t>547</t>
  </si>
  <si>
    <t>941111122</t>
  </si>
  <si>
    <t>Montáž lešení řadového trubkového lehkého s podlahami zatížení do 200 kg/m2 š přes 0,9 do 1,2 m v přes 10 do 25 m</t>
  </si>
  <si>
    <t>Montáž lešení řadového trubkového lehkého pracovního s podlahami   
  s provozním zatížením tř. 3 do 200 kg/m2  
    šířky tř. W09 přes 0,9 do 1,2 m, výšky  
      přes 10 do 25 m</t>
  </si>
  <si>
    <t>venkovní lešení  
V   230=230.000 [A] 
Z   160=160.000 [B] 
J    140=140.000 [C] 
S150=150.000 [D] 
Celkem: 230+160+140+150=680.000 [E]</t>
  </si>
  <si>
    <t>548</t>
  </si>
  <si>
    <t>941111222</t>
  </si>
  <si>
    <t>Příplatek k lešení řadovému trubkovému lehkému s podlahami š 1,2 m v 25 m za první a ZKD den použití</t>
  </si>
  <si>
    <t>Montáž lešení řadového trubkového lehkého pracovního s podlahami   
  s provozním zatížením tř. 3 do 200 kg/m2  
    Příplatek za první a každý další den použití lešení  
      k ceně -1122</t>
  </si>
  <si>
    <t>pronájem 8 měsíců 
venkovní lešení  venkovní lešení  680*240=163 200.000 [A]</t>
  </si>
  <si>
    <t>549</t>
  </si>
  <si>
    <t>941111822</t>
  </si>
  <si>
    <t>Demontáž lešení řadového trubkového lehkého s podlahami zatížení do 200 kg/m2 š přes 0,9 do 1,2 m v přes 10 do 25 m</t>
  </si>
  <si>
    <t>Demontáž lešení řadového trubkového lehkého pracovního s podlahami   
  s provozním zatížením tř. 3 do 200 kg/m2  
    šířky tř. W09 přes 0,9 do 1,2 m, výšky  
      přes 10 do 25 m</t>
  </si>
  <si>
    <t>venkovní lešení  venkovní lešení  680=680.000 [A]</t>
  </si>
  <si>
    <t>550</t>
  </si>
  <si>
    <t>944111122</t>
  </si>
  <si>
    <t>Montáž ochranného zábradlí trubkového vnitřního na lešeňových konstrukcích dvoutyčového</t>
  </si>
  <si>
    <t>Montáž ochranného zábradlí trubkového   
  vnitřního na lešeňových konstrukcích  
    dvoutyčového</t>
  </si>
  <si>
    <t>17*(7+4)+11*(7+7)=341.000 [A]</t>
  </si>
  <si>
    <t>551</t>
  </si>
  <si>
    <t>944111222</t>
  </si>
  <si>
    <t>Příplatek k ochrannému zábradlí trubkovému vnitřnímu dvoutyčovému za první a ZKD den použití</t>
  </si>
  <si>
    <t>Montáž ochranného zábradlí trubkového   
  Příplatek za první a každý další den použití zábradlí  
    k ceně -1122</t>
  </si>
  <si>
    <t>na dobu 8 měsíců 
(17*(7+4)+11*(7+7))*240=81 840.000 [A]</t>
  </si>
  <si>
    <t>552</t>
  </si>
  <si>
    <t>944111822</t>
  </si>
  <si>
    <t>Demontáž ochranného zábradlí trubkového vnitřního na lešeňových konstrukcích dvoutyčového</t>
  </si>
  <si>
    <t>Demontáž ochranného zábradlí trubkového   
  vnitřního na lešeňových konstrukcích  
    dvoutyčového</t>
  </si>
  <si>
    <t>553</t>
  </si>
  <si>
    <t>944511111</t>
  </si>
  <si>
    <t>Montáž ochranné sítě z textilie z umělých vláken</t>
  </si>
  <si>
    <t>Montáž ochranné sítě   
  zavěšené na konstrukci lešení  
    z textilie z umělých vláken</t>
  </si>
  <si>
    <t>venkovní lešení 680=680.000 [A]</t>
  </si>
  <si>
    <t>554</t>
  </si>
  <si>
    <t>944511211</t>
  </si>
  <si>
    <t>Příplatek k ochranné síti za první a ZKD den použití</t>
  </si>
  <si>
    <t>Montáž ochranné sítě   
  Příplatek za první a každý další den použití sítě  
    k ceně -1111</t>
  </si>
  <si>
    <t>venkovní lešení 680*240=163 200.000 [A]</t>
  </si>
  <si>
    <t>555</t>
  </si>
  <si>
    <t>944511811</t>
  </si>
  <si>
    <t>Demontáž ochranné sítě z textilie z umělých vláken</t>
  </si>
  <si>
    <t>Demontáž ochranné sítě   
  zavěšené na konstrukci lešení  
    z textilie z umělých vláken</t>
  </si>
  <si>
    <t>venkovní lešení  680=680.000 [A]</t>
  </si>
  <si>
    <t>556</t>
  </si>
  <si>
    <t>949101111</t>
  </si>
  <si>
    <t>Lešení pomocné pro objekty pozemních staveb s lešeňovou podlahou v do 1,9 m zatížení do 150 kg/m2</t>
  </si>
  <si>
    <t>Lešení pomocné pracovní pro objekty pozemních staveb   
  pro zatížení do 150 kg/m2, o výšce lešeňové podlahy  
    do 1,9 m</t>
  </si>
  <si>
    <t>113.16+6*5+121.48+124.03+80.42=469.090 [A]</t>
  </si>
  <si>
    <t>557</t>
  </si>
  <si>
    <t>R941001</t>
  </si>
  <si>
    <t>Dovoz a odvoz lešení</t>
  </si>
  <si>
    <t xml:space="preserve">  SO 12-71-01.04</t>
  </si>
  <si>
    <t>VB Malá Skála - Hromosvody</t>
  </si>
  <si>
    <t>SO 12-71-01.04</t>
  </si>
  <si>
    <t>výkop 0,35x0,8: 150m</t>
  </si>
  <si>
    <t>Konstrukce ze zemin</t>
  </si>
  <si>
    <t>741911</t>
  </si>
  <si>
    <t>UZEMŇOVACÍ VODIČ V ZEMI FEZN DO 120 MM2</t>
  </si>
  <si>
    <t>741B11</t>
  </si>
  <si>
    <t>ZEMNÍCÍ TYČ FEZN DÉLKY DO 2 M</t>
  </si>
  <si>
    <t>741D72</t>
  </si>
  <si>
    <t>HROMOSVODOVÝ VODIČ, IZOLOVANÝ VYSOKONAPĚŤOVÝ S VNĚJŠÍM PLÁŠTĚM S ŘÍZENÍM POTENCIÁLU, PRŮMĚR DO 23 MM</t>
  </si>
  <si>
    <t>741F11</t>
  </si>
  <si>
    <t>HROMOSVODOVÝ JÍMÁCÍ SET IZOLOVANÝ VYSOKONAPĚŤOVÝ S VNĚJŠÍM PLÁŠTĚM S ŘÍZENÍM POTENCIÁLU VČETNĚ DRŽÁKU NA ZEĎ, DÉLKY DO 5 M</t>
  </si>
  <si>
    <t>741I01</t>
  </si>
  <si>
    <t>SPOJOVÁNÍ A PŘIPOJOVÁNÍ HROMOSVODOVÝCH VODIČŮ</t>
  </si>
  <si>
    <t>741I05</t>
  </si>
  <si>
    <t>JÍMKA PRO PŘIPOJENÍ SVODOVÉHO VODIČE NA VNĚJŠÍ UZEMNĚNÍ</t>
  </si>
  <si>
    <t>CYA 4ZŽ: 180m</t>
  </si>
  <si>
    <t>747414</t>
  </si>
  <si>
    <t>MĚŘENÍ ZEMNÍCH ODPORŮ - ZEMNICÍ SÍTĚ DÉLKY PÁSKU PŘES 100 DO 200 M</t>
  </si>
  <si>
    <t>R12710104-1</t>
  </si>
  <si>
    <t>PRŮCHODKA UZEMNĚNÍ STĚNOU PRO DODATEČNOU MONTÁŽ</t>
  </si>
  <si>
    <t>1. Položka obsahuje:  
- kompletní typová průchodka vč. příslušenství  
- veškeré potřebné úkony spojené s montáží  
2. Položka neobsahuje:  
 X  
3. Způsob měření:  
Udává se počet kusů kompletní konstrukce nebo práce.</t>
  </si>
  <si>
    <t>R12710104-2</t>
  </si>
  <si>
    <t>POMOCNÝ, DROBNÝ A DÁLE NESPECIFIKOVANÝ MATERIÁL</t>
  </si>
  <si>
    <t>Položka zahrnuje veškerý pomocný a drobný materiál, včetně veškerého příslušenství a jeho montáže.</t>
  </si>
  <si>
    <t xml:space="preserve">  SO 13-71-01</t>
  </si>
  <si>
    <t>Sanace zdiva budovy zast. Dolánky</t>
  </si>
  <si>
    <t>SO 13-71-01</t>
  </si>
  <si>
    <t>objem* objem. hm. 1830 kg /m3 + rezerva 10%  
vykopy pro kabelový kanál  
3,369*1,83*1,1=6.782 [A]</t>
  </si>
  <si>
    <t>osekané omítky + prostupy zdivem * obj. hm.+ 10 % rezerva  
(2,161+0,0202)*2*1,1=4.799 [A]  
sadrokarton (plocha / ploš. hmotnost 9 kg /m2 
6,006*0,009=0.054 [B] 
Celkem: A+B=4.853 [C]</t>
  </si>
  <si>
    <t>+ rezerva 10% 
vyrovnávací betonová vrstva  
3,518*2,5=8.795 [A] 
ŽB desky 
1,529*2,5=3.823 [B] 
vysekané otvory  
0,102*2,5=0.255 [C] 
jádrové vrty  
0,0504*2,5=0.126 [D] 
Celkem: (A+B+C+D)*1,1=14.299 [E]</t>
  </si>
  <si>
    <t>odhad projktanta 
0,015=0.015 [A]</t>
  </si>
  <si>
    <t>hydroizolace  
75,649*0,004*1,5*1,1=0.499 [A]</t>
  </si>
  <si>
    <t>R015570</t>
  </si>
  <si>
    <t>938</t>
  </si>
  <si>
    <t>POPLATKY ZA LIKVIDACŮ ODPADŮ NEBEZPEČNÝCH - 17 03 03*  ASFALTOVÉ STAVEBNÍ NÁTĚRY- VČETNĚ DOPRAVY *)</t>
  </si>
  <si>
    <t>0,454=0.454 [F]</t>
  </si>
  <si>
    <t>R029511</t>
  </si>
  <si>
    <t>OSTATNÍ POŽADAVKY - KONTROLA KCE STŘECHY</t>
  </si>
  <si>
    <t>-prŮzkum střešní kce  
-návrh opatření na opravu kce</t>
  </si>
  <si>
    <t>Podklad dlažby u západní strany budovy (plocha v řezu * délka budovy) 
ŠD 0/32 0,053*3,381=0.179 [A] 
lože fr 2/5 0,006*3,381=0.020 [B] 
Celkem: A+B=0.199 [C]</t>
  </si>
  <si>
    <t>11348A</t>
  </si>
  <si>
    <t>ODSTRANĚNÍ KRYTU ZPEVNĚNÝCH PLOCH Z DLAŽDIC VČETNĚ PODKLADU - BEZ DOPRAVY</t>
  </si>
  <si>
    <t>západní strana budovy+ přístřešek pro cestující  (plocha * tl. )+ 10 % rezerva  
(1,348+17,552)*0,06*1,1=1.247 [A]</t>
  </si>
  <si>
    <t>výkop pro kabelový kanál (plocha* tl.) 
0,748*1,150+0,942*0,700+1,168*0,522+0,867*0,700+0,252*0,700+0,452*0,422+0,516*0,515=3.369 [A] 
výkop pro provedení hydroizolace u západní strany budovy (plocha v řezu * délka) 
0,128*3,381=0.433 [B] 
Celkem: A+B=3.802 [C]</t>
  </si>
  <si>
    <t>zásyp rýhy po provedení hydroizolace na západní straně budovy  (plocha * tl .)  
0,128*3,381=0.433 [A]</t>
  </si>
  <si>
    <t>26153</t>
  </si>
  <si>
    <t>VRTY PRO KOTVENÍ, INJEKTÁŽ A MIKROPILOTY NA POVRCHU TŘ. V D DO 150MM</t>
  </si>
  <si>
    <t>jádrové vrty pro protažení kabelů   
15*0,56=8.400 [A]</t>
  </si>
  <si>
    <t>31123</t>
  </si>
  <si>
    <t>ZDI A STĚNY PODPĚR A VOLNÉ Z CIHEL PÁLENÝCH</t>
  </si>
  <si>
    <t>cihelná obezdívka tl. 150 mm u kabelového kanálu (plocha * výška) 
KK v OP2   0,386*0,770+0,293*0,770+0,618*0,770=0.999 [A] 
KK v OP1 0,307*0,500+0,249*0,500=0.278 [B] 
zazdívka odvoru po ventilátoru  (plocha* tl. zdiva)  0,04*0,280=0.011 [D] 
Celkem: A+B+D=1.288 [E]</t>
  </si>
  <si>
    <t>311335</t>
  </si>
  <si>
    <t>ZDI A STĚNY PODPĚRNÉ A VOLNÉ Z PŘEDPJ BET DO C30/37</t>
  </si>
  <si>
    <t>kabelový kanál C30/37 - XC3, XD1, XA2 - CL 0,2- Dmax 16 - S4 
 v OP2 - stěny  
0,418*0,715+0,471*0,715+0,229*0,715=0.799 [A] 
v OP1 - stěny 
0,102*0,450+0,196*0,450+0,199*0,450=0.224 [B] 
Celkem: A+B=1.023 [C])</t>
  </si>
  <si>
    <t>výztuž 4% objemu betonu x 7,85 t/m3 oceli 
1,023*0,04*7,85=0.321 [A]</t>
  </si>
  <si>
    <t>R31923</t>
  </si>
  <si>
    <t>DODATEČNÁ IZOLACE OBVODOVÉHO ZDIVA</t>
  </si>
  <si>
    <t>19,676=19.676 [A]</t>
  </si>
  <si>
    <t>položka zahrnuje:  
vybourání pásu zdiva podřezáním řetězovou pilou  
vyrovnání cementovým potěrem,  
asfaltové pasy a dodatečné vyzdění zdiva.  
mimostaveništní a vnitrostaveništní dopravu</t>
  </si>
  <si>
    <t>podlaha C16/20 - X0 (plocha * tl.) 
m.č.OP2   4,085*0,100=0.409 [A] 
m.č.OP3   1,166*0,100=0.117 [B] 
Celkem: A+B=0.526 [C]</t>
  </si>
  <si>
    <t>kabelový kanál C30/37 - XC3, XD1, XA2 - CL 0,2- Dmax 16 - S4 
 v OP2 - dno  
2,813*0,100=0.281 [D] 
 OP1 - dno 
0,991*0,100=0.099 [E] 
Celkem: D+E=0.380 [F]</t>
  </si>
  <si>
    <t>výztuž 4% objemu betonu x 7,85 t/m3 oceli 
0,38*0,04*7,85=0.119 [A]</t>
  </si>
  <si>
    <t>451523</t>
  </si>
  <si>
    <t>VÝPLŇ VRSTVY Z KAMENIVA DRCENÉHO, INDEX ZHUTNĚNÍ ID DO 0,9</t>
  </si>
  <si>
    <t>ŠD 0/32 
OP2,kabelový kanál  (plocha * tl.) 
4,085*0,100=0.409 [A] 
OP3, kabelový kanál (plocha * tl.) 
1,166*0,100=0.117 [B] 
Celkem: A+B=0.526 [C]</t>
  </si>
  <si>
    <t>457314</t>
  </si>
  <si>
    <t>VYROVNÁVACÍ A SPÁDOVÝ PROSTÝ BETON C25/30</t>
  </si>
  <si>
    <t>vyrovnávací vrstva C25/30 - XD1 XF3 (plocha v řezu* délka) 
m.č.OP1   0,144*5,760=0.829 [A]</t>
  </si>
  <si>
    <t>R56333</t>
  </si>
  <si>
    <t>použít původní materiál</t>
  </si>
  <si>
    <t>západní strana budovy tl. 150 mm 
0,35*3,381=1.183 [B]</t>
  </si>
  <si>
    <t>KRYTY Z BETON DLAŽDIC SE ZÁMKEM ŠEDÝCH TL 60MM DO LOŽE Z KAM</t>
  </si>
  <si>
    <t>použity původní dlaždice</t>
  </si>
  <si>
    <t>západní strana budovy + přístřešek pro cestující  
1,348+17,552=18.900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</si>
  <si>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</si>
  <si>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61444</t>
  </si>
  <si>
    <t>ÚPRAVY POVRCHŮ VNITŘ KONSTR ZDĚNÝCH OMÍTKOU ŠTUKOVOU</t>
  </si>
  <si>
    <t>jemná štuková omítka  
přístřešek pro cestující  18,999=18.999 [A] 
OP2 38,106=38.106 [B] 
OP3 25,490=25.490 [C] 
Celkem: A+B+C=82.595 [D]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</si>
  <si>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</si>
  <si>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62444</t>
  </si>
  <si>
    <t>ÚPRAVA POVRCHŮ VNĚJŠ KONSTR ZDĚNÝCH OMÍTKOU ŠTUKOVOU</t>
  </si>
  <si>
    <t>jemná štuková omítka  
vnější omítky 25,466=25.466 [A] 
vnější omítka v místě nového okna 4,7=4.700 [B] 
Celkem: A+B=30.166 [C]</t>
  </si>
  <si>
    <t>62447</t>
  </si>
  <si>
    <t>ÚPRAVA POVRCHŮ VNĚJŠ KONSTR ZDĚNÝCH OMÍT Z MALTY ZVLÁŠTNÍ</t>
  </si>
  <si>
    <t>silikátová omítka  
vnější omítky 52,748=52.748 [A] 
vnější omítka přístřešek pro cestující 39,181=39.181 [B] 
Celkem: A+B=91.929 [C]</t>
  </si>
  <si>
    <t>podlaha C20/25 - XC1 -Cl 0,2 - Dmax 16 - S4 , tl 140 mm 
m.č. OP2   12,771*0,140=1.788 [A] 
m.č.OP3  4,933*0,140=0.691 [B]</t>
  </si>
  <si>
    <t>64812</t>
  </si>
  <si>
    <t>PARAPETNÍ DESKY ZE ŽELEZOBET DÍLCŮ</t>
  </si>
  <si>
    <t>parapet vnější, ohýbaný  plech tl. 2 mm, žárově zinkováno 
parapet spárovka buk tl. 30 mm, povrch vos - selská barva odstín 2708 
1 ks, 1=1.000 [A]</t>
  </si>
  <si>
    <t>položka zahrnuje:  
- dodávku parapetní desky z předepsaného materiálu a předepsaných rozměrů  
- osazení  
- veškeré ukončující prvky  
- případně nutné začištění  
- případně nutný úklid vnitřních i vnějších prostor</t>
  </si>
  <si>
    <t>R62447</t>
  </si>
  <si>
    <t>ÚPRAVA POVRCHŮ OMÍTKOU SANAČNÍ</t>
  </si>
  <si>
    <t>přístřešek pro cestující    18,999=18.999 [A] 
OP2   38,106=38.106 [B] 
OP3  25,490=25.490 [C] 
vnější omítky 25,466=25.466 [D] 
Celkem: A+B+C+D=108.061 [E]</t>
  </si>
  <si>
    <t>R641233</t>
  </si>
  <si>
    <t>OKNA KOMPLETNÍ S OCEL RÁMEM FIXNÍ</t>
  </si>
  <si>
    <t>fixní okno ocelové (uzavřený profil 60/30/3, T profil 25/25/3,5, pásovina 25/6 mm), žárově zinkováno 
zasklení, lepené sklo 3+3 mm, rozměr 0,49 m x 0,68 m 
montáž pomocí těsnící pásky tl. 2 mm a transparentního silikonu 
1ks, 1=1.000 [A]</t>
  </si>
  <si>
    <t>položka zahrnuje:  
- dodávka oken dle specifikace objednatele  
- montáž nových oken do připravených otvorů (tj. zakotvení do ostění a zapěnění spáry PUR pěnou)  
- seřízení výrobků k jejich plné funkčnosti  
- případné zapravení venkovního i vnitřního ostění  
- zajištění prováděných prací tak, aby nebyly znečištěny a poškozeny vnitřní prostory   
- případná výmalba vnitřních ostění oken   
- pokud se jedná o finální stavební práci, zahrnuje i zajištění úklidu vnitřních i vnějších prostor</t>
  </si>
  <si>
    <t>703112</t>
  </si>
  <si>
    <t>KABELOVÝ ROŠT/LÁVKA NOSNÝ ŽÁROVĚ ZINKOVANÝ VČETNĚ UPEVNĚNÍ A PŘÍSLUŠENSTVÍ SVĚTLÉ ŠÍŘKY PŘES 100 DO 250 MM</t>
  </si>
  <si>
    <t>kabelový rošt 150*100 mm  
2,375=2.375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</si>
  <si>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</si>
  <si>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OP2 - kabelový kanál  26,045=26.045 [A] 
OP3 -  kabelový kanál 11,811=11.811 [B] 
obvodové zdivo 20,060=20.060 [C] 
Celkem: A+B+C=57.916 [D]</t>
  </si>
  <si>
    <t>76425</t>
  </si>
  <si>
    <t>OPLECHOVÁNÍ A LEMOVÁNÍ KONSTR Z TITANZINK PLECHU</t>
  </si>
  <si>
    <t>možno použít demontovaný materiál  
odhad 4,5=4.500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</si>
  <si>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</si>
  <si>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764554</t>
  </si>
  <si>
    <t>ODPAD TROUBY KRUH (ČTVERC) Z TITANZINK PLECHU DN DO 150MM</t>
  </si>
  <si>
    <t>doplnění svodu 1m 
1=1.000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</si>
  <si>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</si>
  <si>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78440</t>
  </si>
  <si>
    <t>MALBY POVRCHŮ</t>
  </si>
  <si>
    <t>bílá prodyšná barva  
OP2  51,409=51.409 [A] 
OP3  34,345=34.345 [B] 
SDK stropy OP2+ OP3 5,145*2,860+1,960*2,860=20.320 [D] 
Celkem: A+B+D=106.074 [E]</t>
  </si>
  <si>
    <t>- Položka zahrnuje veškerý materiál, výrobky a polotovary, včetně mimostaveništní a  
vnitrostaveništní dopravy (rovněž přesuny), včetně naložení a složení,případně s uložením.</t>
  </si>
  <si>
    <t>R74157</t>
  </si>
  <si>
    <t>PŘISAZENÉ PRUM LED SVÍTIDLO (IP 66) 22 W</t>
  </si>
  <si>
    <t>1. Položka obsahuje:  
 – kompletní svítidlo vč. zdroje a příslušenství  
2. Položka neobsahuje:  
 X  
3. Způsob měření:  
Udává se počet kusů kompletní konstrukce nebo práce.</t>
  </si>
  <si>
    <t>R741582</t>
  </si>
  <si>
    <t>PŘISAZENÉ PRUM LED SVÍTIDLO (IP 66)  22 W, VČETNĚ NOUZOVÉHO MOD</t>
  </si>
  <si>
    <t>R751112</t>
  </si>
  <si>
    <t>DEMONTÁŽ A MONTÁŽ VENTILÁTORU</t>
  </si>
  <si>
    <t>posunutí ventilatoru ve zdi (demontáž a následná montáž  do připraveného otvoru) 
1=1.000 [A]</t>
  </si>
  <si>
    <t>R762111</t>
  </si>
  <si>
    <t>VÝMĚNA SDK DESEK PODHLEDU</t>
  </si>
  <si>
    <t>OP2 1,27*2,860=3.632 [A] 
OP3 0,83*2,86=2.374 [B] 
Celkem: A+B=6.006 [C]</t>
  </si>
  <si>
    <t>položka zahrnuje:  
- demontáž původních desek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</si>
  <si>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zámečnické prvky +10% rezerva osazení profilů pro uložení pororoštu 
162=162.000 [A]</t>
  </si>
  <si>
    <t>OP2+OP3 1,862+0,65=2.512 [B]</t>
  </si>
  <si>
    <t>R77522</t>
  </si>
  <si>
    <t>PODLAHY POVLAKOVÉ Z PLASTŮ (PVC)</t>
  </si>
  <si>
    <t>Předpokldá se použítí původního materiálu</t>
  </si>
  <si>
    <t>5,6=5.600 [A]</t>
  </si>
  <si>
    <t>96614A</t>
  </si>
  <si>
    <t>BOURÁNÍ KONSTRUKCÍ Z CIHEL A TVÁRNIC - BEZ DOPRAVY</t>
  </si>
  <si>
    <t>vyhotovení nového okenního otvoru v zast. Dolánky, cihla plná tl. 0,3 m 
plocha * tl.: 3,55*0,3=1.065 [A]</t>
  </si>
  <si>
    <t>vyrovnávací betonová vrstva  
m.č. OP1 (plocha v řezu * délka) 0,144*5,760 =0.829 [A] 
m.č. OP2 (plocha * tl.) 14,633*0,133=1.946 [B] 
m.č. OP3 (plocha * tl.) 5,583*0,133=0.743 [C] 
Celkem: A+B+C=3.518 [D]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</si>
  <si>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</si>
  <si>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odstranění ŽB desky v místě kabelového kanálu (plocha * tl.) 
1,340*0,300+2,410*0,300+0,731*0,300+0,435*0,300=1.475 [A] 
při západní stravě budovy (plocha v řezu * délka) 
0,047*1,140=0.054 [B] 
Celkem: A+B=1.529 [C]</t>
  </si>
  <si>
    <t>96718A</t>
  </si>
  <si>
    <t>VYBOURÁNÍ ČÁSTÍ KONSTRUKCÍ KOVOVÝCH - BEZ DOPRAVY</t>
  </si>
  <si>
    <t>klempířské prvku materiál bude opětovně použit  
odhad 4,5*0,001*7,85=0.035 [A]</t>
  </si>
  <si>
    <t>položka zahrnuje:  
- veškerou manipulaci s vybouranou sutí a hmotami, kromě vodorovné dopravy, včetně uložení na skládku. 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</si>
  <si>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96813</t>
  </si>
  <si>
    <t>VYSEKÁNÍ OTVORŮ, KAPES, RÝH V CIHELNÉM ZDIVU</t>
  </si>
  <si>
    <t>prostup na nový ventilator (plocha *tl. zdiva ) 
0,04*0,280=0.011 [A] 
prostup na kabelový rošt (plocha *tl. zdiva ) 
0,030*03=0.090 [B] 
Celkem: A+B=0.101 [C]</t>
  </si>
  <si>
    <t>96814</t>
  </si>
  <si>
    <t>VYSEKÁNÍ OTVORŮ, KAPES, RÝH V BETONOVÉ KONSTRUKCI</t>
  </si>
  <si>
    <t>z místnosti OP2 do OP3 (plocha* tl. základu)  
2*0,101*0,505=0.102 [A]</t>
  </si>
  <si>
    <t>97811</t>
  </si>
  <si>
    <t>OTLUČENÍ OMÍTKY</t>
  </si>
  <si>
    <t>přístřešek pro cestující  
5,236+9,625+0,500+3,638=18.999 [A] 
m.č.1 
5,236+9,946+9,946+9,355+3,623=38.106 [B] 
mč.2 
10,131+4,693+4,693+3,599+2,374=25.490 [C] 
vnější omítky 
5,574+15,252+4,640=25.466 [D] 
vnější omítka v místě nového okna 
4,2=4.200 [E] 
Celkem: A+B+C+D+E=112.261 [F]</t>
  </si>
  <si>
    <t>R97619</t>
  </si>
  <si>
    <t>VYBOURÁNÍ DROBNÝCH PŘEDMĚTŮ OSTATNÍCH</t>
  </si>
  <si>
    <t>Odstranění linolea k opětovnému položení  
5,6=5.600 [A]</t>
  </si>
  <si>
    <t>- položka zahrnuje veškerou manipulaci s  hmotami .  
- položka zahrnuje veškeré další práce plynoucí z technologického předpisu a z platných předpisů</t>
  </si>
  <si>
    <t>demontáž osvětlení  
3=3.000 [A]</t>
  </si>
  <si>
    <t xml:space="preserve">  SO12710103.100</t>
  </si>
  <si>
    <t>VB Malá Skála - Technika prostředí staveb - ZTI</t>
  </si>
  <si>
    <t>SO12710103.100</t>
  </si>
  <si>
    <t>Vodovodní potrubí svařované PE (SV - vedeno v zemi), včetně tvarovek a montáže</t>
  </si>
  <si>
    <t>R01.01ZTI</t>
  </si>
  <si>
    <t>Průměr potrubí d 40x4mm ( DN32 )</t>
  </si>
  <si>
    <t>bm</t>
  </si>
  <si>
    <t>DN32</t>
  </si>
  <si>
    <t>Položka obsahuje dodání veškerého materiálu včetně dopravy, zřízení potrubí</t>
  </si>
  <si>
    <t>Výkopy</t>
  </si>
  <si>
    <t>R10.01ZTI</t>
  </si>
  <si>
    <t>Výkop pro pokládku potrubí šířky 1m, pažený, hloubka výkopu dle podélného řezu</t>
  </si>
  <si>
    <t>Výkop rýhy. Zřízení pažení stěn výkopu s rozepřením a vzepřením</t>
  </si>
  <si>
    <t>R10.02ZTI</t>
  </si>
  <si>
    <t>Pískový podsyp a obsyp potrubí</t>
  </si>
  <si>
    <t>Položka obsahuje dodání veškerého materiálu včetně dopravy, uložení</t>
  </si>
  <si>
    <t>R10.03ZTI</t>
  </si>
  <si>
    <t>Konečný zához výkopu zeminou</t>
  </si>
  <si>
    <t>R10.04ZTI</t>
  </si>
  <si>
    <t>Výstražná folie</t>
  </si>
  <si>
    <t>Položka obsahuje dodání veškerého materiálu včetně dopravy, pokládka</t>
  </si>
  <si>
    <t>Zkoušky a uvedení do provozu</t>
  </si>
  <si>
    <t>R11.02ZTI</t>
  </si>
  <si>
    <t>Zkouška těsnosti vodovodu, dezinfekce a proplach potrubí</t>
  </si>
  <si>
    <t>vodovod  314 m    1=1,000 [A]</t>
  </si>
  <si>
    <t>R11.03ZTI</t>
  </si>
  <si>
    <t>Zkouška těsnosti kanalaizace</t>
  </si>
  <si>
    <t>kanalizace 187 m  1=1,000 [A]</t>
  </si>
  <si>
    <t>Vybavení sociálních prostor</t>
  </si>
  <si>
    <t>R12.01ZTI</t>
  </si>
  <si>
    <t>Přebalovací pult - pokud není samostatná "Přebalovací místnost" nebo není součástí WC muži nebo ženy, závěsný, horizontální, pevný/sklopný, plast</t>
  </si>
  <si>
    <t>M, Ž  2=2,000 [A]</t>
  </si>
  <si>
    <t>Položka obsahuje dodání veškerého materiálu včetně dopravy, montáž zařízení</t>
  </si>
  <si>
    <t>R12.02ZTI</t>
  </si>
  <si>
    <t>Mincovník do zdi (automat dveřního zámku) - montáž</t>
  </si>
  <si>
    <t>Eurozámek v SO 12-71-01.03.500</t>
  </si>
  <si>
    <t>1=1,000 [A]</t>
  </si>
  <si>
    <t>R12.03ZTI</t>
  </si>
  <si>
    <t>Madlo WC - 2x nerezové, z toho min. 1x sklopné, dle dispozice WC mísy</t>
  </si>
  <si>
    <t>WC invalid  1=1,000 [A]</t>
  </si>
  <si>
    <t>R12.04ZTI</t>
  </si>
  <si>
    <t>Madlo umyvadlo - nerezové, svislé, po straně umyvadla invalid</t>
  </si>
  <si>
    <t>Vodovodní potrubí třívrstvé PPR EVO (SV,TV a CV), včetně tvarovek, kotvích prvků a montáže</t>
  </si>
  <si>
    <t>R02.01ZTI</t>
  </si>
  <si>
    <t>Průměr potrubí d 20x2,8mm ( DN15 )</t>
  </si>
  <si>
    <t>DN15</t>
  </si>
  <si>
    <t>Položka obsahuje dodání veškerého materiálu včetně dopravy, montáž potrubí</t>
  </si>
  <si>
    <t>R02.02ZTI</t>
  </si>
  <si>
    <t>Průměr potrubí d 25x3,5mm ( DN20 )</t>
  </si>
  <si>
    <t>DN20</t>
  </si>
  <si>
    <t>R02.03ZTI</t>
  </si>
  <si>
    <t>Průměr potrubí d 32x4,4mm ( DN25 )</t>
  </si>
  <si>
    <t>DN25</t>
  </si>
  <si>
    <t>R02.04ZTI</t>
  </si>
  <si>
    <t>Průměr potrubí d 40x5,5mm ( DN32 )</t>
  </si>
  <si>
    <t>Izolace potrubí, vodovodní potrubí ( SV, TV ) - trubice z PE s hliníkovou folií tloušťky 9mm pro SV a 13mm pro TV, včetně tvarovek</t>
  </si>
  <si>
    <t>R03.01ZTI</t>
  </si>
  <si>
    <t>Vnitřní průměr izolace 20mm - 9mm</t>
  </si>
  <si>
    <t>Položka obsahuje dodání veškerého materiálu včetně dopravy, uložení izolačního materiálu předepsaným způsobem</t>
  </si>
  <si>
    <t>R03.02ZTI</t>
  </si>
  <si>
    <t>Vnitřní průměr izolace 20mm - 13mm</t>
  </si>
  <si>
    <t>R03.03ZTI</t>
  </si>
  <si>
    <t>Vnitřní průměr izolace 25mm - 9mm</t>
  </si>
  <si>
    <t>R03.04ZTI</t>
  </si>
  <si>
    <t>Vnitřní průměr izolace 25mm - 13mm</t>
  </si>
  <si>
    <t>3a</t>
  </si>
  <si>
    <t>Izolace potrubí, vodovodní potrubí ( SV, TV ) - trubice z minerální vlny s hliníkovou folií tloušťky 30mm, včetně tvarovek</t>
  </si>
  <si>
    <t>R03.05ZTI</t>
  </si>
  <si>
    <t>Vnitřní průměr izolace 32mm - 30mm</t>
  </si>
  <si>
    <t>R03.06ZTI</t>
  </si>
  <si>
    <t>Vnitřní průměr izolace 40mm - 30mm</t>
  </si>
  <si>
    <t>DN40</t>
  </si>
  <si>
    <t>Armatury - Vodovod</t>
  </si>
  <si>
    <t>R04.01ZTI</t>
  </si>
  <si>
    <t>Podružný vodoměr SV - Q 1,5m3/h (DN15)</t>
  </si>
  <si>
    <t>Položka obsahuje dodání veškerého materiálu včetně dopravy, montáž zařízení“.</t>
  </si>
  <si>
    <t>R04.02ZTI</t>
  </si>
  <si>
    <t>Podružný vodoměr TV - Q 1,5m3/h (DN15)</t>
  </si>
  <si>
    <t>R04.03ZTI</t>
  </si>
  <si>
    <t>Podružný vodoměr SV - Q 2,5m3/h (DN20)</t>
  </si>
  <si>
    <t>R04.04ZTI</t>
  </si>
  <si>
    <t>Podružný vodoměr TV - Q 2,5m3/h (DN20)</t>
  </si>
  <si>
    <t>R04.05ZTI</t>
  </si>
  <si>
    <t>Fakturační vodoměr SV - Q 6m3/h (DN25) (Součást vodoměrné sestavy)</t>
  </si>
  <si>
    <t>R04.06ZTI</t>
  </si>
  <si>
    <t>Kulový kohout DN15</t>
  </si>
  <si>
    <t>R04.07ZTI</t>
  </si>
  <si>
    <t>Kulový kohout DN20</t>
  </si>
  <si>
    <t>R04.08ZTI</t>
  </si>
  <si>
    <t>Kulový kohout DN25</t>
  </si>
  <si>
    <t>R04.09ZTI</t>
  </si>
  <si>
    <t>Kulový kohout (Součást vodoměrné sestavy) DN32</t>
  </si>
  <si>
    <t>R04.10ZTI</t>
  </si>
  <si>
    <t>Kulový kohout s vypouštěním DN25</t>
  </si>
  <si>
    <t>R04.11ZTI</t>
  </si>
  <si>
    <t>Vodovodní filtr (Součást vodoměrné sestavy) DN32</t>
  </si>
  <si>
    <t>R04.12ZTI</t>
  </si>
  <si>
    <t>Zpětná klapka DN15</t>
  </si>
  <si>
    <t>R04.13ZTI</t>
  </si>
  <si>
    <t>Zpětná klapka DN25</t>
  </si>
  <si>
    <t>R04.14ZTI</t>
  </si>
  <si>
    <t>Zpětná klapka (Součást vodoměrné sestavy) DN32</t>
  </si>
  <si>
    <t>R04.15ZTI</t>
  </si>
  <si>
    <t>Pojistný ventil 0,6MPa, DN25</t>
  </si>
  <si>
    <t>R04.16ZTI</t>
  </si>
  <si>
    <t>Teploměr příložný</t>
  </si>
  <si>
    <t>R04.17ZTI</t>
  </si>
  <si>
    <t>Manometr 0-10MPa</t>
  </si>
  <si>
    <t>R04.18ZTI</t>
  </si>
  <si>
    <t>Expanzní nádoba - objem 25l, přednastavena na 0,6MPa + flow jet</t>
  </si>
  <si>
    <t>R04.19ZTI</t>
  </si>
  <si>
    <t>Elektronické cirkulační čerpadlo - řízeno časovým spínačem</t>
  </si>
  <si>
    <t>R04.20ZTI</t>
  </si>
  <si>
    <t>Trojcestný směšovací ventil DN25 s připojením cirkulace - výstupní teplota 55°C</t>
  </si>
  <si>
    <t>R04.21ZTI</t>
  </si>
  <si>
    <t>Mutlifunkční automatický termocikulační ventl MTCV DN15</t>
  </si>
  <si>
    <t>R04.22ZTI</t>
  </si>
  <si>
    <t>Výtokový ventil s připojením na hadici DN20</t>
  </si>
  <si>
    <t>R04.23ZTI</t>
  </si>
  <si>
    <t>Rohový ventil DN15</t>
  </si>
  <si>
    <t>R04.24ZTI</t>
  </si>
  <si>
    <t>Pračkový ventil - připojení pračky a myčky DN15</t>
  </si>
  <si>
    <t>Trubky splaškové a dešťové kanalizace ( ZTK-SK, DK_vnější ) - hrdlové potrubí PP - KG SN8 , včetně tvarovek, kotvích prvků a montáže</t>
  </si>
  <si>
    <t>R05.01ZTI</t>
  </si>
  <si>
    <t>Průměr potrubí DN125</t>
  </si>
  <si>
    <t>DN125</t>
  </si>
  <si>
    <t>R05.02ZTI</t>
  </si>
  <si>
    <t>Průměr potrubí DN160</t>
  </si>
  <si>
    <t>DN150</t>
  </si>
  <si>
    <t>R05.03ZTI</t>
  </si>
  <si>
    <t>Průměr potrubí DN200</t>
  </si>
  <si>
    <t>DN200</t>
  </si>
  <si>
    <t>Trubky splaškové kanalizace ( ZTK-SK_vnitřní ) - hrdlové třívrstvé potrubí PP - HT , včetně tvarovek, kotvích prvků a montáže</t>
  </si>
  <si>
    <t>R06.01ZTI</t>
  </si>
  <si>
    <t>Průměr potrubí DN32</t>
  </si>
  <si>
    <t>R06.02ZTI</t>
  </si>
  <si>
    <t>Průměr potrubí DN40</t>
  </si>
  <si>
    <t>R06.03ZTI</t>
  </si>
  <si>
    <t>Průměr potrubí DN50</t>
  </si>
  <si>
    <t>DN50</t>
  </si>
  <si>
    <t>R06.04ZTI</t>
  </si>
  <si>
    <t>Průměr potrubí DN75</t>
  </si>
  <si>
    <t>DN75</t>
  </si>
  <si>
    <t>R06.05ZTI</t>
  </si>
  <si>
    <t>Průměr potrubí DN110</t>
  </si>
  <si>
    <t>DN110</t>
  </si>
  <si>
    <t>Armatury - Kanalizace</t>
  </si>
  <si>
    <t>R07.01ZTI</t>
  </si>
  <si>
    <t>Ventilační hlavice DN110 - souprava ventilační hlavice</t>
  </si>
  <si>
    <t>DN100</t>
  </si>
  <si>
    <t>R07.02ZTI</t>
  </si>
  <si>
    <t>Ventilační hlavice DN75 - souprava ventilační hlavice</t>
  </si>
  <si>
    <t>R07.03ZTI</t>
  </si>
  <si>
    <t>Podlahový vtok se svislým dtokem, límcem pro napojení na hydroizolaci a zápachovou uzávěrou DN75/110</t>
  </si>
  <si>
    <t>DN75/110</t>
  </si>
  <si>
    <t>R07.04ZTI</t>
  </si>
  <si>
    <t>Dvorní vtok se svislým dtokem, límcem pro napojení na hydroizolaci a zápachovou uzávěrou DN75/110</t>
  </si>
  <si>
    <t>R07.05ZTI</t>
  </si>
  <si>
    <t>Odtokový kalíšek pro odvodnění úkapu kondenzátu od zařízení UTCH DN40/32</t>
  </si>
  <si>
    <t>DN40/32</t>
  </si>
  <si>
    <t>R07.06ZTI</t>
  </si>
  <si>
    <t>Kondenzační zápahová uzávěra DN40/32</t>
  </si>
  <si>
    <t>R07.07ZTI</t>
  </si>
  <si>
    <t>Zápachová uzávěra - sifon umyvadlový DN40</t>
  </si>
  <si>
    <t>R07.08ZTI</t>
  </si>
  <si>
    <t>Zápachová uzávěra - sifon dřezový DN40</t>
  </si>
  <si>
    <t>R07.09ZTI</t>
  </si>
  <si>
    <t>Lapač střešních splavenin DN110/125</t>
  </si>
  <si>
    <t>DN110/125</t>
  </si>
  <si>
    <t>R07.10ZTI</t>
  </si>
  <si>
    <t>Revizní šachta z železobetonových skruží průměr 1000mm, včetně šachtového dna a plastového poklopu D400, hloubka šachet dle podélného profilu, jedná s</t>
  </si>
  <si>
    <t>DN1000</t>
  </si>
  <si>
    <t>R07.11ZTI</t>
  </si>
  <si>
    <t>Drenážní šachta DN315 s lapačem písku a kalovým prosotorem pro usazování nečistot, včetně šachtového dna a plastového poklopu D400</t>
  </si>
  <si>
    <t>DN315</t>
  </si>
  <si>
    <t>R07.12ZTI</t>
  </si>
  <si>
    <t>Systémové těsnění prostupu zákl. deskou Pažnice + těsnění pro potrubí DN110</t>
  </si>
  <si>
    <t>Položka obsahuje dodání veškerého materiálu včetně dopravy, montáž těsnění</t>
  </si>
  <si>
    <t>Zařizovací předměty, výtokové baterie a příslušenství - výběr dle architekta/investora</t>
  </si>
  <si>
    <t>R08.01ZTI</t>
  </si>
  <si>
    <t>Závěsný klozet - antivandal provedení, včetně montážního prvku a kompletního hygienického vybavení - typ WC1</t>
  </si>
  <si>
    <t>R08.02ZTI</t>
  </si>
  <si>
    <t>Závěsný klozet, včetně montážního prvku a kompletního hygienického vybavení - typ WC2</t>
  </si>
  <si>
    <t>R08.03ZTI</t>
  </si>
  <si>
    <t>Závěsný klozet - bezbeariérové provedení, včetně montážního prvku a kompletního hygienického vybavení - typ WCi</t>
  </si>
  <si>
    <t>R08.04ZTI</t>
  </si>
  <si>
    <t>Závěsný pisoar - antivandal provedení, včetně montážního prvku a skrytého senzorového splachovače 12V</t>
  </si>
  <si>
    <t>R08.05ZTI</t>
  </si>
  <si>
    <t>Umyvadlo - antivandal provedení, včetně montážního prvku - typ U1</t>
  </si>
  <si>
    <t>R08.06ZTI</t>
  </si>
  <si>
    <t>Umyvadlo, včetně montážního prvku - typ U2</t>
  </si>
  <si>
    <t>R08.07ZTI</t>
  </si>
  <si>
    <t>Umyvadlo - bezbariérové provedení, včetně montážního prvku - typ Ui</t>
  </si>
  <si>
    <t>R08.08ZTI</t>
  </si>
  <si>
    <t>Umývátko - Um</t>
  </si>
  <si>
    <t>R08.09ZTI</t>
  </si>
  <si>
    <t>Nerezový dřez - D</t>
  </si>
  <si>
    <t>R08.10ZTI</t>
  </si>
  <si>
    <t>Závěsná výlevka se zadním odpadem DN100, včetně montážního prvku - VL</t>
  </si>
  <si>
    <t>R08.11ZTI</t>
  </si>
  <si>
    <t>Závěsná výlevka se zadním odpadem DN50, včetně montážního prvku - VL2</t>
  </si>
  <si>
    <t>R08.12ZTI</t>
  </si>
  <si>
    <t>Sprchová sprchový nerezový žlab se zápachovou uzávěrou, včetně sprchových dveří- S</t>
  </si>
  <si>
    <t>R08.13ZTI</t>
  </si>
  <si>
    <t>Sprchová vanička akrylátová bílá s odtokovou soupravou, včetně sprchové rohové zástěny</t>
  </si>
  <si>
    <t>R08.14ZTI</t>
  </si>
  <si>
    <t>Stojánková směšovací baterie umyvadlová - typ U1</t>
  </si>
  <si>
    <t>R08.15ZTI</t>
  </si>
  <si>
    <t>Stojánková směšovací baterie umyvadlová - typ U2, Um</t>
  </si>
  <si>
    <t>R08.16ZTI</t>
  </si>
  <si>
    <t>Stojánková směšovací baterie umyvadlová - bezbariérové provedení - typ Ui</t>
  </si>
  <si>
    <t>R08.17ZTI</t>
  </si>
  <si>
    <t>Stojánková směšovací baterie dřezová</t>
  </si>
  <si>
    <t>R08.18ZTI</t>
  </si>
  <si>
    <t>Nástěnná baterie pro výlevku</t>
  </si>
  <si>
    <t>R08.19ZTI</t>
  </si>
  <si>
    <t>Nástěnná baterie sprchová, včetně ruční a hlavové sprchy - typ dle výběru investora, dodávka investora</t>
  </si>
  <si>
    <t>R08.20ZTI</t>
  </si>
  <si>
    <t>Zápachová uzávěra pro připojení myčky a pračky s přivzdušňovacím ventilem</t>
  </si>
  <si>
    <t>Vsakování dešťových vod</t>
  </si>
  <si>
    <t>R09.01ZTI</t>
  </si>
  <si>
    <t>Vsakovací těleso tvořeno 16ks akumulačnéch boxů, rozěr tělesa 3,6x2,4x0,63m, včetně obalení geotextílií a obsypu frakce 4-8mm (tl 200m)</t>
  </si>
  <si>
    <t>R09.02ZTI</t>
  </si>
  <si>
    <t>Filtrační šachta plastová DN425, včetně šachtového dna a poklopu</t>
  </si>
  <si>
    <t xml:space="preserve">  SO12710103.200</t>
  </si>
  <si>
    <t>VB Malá Skála - Technika prostředí staveb - Vytápění</t>
  </si>
  <si>
    <t>SO12710103.200</t>
  </si>
  <si>
    <t>Vytápění</t>
  </si>
  <si>
    <t>R01.01VYT</t>
  </si>
  <si>
    <t>Tepelné čerpadlo</t>
  </si>
  <si>
    <t>bez vazby na CS</t>
  </si>
  <si>
    <t>vzduch/voda, kompaktní ve venkovním provedení, 1-stupňové, 1 kompresor, regulace výkonu 0-100%,  maximální teplota topné vody při teplotě vzduchu -15°C je 50°C, délka: 1105mm, šířka: 506mm, výška: 1385 mm, váha: 231 kg, vč. autonomní regulace a antivibračních podložek                                                                               
Výkonové parametry topení podle ČSN EN 14511 (A7/W35 )  
– Jmenovitý tepelný výkon kW 20,5  
– Elektrický příkon kW 5,05  
– Topný faktor (COP) 4,06  
Výkonové parametry topení podle ČSN EN 14511 (A2/W35 )  
– Jmenovitý tepelný výkon kW 18,6  
– Elektrický příkon kW 5,00  
– Topný faktor (COP) 3,72                                                                                                                                              Výkonové parametry topení podle ČSN EN 14511 (A–15/W50 )  
– Jmenovitý tepelný výkon kW 13,7  
– Elektrický příkon kW 6,8  
– Topný faktor (COP) 2,00                                                                                                                                Regulace tepelného čerpadla umí řídit akumulaci topné vody, TUV (pomocí přepínání 3-cestného ventilu) a umí si i připínat externí zdroj - v tomto případě elektrokotel. Zároveň umí zapínat všechna oběhová čerpadla.</t>
  </si>
  <si>
    <t>R01.02VYT</t>
  </si>
  <si>
    <t>Filtr topné vody pro AW PRO AT</t>
  </si>
  <si>
    <t>R01.03VYT</t>
  </si>
  <si>
    <t>Externí displej regulace TČ</t>
  </si>
  <si>
    <t>R01.04VYT</t>
  </si>
  <si>
    <t>Antivibrační podložky</t>
  </si>
  <si>
    <t>Položka obsahuje dodání veškerého materiálu včetně dopravy, montáž podložek</t>
  </si>
  <si>
    <t>R01.05VYT</t>
  </si>
  <si>
    <t>Bivalentní zdroj elektrokotel o výkonu 8 kW s ekvitermní regulací</t>
  </si>
  <si>
    <t>R01.06VYT</t>
  </si>
  <si>
    <t>Rozšiřovací sada směšovače RS485</t>
  </si>
  <si>
    <t>R01.07VYT</t>
  </si>
  <si>
    <t>Čidlo teploty zásobníku pro Vitotron 100</t>
  </si>
  <si>
    <t>R01.08VYT</t>
  </si>
  <si>
    <t>Hydraulická výhybka typ Q80 (HVDT, anuloid)</t>
  </si>
  <si>
    <t>R01.09VYT</t>
  </si>
  <si>
    <t>Stěnová konzola hydr. výhybky Q80</t>
  </si>
  <si>
    <t>R01.10VYT</t>
  </si>
  <si>
    <t>Akumulace tepla, Objem: 400 l, ŘD= xxx mm, H= xxxx mm</t>
  </si>
  <si>
    <t>R01.11VYT</t>
  </si>
  <si>
    <t>Deskový výměník pro ohřev TV</t>
  </si>
  <si>
    <t>R01.12VYT</t>
  </si>
  <si>
    <t>Plnící tryska pro Vitocell 300l</t>
  </si>
  <si>
    <t>R01.13VYT</t>
  </si>
  <si>
    <t>Zásobník teplé vody, Objem: 300 l, ŘD= xxx mm, H= xxxx mm</t>
  </si>
  <si>
    <t>R01.14VYT</t>
  </si>
  <si>
    <t>Uvedení do provozu</t>
  </si>
  <si>
    <t>Kontrola před uvedením do provozu</t>
  </si>
  <si>
    <t>Uvedení do provozu TČ (do 35 kW)</t>
  </si>
  <si>
    <t>-</t>
  </si>
  <si>
    <t>R01.15VYT</t>
  </si>
  <si>
    <t>Vakuové odplynění pro malé systémy</t>
  </si>
  <si>
    <t>max. provoz.teplota 60°C  
Délka (mm): 220; Šířka (mm): 295; Výška (mm): 420; Hmotnost (kg): 5,6;</t>
  </si>
  <si>
    <t>R01.16VYT</t>
  </si>
  <si>
    <t>Tlaková expanzní nádoba</t>
  </si>
  <si>
    <t>s membránou pro uzavřené topné a chladicí soustavy. Nádoby v provedení podle DIN EN 13831. Povolení podle směrnice o tlakových zařízeních 2014/68/EU, epoxidová barva s  
dlouhou životností, nevyměnitelná zalisovaná membrána dle DIN EN 13831, od 35 litrů stojaté, koncentrace mrazuvzdorného prostředku nejméně 25 až 50 %, se závitovým přípojením, max. přípustná teplota  
soustavy 120 °C, přípustná provozní teplota 70 °C. Výška (mm): 487; Průměr (mm): 441; Hmotnost (kg): 9,6; Objem (l): 50; DN připojení: R 3/4"; Barva: šedá</t>
  </si>
  <si>
    <t>R01.17VYT</t>
  </si>
  <si>
    <t>Uzavírací kulový kohout</t>
  </si>
  <si>
    <t>se zajištěním v otevřené poloze s integrovaným vypouštěním. Hmotnost (kg): 0,5; DN připojení: Rp 3/4;</t>
  </si>
  <si>
    <t>R01.18VYT</t>
  </si>
  <si>
    <t>Kompaktní automatické doplňovací zařízení</t>
  </si>
  <si>
    <t>pro soustavy s membránovou tlakovou expanzní nádobou pro přímé doplňování z rozvodů pitné vody.  
Délka (mm): 240; Šířka (mm): 91; Výška (mm): 304; Hmotnost (kg): 3; DN připojení: R 1/2, R 1/2;</t>
  </si>
  <si>
    <t>R01.19VYT</t>
  </si>
  <si>
    <t>Externí tlakové čidlo</t>
  </si>
  <si>
    <t>Externí tlakové čidlo je nutné při kombinaci změkčovací patrony s automatickým doplňovacím zařízením. Délka (mm): 80; Šířka (mm): 100; Výška (mm): 140; Hmotnost (kg): 0,3;</t>
  </si>
  <si>
    <t>2: 2ks tlumiče hluku</t>
  </si>
  <si>
    <t>R01.20VYT</t>
  </si>
  <si>
    <t>Pouzdro pro změkčovací nebo demineralizační patronu</t>
  </si>
  <si>
    <t>Šířka (mm): 260; Výška (mm): 600; Hmotnost (kg): 1,5; DN připojení: Rp 1/2 / Rp 1/2;</t>
  </si>
  <si>
    <t>R01.21VYT</t>
  </si>
  <si>
    <t>Katexová patrona pro změkčovací zařízení</t>
  </si>
  <si>
    <t>Nelze použít s kotli s Al výměníky. Kapacita cca 6000 l/ °dH, např. cca 600 l při 10°dH.  
Šířka (mm): 76; Výška (mm): 514; Hmotnost (kg): 1,5; Barva: zelená</t>
  </si>
  <si>
    <t>R01.22VYT</t>
  </si>
  <si>
    <t>Elektronický vodoměr</t>
  </si>
  <si>
    <t>pro kontrolu zbývající kapacity změkčovací armatury a kontrolu doplňovaného množství. Alternativně měření vodivosti demineralizované vody. Délka (mm): 100; Šířka (mm): 160; Výška (mm): 100; Hmotnost (kg): 0,4;</t>
  </si>
  <si>
    <t>R01.23VYT</t>
  </si>
  <si>
    <t>Měřící sada</t>
  </si>
  <si>
    <t>pro stanovení celkové tvrdosti vody.  
Délka (mm): 70; Šířka (mm): 10; Výška (mm): 40; Hmotnost (kg): 0,05;</t>
  </si>
  <si>
    <t>R01.24VYT</t>
  </si>
  <si>
    <t>Teploměr 0 - 120°C, vč. návarku, jímky a montáže</t>
  </si>
  <si>
    <t>R01.25VYT</t>
  </si>
  <si>
    <t>Tlakoměr 0 - 600 kPa, vč. návarku, smyčky, kohoutu a montáže</t>
  </si>
  <si>
    <t>R01.26VYT</t>
  </si>
  <si>
    <t>Pojistný ventil 1/2" x 3/4" KD, otevírací přetlak 300kPa, včetně šroubení.</t>
  </si>
  <si>
    <t>R01.27VYT</t>
  </si>
  <si>
    <t>Naplnění upravenou vodou cca 1,2 m3</t>
  </si>
  <si>
    <t>R02.01VYT</t>
  </si>
  <si>
    <t>Oběhové čerpadlo O.Č.1</t>
  </si>
  <si>
    <t>mokroběžné, proměnné otáčky -  pro zdroj tepla (voda 55/50°C) M=4,66 m3/h, 90kPa, včetně připojovacího materiálu, montáže, oživení, nastavení a uvedení do provozu</t>
  </si>
  <si>
    <t>R02.02VYT</t>
  </si>
  <si>
    <t>Oběhové čerpadlo O.Č.2</t>
  </si>
  <si>
    <t>Oběhové čerpadlo, mokroběžné, proměnné otáčky -  pro okruh Otopných těles a podlahového vytápění (voda 50/40°C) M=1,11 m3/h, 40kPa, včetně připojovacího materiálu, montáže, oživení, nastavení a uvedení do provozu</t>
  </si>
  <si>
    <t>R02.03VYT</t>
  </si>
  <si>
    <t>Oběhové čerpadlo O.Č.3</t>
  </si>
  <si>
    <t>Oběhové čerpadlo, mokroběžné, proměnné otáčky -  pro okruh Ohřevu TV UT.O.Č.3 (voda 40/50°C) M=2,33 m3/h, 20kPa, včetně připojovacího materiálu, montáže, oživení, nastavení a uvedení do provozu</t>
  </si>
  <si>
    <t>R03.01VYT</t>
  </si>
  <si>
    <t>Deskové otopné těleso 600x900x66</t>
  </si>
  <si>
    <t>se spodním pravým připojením a integrovaným ventilem - výška: 600mm, délka: 900mm, hloubka: 66mm</t>
  </si>
  <si>
    <t>R03.02VYT</t>
  </si>
  <si>
    <t>Deskové otopné těleso 900x400x155</t>
  </si>
  <si>
    <t>se spodním pravým připojením a integrovaným ventilem - výška: 900mm, délka: 400mm, hloubka: 155mm</t>
  </si>
  <si>
    <t>R03.03VYT</t>
  </si>
  <si>
    <t>Koupelnové trubkové těleso se středovým připojením 1820x600</t>
  </si>
  <si>
    <t>včetně svěrných šroubení, sady pro připevnění na stěnu; Výška: 1820mm, délka: 600mm.</t>
  </si>
  <si>
    <t>R03.04VYT</t>
  </si>
  <si>
    <t>Termostatická hlavice</t>
  </si>
  <si>
    <t>R03.05VYT</t>
  </si>
  <si>
    <t>Radiátorové šroubení</t>
  </si>
  <si>
    <t>rohové s možností uzavření a vypuštění, vč.montáže pro OT</t>
  </si>
  <si>
    <t>R03.06VYT</t>
  </si>
  <si>
    <t>H šroubení s integrovaným ventilem, přímé pro trubková tělesa</t>
  </si>
  <si>
    <t>přímé pro trubková tělesa</t>
  </si>
  <si>
    <t>R04.01VYT</t>
  </si>
  <si>
    <t>Podlahové vytápění, trubka PE-RT</t>
  </si>
  <si>
    <t>5-vrstvá PE-RT trubka s protikyslíkovou bariérou</t>
  </si>
  <si>
    <t>Položka obsahuje dodání veškerého materiálu včetně dopravy, montáž</t>
  </si>
  <si>
    <t>R04.02VYT</t>
  </si>
  <si>
    <t>Podlahové vytápění, příchytky</t>
  </si>
  <si>
    <t>PVC příchytky - dlouhá 54 mm, pro připevnění fólie s rastrem a trubek  bal. 300</t>
  </si>
  <si>
    <t>R04.03VYT</t>
  </si>
  <si>
    <t>Podlahové vytápění, oblouk 90°</t>
  </si>
  <si>
    <t>Vodící oblouk pro bezpečné ohnutí trubek o 90°</t>
  </si>
  <si>
    <t>R04.04VYT</t>
  </si>
  <si>
    <t>Podlahové vytápění, vyztužovací pouzdro</t>
  </si>
  <si>
    <t>Vyztužovací pouzdro pro použití trubky 16x2 mm</t>
  </si>
  <si>
    <t>R04.05VYT</t>
  </si>
  <si>
    <t>Podlahové vytápění, fólie s rastrem</t>
  </si>
  <si>
    <t>Zesílená fólie s rastrem - role: šířka 1,03m, délka 100m, tl. 0,15 mm, balení 103 m2</t>
  </si>
  <si>
    <t>R04.06VYT</t>
  </si>
  <si>
    <t>Podlahové vytápění, průchodka</t>
  </si>
  <si>
    <t>Průchodka O 23 mm - ochrana trubek v dilatacích</t>
  </si>
  <si>
    <t>R04.07VYT</t>
  </si>
  <si>
    <t>Podlahové vytápění, dilatační páska</t>
  </si>
  <si>
    <t>Dilatační páska 8 mm s folií - pěnový polyuretan tl.8 mm, balení v rolích po 25 m</t>
  </si>
  <si>
    <t>Položka obsahuje dodání veškerého materiálu včetně dopravy,nalepení pásky</t>
  </si>
  <si>
    <t>R04.08VYT</t>
  </si>
  <si>
    <t>Podlahové vytápění, rozdělovač 3 okruhy</t>
  </si>
  <si>
    <t>Rozdělovač - 3 okruhy</t>
  </si>
  <si>
    <t>R04.09VYT</t>
  </si>
  <si>
    <t>Podlahové vytápění, rozdělovač 9 okruhů</t>
  </si>
  <si>
    <t>Rozdělovač - 9 okruhů</t>
  </si>
  <si>
    <t>R04.10VYT</t>
  </si>
  <si>
    <t>Podlahové vytápění, rozdělovač 10 okruhů</t>
  </si>
  <si>
    <t>Rozdělovač - 10 okruhů</t>
  </si>
  <si>
    <t>R04.11VYT</t>
  </si>
  <si>
    <t>Podlahové vytápění, kulový ventil</t>
  </si>
  <si>
    <t>Kulový ventil s motýlkem pro připojení rozdělovačů</t>
  </si>
  <si>
    <t>R04.12VYT</t>
  </si>
  <si>
    <t>Skříňka pod omítku 4 okruhy</t>
  </si>
  <si>
    <t>pro rozdělovač do 4 okruhů, l = 440 mm</t>
  </si>
  <si>
    <t>R04.13VYT</t>
  </si>
  <si>
    <t>Skříňka pod omítku 11 okruhů</t>
  </si>
  <si>
    <t>pro rozdělovač do 11 okruhů, l = 440 mm</t>
  </si>
  <si>
    <t>R04.14VYT</t>
  </si>
  <si>
    <t>Regulace podlahového vytápění, termopohon</t>
  </si>
  <si>
    <t>termopohon pro ovládaní ventilu, 230V/ 3W</t>
  </si>
  <si>
    <t>R04.15VYT</t>
  </si>
  <si>
    <t>Podlahové vytápění, lisovací tvarovky</t>
  </si>
  <si>
    <t>Lisovací tvarovky - koleno lisvací s chrom. trubkou 300 mm, 16-15; pro čelisti TH, H, B, F</t>
  </si>
  <si>
    <t>R05.01VYT</t>
  </si>
  <si>
    <t>Ruční závitový vyvažovací ventil DN25</t>
  </si>
  <si>
    <t>DN 25 s vnitřním závitem, s měřícími koncovkami, vč. montáže</t>
  </si>
  <si>
    <t>R05.02VYT</t>
  </si>
  <si>
    <t>Ruční závitový vyvažovací ventil DN40</t>
  </si>
  <si>
    <t>DN 40 s vnitřním závitem, s měřícími koncovkami, vč. montáže</t>
  </si>
  <si>
    <t>R05.03VYT</t>
  </si>
  <si>
    <t>3-cestný směšovací ventil DN20</t>
  </si>
  <si>
    <t>DN 20 se závitovým připojením, Kv=4, vč. montáže</t>
  </si>
  <si>
    <t>R05.04VYT</t>
  </si>
  <si>
    <t>3-cestný směšovací ventil DN32</t>
  </si>
  <si>
    <t>DN 32 se závitovým připojením, Kv=16, vč. montáže</t>
  </si>
  <si>
    <t>R05.05VYT</t>
  </si>
  <si>
    <t>Elektromechanický pohon pro 3-RV směšovací</t>
  </si>
  <si>
    <t>230V, 0-10 V</t>
  </si>
  <si>
    <t>R05.06VYT</t>
  </si>
  <si>
    <t>Elektromechanický pohon pro 3-RV rozdělovací</t>
  </si>
  <si>
    <t>230V, 3-bod</t>
  </si>
  <si>
    <t>R06.01VYT</t>
  </si>
  <si>
    <t>Závitový kulový kohout DN20</t>
  </si>
  <si>
    <t>PN 6, DN 20, včetně montáže</t>
  </si>
  <si>
    <t>R06.02VYT</t>
  </si>
  <si>
    <t>Závitový kulový kohout DN32</t>
  </si>
  <si>
    <t>PN 6, DN 32, včetně montáže</t>
  </si>
  <si>
    <t>R06.03VYT</t>
  </si>
  <si>
    <t>Závitový kulový kohout DN40</t>
  </si>
  <si>
    <t>PN 6, DN 40, včetně montáže</t>
  </si>
  <si>
    <t>R06.04VYT</t>
  </si>
  <si>
    <t>Závitový kulový kohout DN50</t>
  </si>
  <si>
    <t>PN 6, DN 50, včetně montáže</t>
  </si>
  <si>
    <t>R07.01VYT</t>
  </si>
  <si>
    <t>Filtr závitový DN32</t>
  </si>
  <si>
    <t>PN 6, DN 32, PN 6, vč. montáže</t>
  </si>
  <si>
    <t>R07.02VYT</t>
  </si>
  <si>
    <t>Filtr závitový DN50</t>
  </si>
  <si>
    <t>PN 6, DN 50, PN 6, vč. montáže</t>
  </si>
  <si>
    <t>R08.01VYT</t>
  </si>
  <si>
    <t>Zpětný ventil DN32</t>
  </si>
  <si>
    <t>DN 32, PN 16, vč. montáže</t>
  </si>
  <si>
    <t>R08.02VYT</t>
  </si>
  <si>
    <t>Zpětný ventil DN40</t>
  </si>
  <si>
    <t>DN 40, PN 16, vč. montáže</t>
  </si>
  <si>
    <t>R08.03VYT</t>
  </si>
  <si>
    <t>Zpětný ventil DN50</t>
  </si>
  <si>
    <t>DN 50, PN 16, vč. montáže</t>
  </si>
  <si>
    <t>R09.01VYT</t>
  </si>
  <si>
    <t>Vypouštění a odvzdušnění DN20</t>
  </si>
  <si>
    <t>Kulový vypouštěcí kohout, PN 6, DN 20 s hadicovou vývodkou a zátkou, vč. montáže</t>
  </si>
  <si>
    <t>R09.02VYT</t>
  </si>
  <si>
    <t>Vypouštění a odvzdušnění DN50</t>
  </si>
  <si>
    <t>Odvzdušňovací nádoba PN 6, DN 50, vč. montáže</t>
  </si>
  <si>
    <t>R09.03VYT</t>
  </si>
  <si>
    <t>Vypouštění a odvzdušnění DN15</t>
  </si>
  <si>
    <t>Odvzdušňovací ventil, PN 6, DN 15, vč. montáže</t>
  </si>
  <si>
    <t>R10.01VYT</t>
  </si>
  <si>
    <t>Potrubí z trubek závitových ocelových bezešvých, nízkotlakých DN20</t>
  </si>
  <si>
    <t>DN 20 (26,9x2,65); Ocel závitová</t>
  </si>
  <si>
    <t>R10.02VYT</t>
  </si>
  <si>
    <t>Potrubí z trubek závitových ocelových bezešvých, nízkotlakých DN32</t>
  </si>
  <si>
    <t>DN 32 (42,4x3,25); Ocel závitová</t>
  </si>
  <si>
    <t>R10.03VYT</t>
  </si>
  <si>
    <t>Potrubí z trubek závitových ocelových bezešvých, nízkotlakých DN50</t>
  </si>
  <si>
    <t>DN 50(60,2x3,65); Ocel závitová</t>
  </si>
  <si>
    <t>R10.04VYT</t>
  </si>
  <si>
    <t>Potrubí z trubek nerezových ocelových DN40</t>
  </si>
  <si>
    <t>DN 40; Ocel nerezová</t>
  </si>
  <si>
    <t>R10.05VYT</t>
  </si>
  <si>
    <t>Měděné potrubí 15x1</t>
  </si>
  <si>
    <t>Měď - 15x1</t>
  </si>
  <si>
    <t>R10.06VYT</t>
  </si>
  <si>
    <t>Měděné potrubí 18x1</t>
  </si>
  <si>
    <t>Měď - 18x1</t>
  </si>
  <si>
    <t>R10.07VYT</t>
  </si>
  <si>
    <t>Měděné potrubí 22x1</t>
  </si>
  <si>
    <t>Měď - 22x1</t>
  </si>
  <si>
    <t>R10.08VYT</t>
  </si>
  <si>
    <t>Měděné potrubí 28x1,5</t>
  </si>
  <si>
    <t>Měď - 28x1,5</t>
  </si>
  <si>
    <t>R10.09VYT</t>
  </si>
  <si>
    <t>Měděné potrubí 35x1,5</t>
  </si>
  <si>
    <t>Měď - 35x1,5</t>
  </si>
  <si>
    <t>R11.01VYT</t>
  </si>
  <si>
    <t>Nátěry</t>
  </si>
  <si>
    <t>Veškeré pomocné ocelové konstrukce, závěsy a uložení potrubí budou opatřeny nátěrem základním a dvojnásobným nátěrem prostým. Věškeré ocelové potrubí bude izolované a bude pod izolací opatřeno dvojnásobným základním nátěrem.</t>
  </si>
  <si>
    <t>základní nátěr potrubí do DN 50 mm včetně</t>
  </si>
  <si>
    <t>R12.01VYT</t>
  </si>
  <si>
    <t>Izolace potrubí pro DN25, tl. 30mm</t>
  </si>
  <si>
    <t>Izolace ko = 0,038 W/(mK)pro ocelové potrubí DN25; 800 tl.30 mm</t>
  </si>
  <si>
    <t>Položka obsahuje dodání veškerého materiálu včetně dopravy a montáže</t>
  </si>
  <si>
    <t>R12.02VYT</t>
  </si>
  <si>
    <t>Izolace potrubí pro DN32, tl. 30mm</t>
  </si>
  <si>
    <t>Izolace ko = 0,038 W/(mK)pro ocelové potrubí DN32; 800 tl.30 mm</t>
  </si>
  <si>
    <t>R12.03VYT</t>
  </si>
  <si>
    <t>Izolace potrubí pro DN40, tl. 30mm</t>
  </si>
  <si>
    <t>Izolace ko = 0,038 W/(mK)pro ocelové potrubí DN40; 800 tl.30 mm</t>
  </si>
  <si>
    <t>R12.04VYT</t>
  </si>
  <si>
    <t>Izolace potrubí pro DN50, tl. 30mm</t>
  </si>
  <si>
    <t>Izolace ko = 0,038 W/(mK)pro ocelové potrubí DN50; 800 tl.30 mm</t>
  </si>
  <si>
    <t>R12.05VYT</t>
  </si>
  <si>
    <t>Izolace potrubí pro 15x1, tl. 30mm</t>
  </si>
  <si>
    <t>Izolace ko = 0,038 W/(mK) pro měděné potrubí 15x1, tl. 30 mm</t>
  </si>
  <si>
    <t>R12.06VYT</t>
  </si>
  <si>
    <t>Izolace potrubí pro 18x1, tl. 30mm</t>
  </si>
  <si>
    <t>Izolace ko = 0,038 W/(mK) pro měděné potrubí 18x1, tl. 30 mm</t>
  </si>
  <si>
    <t>R12.07VYT</t>
  </si>
  <si>
    <t>Izolace potrubí pro 22x1, tl. 30mm</t>
  </si>
  <si>
    <t>Izolace ko = 0,038 W/(mK) pro měděné potrubí 22x1, tl. 30 mm</t>
  </si>
  <si>
    <t>R12.08VYT</t>
  </si>
  <si>
    <t>Izolace potrubí pro 28x1,5, tl. 30mm</t>
  </si>
  <si>
    <t>Izolace ko = 0,038 W/(mK) pro měděné potrubí 28x1,5, tl. 30 mm</t>
  </si>
  <si>
    <t>R12.09VYT</t>
  </si>
  <si>
    <t>Izolace potrubí pro 35x1,5, tl. 30mm</t>
  </si>
  <si>
    <t>Izolace ko = 0,038 W/(mK) pro měděné potrubí 35x1,5, tl. 30 mm</t>
  </si>
  <si>
    <t>R13.01VYT</t>
  </si>
  <si>
    <t>Měřič tepla DN15</t>
  </si>
  <si>
    <t>Měřič tepla pro dálkový odečet DN15</t>
  </si>
  <si>
    <t>R13.02VYT</t>
  </si>
  <si>
    <t>Měřič tepla DN20</t>
  </si>
  <si>
    <t>Měřič tepla pro dálkový odečet DN20</t>
  </si>
  <si>
    <t>R13.03VYT</t>
  </si>
  <si>
    <t>Měřič tepla DN40</t>
  </si>
  <si>
    <t>Měřič tepla pro dálkový odečet DN40</t>
  </si>
  <si>
    <t xml:space="preserve">  SO12710103.300</t>
  </si>
  <si>
    <t>VB Malá Skála - Technika prostředí staveb - Vzduchotechnika a chlazení</t>
  </si>
  <si>
    <t>SO12710103.300</t>
  </si>
  <si>
    <t>Chlazení</t>
  </si>
  <si>
    <t>R03.01CH</t>
  </si>
  <si>
    <t>Chladící jednotka ve venkovním provedení</t>
  </si>
  <si>
    <t>dodání chladící jednotky  
montáž jednotky, technické parametry viz tabulka zařízení  
součástí chladící jednotky jsou upevňovací konzole  
vč. dopravy</t>
  </si>
  <si>
    <t>1: 1ks venkovní jednotky</t>
  </si>
  <si>
    <t>R03.02CH</t>
  </si>
  <si>
    <t>Vnitřní chladící jednotka</t>
  </si>
  <si>
    <t>dodání chladící jednotky, nástěnné provedení  
montáž jednotky, technické parametry viz tabulka zařízení  
součástí chladící jednotky jsou upevňovací konzole, čerpadlo kondenzátu  
vč. dopravy, ovladače</t>
  </si>
  <si>
    <t>1: 1ks vnitřní jednotky</t>
  </si>
  <si>
    <t>R11.01CH</t>
  </si>
  <si>
    <t>Vedení chladiva pro klimatizaci</t>
  </si>
  <si>
    <t>měděné potrubí, včetně izolace - kapalina/plyn, komunikační vedení, ve venkovním prostředí vedeno v chráničce s UV odolností, včetně kotevního materiálu, montáž potrubí, chladivo do systému R32,dimenze 6,32/9,5 mm</t>
  </si>
  <si>
    <t>22: 22bm chladivového potrubí</t>
  </si>
  <si>
    <t>27: 27bm chladivového potrubí</t>
  </si>
  <si>
    <t>Vzduchotechnika</t>
  </si>
  <si>
    <t>R01.01VZT</t>
  </si>
  <si>
    <t>Rekuperační jednotka</t>
  </si>
  <si>
    <t>dodání vzduchotechnické jednotky včetně MaR a prokabelování, vestavěný elektrický ohřívač  
montáž jednotky, technické parametry viz tabulka zařízení  
součástí jednotky je montážní konzole a detektor kouře s prokabelováním  
vč. dopravy, rychloupínacích spon a ovládacího panelu</t>
  </si>
  <si>
    <t>1: 1ks vzduchotechnické jednotky</t>
  </si>
  <si>
    <t>Radiální ventilátor</t>
  </si>
  <si>
    <t>dodání ventilátoru, velikost připojeného potrubí 160 mm  
montáž ventilátoru, technické parametry viz tabulka zařízení  
součástí ventilátoru je montážní konzole  
vč. dopravy, rychloupínacích spon</t>
  </si>
  <si>
    <t>1: 1ks ventilátoru</t>
  </si>
  <si>
    <t>Axiální ventilátor</t>
  </si>
  <si>
    <t>dodání ventilátoru, velikost připojeného potrubí 315 mm  
montáž ventilátoru, technické parametry viz tabulka zařízení  
součástí ventilátoru je montážní konzole  
vč. dopravy, pružné manžety</t>
  </si>
  <si>
    <t>R05.01VZT</t>
  </si>
  <si>
    <t>Uzavírací klapka čtyřhranná</t>
  </si>
  <si>
    <t>ovládaná servopohonem na 230 V, rozměr 315x250 mm, včetně servopohonu s havarijní fukncí - 4 Nm, montáže a dopravy, těsné provedení</t>
  </si>
  <si>
    <t>1: 1ks uzavírací klapky</t>
  </si>
  <si>
    <t>R05.02VZT</t>
  </si>
  <si>
    <t>ovládaná servopohonem na 230 V, rozměr 710x355 mm, včetně servopohonu s havarijní fukncí - 10 Nm, montáže a dopravy, těsné provedení</t>
  </si>
  <si>
    <t>R06.01VZT</t>
  </si>
  <si>
    <t>Zpětná klapka kruhová</t>
  </si>
  <si>
    <t>velikost připojeného potrubí 160 mm, včetně montáže a dopravy</t>
  </si>
  <si>
    <t>1: 1ks zpětné klapky</t>
  </si>
  <si>
    <t>velikost připojeného potrubí 100 mm, včetně montáže a dopravy</t>
  </si>
  <si>
    <t>R07.01VZT</t>
  </si>
  <si>
    <t>Talířový ventil odvodní s rámečkem</t>
  </si>
  <si>
    <t>2: 2ks talířového ventilu</t>
  </si>
  <si>
    <t>1: 1ks tlumiče</t>
  </si>
  <si>
    <t>1: 1ks talířového ventilu</t>
  </si>
  <si>
    <t>Talířový ventil přívodní s rámečkem</t>
  </si>
  <si>
    <t>velikost připojeného potrubí 125 mm, včetně montáže a dopravy</t>
  </si>
  <si>
    <t>8: 8ks talířového ventilu</t>
  </si>
  <si>
    <t>Čtyřhranná vyústka</t>
  </si>
  <si>
    <t>dvouřadá, upínání pružinami, včetně dodávky a montáže, velikost 600x300, včetně upínacího rámečku, RAL dle architekta</t>
  </si>
  <si>
    <t>1: 1ks vyústky</t>
  </si>
  <si>
    <t>R07.02VZT</t>
  </si>
  <si>
    <t>6: 6ks talířového ventilu</t>
  </si>
  <si>
    <t>R07.03VZT</t>
  </si>
  <si>
    <t>R07.04VZT</t>
  </si>
  <si>
    <t>dvouřadá, upínání pružinami, včetně dodávky a montáže, velikost 325x75, včetně regulace a upínacího rámečku, RAL dle architekta</t>
  </si>
  <si>
    <t>3: 3ks vyústek</t>
  </si>
  <si>
    <t>R08.01VZT</t>
  </si>
  <si>
    <t>Protidešťová žaluzie</t>
  </si>
  <si>
    <t>velikost 630x250, včetně montážního rámu, montáž a doprava, RAL dle architekta</t>
  </si>
  <si>
    <t>1: 1ks protidešťové žaluzie</t>
  </si>
  <si>
    <t>R08.02VZT</t>
  </si>
  <si>
    <t>velikost 710x355, včetně montážního rámu, montáž a doprava, RAL dle architekta</t>
  </si>
  <si>
    <t>R10.01VZT</t>
  </si>
  <si>
    <t>Tlumič hluku kruhový</t>
  </si>
  <si>
    <t>velikost připojeného potrubí 125 mm, délka 600 mm, včetne montáže a dopravy</t>
  </si>
  <si>
    <t>1: 1ks tlumiče hluku</t>
  </si>
  <si>
    <t>velikost připojeného potrubí 160 mm, délka 600 mm, včetne montáže a dopravy</t>
  </si>
  <si>
    <t>R10.02VZT</t>
  </si>
  <si>
    <t>velikost připojeného potrubí 200 mm, délka 600 mm, včetne montáže a dopravy</t>
  </si>
  <si>
    <t>R15.01VZT</t>
  </si>
  <si>
    <t>Ohebné potrubí</t>
  </si>
  <si>
    <t>tepelně a hlukově izolovaná hadice velikost 125 mm, včetně montáže a dopravy</t>
  </si>
  <si>
    <t>5: 5bm ohebného potrubí</t>
  </si>
  <si>
    <t>tepelně a hlukově izolovaná hadice velikost 100 mm, včetně montáže a dopravy</t>
  </si>
  <si>
    <t>1: 1bm ohebného potrubí</t>
  </si>
  <si>
    <t>R16.01VZT</t>
  </si>
  <si>
    <t>Spirálně vinuté potrubí z ocelového plechu</t>
  </si>
  <si>
    <t>velikost potrubí 125 mm, včetně dodávky závěsů a tvarovek, montáž</t>
  </si>
  <si>
    <t>8: 8bm kruhového potrubí</t>
  </si>
  <si>
    <t>velikost potrubí 315 mm, včetně dodávky závěsů a tvarovek, montáž</t>
  </si>
  <si>
    <t>1: 1bm kruhového potrubí</t>
  </si>
  <si>
    <t>velikost potrubí 100 mm, včetně dodávky závěsů a tvarovek, montáž</t>
  </si>
  <si>
    <t>7: 7bm kruhového potrubí</t>
  </si>
  <si>
    <t>5: 5bm kruhového potrubí</t>
  </si>
  <si>
    <t>R16.02VZT</t>
  </si>
  <si>
    <t>25: 25bm kruhového potrubí</t>
  </si>
  <si>
    <t>velikost potrubí 160 mm, včetně dodávky závěsů a tvarovek, montáž</t>
  </si>
  <si>
    <t>3: 3bm kruhového potrubí</t>
  </si>
  <si>
    <t>R16.03VZT</t>
  </si>
  <si>
    <t>18: 18bm kruhového potrubí</t>
  </si>
  <si>
    <t>R16.04VZT</t>
  </si>
  <si>
    <t>velikost potrubí 200 mm, včetně dodávky závěsů a tvarovek, montáž</t>
  </si>
  <si>
    <t>R17.01VZT</t>
  </si>
  <si>
    <t>Čtyřhranné potrubí z ocelového pozinkovaného plechu</t>
  </si>
  <si>
    <t>spojované přírubami do vnitřního prostředí, včetně závěsů a spojovacího materiálu, včetně montáže</t>
  </si>
  <si>
    <t>2: 2m2 čtyřhranného potrubí</t>
  </si>
  <si>
    <t>32: 32m2 čtyřhranného potrubí</t>
  </si>
  <si>
    <t>R19.01VZT</t>
  </si>
  <si>
    <t>Parotěsná izolace</t>
  </si>
  <si>
    <t>tloušťka 25 mm, včetně dopravy a montáže</t>
  </si>
  <si>
    <t>8: 8m2 parotěsné izolace</t>
  </si>
  <si>
    <t>R20.01VZT</t>
  </si>
  <si>
    <t>Požárně odolné potrubí</t>
  </si>
  <si>
    <t>typ A s požární odolností EI 30, tloušťka 30 mm, vč. dodávky a montáže</t>
  </si>
  <si>
    <t>30: 30m2 požární izolace</t>
  </si>
  <si>
    <t xml:space="preserve">  SO12710103.400</t>
  </si>
  <si>
    <t>VB Malá Skála - Technika prostředí staveb - Vnitřní silnoproudé rozvody a osvětlení</t>
  </si>
  <si>
    <t>SO12710103.400</t>
  </si>
  <si>
    <t>703211</t>
  </si>
  <si>
    <t>KABELOVÝ ŽLAB NOSNÝ/DRÁTĚNÝ ŽÁROVĚ ZINKOVANÝ VČETNĚ UPEVNĚNÍ A PŘÍSLUŠENSTVÍ SVĚTLÉ ŠÍŘKY DO 100 MM</t>
  </si>
  <si>
    <t>62/50: 60m</t>
  </si>
  <si>
    <t>125/50: 85m; 250/100: 45m</t>
  </si>
  <si>
    <t>DN 25</t>
  </si>
  <si>
    <t>DN 32</t>
  </si>
  <si>
    <t>703732</t>
  </si>
  <si>
    <t>KABELOVÁ PŘÍCHYTKA S FUNKČNÍ ODOLNOSTÍ PŘI POŽÁRU PRO ROZSAH UPNUTÍ OD 26 DO 50 MM</t>
  </si>
  <si>
    <t>741172</t>
  </si>
  <si>
    <t>KRABICE (ROZVODKA) INSTALAČNÍ KABELOVÁ VE VYŠŠÍM KRYTÍ - MIN. IP 44 VČETNĚ PRŮCHODEK SE SVORKAMI 3-F DO 10 MM2</t>
  </si>
  <si>
    <t>741211</t>
  </si>
  <si>
    <t>SPÍNAČ INSTALAČNÍ JEDNODUCHÝ KOMPLETNÍ MONTÁŽ NA KRABICI</t>
  </si>
  <si>
    <t>řazení 1: 22 ks; řazení 5: 3 ks; řazení 6: 14 ks; řazení 7: 2 ks; řazení 1/0So: 7 ks; řazení 1/0: 4 ks</t>
  </si>
  <si>
    <t>741212</t>
  </si>
  <si>
    <t>SPÍNAČ INSTALAČNÍ JEDNODUCHÝ KOMPLETNÍ NÁSTĚNNÝ - KRYTÍ MIN. IP 44</t>
  </si>
  <si>
    <t>řazení 1: 7 ks</t>
  </si>
  <si>
    <t>741213</t>
  </si>
  <si>
    <t>HAVARIJNÍ TLAČÁTKO KOMPLETNÍ NÁSTĚNNÉ - KRYTÍ MIN. IP 44</t>
  </si>
  <si>
    <t>tlačítka CENTRAL STOP, TOTAL STOP, TOTAL STOP SŽ, tlačítka s krycím sklem proti náhodnému stisku</t>
  </si>
  <si>
    <t>741311</t>
  </si>
  <si>
    <t>ZÁSUVKA INSTALAČNÍ JEDNODUCHÁ, MONTÁŽ NA KRABICI</t>
  </si>
  <si>
    <t>bílá: 130 ks, červená: 10 ks</t>
  </si>
  <si>
    <t>741312</t>
  </si>
  <si>
    <t>ZÁSUVKA INSTALAČNÍ JEDNODUCHÁ, NÁSTĚNNÁ VE VYŠŠÍM KRYTÍ - MIN. IP 44</t>
  </si>
  <si>
    <t>bílá: 3 ks</t>
  </si>
  <si>
    <t>741413</t>
  </si>
  <si>
    <t>ZÁSUVKA/PŘÍVODKA PRŮMYSLOVÁ, KRYTÍ IP 44 400 V, DO 63 A</t>
  </si>
  <si>
    <t>zásuvka 16A: 2 ks</t>
  </si>
  <si>
    <t>741531</t>
  </si>
  <si>
    <t>SVÍTIDLO INTERIÉROVÉ LED (IP 20) DO 10 W</t>
  </si>
  <si>
    <t>viz. výkres 2.403, 2.404</t>
  </si>
  <si>
    <t>741533</t>
  </si>
  <si>
    <t>SVÍTIDLO INTERIÉROVÉ LED (IP 20) OD 26 DO 45 W</t>
  </si>
  <si>
    <t>741534</t>
  </si>
  <si>
    <t>SVÍTIDLO INTERIÉROVÉ LED (IP 20) PŘES 45 W</t>
  </si>
  <si>
    <t>741551</t>
  </si>
  <si>
    <t>SVÍTIDLO INTERIÉROVÉ - PŘÍPLATEK ZA VYŠŠÍ KRYTÍ SVÍTIDLA (MIN. IP 44)</t>
  </si>
  <si>
    <t>741723</t>
  </si>
  <si>
    <t>ČIDLO POHYBOVÉ</t>
  </si>
  <si>
    <t>H07V-U 1,5</t>
  </si>
  <si>
    <t>CYA 4ZŽ: 205m; CYA 6 ZŽ: 350m; CYA 10 ZŽ: 60m; CYA 16 ZŽ: 40m</t>
  </si>
  <si>
    <t>742F13</t>
  </si>
  <si>
    <t>KABEL NN NEBO VODIČ JEDNOŽÍLOVÝ CU S PLASTOVOU IZOLACÍ OD 25 DO 50 MM2</t>
  </si>
  <si>
    <t>CYA 25ZŽ: 25m</t>
  </si>
  <si>
    <t>CYKY-J 3x1,5: 705m; CYKY-O 3x1,5: 395m; CYKY-J 3x2,5: 1085m</t>
  </si>
  <si>
    <t>CYKY-J 3x4: 80m</t>
  </si>
  <si>
    <t>742G61</t>
  </si>
  <si>
    <t>KABEL NN DVOU- A TŘÍŽÍLOVÝ CU BEZHALOGENOVÝ OHNIODOLNÝ SE ZACHOVÁNÍM FUNKČNOSTI DO 2,5 MM2</t>
  </si>
  <si>
    <t>1-CSKH-V-J + 3x1,5: 355 m; 1-CSKH-V-O + 3x1,5: 180 m; 1-CSKH-V-J + 3x2,5: 145 m</t>
  </si>
  <si>
    <t>742H11</t>
  </si>
  <si>
    <t>KABEL NN ČTYŘ- A PĚTIŽÍLOVÝ CU S PLASTOVOU IZOLACÍ DO 2,5 MM2</t>
  </si>
  <si>
    <t>CYKY-J 5x2,5: 85m</t>
  </si>
  <si>
    <t>CYKY-J 5x4: 50m; CYKY-J 5x6: 70m; CYKY-J 5x10: 120m; CYKY-J 5x16: 70m</t>
  </si>
  <si>
    <t>742H61</t>
  </si>
  <si>
    <t>KABEL NN ČTYŘ- A PĚTIŽÍLOVÝ CU BEZHALOGENOVÝ OHNIODOLNÝ SE ZACHOVÁNÍM FUNKČNOSTI DO 2,5 MM2</t>
  </si>
  <si>
    <t>1-CSKH-V-J + 5x2,5: 30 m</t>
  </si>
  <si>
    <t>742H62</t>
  </si>
  <si>
    <t>KABEL NN ČTYŘ- A PĚTIŽÍLOVÝ CU BEZHALOGENOVÝ OHNIODOLNÝ SE ZACHOVÁNÍM FUNKČNOSTI OD 4 DO 16 MM2</t>
  </si>
  <si>
    <t>1-CSKH-V-J + 5x6: 135 m; 1-CSKH-V-J + 5x10: 45 m</t>
  </si>
  <si>
    <t>742H63</t>
  </si>
  <si>
    <t>KABEL NN ČTYŘ- A PĚTIŽÍLOVÝ CU BEZHALOGENOVÝ OHNIODOLNÝ SE ZACHOVÁNÍM FUNKČNOSTI OD 25 DO 50 MM2</t>
  </si>
  <si>
    <t>1-CSKH-V-J 4x35: 45 m</t>
  </si>
  <si>
    <t>742k13</t>
  </si>
  <si>
    <t>UKONČENÍ JEDNOŽÍLOVÉHO KABELU V ROZVADĚČI NEBO NA PŘÍSTROJI OD 25 DO 50 MM2</t>
  </si>
  <si>
    <t>742L13</t>
  </si>
  <si>
    <t>UKONČENÍ DVOU AŽ PĚTIŽÍLOVÉHO KABELU V ROZVADĚČI NEBO NA PŘÍSTROJI OD 25 DO 50 MM2</t>
  </si>
  <si>
    <t>743471</t>
  </si>
  <si>
    <t>SVÍTIDLO DRÁŽNÍ LED, MIN. IP 54, ELEKTRONICKÝ PŘEDŘADNÍK, DO 10 W</t>
  </si>
  <si>
    <t>Přisazené LED svítidlo, 10W, 1040lm, IP54, 3000K, IK10, tř.izolace II, elektronický předřadník, l=1,5m</t>
  </si>
  <si>
    <t>747541</t>
  </si>
  <si>
    <t>MĚŘENÍ INTENZITY OSVĚTLENÍ INSTALOVANÉHO V ROZSAHU TOHOTO SO/PS</t>
  </si>
  <si>
    <t>R12710103.01SIL</t>
  </si>
  <si>
    <t>A1 - PŘISAZENÉ PRŮMYSLOVÉ LED SVÍTIDLO 22W</t>
  </si>
  <si>
    <t>Přisazené průmyslové LED svítidlo, polykarbonátový kryt, 22W, IP66, 4000K, elektronický předřadník</t>
  </si>
  <si>
    <t>1. Položka obsahuje:  
- kompletní svítidlo vč. zdroje a příslušenství  
- montáž svítidla včetně zapojení  
2. Položka neobsahuje:  
 X  
3. Způsob měření:  
Udává se počet kusů kompletní konstrukce nebo práce.</t>
  </si>
  <si>
    <t>R12710103.02SIL</t>
  </si>
  <si>
    <t>A2 - PŘISAZENÉ PRŮMYSLOVÉ LED SVÍTIDLO 38W</t>
  </si>
  <si>
    <t>Přisazené průmyslové LED svítidlo, polykarbonátový kryt, 38W, IP66, 4000K, elektronický předřadník</t>
  </si>
  <si>
    <t>R12710103.03SIL</t>
  </si>
  <si>
    <t>A3 - PŘISAZENÉ LED SVÍTIDLO 18W ANTIVANDAL</t>
  </si>
  <si>
    <t>Přisazené průmyslové LED svítidlo, 18W, IP65, IK10, 4000K, elektronický předřadník</t>
  </si>
  <si>
    <t>R12710103.04SIL</t>
  </si>
  <si>
    <t>A3N - PŘISAZENÉ LED SVÍTIDLO 18W ANTIVANDAL, S NOUZOVÝM MODULEM</t>
  </si>
  <si>
    <t>Přisazené průmyslové LED svítidlo, 18W, IP65, IK10, 4000K, elektronický předřadník, nouzový modul t=1hod s autotestem</t>
  </si>
  <si>
    <t>R12710103.05SIL</t>
  </si>
  <si>
    <t>A4N - PŘISAZENÉ LED SVÍTIDLO 22W ANTIVANDAL, S NOUZOVÝM MODULEM</t>
  </si>
  <si>
    <t>Přisazené průmyslové LED svítidlo, 22W, IP65, IK10, 4000K, elektronický předřadník, nouzový modul t=1hod s autotestem</t>
  </si>
  <si>
    <t>R12710103.06SIL</t>
  </si>
  <si>
    <t>B1 - PŘISAZENÉ LED SVÍTIDLO 28W</t>
  </si>
  <si>
    <t>Přisazené LED svítidlo, 28W, IP40, 3000K, elektronický předřadník</t>
  </si>
  <si>
    <t>R12710103.07SIL</t>
  </si>
  <si>
    <t>A5 - PŘISAZENÉ PRŮMYSLOVÉ LED SVÍTIDLO 19W</t>
  </si>
  <si>
    <t>Přisazené průmyslové LED svítidlo, polykarbonátový kryt, 19W, IP66, 4000K, elektronický předřadník</t>
  </si>
  <si>
    <t>R12710103.08SIL</t>
  </si>
  <si>
    <t>N1 - PŘISAZENÉ LED NOUZOVÉ SVÍTIDLO 4x1W</t>
  </si>
  <si>
    <t>Přisazené LED nouzové svítidlo 4x1W, 520lm, IP65, univerzální motáž, včetně nouzového modulu s autotestem t=1hod</t>
  </si>
  <si>
    <t>1. Položka obsahuje:  
- kompletní svítidlo vč. zdroje a příslušenství  
- montáž svítidla včetně potřebného montážního materiálu včetně zapojení  
2. Položka neobsahuje:  
 X  
3. Způsob měření:  
Udává se počet kusů kompletní konstrukce nebo práce.</t>
  </si>
  <si>
    <t>R12710103.09SIL</t>
  </si>
  <si>
    <t>NE - PŘISAZENÉ LED NOUZOVÉ SVÍTIDLO S PIKTOGRAMEM 4x1W</t>
  </si>
  <si>
    <t>Přisazené LED nouzové svítidlo s piktogramem 4x1W, 520lm, IP65, univerzální motáž, včetně nouzového modulu s autotestem t=1hod</t>
  </si>
  <si>
    <t>R12710103.10SIL</t>
  </si>
  <si>
    <t>ROZVADĚČ RS01.1 - NÁSTĚNNÝ OCELOPLECHOVÝ ROZVADĚČ, KRYTÍ MIN. IP 30/20, PŘÍSTROJOVÉ VYBAVENÍ VIZ. VÝKRESOVÁ DOKUMENTACE, KUSOVĚ ZKOUŠENÝ ROZVADĚČ</t>
  </si>
  <si>
    <t>1. Položka obsahuje:  
– přípravu podkladu pro osazení vč. upevňovacího materiálu  
– přístrojové vybavení ( jističe, stykače apod. )  
- výrobní dokumentace  
- montáž  
– veškerý podružný a pomocný materiál ( včetně můstků, vnitřních propojů-vodičů a pod ), nosnou konstrukci, kotevní a spojovací prvky  
 – provedení zkoušek, dodání předepsaných zkoušek, revizí a atestů  
2. Položka neobsahuje:  
 X  
3. Způsob měření:  
Udává se počet kusů kompletní konstrukce nebo práce.</t>
  </si>
  <si>
    <t>R12710103.11SIL</t>
  </si>
  <si>
    <t>ROZVADĚČ RS01.2 - NÁSTĚNNÝ NEREZOVÝ ROZVADĚČ, KRYTÍ MIN. IP 44/20, PŘÍSTROJOVÉ VYBAVENÍ VIZ. VÝKRESOVÁ DOKUMENTACE, KUSOVĚ ZKOUŠENÝ ROZVADĚČ</t>
  </si>
  <si>
    <t>R12710103.12SIL</t>
  </si>
  <si>
    <t>ROZVADĚČ RS01.3 - VESTAVNÝ OCELOPLECHOVÝ ROZVADĚČ S POŽÁRNÍ ODOLNOSTÍ EI30DP1-Sm, KRYTÍ MIN. IP 40/20, PŘÍSTROJOVÉ VYBAVENÍ VIZ. VÝKRESOVÁ DOKUMENTACE</t>
  </si>
  <si>
    <t>R12710103.13SIL</t>
  </si>
  <si>
    <t>ROZVADĚČ RS1.1 - NÁSTĚNNÝ OCELOPLECHOVÝ ROZVADĚČ, KRYTÍ MIN. IP 30/20, TŘ. IZOLACE II, PŘÍSTROJOVÉ VYBAVENÍ VIZ. VÝKRESOVÁ DOKUMENTACE, KUSOVĚ ZKOUŠEN</t>
  </si>
  <si>
    <t>R12710103.14SIL</t>
  </si>
  <si>
    <t>ROZVADĚČ RS1.2 - NÁSTĚNNÝ OCELOPLECHOVÝ ROZVADĚČ, KRYTÍ MIN. IP 30/20, TŘ. IZOLACE II, PŘÍSTROJOVÉ VYBAVENÍ VIZ. VÝKRESOVÁ DOKUMENTACE, KUSOVĚ ZKOUŠEN</t>
  </si>
  <si>
    <t>R12710103.15SIL</t>
  </si>
  <si>
    <t>ROZVADĚČ RS1.3 - NÁSTĚNNÝ OCELOPLECHOVÝ ROZVADĚČ, KRYTÍ MIN. IP 30/20, TŘ. IZOLACE II, PŘÍSTROJOVÉ VYBAVENÍ VIZ. VÝKRESOVÁ DOKUMENTACE, KUSOVĚ ZKOUŠEN</t>
  </si>
  <si>
    <t>R12710103.16SIL</t>
  </si>
  <si>
    <t>ROZVADĚČ RS1.4 - VESTAVNÝ OCELOPLECHOVÝ ROZVADĚČ, KRYTÍ MIN. IP 30/20, TŘ. IZOLACE II, PŘÍSTROJOVÉ VYBAVENÍ VIZ. VÝKRESOVÁ DOKUMENTACE, KUSOVĚ ZKOUŠEN</t>
  </si>
  <si>
    <t>R12710103.17SIL</t>
  </si>
  <si>
    <t>ROZVADĚČ RB1 - VESTAVNÝ KOMBINOVANÝ ROZVADĚČ DBO, KRYTÍ MIN. IP 30/20, TŘ. IZOLACE II, PŘÍSTROJOVÉ VYBAVENÍ VIZ. VÝKRESOVÁ DOKUMENTACE, KUSOVĚ ZKOUŠEN</t>
  </si>
  <si>
    <t>R12710103.18SIL</t>
  </si>
  <si>
    <t>ROZVADĚČ RB2 - VESTAVNÝ KOMBINOVANÝ ROZVADĚČ DBO, KRYTÍ MIN. IP 30/20, TŘ. IZOLACE II, PŘÍSTROJOVÉ VYBAVENÍ VIZ. VÝKRESOVÁ DOKUMENTACE, KUSOVĚ ZKOUŠEN</t>
  </si>
  <si>
    <t>R12710103.19SIL</t>
  </si>
  <si>
    <t>ROZVADĚČ RSděl - NÁSTĚNNÝ OCELOPLECHOVÝ ROZVADĚČ, KRYTÍ MIN. IP 30/20, TŘ. II, PŘÍSTROJOVÉ VYBAVENÍ VIZ. VÝKRESOVÁ DOKUMENTACE, KUSOVĚ ZKOUŠENÝ ROZVAD</t>
  </si>
  <si>
    <t>R12710103.20SIL</t>
  </si>
  <si>
    <t>ROZVADĚČ RPO - SAMOSTATNĚ STOJÍCÍ SKŘÍŇOVÝ ROZVADĚČ SE ZACHOVÁNÍM FUNKČNOSTI P30-R, KRYTÍ MIN. IP 54/20, TŘ. II, PŘÍSTROJOVÉ VYBAVENÍ VIZ. VÝKRESOVÁ D</t>
  </si>
  <si>
    <t>R12710103.21SIL</t>
  </si>
  <si>
    <t xml:space="preserve">  SO12710103.500</t>
  </si>
  <si>
    <t>VB Malá Skála - Technika prostředí staveb - Vnitřní slabouproudé rozvody</t>
  </si>
  <si>
    <t>SO12710103.500</t>
  </si>
  <si>
    <t>Vnitřní sdělovací zařízení</t>
  </si>
  <si>
    <t>Elektro instalační trubka plastová včetně upevnění DN průměru 25MM</t>
  </si>
  <si>
    <t>výkaz výměr</t>
  </si>
  <si>
    <t>popis položky</t>
  </si>
  <si>
    <t>741141</t>
  </si>
  <si>
    <t>KRABICE (ROZVODKA) INSTALAČNÍ S FUNKČNÍ ODOLNOSTÍ PŘI POŽÁRU PRÁZDNÁ</t>
  </si>
  <si>
    <t>1x elektro instalační krabice na střechu (300x300x175), 1x TV skříň (400x500x180)</t>
  </si>
  <si>
    <t>Střecha 1ks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</si>
  <si>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</si>
  <si>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742G31</t>
  </si>
  <si>
    <t>KABEL NN DVOU- A TŘÍŽÍLOVÝ CU S PLASTOVOU IZOLACÍ STÍNĚNÝ DO 2,5 MM2</t>
  </si>
  <si>
    <t>CYKY 3x2,5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</si>
  <si>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</si>
  <si>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</si>
  <si>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</si>
  <si>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</si>
  <si>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</si>
  <si>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</si>
  <si>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PP 23m + 1.NP 46,8m + 2.NP 178m + 3.NP 112m + střecha 15m + 30% rezerva=0,457340km*4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</si>
  <si>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</si>
  <si>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75J721</t>
  </si>
  <si>
    <t>KABEL KOAXIÁLNÍ PRO VNITŘNÍ POUŽITÍ PRŮMĚRU PŘES 5 MM</t>
  </si>
  <si>
    <t>1.NP 7,75m 2.NP 40m + 3.NP 42m= 89,75m + střecha 15m + 30% rezerva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</si>
  <si>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metrech.</t>
  </si>
  <si>
    <t>75J72X</t>
  </si>
  <si>
    <t>KABEL KOAXIÁLNÍ PRO VNITŘNÍ POUŽITÍ PRŮMĚRU PŘES 5 MM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</si>
  <si>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</si>
  <si>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75JA21</t>
  </si>
  <si>
    <t>ZÁSUVKA DATOVÁ RJ45 POD OMÍTKU</t>
  </si>
  <si>
    <t>Datová dvouzásuvka 24ks</t>
  </si>
  <si>
    <t>75JA24</t>
  </si>
  <si>
    <t>ZÁSUVKA DATOVÁ RJ45 NA DIN LIŠTU</t>
  </si>
  <si>
    <t>12x Datová zásuvka v RB1 a RB2 2x(11x pro připojení, 1x rezervní)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</si>
  <si>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</si>
  <si>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</si>
  <si>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75JA33</t>
  </si>
  <si>
    <t>ZÁSUVKA SDRUŽENNÁ DO LIŠTOVÉHO ROZVODU</t>
  </si>
  <si>
    <t>Zásuvka sdruženná na DIN lištu.</t>
  </si>
  <si>
    <t>ROZVADEC STRUKT. KABELÁŽE, PATCHPANEL 24 ZÁSUVEK</t>
  </si>
  <si>
    <t>ROZVADEC STRUKT. KABELÁŽE, MONTÁŽ ORGANIZÉRU, PATCHPANELU</t>
  </si>
  <si>
    <t>75JB11</t>
  </si>
  <si>
    <t>DATOVÝ ROZVADĚČ 19" 600X600 DO 15 U</t>
  </si>
  <si>
    <t>Nástěnný datový rozvaděč</t>
  </si>
  <si>
    <t>1.NP 1ks</t>
  </si>
  <si>
    <t>1. Položka obsahuje:  
 – kompletní montáž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</si>
  <si>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přepěťová ochrana</t>
  </si>
  <si>
    <t>Střecha 6ks</t>
  </si>
  <si>
    <t>PRÍSLUŠENSTVÍ KS - MONTÁŽ</t>
  </si>
  <si>
    <t>75M121</t>
  </si>
  <si>
    <t>TELEFONNÍ PRÍSTROJ ANALAGOVÝ (AUT)</t>
  </si>
  <si>
    <t>domácí telefon</t>
  </si>
  <si>
    <t>2.NP 1ks + 3.NP 1ks</t>
  </si>
  <si>
    <t>75M12X</t>
  </si>
  <si>
    <t>TELEFONNÍ PRÍSTROJ ANALOGOVÝ (AUT) - MONTÁŽ</t>
  </si>
  <si>
    <t>75M913</t>
  </si>
  <si>
    <t>DATOVÁ INFRASTRUKTURA LAN, L2 SWITCH STREDNÍ 24XGE, ZÁKLADNÍ</t>
  </si>
  <si>
    <t>1x 24 port, 1x 12 port</t>
  </si>
  <si>
    <t>Krov 1ks</t>
  </si>
  <si>
    <t>1. Položka obsahuje:  
 – dodávku trubkového stožáru v přírubové nebo vetknuté variantě (případně tzv. "trojnožka")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</si>
  <si>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EZS, HLÁSIČ KOUŘE</t>
  </si>
  <si>
    <t>autonomní hlásič kouře</t>
  </si>
  <si>
    <t>2.NP 2ks + 3.NP 2ks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</si>
  <si>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</si>
  <si>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75O5I1</t>
  </si>
  <si>
    <t>PZTS, ELEKTROMAGNETICKÝ ZÁMEK</t>
  </si>
  <si>
    <t>dveřní zámek</t>
  </si>
  <si>
    <t>1.PP 1ks</t>
  </si>
  <si>
    <t>75O5IX</t>
  </si>
  <si>
    <t>PZTS, ELEKTROMAGNETICKÝ ZÁMEK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</si>
  <si>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</si>
  <si>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93884</t>
  </si>
  <si>
    <t>OŠETŘENÍ KONSTRUKCÍ ZAKRYTÍM FÓLIÍ</t>
  </si>
  <si>
    <t>Položka zahrnuje veškerý materiál, výrobky a polotovary, vcetne mimostaveništní a vnitrostaveništní dopravy (rovnež presuny), vcetne naložení a složení,prípadne s uložením.</t>
  </si>
  <si>
    <t>R01.01SLA</t>
  </si>
  <si>
    <t>TELEVIZNÍ ZÁSUVKA</t>
  </si>
  <si>
    <t>televizní zásuvka</t>
  </si>
  <si>
    <t>1.NP 1ks + 2.NP 3ks + 3.NP 3ks</t>
  </si>
  <si>
    <t>Položka obsahuje televizní zásuvku a její dodávku</t>
  </si>
  <si>
    <t>R01.02SLA</t>
  </si>
  <si>
    <t>MONTÁŽ TELEVIZNÍ ZÁSUVKY</t>
  </si>
  <si>
    <t>montáž televizní zásuvky</t>
  </si>
  <si>
    <t>Položka zahrnuje montáž zařízení</t>
  </si>
  <si>
    <t>R01.03SLA</t>
  </si>
  <si>
    <t>WI-FI ANTÉNA</t>
  </si>
  <si>
    <t>Wi-Fi anténa</t>
  </si>
  <si>
    <t>Položka obsahuje Wi-Fi anténu a její dodávku</t>
  </si>
  <si>
    <t>R01.04SLA</t>
  </si>
  <si>
    <t>FM ANTÉNA</t>
  </si>
  <si>
    <t>FM anténa</t>
  </si>
  <si>
    <t>Položka obsahuje FM anténu a její dodávku</t>
  </si>
  <si>
    <t>R01.05SLA</t>
  </si>
  <si>
    <t>DVB-T ANTÉNA</t>
  </si>
  <si>
    <t>DVB-T anténa</t>
  </si>
  <si>
    <t>Položka obsahuje DVB-T anténu a její dodávku</t>
  </si>
  <si>
    <t>R01.06SLA</t>
  </si>
  <si>
    <t>PARABOLA</t>
  </si>
  <si>
    <t>Parabola</t>
  </si>
  <si>
    <t>Položka obsahuje parabolu a její dodávku</t>
  </si>
  <si>
    <t>R01.07SLA</t>
  </si>
  <si>
    <t>TV MULTISWITCH</t>
  </si>
  <si>
    <t>TV Multiswitch</t>
  </si>
  <si>
    <t>R01.08SLA</t>
  </si>
  <si>
    <t>STŘEŠNÍ MONTÁŽNÍ PRÁCE</t>
  </si>
  <si>
    <t>montáž Wi-Fi antény, paraboly, FM a DVB-T antény, TV Multiswitche</t>
  </si>
  <si>
    <t>Krov komplet</t>
  </si>
  <si>
    <t>Položka obsahuje kompletní střešní práce</t>
  </si>
  <si>
    <t>R01.09SLA</t>
  </si>
  <si>
    <t>SÍŤOVÝ ZDROJ PRO 2-BUS</t>
  </si>
  <si>
    <t>R01.10SLA</t>
  </si>
  <si>
    <t>ZVONKOVÉ TABLO</t>
  </si>
  <si>
    <t>Zvonkové tablo</t>
  </si>
  <si>
    <t>Pomocné práce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</si>
  <si>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</si>
  <si>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D.2.2.2</t>
  </si>
  <si>
    <t>Zastřešení nástupišť, přístřešky na nástupištích</t>
  </si>
  <si>
    <t xml:space="preserve">  SO 12-75-01.01</t>
  </si>
  <si>
    <t>ŽST Malá Skála, přístřešek pro cestující</t>
  </si>
  <si>
    <t>SO 12-75-01.01</t>
  </si>
  <si>
    <t>R272314</t>
  </si>
  <si>
    <t>Betonové základy čekárenského přístřešku včetně štěrkového podsypu tl. 0,1 m. Betonový základ atypický s nadvýšenou částí pro ukotvení zahrazovacího sloupku. 
Množství betonu dle výkresové dokumentace 
1,7=1.700 [A]</t>
  </si>
  <si>
    <t>R93767</t>
  </si>
  <si>
    <t>MOBILIÁŘ - PŘÍSTŘEŠKY PRO ZASTÁVKY VEŘEJNÉ DOPRAVY</t>
  </si>
  <si>
    <t>Čekárenský přístřešek 
Specifikace přístřešku dle TZ. Součástí dodávky přístřešku je lavička, osvětlení, polepy fólií - optické pruhy 
Položka obsahuje dodávku a montáž přístřešku jeho výrobcem na předem připravené betonové základy. 
1=1.000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</si>
  <si>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</si>
  <si>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 xml:space="preserve">  SO 12-75-01.02</t>
  </si>
  <si>
    <t>ŽST Malá Skála, přístřešek pro jízdní kola</t>
  </si>
  <si>
    <t>SO 12-75-01.02</t>
  </si>
  <si>
    <t>Betonové základy přístřešku pro kola včetně štěrkového podsypu tl. 0,1 m 
Množství betonu dle výkresové dokumentace 
1,2=1.200 [A]</t>
  </si>
  <si>
    <t>MOBILIÁŘ - PŘÍSTŘEŠKY PRO KOLA</t>
  </si>
  <si>
    <t>Přístřešek pro kola 
Specifikace přístřešku dle TZ. Součástí dodávky přístřešku nejsou stojany na kola. 
Položka obsahuje dodávku a montáž přístřešku jeho výrobcem na předem připravené betonové základy. 
1=1.000 [A]</t>
  </si>
  <si>
    <t>D.2.2.4</t>
  </si>
  <si>
    <t>Orientační systém</t>
  </si>
  <si>
    <t xml:space="preserve">  SO 12-77-01</t>
  </si>
  <si>
    <t>ŽST Malá Skála, orientační systém</t>
  </si>
  <si>
    <t>SO 12-77-01</t>
  </si>
  <si>
    <t>Odtěžené množství zeminy pro základy  * (objemová hmotnost 2000kg/m3) 
6,22*2=12.440 [A]</t>
  </si>
  <si>
    <t>z demolic  2,21=2.210 [A]</t>
  </si>
  <si>
    <t>0,02=0.020 [A]</t>
  </si>
  <si>
    <t>Hloubení základů pro tabule orientačního systému.  
6,22=6.220 [A]</t>
  </si>
  <si>
    <t>Elektroinstalace - slaboproud</t>
  </si>
  <si>
    <t>INFORMAČNÍ PRVEK, HLASOVÝ MODUL PRO NEVIDOMÉ u VB, u centralniho prechodu</t>
  </si>
  <si>
    <t>Orientační hlasové majáčky (OHM) u VB, u centralniho prechodu  
 Popis OHM viz. technická zpráva a výkresová část. .</t>
  </si>
  <si>
    <t>Orientační hlasové majáčky (OHM)  u VB, u centralniho prechodu 
Popis OHM 1-5 viz. technická zpráva a výkresová část.  5=5.000 [A]</t>
  </si>
  <si>
    <t>923711</t>
  </si>
  <si>
    <t>TABULE velikosti 2700x600mm "NÁZEV STANICE" (NA OCELOVÝCH SLOUPCÍCH) m1a1, m1a2, m1b1, m1b2</t>
  </si>
  <si>
    <t>m1a1 před stanicí  jednostranná 1x  1=1.000 [A] 
m1a2 před stanicí  jednostranná 1x  1=1.000 [B] 
m1b1 na nástupišti  2 ks jednostranná 2x3  6=6.000 [C] 
m1b2 na nástupišti  2 ks jednostranná 2x  2=2.000 [D] 
Celkem: A+B+C+D=10.000 [E]</t>
  </si>
  <si>
    <t>TR 60/2    
m4a výstražná u přechodu 3x  2*3=6.000 [A] 
m4b výstražná u přechodu 3x  2*3=6.000 [D] 
m5 průchod pro pěší zakázán 3x  1*3=3.000 [B] 
m15ab směrová tabule bez bariér 1x  1=1.000 [F] 
Celkem: A+D+B+F=16.000 [G]</t>
  </si>
  <si>
    <t>923831</t>
  </si>
  <si>
    <t>1: Položka obsahuje konzoly pro tabule koleje a sektory na nástupišti .Počet konzol viz. tabulka „KONSTRUKCE   
PRO TABULE“ ve výkresech.</t>
  </si>
  <si>
    <t>konzola 40/1,5 na sloupech osvětlení , 2 konzoly pro 1 tabuli 
koleje a sektory - nást.   8*2=16.000 [B]</t>
  </si>
  <si>
    <t>923841</t>
  </si>
  <si>
    <t>m1a1  TR 70/3  název stanice-před vjezdem  2=2.000 [B] 
m1a2  TR 70/3  název stanice-před vjezdem  2=2.000 [I] 
m1b1  TR 70/3  název stanice-nástupistě samos.konstr.  2*3=6.000 [C] 
m1b2  TR 70/3  název stanice-nástupistě samos.konstr.  2*1=2.000 [J] 
m3c   TR 70/3  směr jízdy  2=2.000 [E] 
m3d   TR 70/3 směr jízdy (Líšný)   2=2.000 [F] 
m3e   TR 700/3 směr jízdy(Dolánky)  2=2.000 [G]   
Celkem: B+C+E+F+G=14.000 [H]</t>
  </si>
  <si>
    <t>965891</t>
  </si>
  <si>
    <t>DEMONTÁŽ INFORMAČNÍ TABULE ORIENTAČNÍHO SYSTÉMU</t>
  </si>
  <si>
    <t>demontáž tabulí  8=8.000 [A]</t>
  </si>
  <si>
    <t>R923711.1</t>
  </si>
  <si>
    <t>Tabule velikosti 2097x676mm "SMĚR JÍZDY" (NA OCELOVÝCH SLOUPCÍCH) jednostranná m3a, m3b, m3c, m3d, m3e</t>
  </si>
  <si>
    <t>tabule budou umístěny na sloupcích  m1b2</t>
  </si>
  <si>
    <t>m3a směr jízdy  1x   1=1.000 [A] 
m3b směr jízdy  1x   1=1.000 [B] 
m3c směr jízdy   1x   1=1.000 [D] 
m3d směr jízdy (Líšný)  1x  1=1.000 [E] 
m3e směr jízdy (Dolánky) 1x  1=1.000 [F] 
Celkem: A+B+D+E+F=5.000 [G]</t>
  </si>
  <si>
    <t>R923711.10</t>
  </si>
  <si>
    <t>Tabule SMĚROVÁ / CÍLOVÁ velikosti  240 X 240 MM  m5, m6</t>
  </si>
  <si>
    <t>cílová tabule-m5,m6</t>
  </si>
  <si>
    <t>cílová tabule-m5,m6  3+1=4.000 [A]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</si>
  <si>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</si>
  <si>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R923711.2</t>
  </si>
  <si>
    <t>Tabule velikosti  2770X600 MM "NÁZEV STANICE" jednostranná na budovu m1c1, m1c2</t>
  </si>
  <si>
    <t>osazení na budově pomocí chemických kotev tabule z pozinkovaného plechu</t>
  </si>
  <si>
    <t>osazení na fasádě budovy  
m1c1    1=1.000 [A] 
m1c2    1=1.000 [B] 
Celkem: A+B=2.000 [C]</t>
  </si>
  <si>
    <t>R923711.3</t>
  </si>
  <si>
    <t>Tabule velikosti  3310X600 MM "NÁZEV STANICE" jednostranná na budovu  m2a</t>
  </si>
  <si>
    <t>osazení na fasádě budovy  
m2a    1=1.000 [A]</t>
  </si>
  <si>
    <t>R923711.4</t>
  </si>
  <si>
    <t>Tabule velikosti 1600x400 mm, výstražná tabule jednostranná m4a, m4b</t>
  </si>
  <si>
    <t>výstražná tabule-m4a, m4b u přechodu  2+2=4.000 [A]</t>
  </si>
  <si>
    <t>R923711.5</t>
  </si>
  <si>
    <t>Tabule velikosti 840x240 mm směrová tabule jednostranná m7</t>
  </si>
  <si>
    <t>na zdi VB</t>
  </si>
  <si>
    <t>směrová tabule-m7  1=1.000 [A]</t>
  </si>
  <si>
    <t>R923711.6</t>
  </si>
  <si>
    <t>Tabule velikosti 148x210 mm "PROSTOR MONITOROVÁN" jednostranná m19</t>
  </si>
  <si>
    <t>tabule m19  4=4.000 [A]</t>
  </si>
  <si>
    <t>R923711.7</t>
  </si>
  <si>
    <t>Tabule velikosti 960x240 mm jednostranná směrová tabule-m8</t>
  </si>
  <si>
    <t>na sloupu osvětlení</t>
  </si>
  <si>
    <t>směrová tabule-m8  1=1.000 [A]</t>
  </si>
  <si>
    <t>R923711.8</t>
  </si>
  <si>
    <t>Tabule velikosti 440x240 mm směr./cíl. tabule m9, m10, m11, m12, m, 15ab, m16ab, m17, m18  jednostranná</t>
  </si>
  <si>
    <t>směr./cíl. tabule-m9, m10, m11, m12  4=4.000 [A] 
m15ab směrové tabule bezbarier   2=2.000 [H] 
m16ab směrové tabule bezbarier   2=2.000 [C]  
m17     směrové tabule bezbarier   1=1.000 [D]  
m18     směrové tabule bezbarier   1=1.000 [E]  
Celkem: A+H+C+D+E=10.000 [I]</t>
  </si>
  <si>
    <t>R923711.9</t>
  </si>
  <si>
    <t>Tabule velikosti 100x100 mm  cílová tabule-m13,m14</t>
  </si>
  <si>
    <t>cílová tabule-m13,m14 na zeď u WC invalid u tlačítka , u madla  2=2.000 [A]</t>
  </si>
  <si>
    <t>R923741.0</t>
  </si>
  <si>
    <t>Tabule  velikosti 450x340 mm "ČÍSLO KOLEJE" (NA OCELOVÉM SLOUPU osvětlení) jednostranná  1A, 1C, 2C, 2E</t>
  </si>
  <si>
    <t>tabule osazení pomocí 2 ks konzol na sloupy osvětlení  
1A  1 =1.000 [A] 
1C  1=1.000 [B] 
2C  1=1.000 [E] 
2E   1=1.000 [D] 
Celkem: A+B+E+D=4.000 [F]</t>
  </si>
  <si>
    <t>R923741.1</t>
  </si>
  <si>
    <t>Tabule velikosti 450x340 mm"ČÍSLO KOLEJE" (NA OCELOVÉM SLOUPU osvětlení) oboustranná  1A-1B, 1B-1C, 2C-2D, 2D-2E</t>
  </si>
  <si>
    <t>tabule osazení pomocí 2 ks konzol na sloupy osvětlení  
1A, 1B  1 =1.000 [A] 
1B, 1C  1=1.000 [B] 
2C, 2D  1=1.000 [E] 
2D, 2E   1=1.000 [D] 
Celkem: A+B+E+D=4.000 [F]</t>
  </si>
  <si>
    <t>R923744</t>
  </si>
  <si>
    <t>HMATNÉ ŠTÍTKY S INF. O DRUHU WC</t>
  </si>
  <si>
    <t>Hmatné štítky s Braillovým a prismatickým písmem s informací o druhu WC. Popis štítků viz. technická zpráva a výkresová část. 
m9     1=1.000 [B] 
m10   1=1.000 [C] 
m11   1=1.000 [D] 
m12   1=1.000 [E] 
Celkem: B+C+D+E=4.000 [F]</t>
  </si>
  <si>
    <t>1. Položka obsahuje:    
 – dodávku a montáž hmatného štítku na spodní hranu zábradlí včetně upínacího materiálu</t>
  </si>
  <si>
    <t>R923745</t>
  </si>
  <si>
    <t>HMATNÉ ŠTÍTKY - PŘEBALOVACÍ PULT</t>
  </si>
  <si>
    <t>Hmatné štítky s Braillovým a prismatickým písmem - Přebalovací pult. Popis štítků viz. technická zpráva a výkresová část. Celkem 2ks.  
m11   1=1.000 [A] 
m12   1=1.000 [B] 
Celkem: A+B=2.000 [C]</t>
  </si>
  <si>
    <t>R923747</t>
  </si>
  <si>
    <t>HMATNÉ ŠTÍTKY - MINCOVNÍK</t>
  </si>
  <si>
    <t>Hmatné štítky s Braillovým a prismatickým písmem na mincovníku. Popis štítků viz. technická zpráva a výkresová část. Celkem 1 ks.  
1=1.000 [A]</t>
  </si>
  <si>
    <t>R965892</t>
  </si>
  <si>
    <t>DEMONTÁŽ INFORMAČNÍ TABULE ORIENTAČNÍHO SYSTÉMU - ODVOZ (NA LIKVIDACI ODPADŮ NEBO JINÉ URČENÉ MÍSTO)</t>
  </si>
  <si>
    <t>odvoz železného šrotu do sběrny Turnov (do 10 km) 
tabule   0,043272+0,089544+0,003792*2=0.140 [I] 
sloupek TR 70/4   0,109368=0.109 [F] 
sloupek 40/1,5  0,00358=0.004 [J] 
dvoudílná objímka0,0008=0.001 [G] 
Celkem: (I+F+J+G)*10=2.540 [K]</t>
  </si>
  <si>
    <t>1. Položka obsahuje:  
 – odvoz jakýmkoliv dopravním prostředkem a složení  
 – případné překládky na trase  
  - odvoz kovového výzisku zhotovitelem stavby do výkupu (Kovošrot Turnov (vzdálenost 10 km))  
2. Položka neobsahuje:  
 – poplatky za likvidaci odpadů, nacení se položkami ze ssd 0  
3. Způsob měření:  
Výměra je součtem součinů metrů krychlových tun vybouraného materiálu v původním stavu a jednotlivých vzdáleností v kilometrech.</t>
  </si>
  <si>
    <t>D.2.2.5</t>
  </si>
  <si>
    <t>Demolice</t>
  </si>
  <si>
    <t xml:space="preserve">  SO 12-78-01.01</t>
  </si>
  <si>
    <t>ŽST Malá Skála, demolice skladů p.č. st. 709 a 710</t>
  </si>
  <si>
    <t>SO 12-78-01.01</t>
  </si>
  <si>
    <t>POPLATKY ZA LIKVIDACŮ ODPADŮ NEKONTAMINOVANÝCH - 17 05 04  VYTĚŽENÉ ZEMINY A HORNINY -  I. TŘÍDA TĚŽITELNOSTI - VČ. DOPRAVY</t>
  </si>
  <si>
    <t>odkopávky* obj. hm 
112,12*1,83=205.180 [A]</t>
  </si>
  <si>
    <t>cihelné zdivo + omítky + keramika 
58,58*1,5+9,215+0,06=97.145 [A]</t>
  </si>
  <si>
    <t>položky bourání kci ze železobetonu* obj. hm.  
77,982*2,5 =194.955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</si>
  <si>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</si>
  <si>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POPLATKY ZA LIKVIDACŮ ODPADŮ NEKONTAMINOVANÝCH - 17 02 01  DŘEVO PO STAVEBNÍM POUŽITÍ, Z DEMOLIC-VČETNĚ DOPRAVY</t>
  </si>
  <si>
    <t>dřevo z demolic + nábytek  
28,8+2,65=31.450 [A]</t>
  </si>
  <si>
    <t>odhad 1,065=1.065 [A]</t>
  </si>
  <si>
    <t>odhad 0,5=0.500 [A]</t>
  </si>
  <si>
    <t>0,22=0.220 [A]</t>
  </si>
  <si>
    <t>15 ks  1.230=1.230 [A]</t>
  </si>
  <si>
    <t>krytina asfaltové pásy 1,952=1.952 [A]</t>
  </si>
  <si>
    <t>0,15=0.150 [A]</t>
  </si>
  <si>
    <t>POPLATKY ZA LIKVIDACŮ ODPADŮ NEBEZPEČNÝCH - 17 06 05*  STAVEBNÍ MATERIÁLY OBSAHUJÍCÍ AZBEST VČ. DOPRAVY</t>
  </si>
  <si>
    <t>0,830=0.830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</si>
  <si>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3. Způsob měření:  
Tunou se rozumí hmotnost odpadu vytříděného v souladu se zákonem č. 185/2001 Sb., o nakládání s odpady, v platném znění.</t>
  </si>
  <si>
    <t>Odkopávka části svahu za zdí plocha * šířka + rezerva 15 % 
(3,47*3,75+3,128*7,5+2,506*7,5+1,875*7,5+1,478*7,5+0,774*7,5+0,643*7,5+0,809*5,0144+2,399*1)*1,15=112.123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</si>
  <si>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vodorovnou dopravu na skládku, uložení zeminy (na skládku, do násypu) ani poplatky za skládku, vykazují se v položce č.0141**</t>
  </si>
  <si>
    <t>plocha * tl + rezerva 10 % 
1.5 PROVOZNÍ BUDOVA 
(0,993*0,225+12,506*0,200+14,123*0,200+14,368*0,200+0,993*0,300)*1,1=9.593 [A] 
1.6 PROVOZNÍ BUDOVA 
(0,993*0,2+15,686*0,2+18,24*0,2+14,368*0,2)*1,1=10.843 [B] 
1.7 PROVOZNÍ BUDOVA 
(8,146*0,200+8,221*0,200+12,568*0,200)*1,1=6.366 [C] 
1.8 PROVOZNÍ BUDOVA 
(5,645*0,665+15,247*0,200+18,014*0,200+14,368*0,200)*1,1=14.608 [D] 
1.9 PROVOZNÍ BUDOVA 
(8,054*0,2+14,368*0,2+9,496*0,2)*1,1=7.022 [E] 
1.10 PROVOZNÍ BUDOVA 
(8,107*0,200+8,719*0,200+16,576*0,200+4,278*0,250+2,056*0,150+2,056*0,150+5,748*0,150)*1,1=10.152 [F] 
Celkem: A+B+C+D+E+F=58.584 [G]</t>
  </si>
  <si>
    <t>podlahy (plocha*šířka + rezerva 10 %)  
1.1  SKLAD   39,427*0,300*1,1=13.011 [A] 
1.2  SKLAD  9,739*0,300*1,1=3.214 [B] 
1.3  SKLAD 11,699*0,300*1,1=3.861 [C] 
1.4 SKLAD 15,665*0,300*1,1=5.169 [D] 
1.5 PROVOZNÍ BUDOVA  21,531*0,300*1,1=7.105 [E] 
1.6 PROVOZNÍ BUDOVA 26,796*0,300*1,1=8.843 [F] 
1.7 PROVOZNÍ BUDOVA 13,914*0,300*1,1=4.592 [G] 
1.8 PROVOZNÍ BUDOVA 25,535*0,300*1,1=8.427 [H] 
1.9 PROVOZNÍ BUDOVA 15,065*0,300*1,1=4.971 [I] 
1.10 PROVOZNÍ BUDOVA 56,937*0,300*1,1=18.789 [J] 
Celkem: A+B+C+D+E+F+G+H+I+J=77.982 [K]</t>
  </si>
  <si>
    <t>96617A</t>
  </si>
  <si>
    <t>BOURÁNÍ KONSTRUKCÍ ZE DŘEVA - BEZ DOPRAVY</t>
  </si>
  <si>
    <t>1.1 Sklad  (plocha * šířka) +10 % rezerva  
Severní strana (prkna+ trámy) (6,886*0,020+4,255*0,200)*1,1=1.088 [A] 
Střecha (prkna+ trámy)  (81,078*0,020+2,081*0,200+9,300*0,100)*1,1=3.265 [B] 
Západní strana (prkna + trámy) (19,293*0,020+3,479*0,010+5,792*0,200)*1,1=1.737 [C] 
Jižní strana (prkna + trámy) (4,485*0,020+2,000*0,200)*1,1=0.539 [D] 
1.2 Sklad  (plocha * šířka) +10 % rezerva  
Střecha (prkna + trámy) (15,443*0,020+4,215*0,200+9,300*0,100)*1,1=2.290 [E] 
Západní strana (prkna) (4,360*0,020+0,795*0,010)*1,1=0.105 [F] 
Jižní strana 4,458*0,020*1,1=0.098 [G] 
Police uvnitř 8,496*0,020*1,1=0.187 [H] 
1.3 Sklad  (plocha * šířka) +10 % rezerva 
Střecha (prkna + trámy) (20,071*0,020+4,765*0,200+1,550*0,100)*1,1=1.660 [I] 
Západní strana (prkna) (5,720*0,020+1,007*0,010+4,458*0,020)*1,1=0.235 [J] 
Jižní strana 4,458*0,020*1,1=0.098 [K] 
Police uvnitř 8,496*0,020*1,1=0.187 [L] 
1.4 Sklad  (plocha * šířka) +10 % rezerva 
Severní strana (Trámy+Kleštiny) (4,425*0,150+3,472*0,050)*1,1=0.921 [AD] 
Střecha (Krokev+Prkna+Vaznice) (1,956*0,100+16,320*0,020+1,998*0,100)*1,1=0.794 [AE] 
Západní strana (Prkna+Trámy+Trámy) (14,732*0,020+0,883*0,100+0,670*0,200)*1,1=0.569 [AF] 
Jižní strana (Prkna+Trámy) (15,039*0,020+4,425*0,200)*1,1=1.304 [AG] 
Východní strana (Trámy+Prkna) (1,294*0,100+9,734*0,020)*1,1=0.356 [AH] 
Podlaha 15,164*0,025*1,1=0.417 [AJ] 
trámy 2,384*0,100*1,1=0.262 [AI] 
1.5 Provozní budova   (plocha * šířka) trámky + pozednice+prkna +10 % Rezerva  
(4,870*0,1+1,810*0,2+22,032*0,02)*1,1=1.419 [AK] 
1.6 Provozní budova    (plocha * šířka) krokve + pozednice+prkna +10 % Rezerva  
(5,844*0,1+2,276*0,2+27,669*0,02)*1,1=1.752 [AL] 
1.7 Provozní budova  (plocha * šířka) +10 % Rezerva 
Střecha (trámy + pozednice+ prkna) (2,922*0,1 + 1,182*0,2 + 14,364*0,02)*1,1=0.897 [AM] 
Strop (prkna) 11,459*0,02*1,1=0.032 [AN] 
Podlaha 11,459*0,02*1,1=0.252 [AO] 
1,8 Provozní budova (plocha * šířka) +10 % Rezerva 
Střecha (Trámky+ pozednice+prkna) (4,87*0,1+2,168*0,2+26,355*0,02)*1,1=1.592 [AP] 
Východní strana 30,494*0,02*1,1=0.671 [AQ] 
Západní strana 36,028*0,02*1,1=0.793 [AR] 
Jižní strana 28,736*0,02*1,1=0.632 [AS] 
Severní strana 4,789*0,02*1,1=0.105 [AT] 
1.9 Provozní budova (plocha * šířka) +10 % Rezerva 
Střecha (krokve+ pozednice+ prkna)  (2,922*0,1+1,282*0,2+15,545*0,02)*1,1=0.945 [AU] 
Severní strana 8,334*0,020*1,1=0.183 [AV] 
1,10 Provozní budova (plocha * šířka) +10 % Rezerva 
Střecha (trámky+ pozednice+ prkna) (5,962*0,100+1,725*0,200+56,938*0,020)*1,1=2.288 [AW]Strop (prkna) 46,278*0,020*1,1=1.018 [AX] 
Podlaha 14,341*0,020*1,1=0.096 [AY] 
Celkem: A+B+C+D+E+F+G+H+I+J+K+L+AD+AE+AF+AG+AH+AJ+AI+AK+AL+AM+AN+AO+AP+AQ+AR+AS+AT+AU+AV+AW+AX+AY=28.787 [AZ]</t>
  </si>
  <si>
    <t>1.1  SKLAD objem * obj. hm + Rezerva 10 % 
dveře 0,004*8*1,1=0.035 [A] 
1.2  SKLAD 
odhad 0,05=0.050 [B] 
1.3  SKLAD 
odhad 0,05=0.050 [C] 
1.4 SKLAD 
odhad 0,1=0.100 [F] 
1.5 PROVOZNÍ BUDOVA 
odhad 0,01=0.010 [D] 
1.6 PROVOZNÍ BUDOVA 
odhad 0,05=0.050 [G] 
1.8 PROVOZNÍ BUDOVA 
odhad 0,010=0.010 [H] 
1.9 PROVOZNÍ BUDOVA 
odhad 0,020=0.020 [I] 
1.10 PROVOZNÍ BUDOVA 
odhad 0,03=0.030 [J] 
Celkem: A+B+C+F+D+G+H+I+J=0.355 [K]</t>
  </si>
  <si>
    <t>R11090</t>
  </si>
  <si>
    <t>VŠEOBECNÉ VYKLIZENÍ OSTATNÍCH PLOCH</t>
  </si>
  <si>
    <t>Vyklizení objektu výpravní budovy před demolicí.</t>
  </si>
  <si>
    <t>Položka zahrnuje vyklizení objektu před demolicí, naložení odpadu na dopravní prostředek.</t>
  </si>
  <si>
    <t>odvoz do 10 km 
0,355*10=3.550 [A]</t>
  </si>
  <si>
    <t>R97817</t>
  </si>
  <si>
    <t>ODSTRANĚNÍ   IZOLACE - krytiny asfalt pásy</t>
  </si>
  <si>
    <t>krytina asfaltové pásy  295,8=295.800 [A]</t>
  </si>
  <si>
    <t>R97822</t>
  </si>
  <si>
    <t>ODSTRANĚNÍ  STŘEŠNÍ KRYTINY OBS AZBEST</t>
  </si>
  <si>
    <t>STŘEŠNÍ KRYTINA NA PROVOZNÍ  BUDOVĚ 1.10 
56,937=56.937 [A]</t>
  </si>
  <si>
    <t xml:space="preserve">  SO 12-78-01.02</t>
  </si>
  <si>
    <t>ŽST Malá Skála, demolice RD p. č. st. 713</t>
  </si>
  <si>
    <t>SO 12-78-01.02</t>
  </si>
  <si>
    <t>cihelné zdivo + omítky  
12,43*2,5+3,314=34.389 [A]</t>
  </si>
  <si>
    <t>položky bourání kci ze železobetonu* obj. hm.  
13,887*2,5 =34.718 [A]</t>
  </si>
  <si>
    <t>dřevo z demolic 
0,468=0.468 [A]</t>
  </si>
  <si>
    <t>0,042=0.042 [A]</t>
  </si>
  <si>
    <t>laminát. podlaha 0,075=0.075 [A]</t>
  </si>
  <si>
    <t>3,017=3.017 [R]</t>
  </si>
  <si>
    <t>R015370</t>
  </si>
  <si>
    <t>926</t>
  </si>
  <si>
    <t>POPLATKY ZA LIKVIDACŮ ODPADŮ NEKONTAMINOVANÝCH - 16 02 14  VÝKONOVÉ VYPÍNAČE VVN, VN BEZ OLEJOVÉ NÁPLNĚ - VČETNĚ DOPRAVY</t>
  </si>
  <si>
    <t>R015380</t>
  </si>
  <si>
    <t>927</t>
  </si>
  <si>
    <t>POPLATKY ZA LIKVIDACŮ ODPADŮ NEKONTAMINOVANÝCH - 16 02 14  ODPÍNAČE, ZKRATOVAČE S PORCELÁNOVÝMI IZOLÁTORY - VČETNĚ DOPRAVY</t>
  </si>
  <si>
    <t>R015390</t>
  </si>
  <si>
    <t>928</t>
  </si>
  <si>
    <t>POPLATKY ZA LIKVIDACŮ ODPADŮ NEKONTAMINOVANÝCH - 16 02 14  PRŮCHODKY, POJISTKY - VČETNĚ DOPRAVY</t>
  </si>
  <si>
    <t>R015410</t>
  </si>
  <si>
    <t>929</t>
  </si>
  <si>
    <t>POPLATKY ZA LIKVIDACŮ ODPADŮ NEKONTAMINOVANÝCH - 16 02 14  OMEZOVAČE PŘEPĚTÍ (VVN A VN) - VČETNĚ DOPRAVY</t>
  </si>
  <si>
    <t>0,2=0.200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</si>
  <si>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¨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</si>
  <si>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R015430</t>
  </si>
  <si>
    <t>931</t>
  </si>
  <si>
    <t>POPLATKY ZA LIKVIDACŮ ODPADŮ NEKONTAMINOVANÝCH - 17 09 04  LAMINÁT Z DEMOLIC RELÉOVÝCH , výkopové práce) - VČETNĚ DOPRAVY</t>
  </si>
  <si>
    <t>0,76=0.760 [A]</t>
  </si>
  <si>
    <t>krytina asfaltové pásy 0,182=0.182 [A]</t>
  </si>
  <si>
    <t>plocha * šířka + rezerva 10 %  
RD 6,646*0,500*1,1=3.655 [A] 
RS 1,200*0,200*1,1=0.264 [B] 
Celkem: A+B=3.919 [C]</t>
  </si>
  <si>
    <t>Zásyp po demolici vytěženou zeminou 
RD+RS 
(6,646*0,500+1,200*0,200)*1,1=3.919 [A]</t>
  </si>
  <si>
    <t>Zásyp zbylé části po demolici  
RD+RS 
(13,829*0,500+7,200*0,200)*1,1=9.190 [A]</t>
  </si>
  <si>
    <t>plocha zdi * tl+ rezerva 10% 
(12,100*0,300+6,039*0,300+14,820*0,300+4,707*0,300)*1,1=12.430 [A]</t>
  </si>
  <si>
    <t>plocha * šířka + rezerva 10 %  
ZÁKLAD RD 13,829*0,500*1,1=7.606 [A] 
ZÁKLAD RS 7,200*0,200*1,1=1.584 [B] 
STROPNÍ KONSTRUKCE 15,950*0,200*1,1=3.509 [C] 
OPLOCENÍ 1,350*0,800*1,1=1.188 [D] 
Celkem: A+B+C+D=13.887 [E]</t>
  </si>
  <si>
    <t>plocha * tl. + rezerva 10% 
OBLOŽENÍ STŘECHY 
5,130*0,025*1,1=0.141 [A] 
PALUBKOVÉ DVEŘE + DVÍŘKA 
2,240*0,025*1,1=0.062 [B] 
OPLOCENÍ 
odhad 0,241*1,1=0.265 [C] 
Celkem: A+B+C=0.468 [D]</t>
  </si>
  <si>
    <t>rozvoodné kříně a oplocení  
0,443+0,096=0.539 [A]</t>
  </si>
  <si>
    <t>odvoz do 10 km  
0,535*10=5.350 [A]</t>
  </si>
  <si>
    <t>zastřešení+ podlaha  
15,950+11,583=27.533 [A]</t>
  </si>
  <si>
    <t xml:space="preserve">  SO 12-78-01.03</t>
  </si>
  <si>
    <t>ŽST Malá Skála, demolice sklepů a zdi</t>
  </si>
  <si>
    <t>SO 12-78-01.03</t>
  </si>
  <si>
    <t>78,7=78.700 [B]</t>
  </si>
  <si>
    <t>5,935=5.935 [A]</t>
  </si>
  <si>
    <t>17,7=17.700 [A]</t>
  </si>
  <si>
    <t>POPLATKY ZA LIKVIDACŮ ODPADŮ NEKONTAMINOVANÝCH - 17 02 01  DŘEVO PO STAVEBNÍM POUŽITÍ, Z DEMOLIC</t>
  </si>
  <si>
    <t>0,066=0.066 [A]</t>
  </si>
  <si>
    <t>0,1=0.100 [A]</t>
  </si>
  <si>
    <t>0,880=0.880 [A]</t>
  </si>
  <si>
    <t>zdivo kamenné (4,487+0,484+6,954+0,8+1,392+2,159)*2,5*1,1=44.759 [B]</t>
  </si>
  <si>
    <t>POPLATKY ZA LIKVIDACŮ ODPADŮ NEBEZPEČNÝCH - 08 01 11*  ODPADNÍ NÁTĚROVÉ HMOTY- VČETNĚ DOPRAVY *)</t>
  </si>
  <si>
    <t>12110A</t>
  </si>
  <si>
    <t>SEJMUTÍ ORNICE NEBO LESNÍ PŮDY - BEZ DOPRAVY</t>
  </si>
  <si>
    <t>nad plochou stropu, tl. 0,2 m  14,66*0,2=2.932 [A]</t>
  </si>
  <si>
    <t>položka zahrnuje sejmutí ornice bez ohledu na tloušťku vrstvy  
nezahrnuje uložení na trvalou skládku</t>
  </si>
  <si>
    <t>Odkopávka pro vybourání části konstrukce pod zemi 78,679=78.679 [A]</t>
  </si>
  <si>
    <t>Zásyp zbylé části výkopu do úrovně terénu zemina vhodná 88,979=88.979 [A]</t>
  </si>
  <si>
    <t>18233</t>
  </si>
  <si>
    <t>ROZPROSTŘENÍ ORNICE V ROVINĚ V TL DO 0,20M</t>
  </si>
  <si>
    <t>položka zahrnuje:  
nutné přemístění ornice z dočasných skládek vzdálených do 50m  
rozprostření ornice v předepsané tloušťce v rovině a ve svahu do 1:5</t>
  </si>
  <si>
    <t>vnitřní prostor sklepa - plast, sklo, nátěry, komunální odpad plocha 2,7*3,14=8,478 m2 1=1.000 [A]</t>
  </si>
  <si>
    <t>zahrnuje odstranění všech překážek pro uskutečnění stavby</t>
  </si>
  <si>
    <t>obvodové zdivo kamenné (4,487+0,484+6,954+0,8+1,392+2,159)=16.276 [A]</t>
  </si>
  <si>
    <t>sklena trop, nad dveřmi  2,16+0,052=2.212 [A]</t>
  </si>
  <si>
    <t>vybourání vstupní portál  0,082=0.082 [A] 
 základová deska   3,292=3.292 [B] 
 základová konstrukce  3,049=3.049 [C] 
Celkem: A+B+C=6.423 [D]</t>
  </si>
  <si>
    <t>dveře sklep v km 115,445  0,02=0.020 [A] 
                             115,434  0,02=0.020 [B] 
odpad v interiéru    0,02=0.020 [C] 
Celkem: (A+B+C)*1,1=0.066 [D]</t>
  </si>
  <si>
    <t>sklep v km 115,445  0,07536=0.075 [A] 
sklep v km 115,434  0,04320=0.043 [B] 
Celkem: A+B=0.118 [C]</t>
  </si>
  <si>
    <t>do 10 km   0,118*10=1.180 [A]</t>
  </si>
  <si>
    <t xml:space="preserve">  SO 12-78-01.04</t>
  </si>
  <si>
    <t>ŽST Malá Skála, demolice garáže</t>
  </si>
  <si>
    <t>SO 12-78-01.04</t>
  </si>
  <si>
    <t>3,2=3.200 [A]</t>
  </si>
  <si>
    <t>krytina asfaltové pásy 0,244=0.244 [A]</t>
  </si>
  <si>
    <t>Základová konstrukce  6,024=6.024 [A]</t>
  </si>
  <si>
    <t>celodřevěná garáž  (0,536+0,428+0,805+0,032+0,307+0,498+0,054+0,225)*1,1=3.174 [A]</t>
  </si>
  <si>
    <t>Lemování střechy a okap  0,065=0.065 [A]</t>
  </si>
  <si>
    <t>vnitřní prostor - sklo   1=1.000 [A]</t>
  </si>
  <si>
    <t>Lemování střechy a okap odvoz do 10 km  0,065*10=0.650 [A]</t>
  </si>
  <si>
    <t>krytina asfaltové pásy  40,653=40.653 [A]</t>
  </si>
  <si>
    <t xml:space="preserve">  SO 12-78-01.05</t>
  </si>
  <si>
    <t>ŽST Malá Skála, demolice přístavku VB</t>
  </si>
  <si>
    <t>SO 12-78-01.05</t>
  </si>
  <si>
    <t>konstrukce  (0,372+0,198+0,125+0,106+0,144+0,08)*1*1,1=1.128 [A]</t>
  </si>
  <si>
    <t>okno  0,009=0.009 [A]</t>
  </si>
  <si>
    <t>pochozí deska  3,562*1,1=3.918 [A] 
zdivo  17,588*1,1=19.347 [B] 
Celkem: A+B=23.265 [C]</t>
  </si>
  <si>
    <t>střešní hydroizolace 0,035=0.035 [A]</t>
  </si>
  <si>
    <t>pochozí deska, zdivo  (1,425+7,035)*2,5*1,1=23.265 [A]</t>
  </si>
  <si>
    <t>celodřevěný objekt  (0,372+0,198+0,125+0,106+0,144+0,08)*1,1=1.128 [A]</t>
  </si>
  <si>
    <t>konstrukce a krytina  1,194=1.194 [A]</t>
  </si>
  <si>
    <t>vnitřní prostor sklepa -  sklo  1=1.000 [A]</t>
  </si>
  <si>
    <t>odvoz do 10 km  1,194*10=11.940 [A]</t>
  </si>
  <si>
    <t>krytina asfaltové pásy  5,296=5.296 [A]</t>
  </si>
  <si>
    <t xml:space="preserve">  SO 12-78-02</t>
  </si>
  <si>
    <t>ŽST Malá Skála, demolice dratovodů</t>
  </si>
  <si>
    <t>SO 12-78-02</t>
  </si>
  <si>
    <t>položky bourání kci ze železobetonu* obj. hm.  
(5,338+6,505+17,400)*2,5=73.108 [A]</t>
  </si>
  <si>
    <t>Předpokládaná délka pro demontáž drátovodu 556m + 50% (přechody pod stanicí, odbočky drátovodu)  
556*1,5=834.000 [A]</t>
  </si>
  <si>
    <t>1. Položka obsahuje:  
 – demontáž drátovodné trasy včetně úpravy terénu  
 – demontáž trasy drátovodné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Měří se metr délkový v ose drátovodné trasy.</t>
  </si>
  <si>
    <t>předpoklad základ rozměrů 0,2*0,2*0,8, sloupy po 3,5m, 70% délky drátovodu vedeno na sloupcích 
834/3,5*0,7*(0,2*0,2*0,8)=5.338 [B] 
předpoklad vedení v bet. žlabech 30% délky drátovodu, hmotnost žlabu 65 kg/m 
834*30/100*65/2500=6.505 [C] 
předpoklad vnější rozměr šachty 2x1,5m, tloušťka stěny 0,3m, hloubka 2m, odhadnutý počet 5 ks 
(2*1,5-1,4*0,9)*2*5=17.400 [D] 
Celkem: B+C+D=29.243 [E]</t>
  </si>
  <si>
    <t>předpokládaný počet 6 ks lan, Délka stanice navýšena o 50% (přechody pod stanicí, odbočky drátovodu), 
 hmotnost lan 1,38 kg/ 
7,468=7.468 [A]</t>
  </si>
  <si>
    <t>96618B</t>
  </si>
  <si>
    <t>odvoz do 10 km  
7,468*10=74.680 [A]</t>
  </si>
  <si>
    <t>D.2.2.6</t>
  </si>
  <si>
    <t>Drobná architektura a oplocení</t>
  </si>
  <si>
    <t xml:space="preserve">  SO 12-79-01</t>
  </si>
  <si>
    <t>ŽST Malá Skála, vnější drobná architektura</t>
  </si>
  <si>
    <t>SO 12-79-01</t>
  </si>
  <si>
    <t>R11010</t>
  </si>
  <si>
    <t>DEMONTÁŽ STÁVAJÍCÍ DROBNÉ ARCHITEKTURY</t>
  </si>
  <si>
    <t>Demontáž stávající drobné architektury a předání správci v obvodu ŽST Turnov 
1 x nádoba na posypový materiál, 8 x lavička,4 x odpadkový koš na směsný odpad drobné,1 x lavička mezi stávajícími stromy 
1=1.000 [A]</t>
  </si>
  <si>
    <t>Zahrnuje:  
 - demontáž stávající drobné architektury specifikované v TZ  
 - předání správci (dopravu stávající drobné architektury do obvodu ŽST Turnov)</t>
  </si>
  <si>
    <t>Betonové základy pod litinové mříže, včetně  pískového podsypu tl. 20 mm 
Plocha řezu základu v příčném řezu (0,1*0,3)=0,03m2 * celková délka základů pod 3 ocelové rámy 
0,03*(2,4+2,2*2*3)=0.468 [A] 
Betonové základy pro lavičky 
(0,8*0,24*0,2)*13=0.499 [B] 
Betonové základy pro koše 
(0,5*0,3*0,35)*5+(1,69*0,3*0,35)*1=0.440 [C] 
Betonové základy pro stojany na kola 
(0,35*0,35*0,35)*13*2=1.115 [D] 
Celkem: A+B+C+D=2.522 [E]</t>
  </si>
  <si>
    <t>272366</t>
  </si>
  <si>
    <t>VÝZTUŽ ZÁKLADŮ Z KARI SÍTÍ</t>
  </si>
  <si>
    <t>Vyztužení kari sítí betonových základů laviček na prvním nástupišti, z důvodu snížení výšky základu z 0,2 m na 0,15 m (s ohledem na konstrukci kabelovodu) 
Počet základů 8 ks * plocha sítě v základu * hmotnost sítě (t/m2)  
8*(0,24*0,8)*0,00444=0.007 [A]</t>
  </si>
  <si>
    <t>ZAHRAZOVACÍ SLOUPEK</t>
  </si>
  <si>
    <t>Zahrazovací sloupky umístěné u čekárenského přístřešku včetně spojovacího a kotevního materiálu  
Množství v položce dle TZ 
2=2.000 [A]</t>
  </si>
  <si>
    <t>R93751</t>
  </si>
  <si>
    <t>MOBILIÁŘ - KOVOVÉ LAVIČKY</t>
  </si>
  <si>
    <t>Montáž laviček včetně spojovacího a kotevního materiálu 
Dodávka + doprava mobiliáře v rámci rámcové smlouvy SŽ s.o.  
Množství v položce dle TZ 
13=13.000 [A]</t>
  </si>
  <si>
    <t>Položka zahrnuje:  
- montáž, osazení, předepsaného zadávací dokumentací  
- vnitrostaveništní dopravu  
- nezbytné zemní práce</t>
  </si>
  <si>
    <t>R93752</t>
  </si>
  <si>
    <t>MOBILIÁŘ - KOVOVÉ KOŠE NA ODPADKY - SMĚSNÝ ODPAD</t>
  </si>
  <si>
    <t>Montáž košů včetně spojovacího a kotevního materiálu 
Dodávka + doprava mobiliáře v rámci rámcové smlouvy SŽ s.o.  
Množství v položce dle TZ 
Koše na směsný odpad 
5=5.000 [A]</t>
  </si>
  <si>
    <t>R93753</t>
  </si>
  <si>
    <t>MOBILIÁŘ - KOVOVÉ KOŠE NA ODPADKY - TŘÍDĚNÝ ODPAD</t>
  </si>
  <si>
    <t>Montáž košů včetně spojovacího a kotevního materiálu 
Dodávka + doprava mobiliáře v rámci rámcové smlouvy SŽ s.o.  
Množství v položce dle TZ 
Koše na tříděny odpad 
1=1.000 [A]</t>
  </si>
  <si>
    <t>Položka zahrnuje:  
- montáž, osazení a dodávku kompletního zařízení, předepsaného zadávací dokumentací  
- vnitrostaveništní dopravu  
- nezbytné zemní práce  
- předepsanou povrchovou úpravu (nátěry a pod.)  
Pozn.: materiál uvedený v textu představuje rozhodující podíl ve výrobku</t>
  </si>
  <si>
    <t>R93754</t>
  </si>
  <si>
    <t>MOBILIÁŘ - KOVOVÉ STOJANY NA KOLA</t>
  </si>
  <si>
    <t>Montáž stojanů včetně spojovacího a kotevního materiálu 
Dodávka + doprava mobiliáře v rámci rámcové smlouvy SŽ s.o.  
Množství v položce dle TZ 
13=13.000 [A]</t>
  </si>
  <si>
    <t>R93756</t>
  </si>
  <si>
    <t>MOBILIÁŘ - LITINOVÉ MŘÍŽE PRO STROMY</t>
  </si>
  <si>
    <t>Dodávka a montáž litinových mříží ke stávajícím stromům. 
Množství v položce dle TZ 
3=3.000 [A]</t>
  </si>
  <si>
    <t>R93765</t>
  </si>
  <si>
    <t>MOBILIÁŘ - NÁDOBA NA POSYSPOVÝ MATERIÁL Z PLASTICKÝCH HMOT</t>
  </si>
  <si>
    <t>Nádoby na posypový materiál o objemu 110 l, na zakázku provedeny v barevném provedení RAL 7016 
Cena zahrnuje dopravu materiálu výrobcem a jeho montáž 
Množství v položce dle TZ. 
5=5.000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</si>
  <si>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</t>
  </si>
  <si>
    <t>R93798</t>
  </si>
  <si>
    <t>MOBILIÁŘ - VITRÍNA</t>
  </si>
  <si>
    <t>Pouze montáž vitríny, včetně zřízení kotvení a spojovacího materiálu 
Dodávka + doprava mobiliáře v rámci rámcové smlouvy SŽ s.o.  
Množství v položce dle TZ 
1=1.000 [A]</t>
  </si>
  <si>
    <t>D.2.3.4</t>
  </si>
  <si>
    <t>Ohřev výhybek (elektrický, plynový)</t>
  </si>
  <si>
    <t xml:space="preserve">  SO 12-84-01</t>
  </si>
  <si>
    <t>ŽST Malá Skála, EOV</t>
  </si>
  <si>
    <t>SO 12-84-01</t>
  </si>
  <si>
    <t>02911</t>
  </si>
  <si>
    <t>OSTATNÍ POŽADAVKY - GEODETICKÉ ZAMĚŘENÍ</t>
  </si>
  <si>
    <t>HM</t>
  </si>
  <si>
    <t>viz příloha dokumentace 3.101, 3.102</t>
  </si>
  <si>
    <t>Poplatky za likvidaci odpadů</t>
  </si>
  <si>
    <t>POPLATKY ZA LIKVIDACŮ ODPADŮ NEBEZPEČNÝCH - KABELY S PLASTOVOU IZOLACI - VČETNĚ DOPRAVY</t>
  </si>
  <si>
    <t>R701FFC-10</t>
  </si>
  <si>
    <t>OCHRANA ŠTĚRKOVÉHO LOŽE GEOTEXTILIÍ PROTI ZNEČIŠTĚNÍ</t>
  </si>
  <si>
    <t>ochrana štěrkového lože pro účely zhotovení kabelové trasy</t>
  </si>
  <si>
    <t>Položka obsahuje: Ochrana štěrkového lože geotextilií proti znečištění. Dále obsahuje cenu za pom. mechanismy včetně všech ostatních vedlejších nákladů.</t>
  </si>
  <si>
    <t>R701FFD-11</t>
  </si>
  <si>
    <t>VYČIŠTĚNÍ A ÚPRAVA ŠTĚRKOVÉHO LOŽE</t>
  </si>
  <si>
    <t>úprava po dokončení kabelové trasy</t>
  </si>
  <si>
    <t>Položka obsahuje: Vyčištění štěrkového lože a úprava povrchu drážního tělesa (drážní stezka, štěrkové lože). Dále obsahuje cenu za pom. mechanismy včetně všech ostatních vedlejších nákladů.</t>
  </si>
  <si>
    <t>27231</t>
  </si>
  <si>
    <t>ZÁKLADY Z PROSTÉHO BETONU</t>
  </si>
  <si>
    <t>betonový základ pro upevnění čidla srážek</t>
  </si>
  <si>
    <t>označení kabelových vedení, kabelových spojek, nových a provizorních rozvaděčů</t>
  </si>
  <si>
    <t>umístění vyhledávací značky: na konce kabelových chrániček = 37 ks, na kabelové spojky = 4 ks</t>
  </si>
  <si>
    <t>definitivní stav: plastový kabelový žlab světlé š.100mm</t>
  </si>
  <si>
    <t>definitivní stav: plastový kabelový žlab světlé š.200mm =25m, provizorní stav: plastový kabelový žlab světlé š.200mm =10m</t>
  </si>
  <si>
    <t>702222</t>
  </si>
  <si>
    <t>KABELOVÁ CHRÁNIČKA ZEMNÍ UV STABILNÍ DN PŘES 100 DO 200 MM</t>
  </si>
  <si>
    <t>definitivní stav: kabelová chránička zemní UV stabilní DN 160mm</t>
  </si>
  <si>
    <t>702311</t>
  </si>
  <si>
    <t>ZAKRYTÍ KABELŮ VÝSTRAŽNOU FÓLIÍ ŠÍŘKY DO 20 CM</t>
  </si>
  <si>
    <t>elektroinstalační lišta pro připojení kabelizace do RO/EOV - mezi rozvaděčem na stěně a podlahou nad kabelovým prostorem</t>
  </si>
  <si>
    <t>703723</t>
  </si>
  <si>
    <t>KABELOVÁ PŘÍCHYTKA PRO ROZSAH UPNUTÍ OD 51 DO 90 MM</t>
  </si>
  <si>
    <t>kabelové prostupy z rozvaděče do kabelového prostoru v objektech trafostanic = 4x0,4m2</t>
  </si>
  <si>
    <t>kabelové prostupy vně kabelového prostoru trafostanice 2x0,25m2</t>
  </si>
  <si>
    <t>kabelové prostupy vně kabelového prostoru rozvodny NN trafostanice T1, T2</t>
  </si>
  <si>
    <t>zajištění kabelů ostatních sítí ve výkopu v průběhu realizace nových kabelových tras</t>
  </si>
  <si>
    <t>709310</t>
  </si>
  <si>
    <t>VYPODLOŽENÍ, ODDĚLENÍ A KRYTÍ SPOJKY NEBO ODBOČNICE PRO KABEL DO 10 KV</t>
  </si>
  <si>
    <t>zatažení lanka do chráničky DN160</t>
  </si>
  <si>
    <t>R701CFD-09</t>
  </si>
  <si>
    <t>OBETONOVÁNÍ CHRÁNIČEK DO FÍ 200mm V RÝZE DO Š.100cm, TL.VRSTVY 12CM</t>
  </si>
  <si>
    <t>definitivní stav: obetonování skupiny chrániček DN 160mm2 pod kolejištěm, pod zpevněnou plochou</t>
  </si>
  <si>
    <t>Položka obsahuje: Dodání betonu do rýhy, pokrytí chrániček souvislou vrstvou urovnaného betonu do tloušťky 12cm nad horní okraj chráničky.Dále obsahuje cenu za pom. mechanismy včetně všech ostatních vedlejších nákladů.</t>
  </si>
  <si>
    <t>Silnoproudé rozvody</t>
  </si>
  <si>
    <t>definitivní stav: rozvaděče REOV1 = 1x10m zemniče</t>
  </si>
  <si>
    <t>viz příloha dokumentace 2.001</t>
  </si>
  <si>
    <t>definitivní stav: CYKY-J 3x2,5=30m</t>
  </si>
  <si>
    <t>viz příloha dokumentace 1.002</t>
  </si>
  <si>
    <t>definitivní stav: CYKY-O 4x16=460m, CYKY-O 4x10=820m, CYKY-O 4x6=200m, CYKY-O 4x4=360m</t>
  </si>
  <si>
    <t>742H25</t>
  </si>
  <si>
    <t>KABEL NN ČTYŘ- A PĚTIŽÍLOVÝ AL S PLASTOVOU IZOLACÍ OD 25 DO 50 MM2</t>
  </si>
  <si>
    <t>definitivní stav: AYKY-O 4x50=360m, provizorní stav: AYKY-O 4x50 =100m</t>
  </si>
  <si>
    <t>742I12</t>
  </si>
  <si>
    <t>KABEL NN CU OVLÁDACÍ 7-12ŽÍLOVÝ OD 4 DO 6 MM2</t>
  </si>
  <si>
    <t>definitivní stav: CYKY-O 12x4=200m</t>
  </si>
  <si>
    <t>742J29</t>
  </si>
  <si>
    <t>KABEL SDĚLOVACÍ LAN UTP/FTP UKONČENÝ KONEKTORY RJ45</t>
  </si>
  <si>
    <t>LAM TWIN FTP cat.5e</t>
  </si>
  <si>
    <t>viz příloha dokumentace 2.004</t>
  </si>
  <si>
    <t>viz příloha dokumentace 1.002, 2.001</t>
  </si>
  <si>
    <t>742M12</t>
  </si>
  <si>
    <t>UKONČENÍ 7-12ŽÍLOVÉHO KABELU V ROZVADĚČI NEBO NA PŘÍSTROJI OD 4 DO 6 MM2</t>
  </si>
  <si>
    <t>742P14</t>
  </si>
  <si>
    <t>ZATAŽENÍ KABELU DO CHRÁNIČKY - KABEL PŘES 4 KG/M</t>
  </si>
  <si>
    <t>zatažení kabelového vedení do chráničky a kabelovodu</t>
  </si>
  <si>
    <t>742Z23</t>
  </si>
  <si>
    <t>DEMONTÁŽ KABELOVÉHO VEDENÍ NN</t>
  </si>
  <si>
    <t>74381B</t>
  </si>
  <si>
    <t>VÝSTROJ EOV PRO VÝHYBKU OBLOUKOVOU TVARU 1:9-300, 1:11-300 - PRODLOUŽENÝ OHŘEV</t>
  </si>
  <si>
    <t>viz příloha dokumentace 1.003</t>
  </si>
  <si>
    <t>74381C</t>
  </si>
  <si>
    <t>VÝSTROJ EOV PRO VÝHYBKU JEDNODUCHOU TVARU 1:12-500 - PRODLOUŽENÝ OHŘEV</t>
  </si>
  <si>
    <t>743911</t>
  </si>
  <si>
    <t>ROZVADĚČ EOV SILOVÝ NAPÁJECÍ S PLC ŘÍDÍCÍM SYSTÉMEM DO 8 KS ZÁKLADNÍCH VÝHYBEK S PROUDOVÝMI CHRÁNIČI</t>
  </si>
  <si>
    <t>Rozvaděče REOV1</t>
  </si>
  <si>
    <t>viz příloha dokumentace 2.002</t>
  </si>
  <si>
    <t>743932</t>
  </si>
  <si>
    <t>ROZVADĚČ EOV - SOFTWARE PRO ZAČLENĚNÍ TECHNOLOGICKÉHO CELKU EOV DO DÁLKOVÉ DIAGNOSTIKY TS ŽDC</t>
  </si>
  <si>
    <t>Rozvaděč RO/EOV - řešení ve směru DDTS ŽDC</t>
  </si>
  <si>
    <t>viz příloha dokumentace 2.201 Přehledové schéma datových přenosů ovládání vč. specifikace zařízení</t>
  </si>
  <si>
    <t>743936</t>
  </si>
  <si>
    <t>ROZVADĚČ EOV - SADA KOLEJOVÉHO TEPLOMĚRU, ČIDLA SRÁŽEK A VENKOVNÍ TEPLOTY</t>
  </si>
  <si>
    <t>sada: čidlo povětrnostních podmínek včetně mechanické zábrany do kolej. svršku, čidlo teplotní na kolejnici = 1ks; viz příloha dokumentace č.2.001</t>
  </si>
  <si>
    <t>743941</t>
  </si>
  <si>
    <t>ROZVADĚČ EOV/VO OVLÁDACÍ S PC A DOTYKOVOU OBRAZOVKOU - HARDWARE + ZÁKLADNÍ SOFTWARE</t>
  </si>
  <si>
    <t>Rozvaděč RO/EOV</t>
  </si>
  <si>
    <t>743943</t>
  </si>
  <si>
    <t>ROZVADĚČ EOV/VO OVLÁDACÍ S PC A DOTYKOVOU OBRAZOVKOU - VERIFIKACE POVELŮ A SIGNÁLŮ NA 1 KS ROZVADĚČE EOV/OSVĚTLENÍ</t>
  </si>
  <si>
    <t>definitivní stav: rozvaděč RO/EOV ve směru ovládání a diagnostiky k podřízeným rozvaděčům = 1ks</t>
  </si>
  <si>
    <t>743952</t>
  </si>
  <si>
    <t>ROZVADĚČ EOV S NADŘAZENÝM OVLADAČEM - SOFTWARE A PARAMETRIZACE NA 1 KS VÝHYBKY/VĚTVE OSVĚTLENÍ</t>
  </si>
  <si>
    <t>definitivní stav: rozvaděče REOV1 - řešení ve směru okruhů ovládání a diagnostiky EOV = 3ks výhybek</t>
  </si>
  <si>
    <t>743953</t>
  </si>
  <si>
    <t>ROZVADĚČ EOV/VO S NADŘAZENÝM OVLADAČEM - VERIFIKACE POVELŮ A SIGNÁLŮ NA 1 KS ROZVADĚČE EOV/OSVĚTLENÍ</t>
  </si>
  <si>
    <t>definitívní stav: rozvaděče REOV1 - řešení ve směru nadřazeného a podřízeného ovladače pro rozvaděče EOV = 1ks</t>
  </si>
  <si>
    <t>viz příloha dokumentace 1.001, 2.004</t>
  </si>
  <si>
    <t>743E21</t>
  </si>
  <si>
    <t>SKŘÍŇ ROZPOJOVACÍ POJISTKOVÁ DO 400 A, DO 240 MM2, V KOMPAKTNÍM PILÍŘI S POJISTKOVÝMI SPODKY S 2-4 SADAMI JISTÍCÍCH PRVKŮ</t>
  </si>
  <si>
    <t>definitivní stav: rozvaděč KSEOV1</t>
  </si>
  <si>
    <t>743E32</t>
  </si>
  <si>
    <t>SKŘÍŇ ROZPOJOVACÍ POJISTKOVÁ - PŘÍPLATEK ZA LIŠTOVÝ ODPÍNAČ</t>
  </si>
  <si>
    <t>743Z71</t>
  </si>
  <si>
    <t>DEMONTÁŽ KABELOVÉ SKŘÍNĚ</t>
  </si>
  <si>
    <t>provizorní stav</t>
  </si>
  <si>
    <t>744I01</t>
  </si>
  <si>
    <t>POJISTKOVÁ VLOŽKA DO 160 A</t>
  </si>
  <si>
    <t>744Z01</t>
  </si>
  <si>
    <t>DEMONTÁŽ ROZVODNICE NN</t>
  </si>
  <si>
    <t>74665K</t>
  </si>
  <si>
    <t>PODPORA PŘI UVÁDĚNÍ DO PROVOZU, ENGINEERING PRO OBJEKT ŽST</t>
  </si>
  <si>
    <t>R742P14-08</t>
  </si>
  <si>
    <t>PŘEMÍSTĚNÍ KABELU DO VZDÁLENOSTI 50M VČETNĚ ZATAŽENÍ KABELU DO CHRÁNIČKY/ŽLABU - KABEL PŘES 4KG/M</t>
  </si>
  <si>
    <t>provizorní stav: přeložení kabelového vedení</t>
  </si>
  <si>
    <t>1. Položka obsahuje:  
 – demontáž, přemístění do 50m a montáž kabelu o váze přes 4kg/m do chráničky/ kolektoru  
2. Položka neobsahuje:  
 X  
3. Způsob měření:  
Měří se metr délkový.</t>
  </si>
  <si>
    <t>R74C973-27</t>
  </si>
  <si>
    <t>PROVIZORNÍ OPATŘENÍ PO DOBU VÝSTAVBY</t>
  </si>
  <si>
    <t>1ks = Provizorní opatření v podobě ochrany kabelového vedení, přeložky kabelového vedení NN v blízkosti trafostanice, 1ks = Provizorní opatření v podobě ochrany kabelového vedení, přeložky kabelového vedení NN v blízkosti napájecí stanice, 1 ks = realizační dokumentace provizorního stavu</t>
  </si>
  <si>
    <t>Bourání, demontáže, odstranění drážních konstrukcí - vyjma úzkokolejek</t>
  </si>
  <si>
    <t>D.2.3.6</t>
  </si>
  <si>
    <t>Rozvody VN, NN, osvětlení a dálkové ovládání odpojovačů</t>
  </si>
  <si>
    <t xml:space="preserve">  SO 11-86-01</t>
  </si>
  <si>
    <t>zast. Líšný, venkovní rozvody nn</t>
  </si>
  <si>
    <t>SO 11-86-01</t>
  </si>
  <si>
    <t>POPLATKY ZA LIKVIDACŮ ODPADŮ NEBEZPEČNÝCH - KABELY S PLASTOVOU IZOLACÍ - VČETNĚ DOPRAVY</t>
  </si>
  <si>
    <t>definitivní stav: rozvaděče RE1 = 1x10m zemniče</t>
  </si>
  <si>
    <t>definitivní stav: CYKY-J 4x10=5m</t>
  </si>
  <si>
    <t>744O14</t>
  </si>
  <si>
    <t>ELEKTROMĚR</t>
  </si>
  <si>
    <t>Rozvaděče RE1</t>
  </si>
  <si>
    <t>744O36</t>
  </si>
  <si>
    <t>UNIVERZÁLNÍ SKŘÍŇ MĚŘENÍ VČETNĚ ELEKTROVÝZBROJE DLE POŽADAVKŮ SŽE</t>
  </si>
  <si>
    <t>Rozvaděče RE1,2</t>
  </si>
  <si>
    <t>1ks = Provizorní opatření v podobě ochrany kabelového vedení, přeložky kabelového vedení NN v blízkosti budovy zastávky, mobilní diesel agregát po dobu provizorního stavu</t>
  </si>
  <si>
    <t xml:space="preserve">  SO 12-86-01</t>
  </si>
  <si>
    <t>ŽST Malá Skála, úprava přípojky nn</t>
  </si>
  <si>
    <t>SO 12-86-01</t>
  </si>
  <si>
    <t>definitivní stav: CYKY-J 5x1,5=40m</t>
  </si>
  <si>
    <t>742H14</t>
  </si>
  <si>
    <t>KABEL NN ČTYŘ- A PĚTIŽÍLOVÝ CU S PLASTOVOU IZOLACÍ OD 70 DO 120 MM2</t>
  </si>
  <si>
    <t>definitivní stav: CYKY-J 4x95=40m</t>
  </si>
  <si>
    <t>definitivní stav: CYKY-J 5x1,5=2ks</t>
  </si>
  <si>
    <t>742L14</t>
  </si>
  <si>
    <t>UKONČENÍ DVOU AŽ PĚTIŽÍLOVÉHO KABELU V ROZVADĚČI NEBO NA PŘÍSTROJI OD 70 DO 120 MM2</t>
  </si>
  <si>
    <t>743F14</t>
  </si>
  <si>
    <t>SKŘÍŇ ELEKTROMĚROVÁ DO VÝKLENKU PRO NEPŘÍMÉ MĚŘENÍ PŘES 80 A DVOUSAZBOVÉ VČETNĚ VÝSTROJE</t>
  </si>
  <si>
    <t>Rozvaděče RE-ČEZ</t>
  </si>
  <si>
    <t xml:space="preserve">  SO 12-86-02</t>
  </si>
  <si>
    <t>ŽST Malá Skála, venkovní rozvody nn a osvětlení</t>
  </si>
  <si>
    <t>SO 12-86-02</t>
  </si>
  <si>
    <t>Vypracování 1kus RDS pro RH,RZS. Vypracování 1kus RDS pro řešení napájení dieselagregátu.</t>
  </si>
  <si>
    <t>703134</t>
  </si>
  <si>
    <t>KABELOVÝ ROŠT/LÁVKA NOSNÝ S FUNKČNÍ ODOLNOSTÍ PŘI POŽÁRU VČETNĚ UPEVNĚNÍ A PŘÍSLUŠENSTVÍ SVĚTLÉ ŠÍŘKY PŘES 400 DO 600 MM</t>
  </si>
  <si>
    <t>Kabelový rošt šíře 400mm</t>
  </si>
  <si>
    <t>703611</t>
  </si>
  <si>
    <t>ELEKTROINSTALAČNÍ KANÁL ŠÍŘKY DO 100 MM</t>
  </si>
  <si>
    <t>zatažení lanka do kabelovodu</t>
  </si>
  <si>
    <t>viz příloha dokumentace 2.006</t>
  </si>
  <si>
    <t>definitivní stav: CYKY-O 4x2,5=80m</t>
  </si>
  <si>
    <t>definitivní stav: CYKY-J 3x2,5=210m, CYKY-O 2x2,5=120m, provizorní stav - CYKY-J 3x1,5=250m</t>
  </si>
  <si>
    <t>definitivní stav: CYKY-J 3x4=10m, provizorní stav: CYKY-J 3x4 =50m</t>
  </si>
  <si>
    <t>definitivní stav: CYKY-J 4x16=25m, CYKY-O 4x6=720m, CYKY-O 4x4=620m, provizorní stav: CYKY-J 4x16 =50m, CYKY-J 4x10=240m</t>
  </si>
  <si>
    <t>742H13</t>
  </si>
  <si>
    <t>KABEL NN ČTYŘ- A PĚTIŽÍLOVÝ CU S PLASTOVOU IZOLACÍ OD 25 DO 50 MM2</t>
  </si>
  <si>
    <t>definitivní stav: CYKY-J 4x50=65m, provizorní stav: CYKY-J 4x50 =50m</t>
  </si>
  <si>
    <t>definitivní stav: CSKH-V-J 4x50=25m, CSKH-V-J 4x35=25m</t>
  </si>
  <si>
    <t>KABEL NN CU OVLÁDACÍ 7-12ŽÍLOVÝ DO 2,5 MM2</t>
  </si>
  <si>
    <t>definitivní stav: CYKFY-O 12x1,5=25m</t>
  </si>
  <si>
    <t>742M11</t>
  </si>
  <si>
    <t>UKONČENÍ 7-12ŽÍLOVÉHO KABELU V ROZVADĚČI NEBO NA PŘÍSTROJI DO 2,5 MM2</t>
  </si>
  <si>
    <t>742P11</t>
  </si>
  <si>
    <t>ODJUTOVÁNÍ A OČIŠTĚNÍ KABELU PRŮŘEZU DO 300 MM2</t>
  </si>
  <si>
    <t>743112</t>
  </si>
  <si>
    <t>OSVĚTLOVACÍ STOŽÁR SKLOPNÝ ŽÁROVĚ ZINKOVANÝ DÉLKY PŘES 6,5 DO 12 M</t>
  </si>
  <si>
    <t>743121</t>
  </si>
  <si>
    <t>OSVĚTLOVACÍ STOŽÁR PEVNÝ ŽÁROVĚ ZINKOVANÝ DÉLKY DO 6 M</t>
  </si>
  <si>
    <t>743142</t>
  </si>
  <si>
    <t>OSVĚTLOVACÍ STOŽÁR PŘECHODOVÝ - VÝLOŽNÍK S DÉLKOU VYLOŽENÍ DO 3 M</t>
  </si>
  <si>
    <t>dvojitý výložník</t>
  </si>
  <si>
    <t>viz příloha dokumentace 1.007, 2.002</t>
  </si>
  <si>
    <t>743165</t>
  </si>
  <si>
    <t>OSVĚTLOVACÍ STOŽÁR - HYDRAULICKÉ SKLOPNÉ ZAŘÍZENÍ</t>
  </si>
  <si>
    <t>743474</t>
  </si>
  <si>
    <t>SVÍTIDLO DRÁŽNÍ LED, MIN. IP 54, ELEKTRONICKÝ PŘEDŘADNÍK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</si>
  <si>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</si>
  <si>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</si>
  <si>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</si>
  <si>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</si>
  <si>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743Z39</t>
  </si>
  <si>
    <t>DEMONTÁŽ ROZVADĚČE OSVĚTLENÍ</t>
  </si>
  <si>
    <t>743Z72</t>
  </si>
  <si>
    <t>DEMONTÁŽ KABELOVÉ SKŘÍNĚ ZDĚNÉ NEBO BETONOVÉ</t>
  </si>
  <si>
    <t>744356</t>
  </si>
  <si>
    <t>ROZVADĚČ NN SKŘÍŇOVÝ OCELOPLECH.VYZBROJENÝ,DO IP 40,HLOUBKY OD 510 DO 800MM,ŠÍŘKY OD 510 DO 800MM,VÝŠKY DO 2250MM-PŘÍVODNÍ POLE SE SLOŽITOU VÝZBROJÍ</t>
  </si>
  <si>
    <t>RH - pole č.1, RZS - pole č.1</t>
  </si>
  <si>
    <t>744357</t>
  </si>
  <si>
    <t>ROZVADĚČ NN SKŘÍŇOVÝ OCELOPLECH.VYZBROJENÝ,DO IP 40,HLOUBKY OD 510 DO 800MM, ŠÍŘKY OD 510 DO 800MM, VÝŠKY DO 2250MM-VÝVODNÍ POLE SE SLOŽITOU VÝZBROJÍ</t>
  </si>
  <si>
    <t>RH - pole č.2,3,4,5</t>
  </si>
  <si>
    <t>RH, RZS</t>
  </si>
  <si>
    <t>744O31</t>
  </si>
  <si>
    <t>PŘÍPLATEK ZA KOMUNIKAČNÍ ROZHRANÍ K MĚŘÍCÍMU PŘÍSTROJI</t>
  </si>
  <si>
    <t>2ks nástupiště, 1ks kolejiště, 1ks přístupové plochy</t>
  </si>
  <si>
    <t>748242</t>
  </si>
  <si>
    <t>PÍSMENA A ČÍSLICE VÝŠKY PŘES 40 DO 100 MM</t>
  </si>
  <si>
    <t>74A430</t>
  </si>
  <si>
    <t>HLAVIČKA PRO ZÁKLAD</t>
  </si>
  <si>
    <t>definitivní stav - stožáry umístěné mimo zpevněné plochy = 9ks</t>
  </si>
  <si>
    <t>74D111</t>
  </si>
  <si>
    <t>PŘIPEVNĚNÍ SVÍTIDLA (BEZ DODÁVKY SVÍTIDLA) NA JEDNODUCHÝ STOŽÁR NEBO BŘEVNO</t>
  </si>
  <si>
    <t>definitivní stav: připevnění svítidla na stožáru</t>
  </si>
  <si>
    <t>R743623</t>
  </si>
  <si>
    <t>ROZVADĚČ PRO DRÁŽNÍ OSVĚTLENÍ SILOVÝ NAPÁJECÍ BEZ PLC ŘÍDÍCÍHO SYSTÉMU OD 13 DO 16 KS TŘÍFÁZOVÝCH VĚTVÍ</t>
  </si>
  <si>
    <t>RH - pole č2</t>
  </si>
  <si>
    <t>Implementace PLC rozvaděče ovládání do RH, pole č.2</t>
  </si>
  <si>
    <t>R743Z81</t>
  </si>
  <si>
    <t>MONTÁŽ A DODÁNÍ ZZEE MOTORGENERÁTORU VČETNĚ PŘÍSLUŠENSTVÍ DO 80kVA</t>
  </si>
  <si>
    <t>1. Položka obsahuje:  
– všechny náklady na montáž a dodání nového zařízení se všemi pomocnými doplňujícími  
úpravami, diesel agregát, rozvaděč automatiky, výfukové potrubí, vzt, kabelové vedení, usazení včetně oživení  
– doprava nového materiálu a naložení vybouraného materiálu na dopravní prostředek, odvoz  
2. Položka neobsahuje:  
x  
3. Způsob měření:  
Udává se počet kusů kompletní konstrukce nebo práce.</t>
  </si>
  <si>
    <t>1ks = Provizorní opatření v podobě ochrany kabelového vedení, přeložky kabelového vedení NN v kolejišti , 1ks = Provizorní opatření v podobě ochrany kabelového vedení, přeložky kabelového vedení NN  v blízkosti výpravní budovy, 1 ks = realizační dokumentace provizorního stavu</t>
  </si>
  <si>
    <t xml:space="preserve">  SO 12-86-03</t>
  </si>
  <si>
    <t>ŽST Malá Skála, přípojka nn pro PZS P3089</t>
  </si>
  <si>
    <t>SO 12-86-03</t>
  </si>
  <si>
    <t>definitivní stav: rozvaděče KS10 = 1x25m zemniče, KS11 = 1x25m zemniče, RP1 = 1x25m zemniče</t>
  </si>
  <si>
    <t>viz příloha dokumentace 2.003</t>
  </si>
  <si>
    <t>definitivní stav: CYKY-O 4x1,5=5m</t>
  </si>
  <si>
    <t>742H23</t>
  </si>
  <si>
    <t>definitivní stav: AYKY-J 4x50=1480m</t>
  </si>
  <si>
    <t>definitivní stav: CYKY-O 4x1,5=2ks</t>
  </si>
  <si>
    <t>definitivní stav: CYKY-J 4x10=2ks</t>
  </si>
  <si>
    <t>viz příloha dokumentace 1.002, 2.003</t>
  </si>
  <si>
    <t>definitivní stav: AYKY-J 4x50=6ks</t>
  </si>
  <si>
    <t>743D31</t>
  </si>
  <si>
    <t>SKŘÍŇ PŘÍPOJKOVÁ POJISTKOVÁ KOMPAKTNÍ PILÍŘOVÁ PŘES 160 A, DO 240 MM2, S 1-2 SADAMI JISTÍCÍCH PRVKŮ</t>
  </si>
  <si>
    <t>KS10, KS11, RP1</t>
  </si>
  <si>
    <t xml:space="preserve">  SO 13-86-01</t>
  </si>
  <si>
    <t>zast. Dolánky, úprava přípojky nn pro PZS P3092 a P3093</t>
  </si>
  <si>
    <t>SO 13-86-01</t>
  </si>
  <si>
    <t>definitivní stav: JYTY-O 2x0,8=10m</t>
  </si>
  <si>
    <t>definitivní stav: CYKY-J 4x10=5m, CYKY-J 5x6=10m</t>
  </si>
  <si>
    <t>744113</t>
  </si>
  <si>
    <t>ROZVODNICE NN MODULÁRNÍ, MIN. IP 30, OD 37 DO 72 MODULŮ</t>
  </si>
  <si>
    <t>Rozvaděče R1</t>
  </si>
  <si>
    <t>viz příloha dokumentace 2.002, 2.003</t>
  </si>
  <si>
    <t>744Y03</t>
  </si>
  <si>
    <t>ÚPRAVA STÁVAJÍCÍHO ROZVADĚČE RV1</t>
  </si>
  <si>
    <t>Úprava stávajícího rozvaděče, doplnění jističe pro nový vývod směr nový rozvaděč R1</t>
  </si>
  <si>
    <t>D.2.4.1</t>
  </si>
  <si>
    <t>Příprava území a kácení</t>
  </si>
  <si>
    <t xml:space="preserve">  SO 12-94-01</t>
  </si>
  <si>
    <t>Rekultivace, zemní val</t>
  </si>
  <si>
    <t>SO 12-94-01</t>
  </si>
  <si>
    <t>289973</t>
  </si>
  <si>
    <t>OPLÁŠTĚNÍ (ZPEVNĚNÍ) Z GEOSÍTÍ A GEOROHOŽÍ</t>
  </si>
  <si>
    <t>Ochrana svahů valu - předpokládá se ochrana 3D protierozní sítí (3D georohož tl. 25 mm, pevnost 3kN/m) 
Množství v položce dle tabulky kubatur 
1140,8=1 140.800 [A]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</si>
  <si>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</si>
  <si>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R18461</t>
  </si>
  <si>
    <t>MULČOVÁNÍ VČETNĚ DOPRAVY</t>
  </si>
  <si>
    <t>Mulčování - zemní val (bude použita dřevní štěpka vyzískaná z kácení dřevin v?rámci prací OŘ HK)  
Dřevní štěpka bude zajištěna v rámci prací OŘ Hradec Králové a uložena na provizorní deponii v ŽST Malá Skála, případně na vhodné mezideponii v traťovém úseku Malá Skála – Turnov  
Položka zahrnuje dopravu vyzískané dřevní štěpky z?mezideponie na místo stavby – doprava do 8 km  
Položka zahrnuje rozprostření vyzískané dřevní štěpky na zemní val.   
Tl. dřevní štěpky 0,05 m. Celkový objem mulče viz tabulka kubatur.   
Plochy vrchní části valů + plochy svahů  
1866,1=1 866.100 [A]</t>
  </si>
  <si>
    <t>položka zahrnuje dopravu a rozprostření štěpky v předepsané tloušťce nebo mulčovací textilie bez ohledu na sklon terénu, stabilizaci mulče proti erozi, přísady proti vznícení mulče, naložení a odvoz odpadu</t>
  </si>
  <si>
    <t>R171103</t>
  </si>
  <si>
    <t>ULOŽENÍ SYPANINY DO NÁSYPŮ SE ZHUTNĚNÍM DO 100% PS</t>
  </si>
  <si>
    <t>Uložení vyzískané zeminy do zemního valu 
Množství v položce dle tabulky kubatur 
Doprava zeminy z mezideponie k místu uložení do zemního valu zahrnuta v této položce 
Doprava zeminy na mezideponii zahrnuta v položkách hloubení/odkopávky  jednotlivých SO a PS 
1957=1 957.000 [A]</t>
  </si>
  <si>
    <t>Plocha svahů - úprava do požadovaného sklonu 
Množství v položce dle tabulky kubatur 
1086,5=1 086.500 [A]</t>
  </si>
  <si>
    <t>R18241</t>
  </si>
  <si>
    <t>ZALOŽENÍ TRÁVNÍKU RUČNÍM VÝSEVEM NA HLUŠINU</t>
  </si>
  <si>
    <t>Osetí zemního valu travním semenem ("Parková směs" v množství 30g/m2) na hlušinu 
Množství v položce dle tabulky kubatur 
1866,1=1 866.100 [A]</t>
  </si>
  <si>
    <t xml:space="preserve">  SO 12-95-01</t>
  </si>
  <si>
    <t>ŽST Malá Skála, ostatní vegetační úpravy</t>
  </si>
  <si>
    <t>SO 12-95-01</t>
  </si>
  <si>
    <t>18224</t>
  </si>
  <si>
    <t>ROZPROSTŘENÍ ORNICE VE SVAHU V TL DO 0,25M</t>
  </si>
  <si>
    <t>Rozprostření ornice 
Množství v položce dle tabulky kubratur. 
22=22.000 [A]</t>
  </si>
  <si>
    <t>18231</t>
  </si>
  <si>
    <t>ROZPROSTŘENÍ ORNICE V ROVINĚ V TL DO 0,10M</t>
  </si>
  <si>
    <t>Rozprostření ornice.  
Množství v položce dle tabulky kubatur. 
900=900.000 [A]</t>
  </si>
  <si>
    <t>Založení trávníku. 
Množství v položce dle tabulky kubatur. 
900=900.000 [A]</t>
  </si>
  <si>
    <t>R17481</t>
  </si>
  <si>
    <t>ZÁSYP Z NAKUPOVANÝCH MATERIÁLŮ - ORNICE</t>
  </si>
  <si>
    <t>Dodávka materiálu - ornice.  
Množství v položce dle tabulky kubatur.  
50,5=50.500 [A]</t>
  </si>
  <si>
    <t>R18311</t>
  </si>
  <si>
    <t>ZALOŽENÍ POVRCHU PRO VÝSADBU - PLOCHA SKALNIČKOVÉHO ČEDIČE</t>
  </si>
  <si>
    <t>Dodávka a rozprostření skalničkového čediče frakce 8/12 v tl. 40 mm 
Množství v položce dle tabulky kubatur.  
441=441.000 [A]</t>
  </si>
  <si>
    <t>položka zahrnuje dodávku a uložení předepsaného materiálu</t>
  </si>
  <si>
    <t>R183511</t>
  </si>
  <si>
    <t>CHEMICKÉ ODPLEVELENÍ CELOPLOŠNÉ</t>
  </si>
  <si>
    <t>Odplevelení 
Množství v položce dle TZ.  
1341=1 341.000 [A]</t>
  </si>
  <si>
    <t>položka zahrnuje celoplošný postřik a chemickou likvidace nežádoucích rostlin nebo jejích částí a zabránění jejich dalšímu růstu na urovnaném volném terénu</t>
  </si>
  <si>
    <t>R184A1</t>
  </si>
  <si>
    <t>VYSAZOVÁNÍ KEŘŮ LISTNATÝCH S BALEM, VČETNĚ VÝKOPU JAMKY, UPRAVY ZEMINY V OKOLI A POVÝSADBOVÉ PÉČE</t>
  </si>
  <si>
    <t>Výsadba půdokryvných keřů a keřů vyššícho vzrůstu. Položka zahrnuje povýsadbovou péči v délce jednoho měsíce (pravidelná zálivka) 
Množství v položce dle tabulky kubatur.  
Specifikace výsadby dle TZ.  
Celkové množství vysázených keřů - 1739 ks 
1=1.000 [A]</t>
  </si>
  <si>
    <t>Položka vysazování keřů zahrnuje dodávku projektem předepsaných  keřů,  hloubení jamek (min. rozměry pro keře 50/50/50cm - Muchovník Lamarckův) s 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  
Položka zahrnuje povýsadbovou péči v délce jednoho měsíce (pravidelná zálivka).</t>
  </si>
  <si>
    <t>21461A</t>
  </si>
  <si>
    <t>SEPARAČNÍ GEOTEXTILIE DO 100G/M2</t>
  </si>
  <si>
    <t>Separační geotextilie pod vrstvu skalničkového čediče 
Množství v položce dle tabulky kubatur + 10% překryt 
420*1,1=462.000 [A]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</si>
  <si>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</si>
  <si>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</si>
  <si>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</si>
  <si>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</si>
  <si>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</si>
  <si>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</si>
  <si>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</si>
  <si>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</si>
  <si>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(DSPS).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</si>
  <si>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</si>
  <si>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</si>
  <si>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</si>
  <si>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</si>
  <si>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</si>
  <si>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</si>
  <si>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</si>
  <si>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</si>
  <si>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</si>
  <si>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</si>
  <si>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 v realizaci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</si>
  <si>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</si>
  <si>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</si>
  <si>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</si>
  <si>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</si>
  <si>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</si>
  <si>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</si>
  <si>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</si>
  <si>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 stavby</t>
  </si>
  <si>
    <t>Zajištění propagace stavby.</t>
  </si>
  <si>
    <t>v předepsaném rozsahu a počtu dle ZTP</t>
  </si>
  <si>
    <t>Položka zahrnuje veškeré činnosti nezbytné pro zajištění publicity stavby. Součastí položky jsou také veškeré nezbytné práce, doprava a pomocný materiál, nezbytný pro uskutečnění dané činnosti. Detailně jsou specifikace požadavků na publicitu uvedené v ZTP.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</si>
  <si>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</si>
  <si>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</si>
  <si>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</si>
  <si>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</si>
  <si>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VSEOB008</t>
  </si>
  <si>
    <t>Hlukové měření pro účely realizace stavby</t>
  </si>
  <si>
    <t>Zajištění hlukového měření během realizace.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</si>
  <si>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</si>
  <si>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</si>
  <si>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Ostatní nezařazené náklady v realizaci</t>
  </si>
  <si>
    <t>Doplňující geotechnický průzkum.</t>
  </si>
  <si>
    <t>Položka zahrnuje doplňující geotechnický průzkum při realizaci</t>
  </si>
  <si>
    <t>D.9.9</t>
  </si>
  <si>
    <t>SO 90-90 – Odpady</t>
  </si>
  <si>
    <t xml:space="preserve">  SO 90-90</t>
  </si>
  <si>
    <t>SO 90-90</t>
  </si>
  <si>
    <t>PS 11-01-21   15,02=15.020 [A] 
PS 12-01-11   12,670=12.670 [B] 
PS 00-02-51   140,140=140.140 [D] 
PS 12-02-11   44,44=44.440 [E] 
PS 12-02-61   9,240=9.240 [F] 
SO 00-14-01   21,2=21.200 [G] 
SO 12-10-01.01   54=54.000 [H] 
SO 12-13-01   14,367=14.367 [I] 
SO 12-13-02   19,292=19.292 [J] 
SO 13-13-01   7,862=7.862 [K] 
SO 13-13-03  37,214=37.214 [L] 
SO 13-20-01   208,560=208.560 [M] 
SO 13-20-02   133,566=133.566 [N] 
SO 13-20-03   209,950=209.950 [O] 
SO 13-20-04  37,840=37.840 [P] 
SO 13-20-05   51,040=51.040 [Q] 
SO 13-20-06  18,480=18.480 [R] 
SO 13-20-07  38,720=38.720 [S] 
SO 13-20-08  180,820=180.820 [T] 
SO 13-21-01  95,6=95.600 [U] 
SO 13-21-02  356,940=356.940 [V] 
SO 13-21-03   15,560=15.560 [W] 
SO 13-24-01   2043,918=2 043.918 [X] 
SO 00-30-01.01  20,1=20.100 [Y] 
SO 00-30-01.02  4.155=4.155 [Z] 
SO 00-30-01.03   4,155=4.155 [AA] 
SO 00-30-03  1,08=1.080 [AB] 
SO 13-31-01 64,712=64.712 [AC] 
SO 13-40-01  18=18.000 [AD] 
SO 13-71-01    6,782=6.782 [AN] 
SO 00-71-01  25,510=25.510 [AE] 
SO 12-77-01   12,440=12.440 [AF] 
SO 12-78-01.01  205,180=205.180 [AG] 
SO 12-78-01.03   78,7=78.700 [AH] 
SO 12-84-01   64,160=64.160 [AI] 
SO 12-86-01  63,936=63.936 [AJ] 
SO 12-86-02   218,6=218.600 [AK] 
SO 12-86-03  94,714=94.714 [AL] 
SO 12-11-01   7477,3=7 477.300 [AO] 
SO 13-11-01  13065,880=13 065.880 [AP] 
Celkem: A+B+D+E+F+G+H+I+J+K+L+M+N+O+P+Q+R+S+T+U+V+W+X+Y+Z+AA+AB+AC+AD+AN+AE+AF+AG+AH+AI+AJ+AK+AL+AO+AP=25 191.843 [AQ]</t>
  </si>
  <si>
    <t>SO 12-12-01.01   25,003=25.003 [A] 
SO 12-12-01.02  40,920=40.920 [B] 
SO 13-40-02  36,000=36.000 [C] 
SO 12-50-01   1026,260=1 026.260 [D] 
SO 12-51-01   96,000=96.000 [E] 
SO 12-60-01 349,416=349.416 [F]    
SO 12-71-01.01  497,682=497.682 [G] 
PS 13-01-21   23,450=23.450 [H] 
PS 00-02-51   201,850=201.850 [J] 
Celkem: A+B+C+D+E+F+G+H+J=2 296.581 [I]</t>
  </si>
  <si>
    <t>PS 00-02-51 0,2=0.200 [A] 
PS 12-02-11  0,1=0.100 [B] 
PS 12-02-31  0,1=0.100 [C] 
PS 12-02-41   0,1=0.100 [D] 
PS 12-02-42  0,1=0.100 [E] 
PS 12-02-43  0,05=0.050 [F] 
PS 12-02-61 0,1=0.100 [G] 
PS 12-02-71 0,1=0.100 [H] 
SO 13-20-03  40,111=40.111 [J] 
SO 00-30-01.01 0,1=0.100 [I] 
SO 12-71-01.01  201,959=201.959 [K] 
SO 13-71-01   4,853=4.853 [L] 
SO 12-78-01.01  97,145=97.145 [M] 
SO 12-78-01.02   34,389=34.389 [N] 
SO 12-78-01.03   5,935=5.935 [O] 
Celkem: A+B+C+D+E+F+G+H+J+I+K+L+M+N+O=385.342 [P]</t>
  </si>
  <si>
    <t>PS 12-01-11   16,250=16.250 [A] 
PS 13-01-21   2=2.000 [B] 
PS 00-02-51  0,2=0.200 [C] 
PS 12-02-11  0,1=0.100 [D] 
SO 12-13-01  10,034=10.034 [E] 
SO 12-13-02   6,410=6.410 [F] 
SO 13-13-02   1,272=1.272 [G] 
SO 13-13-03   14,729=14.729 [H] 
SO 12-51-01  68,2=68.200 [I] 
Celkem: A+B+C+D+E+F+G+H+I=119.195 [J]</t>
  </si>
  <si>
    <t>PS 00-02-51    70=70.000 [A] 
PS 12-02-11   10=10.000 [B] 
SO 00-14-01  17,990=17.990 [C] 
SO 12-10-01.01  12,980=12.980 [D] 
SO 13-10-01.01   59,20=59.200 [E] 
SO 13-11-01  3=3.000 [F] 
SO 12-12-01.03   4,645=4.645 [G] 
SO 12-13-01  1,764=1.764 [H] 
SO 12-13-02  5,012=5.012 [I] 
SO 13-13-02  1,395=1.395 [J] 
SO 13-13-03  5,343=5.343 [K] 
SO 13-20-01  46,405=46.405 [L] 
SO 13-20-02  49,495=49.495 [M] 
SO 13-20-03  16,563=16.563 [N] 
SO 13-20-04  9,750=9.750 [O] 
SO 13-21-01  5,825=5.825 [P] 
SO 13-21-02  5,67=5.670 [Q] 
SO 13-21-03  17,925=17.925 [R] 
SO 13-24-01  75=75.000 [S] 
SO 13-31-01   8,873=8.873 [T] 
SO 13-40-01  20,710=20.710 [U] 
SO 12-50-01  69,020=69.020 [V] 
SO 13-60-01   24,515=24.515 [W] 
SO 12-71-01.01   51,357=51.357 [X] 
SO 13-71-01   14,299=14.299 [Y] 
SO 12-77-01  2,2100=2.210 [Z] 
SO 12-78-01.01  194,955=194.955 [AB] 
SO 12-78-01.02  34,718=34.718 [AC] 
SO 12-78-01.03 17,7=17.700 [AD] 
SO 12-78-01.04   16,5=16.500 [AE] 
SO 12-78-02   73,108=73.108 [AF] 
SO 12-84-01  33,6=33.600 [AG] 
SO 12-86-02   81,6=81.600 [AH] 
Celkem: A+B+C+D+E+F+G+H+I+J+K+L+M+N+O+P+Q+R+S+T+U+V+W+X+Y+Z+AB+AC+AD+AE+AF+AG+AH=1 061.127 [AI]</t>
  </si>
  <si>
    <t>SO 12-10-01.01   1258=1 258.000 [A] 
SO 13-10-01.01   5506=5 506.000 [B] 
Celkem: A+B=6 764.000 [C]</t>
  </si>
  <si>
    <t>POPLATKY ZA LIKVIDACI ODPADŮ NEKONTAMINOVANÝCH - 17 02 01  DŘEVO PO STAVEBNÍM POUŽITÍ, Z DEMOLIC VČETNĚ DOPRAVY</t>
  </si>
  <si>
    <t>SO 12-12-01.03  0,238=0.238 [A] 
SO 12-50-01   2,130=2.130 [B] 
SO 12-71-01.01  59,007=59.007 [C] 
SO 12-78-01.01  31,450=31.450 [D] 
SO 12-78-01.02  0,468=0.468 [E] 
SO 12-78-01.03  0,066=0.066 [F] 
SO 12-78-01.04   3,2=3.200 [G] 
SO 12-78-01.05  1,128=1.128 [H] 
Celkem: A+B+C+D+E+F+G+H=97.687 [I]</t>
  </si>
  <si>
    <t>SO 12-71-01.01  1,219=1.219 [A] 
SO 12-78-01.01  1,065=1.065 [B] 
SO 12-78-01.02  0,042=0.042 [C] 
SO 12-78-01.03  0,1=0.100 [D] 
SO 12-78-01.05  0,009=0.009 [E] 
SCelkem: A+B+C+D+E=2.435 [F]</t>
  </si>
  <si>
    <t>SO 13-11-01  0,8=0.800 [A] 
SO 13-31-01 0,029=0.029 [B] 
SO 12-50-01  0,06=0.060 [C] 
SO 12-71-01.01  4,229=4.229 [D] 
SO 12-78-01.01 0,5=0.500 [E] 
SO 12-78-01.02 0,075=0.075 [F] 
SO 12-78-01.03  0,1=0.100 [G] 
Celkem: A+B+C+D+E+F+G=5.793 [H]</t>
  </si>
  <si>
    <t>SO 13-10-01.01  209,25=209.250 [A] 
SO 12-12-01.03 9,8=9.800 [B] 
Celkem: A+B=219.050 [C]</t>
  </si>
  <si>
    <t>PS 00-01-51  0,06=0.060 [A] 
PS 11-01-21  0,140=0.140 [B] 
PS 12-01-11 0,140=0.140 [C] 
PS 13-01-21 0,120=0.120 [D]  
PS 00-02-01 0,01=0.010 [E] 
PS 12-02-43  0,010=0.010 [L] 
SO 00-30-01.01   0,1=0.100 [G] 
SO 13-40-01  33,760=33.760 [H] 
SO 12-78-01.01   0,220=0.220 [I] 
SO 12-78-01.03  0,88=0.880 [J] 
Celkem: A+B+C+D+E+L+G+H+I+J=35.440 [M]</t>
  </si>
  <si>
    <t>SO 12-10-01.01   0,1=0.100 [A] 
SO 13-10-01.01  0,130=0.130 [B] 
Celkem: A+B=0.230 [C]</t>
  </si>
  <si>
    <t>SO 12-10-01.01 1,3=1.300 [B]   
SO 13-10-01.01 1,520=1.520 [C]   
Celkem: B+C=2.820 [D]</t>
  </si>
  <si>
    <t>PS 12-01-11   0,240=0.240 [A] 
PS 13-01-21  0,06=0.060 [B] 
PS 00-02-02  0,4=0.400 [C] 
PS 11-02-21  0,1=0.100 [D] 
PS 12-02-21  0,1=0.100 [E] 
PS 12-02-81  0,4=0.400 [F] 
SO 00-30-01.01  0,4=0.400 [G] 
SO 12-71-01.01   5=5.000 [H] 
SO 13-71-01   0,015=0.015 [I] 
SO 12-77-01   0,02=0.020 [J] 
SOCelkem: A+B+C+D+E+F+G+H+I+J=6.735 [K]</t>
  </si>
  <si>
    <t>SO 12-12-01.03   141,760=141.760 [A] 
SO 13-31-01   14,159=14.159 [B] 
SO 13-60-01  243,334=243.334 [D] 
Celkem: A+B+D=399.253 [E]</t>
  </si>
  <si>
    <t>SO 12-13-01   21,610=21.610 [A] 
SO 12-13-02  12,237=12.237 [B] 
SO 13-13-01  2,812=2.812 [C] 
SO 13-13-02  1,821=1.821 [D] 
SO 13-13-03  28,119=28.119 [E] 
SO 13-20-04  12,150=12.150 [F] 
SO 13-21-01 2,5=2.500 [G] 
SO 13-21-02  75,0=75.000 [H] 
SO 13-24-01 120,66=120.660 [I] 
SO 13-40-01  5=5.000 [J] 
SO 12-50-01  92.040=92.040 [K] 
SO 12-51-01  212,1=212.100 [L] 
SO 12-71-01.01  64,922=64.922 [M] 
SO 12-71-01.02  3,017=3.017 [R] 
SO 12-78-01.03  44,759=44.759 [O] 
SO 12-78-01.05  23.265=23.265 [P] 
Celkem: A+B+C+D+E+F+G+H+I+J+K+L+M+R+O+P=722.012 [S]</t>
  </si>
  <si>
    <t>SO 12-01-11 0,260=0.260 [A]</t>
  </si>
  <si>
    <t>Veškeré poplatky provozovateli skládky, recyklační linky nebo jiného zařízení na zpracování nebo likvidaci odpadů související s převzetím, uložením, zpracováním nebo likvidací odpadu.</t>
  </si>
  <si>
    <t>SO 12-78-01.02 1=1.000 [A]</t>
  </si>
  <si>
    <t>SO 12-78-01.0 2  1=1.000 [A]</t>
  </si>
  <si>
    <t>SO 12-78-01.02  0,2=0.200 [A]</t>
  </si>
  <si>
    <t>PS 00-02-01   0,01=0.010 [H] 
PS 00-02-51    10,4=10.400 [N] 
PS 11-02-21   0,1=0.100 [I] 
PS 12-02-11    0,1=0.100 [O] 
PS 12-02-21    0,250=0.250 [J] 
PS 12-02-31    0,1=0.100 [E] 
PS 12-02-41   0,05=0.050 [K] 
PS 12-02-42   0,05=0.050 [L] 
PS 12-02-43     0,01=0.010 [A] 
PS 12-02-61  0,2=0.200 [F] 
PS 12-02-71   0,1=0.100 [G] 
PS 13-02-21    0,1=0.100 [M] 
SO 00-30-01.01  0,1=0.100 [D] 
SO 12-71-01.01    0,70=0.700 [B] 
SO 13-71-01    0,499=0.499 [C] 
Celkem: H+N+I+O+J+E+K+L+A+F+G+M+D+B+C=12.769 [P]</t>
  </si>
  <si>
    <t>SO 12-10-01.01   150=150.000 [A]</t>
  </si>
  <si>
    <t>SO 12-10-01.01   77,19=77.190 [A] 
SO 13-10-01.01   3,360=3.360 [B] 
SO 12-78-01.01  1,23=1.230 [D] 
Celkem: A+B+D=81.780 [E]</t>
  </si>
  <si>
    <t>SO 12-78-01.01   1,952=1.952 [A] 
SO 12-78-01.02   0,182=0.182 [B] 
SO 12-78-01.04   0,244=0.244 [D] 
SO 12-78-01.05   0,035=0.035 [C] 
SO 13-71-01        0,454=0.454 [F] 
Celkem: A+B+D+C+F=2.867 [G]</t>
  </si>
  <si>
    <t>PS 11-01-21   0,004=0.004 [A] 
PS 12-01-11   0,026=0.026 [B] 
PS 13-01-21   0,013=0.013 [D] 
SO 12-78-01.03   0,10=0.100 [C] 
Celkem: A+B+D+C=0.143 [E]</t>
  </si>
  <si>
    <t>SO 12-71-01.01   0,7=0.700 [C] 
SO 12-78-01.0   0,150=0.150 [B] 
SO 12-78-01.02  1=1.000 [A] 
Celkem: C+B+A=1.850 [D]</t>
  </si>
  <si>
    <t>PS 00-01-51  0,1=0.100 [C] 
PS 11-01-21 0,08=0.080 [A] 
PS 12-01-11  0,520=0.520 [B] 
PS 13-01-21 0,260=0.260 [D] 
PS 00-02-51  11=11.000 [E] 
PS 12-02-11  2=2.000 [F] 
PS 12-02-21 0,25=0.250 [N] 
SO 11-86-01  0,07=0.070 [H] 
SO 12-84-01  0,07=0.070 [G] 
SO 12-86-01 0,07=0.070 [I] 
SO 12-86-02  0,8=0.800 [J] 
SO 12-86-03  0,07=0.070 [K] 
SO 13-86-01 0,07=0.070 [L] 
SO 12-71-01 0,7=0.700 [P] 
Celkem: C+A+B+D+E+F+N+H+G+I+J+K+L+P=16.060 [Q]</t>
  </si>
  <si>
    <t>POPLATKY ZA LIKVIDACŮ ODPADŮ NEBEZPEČNÝCH - 16 06 01*  OLOVĚNÉ AKUMULÁTORY - VČETNĚ DOPRAVY *)</t>
  </si>
  <si>
    <t>PS 12-01-11   0,350=0.350 [A] 
PS 13-01-21   0,420=0.420 [B] 
PS Celkem: A+B=0.770 [C]</t>
  </si>
  <si>
    <t>SO 12-71-01.01 5,707=5.707 [A] 
SO 12-78-01.01  0,830=0.830 [B] 
Celkem: A+B=6.537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</si>
</sst>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worksheet" Target="worksheets/sheet76.xml" /><Relationship Id="rId77" Type="http://schemas.openxmlformats.org/officeDocument/2006/relationships/worksheet" Target="worksheets/sheet77.xml" /><Relationship Id="rId78" Type="http://schemas.openxmlformats.org/officeDocument/2006/relationships/worksheet" Target="worksheets/sheet78.xml" /><Relationship Id="rId79" Type="http://schemas.openxmlformats.org/officeDocument/2006/relationships/worksheet" Target="worksheets/sheet79.xml" /><Relationship Id="rId80" Type="http://schemas.openxmlformats.org/officeDocument/2006/relationships/worksheet" Target="worksheets/sheet80.xml" /><Relationship Id="rId81" Type="http://schemas.openxmlformats.org/officeDocument/2006/relationships/worksheet" Target="worksheets/sheet81.xml" /><Relationship Id="rId82" Type="http://schemas.openxmlformats.org/officeDocument/2006/relationships/worksheet" Target="worksheets/sheet82.xml" /><Relationship Id="rId83" Type="http://schemas.openxmlformats.org/officeDocument/2006/relationships/worksheet" Target="worksheets/sheet83.xml" /><Relationship Id="rId84" Type="http://schemas.openxmlformats.org/officeDocument/2006/relationships/worksheet" Target="worksheets/sheet84.xml" /><Relationship Id="rId85" Type="http://schemas.openxmlformats.org/officeDocument/2006/relationships/worksheet" Target="worksheets/sheet85.xml" /><Relationship Id="rId86" Type="http://schemas.openxmlformats.org/officeDocument/2006/relationships/worksheet" Target="worksheets/sheet86.xml" /><Relationship Id="rId87" Type="http://schemas.openxmlformats.org/officeDocument/2006/relationships/worksheet" Target="worksheets/sheet87.xml" /><Relationship Id="rId88" Type="http://schemas.openxmlformats.org/officeDocument/2006/relationships/worksheet" Target="worksheets/sheet88.xml" /><Relationship Id="rId89" Type="http://schemas.openxmlformats.org/officeDocument/2006/relationships/worksheet" Target="worksheets/sheet89.xml" /><Relationship Id="rId90" Type="http://schemas.openxmlformats.org/officeDocument/2006/relationships/worksheet" Target="worksheets/sheet90.xml" /><Relationship Id="rId91" Type="http://schemas.openxmlformats.org/officeDocument/2006/relationships/worksheet" Target="worksheets/sheet91.xml" /><Relationship Id="rId92" Type="http://schemas.openxmlformats.org/officeDocument/2006/relationships/worksheet" Target="worksheets/sheet92.xml" /><Relationship Id="rId93" Type="http://schemas.openxmlformats.org/officeDocument/2006/relationships/worksheet" Target="worksheets/sheet93.xml" /><Relationship Id="rId94" Type="http://schemas.openxmlformats.org/officeDocument/2006/relationships/styles" Target="styles.xml" /><Relationship Id="rId95" Type="http://schemas.openxmlformats.org/officeDocument/2006/relationships/sharedStrings" Target="sharedStrings.xml" /><Relationship Id="rId9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7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3.xml" /></Relationships>
</file>

<file path=xl/worksheets/_rels/sheet7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4.xml" /></Relationships>
</file>

<file path=xl/worksheets/_rels/sheet7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5.xml" /></Relationships>
</file>

<file path=xl/worksheets/_rels/sheet7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6.xml" /></Relationships>
</file>

<file path=xl/worksheets/_rels/sheet7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7.xml" /></Relationships>
</file>

<file path=xl/worksheets/_rels/sheet7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8.xml" /></Relationships>
</file>

<file path=xl/worksheets/_rels/sheet7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9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8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0.xml" /></Relationships>
</file>

<file path=xl/worksheets/_rels/sheet8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1.xml" /></Relationships>
</file>

<file path=xl/worksheets/_rels/sheet8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2.xml" /></Relationships>
</file>

<file path=xl/worksheets/_rels/sheet8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3.xml" /></Relationships>
</file>

<file path=xl/worksheets/_rels/sheet8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4.xml" /></Relationships>
</file>

<file path=xl/worksheets/_rels/sheet8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5.xml" /></Relationships>
</file>

<file path=xl/worksheets/_rels/sheet8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6.xml" /></Relationships>
</file>

<file path=xl/worksheets/_rels/sheet8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7.xml" /></Relationships>
</file>

<file path=xl/worksheets/_rels/sheet8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8.xml" /></Relationships>
</file>

<file path=xl/worksheets/_rels/sheet8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9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_rels/sheet9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0.xml" /></Relationships>
</file>

<file path=xl/worksheets/_rels/sheet9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1.xml" /></Relationships>
</file>

<file path=xl/worksheets/_rels/sheet9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2.xml" /></Relationships>
</file>

<file path=xl/worksheets/_rels/sheet9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0+C10+C15+C31+C34+C40+C43+C47+C53+C66+C71+C76+C79+C83+C86+C96+C99+C101+C108+C110+C112+C118+C121+C123</f>
      </c>
    </row>
    <row r="7" spans="2:3" ht="12.75" customHeight="1">
      <c r="B7" s="8" t="s">
        <v>7</v>
      </c>
      <c s="10">
        <f>0+E10+E15+E31+E34+E40+E43+E47+E53+E66+E71+E76+E79+E83+E86+E96+E99+E101+E108+E110+E112+E118+E121+E123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'PS 00-01-51'!K8+'PS 00-01-51'!M8</f>
      </c>
      <c s="14">
        <f>C11*0.21</f>
      </c>
      <c s="14">
        <f>C11+D11</f>
      </c>
      <c s="13">
        <f>'PS 00-01-51'!T7</f>
      </c>
    </row>
    <row r="12" spans="1:6" ht="12.75">
      <c r="A12" s="11" t="s">
        <v>132</v>
      </c>
      <c s="12" t="s">
        <v>133</v>
      </c>
      <c s="14">
        <f>'PS 11-01-21'!K8+'PS 11-01-21'!M8</f>
      </c>
      <c s="14">
        <f>C12*0.21</f>
      </c>
      <c s="14">
        <f>C12+D12</f>
      </c>
      <c s="13">
        <f>'PS 11-01-21'!T7</f>
      </c>
    </row>
    <row r="13" spans="1:6" ht="12.75">
      <c r="A13" s="11" t="s">
        <v>236</v>
      </c>
      <c s="12" t="s">
        <v>237</v>
      </c>
      <c s="14">
        <f>'PS 12-01-11'!K8+'PS 12-01-11'!M8</f>
      </c>
      <c s="14">
        <f>C13*0.21</f>
      </c>
      <c s="14">
        <f>C13+D13</f>
      </c>
      <c s="13">
        <f>'PS 12-01-11'!T7</f>
      </c>
    </row>
    <row r="14" spans="1:6" ht="12.75">
      <c r="A14" s="11" t="s">
        <v>534</v>
      </c>
      <c s="12" t="s">
        <v>535</v>
      </c>
      <c s="14">
        <f>'PS 13-01-21'!K8+'PS 13-01-21'!M8</f>
      </c>
      <c s="14">
        <f>C14*0.21</f>
      </c>
      <c s="14">
        <f>C14+D14</f>
      </c>
      <c s="13">
        <f>'PS 13-01-21'!T7</f>
      </c>
    </row>
    <row r="15" spans="1:6" ht="12.75">
      <c r="A15" s="11" t="s">
        <v>626</v>
      </c>
      <c s="12" t="s">
        <v>627</v>
      </c>
      <c s="14">
        <f>0+C16+C17+C18+C19+C20+C21+C22+C23+C24+C25+C26+C27+C28+C29+C30</f>
      </c>
      <c s="14">
        <f>C15*0.21</f>
      </c>
      <c s="14">
        <f>0+E16+E17+E18+E19+E20+E21+E22+E23+E24+E25+E26+E27+E28+E29+E30</f>
      </c>
      <c s="13">
        <f>0+F16+F17+F18+F19+F20+F21+F22+F23+F24+F25+F26+F27+F28+F29+F30</f>
      </c>
    </row>
    <row r="16" spans="1:6" ht="12.75">
      <c r="A16" s="11" t="s">
        <v>628</v>
      </c>
      <c s="12" t="s">
        <v>629</v>
      </c>
      <c s="14">
        <f>'PS 00-02-01'!K8+'PS 00-02-01'!M8</f>
      </c>
      <c s="14">
        <f>C16*0.21</f>
      </c>
      <c s="14">
        <f>C16+D16</f>
      </c>
      <c s="13">
        <f>'PS 00-02-01'!T7</f>
      </c>
    </row>
    <row r="17" spans="1:6" ht="12.75">
      <c r="A17" s="11" t="s">
        <v>898</v>
      </c>
      <c s="12" t="s">
        <v>899</v>
      </c>
      <c s="14">
        <f>'PS 00-02-02'!K8+'PS 00-02-02'!M8</f>
      </c>
      <c s="14">
        <f>C17*0.21</f>
      </c>
      <c s="14">
        <f>C17+D17</f>
      </c>
      <c s="13">
        <f>'PS 00-02-02'!T7</f>
      </c>
    </row>
    <row r="18" spans="1:6" ht="12.75">
      <c r="A18" s="11" t="s">
        <v>950</v>
      </c>
      <c s="12" t="s">
        <v>951</v>
      </c>
      <c s="14">
        <f>'PS 00-02-51'!K8+'PS 00-02-51'!M8</f>
      </c>
      <c s="14">
        <f>C18*0.21</f>
      </c>
      <c s="14">
        <f>C18+D18</f>
      </c>
      <c s="13">
        <f>'PS 00-02-51'!T7</f>
      </c>
    </row>
    <row r="19" spans="1:6" ht="12.75">
      <c r="A19" s="11" t="s">
        <v>1382</v>
      </c>
      <c s="12" t="s">
        <v>1383</v>
      </c>
      <c s="14">
        <f>'PS 11-02-21'!K8+'PS 11-02-21'!M8</f>
      </c>
      <c s="14">
        <f>C19*0.21</f>
      </c>
      <c s="14">
        <f>C19+D19</f>
      </c>
      <c s="13">
        <f>'PS 11-02-21'!T7</f>
      </c>
    </row>
    <row r="20" spans="1:6" ht="12.75">
      <c r="A20" s="11" t="s">
        <v>1437</v>
      </c>
      <c s="12" t="s">
        <v>1438</v>
      </c>
      <c s="14">
        <f>'PS 12-02-11'!K8+'PS 12-02-11'!M8</f>
      </c>
      <c s="14">
        <f>C20*0.21</f>
      </c>
      <c s="14">
        <f>C20+D20</f>
      </c>
      <c s="13">
        <f>'PS 12-02-11'!T7</f>
      </c>
    </row>
    <row r="21" spans="1:6" ht="12.75">
      <c r="A21" s="11" t="s">
        <v>1459</v>
      </c>
      <c s="12" t="s">
        <v>1460</v>
      </c>
      <c s="14">
        <f>'PS 12-02-21'!K8+'PS 12-02-21'!M8</f>
      </c>
      <c s="14">
        <f>C21*0.21</f>
      </c>
      <c s="14">
        <f>C21+D21</f>
      </c>
      <c s="13">
        <f>'PS 12-02-21'!T7</f>
      </c>
    </row>
    <row r="22" spans="1:6" ht="12.75">
      <c r="A22" s="11" t="s">
        <v>1486</v>
      </c>
      <c s="12" t="s">
        <v>1487</v>
      </c>
      <c s="14">
        <f>'PS 12-02-31'!K8+'PS 12-02-31'!M8</f>
      </c>
      <c s="14">
        <f>C22*0.21</f>
      </c>
      <c s="14">
        <f>C22+D22</f>
      </c>
      <c s="13">
        <f>'PS 12-02-31'!T7</f>
      </c>
    </row>
    <row r="23" spans="1:6" ht="12.75">
      <c r="A23" s="11" t="s">
        <v>1555</v>
      </c>
      <c s="12" t="s">
        <v>1556</v>
      </c>
      <c s="14">
        <f>'PS 12-02-41'!K8+'PS 12-02-41'!M8</f>
      </c>
      <c s="14">
        <f>C23*0.21</f>
      </c>
      <c s="14">
        <f>C23+D23</f>
      </c>
      <c s="13">
        <f>'PS 12-02-41'!T7</f>
      </c>
    </row>
    <row r="24" spans="1:6" ht="12.75">
      <c r="A24" s="11" t="s">
        <v>1642</v>
      </c>
      <c s="12" t="s">
        <v>1643</v>
      </c>
      <c s="14">
        <f>'PS 12-02-42'!K8+'PS 12-02-42'!M8</f>
      </c>
      <c s="14">
        <f>C24*0.21</f>
      </c>
      <c s="14">
        <f>C24+D24</f>
      </c>
      <c s="13">
        <f>'PS 12-02-42'!T7</f>
      </c>
    </row>
    <row r="25" spans="1:6" ht="12.75">
      <c r="A25" s="11" t="s">
        <v>1716</v>
      </c>
      <c s="12" t="s">
        <v>1717</v>
      </c>
      <c s="14">
        <f>'PS 12-02-43'!K8+'PS 12-02-43'!M8</f>
      </c>
      <c s="14">
        <f>C25*0.21</f>
      </c>
      <c s="14">
        <f>C25+D25</f>
      </c>
      <c s="13">
        <f>'PS 12-02-43'!T7</f>
      </c>
    </row>
    <row r="26" spans="1:6" ht="12.75">
      <c r="A26" s="11" t="s">
        <v>1777</v>
      </c>
      <c s="12" t="s">
        <v>1778</v>
      </c>
      <c s="14">
        <f>'PS 12-02-61'!K8+'PS 12-02-61'!M8</f>
      </c>
      <c s="14">
        <f>C26*0.21</f>
      </c>
      <c s="14">
        <f>C26+D26</f>
      </c>
      <c s="13">
        <f>'PS 12-02-61'!T7</f>
      </c>
    </row>
    <row r="27" spans="1:6" ht="12.75">
      <c r="A27" s="11" t="s">
        <v>1865</v>
      </c>
      <c s="12" t="s">
        <v>1866</v>
      </c>
      <c s="14">
        <f>'PS 12-02-71'!K8+'PS 12-02-71'!M8</f>
      </c>
      <c s="14">
        <f>C27*0.21</f>
      </c>
      <c s="14">
        <f>C27+D27</f>
      </c>
      <c s="13">
        <f>'PS 12-02-71'!T7</f>
      </c>
    </row>
    <row r="28" spans="1:6" ht="12.75">
      <c r="A28" s="11" t="s">
        <v>1937</v>
      </c>
      <c s="12" t="s">
        <v>1938</v>
      </c>
      <c s="14">
        <f>'PS 12-02-81'!K8+'PS 12-02-81'!M8</f>
      </c>
      <c s="14">
        <f>C28*0.21</f>
      </c>
      <c s="14">
        <f>C28+D28</f>
      </c>
      <c s="13">
        <f>'PS 12-02-81'!T7</f>
      </c>
    </row>
    <row r="29" spans="1:6" ht="12.75">
      <c r="A29" s="11" t="s">
        <v>2027</v>
      </c>
      <c s="12" t="s">
        <v>2028</v>
      </c>
      <c s="14">
        <f>'PS 12-02-91'!K8+'PS 12-02-91'!M8</f>
      </c>
      <c s="14">
        <f>C29*0.21</f>
      </c>
      <c s="14">
        <f>C29+D29</f>
      </c>
      <c s="13">
        <f>'PS 12-02-91'!T7</f>
      </c>
    </row>
    <row r="30" spans="1:6" ht="12.75">
      <c r="A30" s="11" t="s">
        <v>2161</v>
      </c>
      <c s="12" t="s">
        <v>2162</v>
      </c>
      <c s="14">
        <f>'PS 13-02-21'!K8+'PS 13-02-21'!M8</f>
      </c>
      <c s="14">
        <f>C30*0.21</f>
      </c>
      <c s="14">
        <f>C30+D30</f>
      </c>
      <c s="13">
        <f>'PS 13-02-21'!T7</f>
      </c>
    </row>
    <row r="31" spans="1:6" ht="12.75">
      <c r="A31" s="11" t="s">
        <v>2165</v>
      </c>
      <c s="12" t="s">
        <v>2166</v>
      </c>
      <c s="14">
        <f>0+C32+C33</f>
      </c>
      <c s="14">
        <f>C31*0.21</f>
      </c>
      <c s="14">
        <f>0+E32+E33</f>
      </c>
      <c s="13">
        <f>0+F32+F33</f>
      </c>
    </row>
    <row r="32" spans="1:6" ht="12.75">
      <c r="A32" s="11" t="s">
        <v>2167</v>
      </c>
      <c s="12" t="s">
        <v>2168</v>
      </c>
      <c s="14">
        <f>'PS 00-03-01'!K8+'PS 00-03-01'!M8</f>
      </c>
      <c s="14">
        <f>C32*0.21</f>
      </c>
      <c s="14">
        <f>C32+D32</f>
      </c>
      <c s="13">
        <f>'PS 00-03-01'!T7</f>
      </c>
    </row>
    <row r="33" spans="1:6" ht="12.75">
      <c r="A33" s="11" t="s">
        <v>2214</v>
      </c>
      <c s="12" t="s">
        <v>2215</v>
      </c>
      <c s="14">
        <f>'PS 12-03-11'!K8+'PS 12-03-11'!M8</f>
      </c>
      <c s="14">
        <f>C33*0.21</f>
      </c>
      <c s="14">
        <f>C33+D33</f>
      </c>
      <c s="13">
        <f>'PS 12-03-11'!T7</f>
      </c>
    </row>
    <row r="34" spans="1:6" ht="12.75">
      <c r="A34" s="11" t="s">
        <v>2309</v>
      </c>
      <c s="12" t="s">
        <v>2310</v>
      </c>
      <c s="14">
        <f>0+C35+C36+C37+C38+C39</f>
      </c>
      <c s="14">
        <f>C34*0.21</f>
      </c>
      <c s="14">
        <f>0+E35+E36+E37+E38+E39</f>
      </c>
      <c s="13">
        <f>0+F35+F36+F37+F38+F39</f>
      </c>
    </row>
    <row r="35" spans="1:6" ht="12.75">
      <c r="A35" s="11" t="s">
        <v>2311</v>
      </c>
      <c s="12" t="s">
        <v>2312</v>
      </c>
      <c s="14">
        <f>'SO 00-14-01'!K8+'SO 00-14-01'!M8</f>
      </c>
      <c s="14">
        <f>C35*0.21</f>
      </c>
      <c s="14">
        <f>C35+D35</f>
      </c>
      <c s="13">
        <f>'SO 00-14-01'!T7</f>
      </c>
    </row>
    <row r="36" spans="1:6" ht="12.75">
      <c r="A36" s="11" t="s">
        <v>2386</v>
      </c>
      <c s="12" t="s">
        <v>2387</v>
      </c>
      <c s="14">
        <f>'SO 12-10-01.01'!K8+'SO 12-10-01.01'!M8</f>
      </c>
      <c s="14">
        <f>C36*0.21</f>
      </c>
      <c s="14">
        <f>C36+D36</f>
      </c>
      <c s="13">
        <f>'SO 12-10-01.01'!T7</f>
      </c>
    </row>
    <row r="37" spans="1:6" ht="12.75">
      <c r="A37" s="11" t="s">
        <v>2581</v>
      </c>
      <c s="12" t="s">
        <v>2582</v>
      </c>
      <c s="14">
        <f>'SO 12-10-01.02'!K8+'SO 12-10-01.02'!M8</f>
      </c>
      <c s="14">
        <f>C37*0.21</f>
      </c>
      <c s="14">
        <f>C37+D37</f>
      </c>
      <c s="13">
        <f>'SO 12-10-01.02'!T7</f>
      </c>
    </row>
    <row r="38" spans="1:6" ht="12.75">
      <c r="A38" s="11" t="s">
        <v>2603</v>
      </c>
      <c s="12" t="s">
        <v>2604</v>
      </c>
      <c s="14">
        <f>'SO 13-10-01.01'!K8+'SO 13-10-01.01'!M8</f>
      </c>
      <c s="14">
        <f>C38*0.21</f>
      </c>
      <c s="14">
        <f>C38+D38</f>
      </c>
      <c s="13">
        <f>'SO 13-10-01.01'!T7</f>
      </c>
    </row>
    <row r="39" spans="1:6" ht="12.75">
      <c r="A39" s="11" t="s">
        <v>2687</v>
      </c>
      <c s="12" t="s">
        <v>2688</v>
      </c>
      <c s="14">
        <f>'SO 13-10-01.02'!K8+'SO 13-10-01.02'!M8</f>
      </c>
      <c s="14">
        <f>C39*0.21</f>
      </c>
      <c s="14">
        <f>C39+D39</f>
      </c>
      <c s="13">
        <f>'SO 13-10-01.02'!T7</f>
      </c>
    </row>
    <row r="40" spans="1:6" ht="12.75">
      <c r="A40" s="11" t="s">
        <v>2697</v>
      </c>
      <c s="12" t="s">
        <v>2698</v>
      </c>
      <c s="14">
        <f>0+C41+C42</f>
      </c>
      <c s="14">
        <f>C40*0.21</f>
      </c>
      <c s="14">
        <f>0+E41+E42</f>
      </c>
      <c s="13">
        <f>0+F41+F42</f>
      </c>
    </row>
    <row r="41" spans="1:6" ht="12.75">
      <c r="A41" s="11" t="s">
        <v>2699</v>
      </c>
      <c s="12" t="s">
        <v>2700</v>
      </c>
      <c s="14">
        <f>'SO 12-11-01'!K8+'SO 12-11-01'!M8</f>
      </c>
      <c s="14">
        <f>C41*0.21</f>
      </c>
      <c s="14">
        <f>C41+D41</f>
      </c>
      <c s="13">
        <f>'SO 12-11-01'!T7</f>
      </c>
    </row>
    <row r="42" spans="1:6" ht="12.75">
      <c r="A42" s="11" t="s">
        <v>2793</v>
      </c>
      <c s="12" t="s">
        <v>2794</v>
      </c>
      <c s="14">
        <f>'SO 13-11-01'!K8+'SO 13-11-01'!M8</f>
      </c>
      <c s="14">
        <f>C42*0.21</f>
      </c>
      <c s="14">
        <f>C42+D42</f>
      </c>
      <c s="13">
        <f>'SO 13-11-01'!T7</f>
      </c>
    </row>
    <row r="43" spans="1:6" ht="12.75">
      <c r="A43" s="11" t="s">
        <v>2860</v>
      </c>
      <c s="12" t="s">
        <v>2861</v>
      </c>
      <c s="14">
        <f>0+C44+C45+C46</f>
      </c>
      <c s="14">
        <f>C43*0.21</f>
      </c>
      <c s="14">
        <f>0+E44+E45+E46</f>
      </c>
      <c s="13">
        <f>0+F44+F45+F46</f>
      </c>
    </row>
    <row r="44" spans="1:6" ht="12.75">
      <c r="A44" s="11" t="s">
        <v>2862</v>
      </c>
      <c s="12" t="s">
        <v>2863</v>
      </c>
      <c s="14">
        <f>'SO 12-12-01.01'!K8+'SO 12-12-01.01'!M8</f>
      </c>
      <c s="14">
        <f>C44*0.21</f>
      </c>
      <c s="14">
        <f>C44+D44</f>
      </c>
      <c s="13">
        <f>'SO 12-12-01.01'!T7</f>
      </c>
    </row>
    <row r="45" spans="1:6" ht="12.75">
      <c r="A45" s="11" t="s">
        <v>2986</v>
      </c>
      <c s="12" t="s">
        <v>2987</v>
      </c>
      <c s="14">
        <f>'SO 12-12-01.02'!K8+'SO 12-12-01.02'!M8</f>
      </c>
      <c s="14">
        <f>C45*0.21</f>
      </c>
      <c s="14">
        <f>C45+D45</f>
      </c>
      <c s="13">
        <f>'SO 12-12-01.02'!T7</f>
      </c>
    </row>
    <row r="46" spans="1:6" ht="12.75">
      <c r="A46" s="11" t="s">
        <v>3021</v>
      </c>
      <c s="12" t="s">
        <v>3022</v>
      </c>
      <c s="14">
        <f>'SO 12-12-01.03'!K8+'SO 12-12-01.03'!M8</f>
      </c>
      <c s="14">
        <f>C46*0.21</f>
      </c>
      <c s="14">
        <f>C46+D46</f>
      </c>
      <c s="13">
        <f>'SO 12-12-01.03'!T7</f>
      </c>
    </row>
    <row r="47" spans="1:6" ht="12.75">
      <c r="A47" s="11" t="s">
        <v>3055</v>
      </c>
      <c s="12" t="s">
        <v>3056</v>
      </c>
      <c s="14">
        <f>0+C48+C49+C50+C51+C52</f>
      </c>
      <c s="14">
        <f>C47*0.21</f>
      </c>
      <c s="14">
        <f>0+E48+E49+E50+E51+E52</f>
      </c>
      <c s="13">
        <f>0+F48+F49+F50+F51+F52</f>
      </c>
    </row>
    <row r="48" spans="1:6" ht="12.75">
      <c r="A48" s="11" t="s">
        <v>3057</v>
      </c>
      <c s="12" t="s">
        <v>3058</v>
      </c>
      <c s="14">
        <f>'SO 12-13-01'!K8+'SO 12-13-01'!M8</f>
      </c>
      <c s="14">
        <f>C48*0.21</f>
      </c>
      <c s="14">
        <f>C48+D48</f>
      </c>
      <c s="13">
        <f>'SO 12-13-01'!T7</f>
      </c>
    </row>
    <row r="49" spans="1:6" ht="12.75">
      <c r="A49" s="11" t="s">
        <v>3136</v>
      </c>
      <c s="12" t="s">
        <v>3137</v>
      </c>
      <c s="14">
        <f>'SO 12-13-02'!K8+'SO 12-13-02'!M8</f>
      </c>
      <c s="14">
        <f>C49*0.21</f>
      </c>
      <c s="14">
        <f>C49+D49</f>
      </c>
      <c s="13">
        <f>'SO 12-13-02'!T7</f>
      </c>
    </row>
    <row r="50" spans="1:6" ht="12.75">
      <c r="A50" s="11" t="s">
        <v>3187</v>
      </c>
      <c s="12" t="s">
        <v>3188</v>
      </c>
      <c s="14">
        <f>'SO 13-13-01'!K8+'SO 13-13-01'!M8</f>
      </c>
      <c s="14">
        <f>C50*0.21</f>
      </c>
      <c s="14">
        <f>C50+D50</f>
      </c>
      <c s="13">
        <f>'SO 13-13-01'!T7</f>
      </c>
    </row>
    <row r="51" spans="1:6" ht="12.75">
      <c r="A51" s="11" t="s">
        <v>3211</v>
      </c>
      <c s="12" t="s">
        <v>3212</v>
      </c>
      <c s="14">
        <f>'SO 13-13-02'!K8+'SO 13-13-02'!M8</f>
      </c>
      <c s="14">
        <f>C51*0.21</f>
      </c>
      <c s="14">
        <f>C51+D51</f>
      </c>
      <c s="13">
        <f>'SO 13-13-02'!T7</f>
      </c>
    </row>
    <row r="52" spans="1:6" ht="12.75">
      <c r="A52" s="11" t="s">
        <v>3234</v>
      </c>
      <c s="12" t="s">
        <v>3235</v>
      </c>
      <c s="14">
        <f>'SO 13-13-03'!K8+'SO 13-13-03'!M8</f>
      </c>
      <c s="14">
        <f>C52*0.21</f>
      </c>
      <c s="14">
        <f>C52+D52</f>
      </c>
      <c s="13">
        <f>'SO 13-13-03'!T7</f>
      </c>
    </row>
    <row r="53" spans="1:6" ht="12.75">
      <c r="A53" s="11" t="s">
        <v>3273</v>
      </c>
      <c s="12" t="s">
        <v>3274</v>
      </c>
      <c s="14">
        <f>0+C54+C55+C56+C57+C58+C59+C60+C61+C62+C63+C64+C65</f>
      </c>
      <c s="14">
        <f>C53*0.21</f>
      </c>
      <c s="14">
        <f>0+E54+E55+E56+E57+E58+E59+E60+E61+E62+E63+E64+E65</f>
      </c>
      <c s="13">
        <f>0+F54+F55+F56+F57+F58+F59+F60+F61+F62+F63+F64+F65</f>
      </c>
    </row>
    <row r="54" spans="1:6" ht="12.75">
      <c r="A54" s="11" t="s">
        <v>3275</v>
      </c>
      <c s="12" t="s">
        <v>3276</v>
      </c>
      <c s="14">
        <f>'SO 13-20-01'!K8+'SO 13-20-01'!M8</f>
      </c>
      <c s="14">
        <f>C54*0.21</f>
      </c>
      <c s="14">
        <f>C54+D54</f>
      </c>
      <c s="13">
        <f>'SO 13-20-01'!T7</f>
      </c>
    </row>
    <row r="55" spans="1:6" ht="12.75">
      <c r="A55" s="11" t="s">
        <v>3401</v>
      </c>
      <c s="12" t="s">
        <v>3402</v>
      </c>
      <c s="14">
        <f>'SO 13-20-02'!K8+'SO 13-20-02'!M8</f>
      </c>
      <c s="14">
        <f>C55*0.21</f>
      </c>
      <c s="14">
        <f>C55+D55</f>
      </c>
      <c s="13">
        <f>'SO 13-20-02'!T7</f>
      </c>
    </row>
    <row r="56" spans="1:6" ht="12.75">
      <c r="A56" s="11" t="s">
        <v>3457</v>
      </c>
      <c s="12" t="s">
        <v>3458</v>
      </c>
      <c s="14">
        <f>'SO 13-20-03'!K8+'SO 13-20-03'!M8</f>
      </c>
      <c s="14">
        <f>C56*0.21</f>
      </c>
      <c s="14">
        <f>C56+D56</f>
      </c>
      <c s="13">
        <f>'SO 13-20-03'!T7</f>
      </c>
    </row>
    <row r="57" spans="1:6" ht="12.75">
      <c r="A57" s="11" t="s">
        <v>3646</v>
      </c>
      <c s="12" t="s">
        <v>3647</v>
      </c>
      <c s="14">
        <f>'SO 13-20-04'!K8+'SO 13-20-04'!M8</f>
      </c>
      <c s="14">
        <f>C57*0.21</f>
      </c>
      <c s="14">
        <f>C57+D57</f>
      </c>
      <c s="13">
        <f>'SO 13-20-04'!T7</f>
      </c>
    </row>
    <row r="58" spans="1:6" ht="12.75">
      <c r="A58" s="11" t="s">
        <v>3681</v>
      </c>
      <c s="12" t="s">
        <v>3682</v>
      </c>
      <c s="14">
        <f>'SO 13-20-05'!K8+'SO 13-20-05'!M8</f>
      </c>
      <c s="14">
        <f>C58*0.21</f>
      </c>
      <c s="14">
        <f>C58+D58</f>
      </c>
      <c s="13">
        <f>'SO 13-20-05'!T7</f>
      </c>
    </row>
    <row r="59" spans="1:6" ht="12.75">
      <c r="A59" s="11" t="s">
        <v>3704</v>
      </c>
      <c s="12" t="s">
        <v>3705</v>
      </c>
      <c s="14">
        <f>'SO 13-20-06'!K8+'SO 13-20-06'!M8</f>
      </c>
      <c s="14">
        <f>C59*0.21</f>
      </c>
      <c s="14">
        <f>C59+D59</f>
      </c>
      <c s="13">
        <f>'SO 13-20-06'!T7</f>
      </c>
    </row>
    <row r="60" spans="1:6" ht="12.75">
      <c r="A60" s="11" t="s">
        <v>3742</v>
      </c>
      <c s="12" t="s">
        <v>3743</v>
      </c>
      <c s="14">
        <f>'SO 13-20-07'!K8+'SO 13-20-07'!M8</f>
      </c>
      <c s="14">
        <f>C60*0.21</f>
      </c>
      <c s="14">
        <f>C60+D60</f>
      </c>
      <c s="13">
        <f>'SO 13-20-07'!T7</f>
      </c>
    </row>
    <row r="61" spans="1:6" ht="12.75">
      <c r="A61" s="11" t="s">
        <v>3761</v>
      </c>
      <c s="12" t="s">
        <v>3762</v>
      </c>
      <c s="14">
        <f>'SO 13-20-08'!K8+'SO 13-20-08'!M8</f>
      </c>
      <c s="14">
        <f>C61*0.21</f>
      </c>
      <c s="14">
        <f>C61+D61</f>
      </c>
      <c s="13">
        <f>'SO 13-20-08'!T7</f>
      </c>
    </row>
    <row r="62" spans="1:6" ht="12.75">
      <c r="A62" s="11" t="s">
        <v>3795</v>
      </c>
      <c s="12" t="s">
        <v>3796</v>
      </c>
      <c s="14">
        <f>'SO 13-21-01'!K8+'SO 13-21-01'!M8</f>
      </c>
      <c s="14">
        <f>C62*0.21</f>
      </c>
      <c s="14">
        <f>C62+D62</f>
      </c>
      <c s="13">
        <f>'SO 13-21-01'!T7</f>
      </c>
    </row>
    <row r="63" spans="1:6" ht="12.75">
      <c r="A63" s="11" t="s">
        <v>3848</v>
      </c>
      <c s="12" t="s">
        <v>3849</v>
      </c>
      <c s="14">
        <f>'SO 13-21-02'!K8+'SO 13-21-02'!M8</f>
      </c>
      <c s="14">
        <f>C63*0.21</f>
      </c>
      <c s="14">
        <f>C63+D63</f>
      </c>
      <c s="13">
        <f>'SO 13-21-02'!T7</f>
      </c>
    </row>
    <row r="64" spans="1:6" ht="12.75">
      <c r="A64" s="11" t="s">
        <v>3915</v>
      </c>
      <c s="12" t="s">
        <v>3916</v>
      </c>
      <c s="14">
        <f>'SO 13-21-03'!K8+'SO 13-21-03'!M8</f>
      </c>
      <c s="14">
        <f>C64*0.21</f>
      </c>
      <c s="14">
        <f>C64+D64</f>
      </c>
      <c s="13">
        <f>'SO 13-21-03'!T7</f>
      </c>
    </row>
    <row r="65" spans="1:6" ht="12.75">
      <c r="A65" s="11" t="s">
        <v>3934</v>
      </c>
      <c s="12" t="s">
        <v>3935</v>
      </c>
      <c s="14">
        <f>'SO 13-24-01'!K8+'SO 13-24-01'!M8</f>
      </c>
      <c s="14">
        <f>C65*0.21</f>
      </c>
      <c s="14">
        <f>C65+D65</f>
      </c>
      <c s="13">
        <f>'SO 13-24-01'!T7</f>
      </c>
    </row>
    <row r="66" spans="1:6" ht="12.75">
      <c r="A66" s="11" t="s">
        <v>3984</v>
      </c>
      <c s="12" t="s">
        <v>3985</v>
      </c>
      <c s="14">
        <f>0+C67+C68+C69+C70</f>
      </c>
      <c s="14">
        <f>C66*0.21</f>
      </c>
      <c s="14">
        <f>0+E67+E68+E69+E70</f>
      </c>
      <c s="13">
        <f>0+F67+F68+F69+F70</f>
      </c>
    </row>
    <row r="67" spans="1:6" ht="12.75">
      <c r="A67" s="11" t="s">
        <v>3986</v>
      </c>
      <c s="12" t="s">
        <v>3987</v>
      </c>
      <c s="14">
        <f>'SO 00-30-01.01'!K8+'SO 00-30-01.01'!M8</f>
      </c>
      <c s="14">
        <f>C67*0.21</f>
      </c>
      <c s="14">
        <f>C67+D67</f>
      </c>
      <c s="13">
        <f>'SO 00-30-01.01'!T7</f>
      </c>
    </row>
    <row r="68" spans="1:6" ht="12.75">
      <c r="A68" s="11" t="s">
        <v>4013</v>
      </c>
      <c s="12" t="s">
        <v>4014</v>
      </c>
      <c s="14">
        <f>'SO 00-30-01.02'!K8+'SO 00-30-01.02'!M8</f>
      </c>
      <c s="14">
        <f>C68*0.21</f>
      </c>
      <c s="14">
        <f>C68+D68</f>
      </c>
      <c s="13">
        <f>'SO 00-30-01.02'!T7</f>
      </c>
    </row>
    <row r="69" spans="1:6" ht="12.75">
      <c r="A69" s="11" t="s">
        <v>4016</v>
      </c>
      <c s="12" t="s">
        <v>4017</v>
      </c>
      <c s="14">
        <f>'SO 00-30-01.03'!K8+'SO 00-30-01.03'!M8</f>
      </c>
      <c s="14">
        <f>C69*0.21</f>
      </c>
      <c s="14">
        <f>C69+D69</f>
      </c>
      <c s="13">
        <f>'SO 00-30-01.03'!T7</f>
      </c>
    </row>
    <row r="70" spans="1:6" ht="12.75">
      <c r="A70" s="11" t="s">
        <v>4019</v>
      </c>
      <c s="12" t="s">
        <v>4020</v>
      </c>
      <c s="14">
        <f>'SO 00-30-03'!K8+'SO 00-30-03'!M8</f>
      </c>
      <c s="14">
        <f>C70*0.21</f>
      </c>
      <c s="14">
        <f>C70+D70</f>
      </c>
      <c s="13">
        <f>'SO 00-30-03'!T7</f>
      </c>
    </row>
    <row r="71" spans="1:6" ht="12.75">
      <c r="A71" s="11" t="s">
        <v>4036</v>
      </c>
      <c s="12" t="s">
        <v>4037</v>
      </c>
      <c s="14">
        <f>0+C72+C73+C74+C75</f>
      </c>
      <c s="14">
        <f>C71*0.21</f>
      </c>
      <c s="14">
        <f>0+E72+E73+E74+E75</f>
      </c>
      <c s="13">
        <f>0+F72+F73+F74+F75</f>
      </c>
    </row>
    <row r="72" spans="1:6" ht="12.75">
      <c r="A72" s="11" t="s">
        <v>4038</v>
      </c>
      <c s="12" t="s">
        <v>4039</v>
      </c>
      <c s="14">
        <f>'SO 00-31-01'!K8+'SO 00-31-01'!M8</f>
      </c>
      <c s="14">
        <f>C72*0.21</f>
      </c>
      <c s="14">
        <f>C72+D72</f>
      </c>
      <c s="13">
        <f>'SO 00-31-01'!T7</f>
      </c>
    </row>
    <row r="73" spans="1:6" ht="12.75">
      <c r="A73" s="11" t="s">
        <v>4054</v>
      </c>
      <c s="12" t="s">
        <v>4055</v>
      </c>
      <c s="14">
        <f>'SO 00-32-01'!K8+'SO 00-32-01'!M8</f>
      </c>
      <c s="14">
        <f>C73*0.21</f>
      </c>
      <c s="14">
        <f>C73+D73</f>
      </c>
      <c s="13">
        <f>'SO 00-32-01'!T7</f>
      </c>
    </row>
    <row r="74" spans="1:6" ht="12.75">
      <c r="A74" s="11" t="s">
        <v>4067</v>
      </c>
      <c s="12" t="s">
        <v>4068</v>
      </c>
      <c s="14">
        <f>'SO 00-33-01'!K8+'SO 00-33-01'!M8</f>
      </c>
      <c s="14">
        <f>C74*0.21</f>
      </c>
      <c s="14">
        <f>C74+D74</f>
      </c>
      <c s="13">
        <f>'SO 00-33-01'!T7</f>
      </c>
    </row>
    <row r="75" spans="1:6" ht="12.75">
      <c r="A75" s="11" t="s">
        <v>4077</v>
      </c>
      <c s="12" t="s">
        <v>4078</v>
      </c>
      <c s="14">
        <f>'SO 13-31-01'!K8+'SO 13-31-01'!M8</f>
      </c>
      <c s="14">
        <f>C75*0.21</f>
      </c>
      <c s="14">
        <f>C75+D75</f>
      </c>
      <c s="13">
        <f>'SO 13-31-01'!T7</f>
      </c>
    </row>
    <row r="76" spans="1:6" ht="12.75">
      <c r="A76" s="11" t="s">
        <v>4122</v>
      </c>
      <c s="12" t="s">
        <v>4123</v>
      </c>
      <c s="14">
        <f>0+C77+C78</f>
      </c>
      <c s="14">
        <f>C76*0.21</f>
      </c>
      <c s="14">
        <f>0+E77+E78</f>
      </c>
      <c s="13">
        <f>0+F77+F78</f>
      </c>
    </row>
    <row r="77" spans="1:6" ht="12.75">
      <c r="A77" s="11" t="s">
        <v>4124</v>
      </c>
      <c s="12" t="s">
        <v>4125</v>
      </c>
      <c s="14">
        <f>'SO 13-40-01'!K8+'SO 13-40-01'!M8</f>
      </c>
      <c s="14">
        <f>C77*0.21</f>
      </c>
      <c s="14">
        <f>C77+D77</f>
      </c>
      <c s="13">
        <f>'SO 13-40-01'!T7</f>
      </c>
    </row>
    <row r="78" spans="1:6" ht="12.75">
      <c r="A78" s="11" t="s">
        <v>4211</v>
      </c>
      <c s="12" t="s">
        <v>4212</v>
      </c>
      <c s="14">
        <f>'SO 13-40-02'!K8+'SO 13-40-02'!M8</f>
      </c>
      <c s="14">
        <f>C78*0.21</f>
      </c>
      <c s="14">
        <f>C78+D78</f>
      </c>
      <c s="13">
        <f>'SO 13-40-02'!T7</f>
      </c>
    </row>
    <row r="79" spans="1:6" ht="12.75">
      <c r="A79" s="11" t="s">
        <v>4220</v>
      </c>
      <c s="12" t="s">
        <v>4221</v>
      </c>
      <c s="14">
        <f>0+C80+C81+C82</f>
      </c>
      <c s="14">
        <f>C79*0.21</f>
      </c>
      <c s="14">
        <f>0+E80+E81+E82</f>
      </c>
      <c s="13">
        <f>0+F80+F81+F82</f>
      </c>
    </row>
    <row r="80" spans="1:6" ht="12.75">
      <c r="A80" s="11" t="s">
        <v>4222</v>
      </c>
      <c s="12" t="s">
        <v>4223</v>
      </c>
      <c s="14">
        <f>'SO 00-59-01'!K8+'SO 00-59-01'!M8</f>
      </c>
      <c s="14">
        <f>C80*0.21</f>
      </c>
      <c s="14">
        <f>C80+D80</f>
      </c>
      <c s="13">
        <f>'SO 00-59-01'!T7</f>
      </c>
    </row>
    <row r="81" spans="1:6" ht="12.75">
      <c r="A81" s="11" t="s">
        <v>4231</v>
      </c>
      <c s="12" t="s">
        <v>4232</v>
      </c>
      <c s="14">
        <f>'SO 12-50-01'!K8+'SO 12-50-01'!M8</f>
      </c>
      <c s="14">
        <f>C81*0.21</f>
      </c>
      <c s="14">
        <f>C81+D81</f>
      </c>
      <c s="13">
        <f>'SO 12-50-01'!T7</f>
      </c>
    </row>
    <row r="82" spans="1:6" ht="12.75">
      <c r="A82" s="11" t="s">
        <v>4358</v>
      </c>
      <c s="12" t="s">
        <v>4359</v>
      </c>
      <c s="14">
        <f>'SO 12-51-01'!K8+'SO 12-51-01'!M8</f>
      </c>
      <c s="14">
        <f>C82*0.21</f>
      </c>
      <c s="14">
        <f>C82+D82</f>
      </c>
      <c s="13">
        <f>'SO 12-51-01'!T7</f>
      </c>
    </row>
    <row r="83" spans="1:6" ht="12.75">
      <c r="A83" s="11" t="s">
        <v>4395</v>
      </c>
      <c s="12" t="s">
        <v>4396</v>
      </c>
      <c s="14">
        <f>0+C84+C85</f>
      </c>
      <c s="14">
        <f>C83*0.21</f>
      </c>
      <c s="14">
        <f>0+E84+E85</f>
      </c>
      <c s="13">
        <f>0+F84+F85</f>
      </c>
    </row>
    <row r="84" spans="1:6" ht="12.75">
      <c r="A84" s="11" t="s">
        <v>4397</v>
      </c>
      <c s="12" t="s">
        <v>4398</v>
      </c>
      <c s="14">
        <f>'SO 12-60-01'!K8+'SO 12-60-01'!M8</f>
      </c>
      <c s="14">
        <f>C84*0.21</f>
      </c>
      <c s="14">
        <f>C84+D84</f>
      </c>
      <c s="13">
        <f>'SO 12-60-01'!T7</f>
      </c>
    </row>
    <row r="85" spans="1:6" ht="12.75">
      <c r="A85" s="11" t="s">
        <v>4453</v>
      </c>
      <c s="12" t="s">
        <v>4454</v>
      </c>
      <c s="14">
        <f>'SO 13-60-01'!K8+'SO 13-60-01'!M8</f>
      </c>
      <c s="14">
        <f>C85*0.21</f>
      </c>
      <c s="14">
        <f>C85+D85</f>
      </c>
      <c s="13">
        <f>'SO 13-60-01'!T7</f>
      </c>
    </row>
    <row r="86" spans="1:6" ht="12.75">
      <c r="A86" s="11" t="s">
        <v>4493</v>
      </c>
      <c s="12" t="s">
        <v>4494</v>
      </c>
      <c s="14">
        <f>0+C87+C88+C89+C90+C91+C92+C93+C94+C95</f>
      </c>
      <c s="14">
        <f>C86*0.21</f>
      </c>
      <c s="14">
        <f>0+E87+E88+E89+E90+E91+E92+E93+E94+E95</f>
      </c>
      <c s="13">
        <f>0+F87+F88+F89+F90+F91+F92+F93+F94+F95</f>
      </c>
    </row>
    <row r="87" spans="1:6" ht="12.75">
      <c r="A87" s="11" t="s">
        <v>4495</v>
      </c>
      <c s="12" t="s">
        <v>4496</v>
      </c>
      <c s="14">
        <f>'SO 00-71-01'!K8+'SO 00-71-01'!M8</f>
      </c>
      <c s="14">
        <f>C87*0.21</f>
      </c>
      <c s="14">
        <f>C87+D87</f>
      </c>
      <c s="13">
        <f>'SO 00-71-01'!T7</f>
      </c>
    </row>
    <row r="88" spans="1:6" ht="12.75">
      <c r="A88" s="11" t="s">
        <v>4539</v>
      </c>
      <c s="12" t="s">
        <v>4540</v>
      </c>
      <c s="14">
        <f>'SO 12-71-01.01'!K8+'SO 12-71-01.01'!M8</f>
      </c>
      <c s="14">
        <f>C88*0.21</f>
      </c>
      <c s="14">
        <f>C88+D88</f>
      </c>
      <c s="13">
        <f>'SO 12-71-01.01'!T7</f>
      </c>
    </row>
    <row r="89" spans="1:6" ht="12.75">
      <c r="A89" s="11" t="s">
        <v>6936</v>
      </c>
      <c s="12" t="s">
        <v>6937</v>
      </c>
      <c s="14">
        <f>'SO 12-71-01.04'!K8+'SO 12-71-01.04'!M8</f>
      </c>
      <c s="14">
        <f>C89*0.21</f>
      </c>
      <c s="14">
        <f>C89+D89</f>
      </c>
      <c s="13">
        <f>'SO 12-71-01.04'!T7</f>
      </c>
    </row>
    <row r="90" spans="1:6" ht="12.75">
      <c r="A90" s="11" t="s">
        <v>6962</v>
      </c>
      <c s="12" t="s">
        <v>6963</v>
      </c>
      <c s="14">
        <f>'SO 13-71-01'!K8+'SO 13-71-01'!M8</f>
      </c>
      <c s="14">
        <f>C90*0.21</f>
      </c>
      <c s="14">
        <f>C90+D90</f>
      </c>
      <c s="13">
        <f>'SO 13-71-01'!T7</f>
      </c>
    </row>
    <row r="91" spans="1:6" ht="12.75">
      <c r="A91" s="11" t="s">
        <v>7094</v>
      </c>
      <c s="12" t="s">
        <v>7095</v>
      </c>
      <c s="14">
        <f>SO12710103.100!K8+SO12710103.100!M8</f>
      </c>
      <c s="14">
        <f>C91*0.21</f>
      </c>
      <c s="14">
        <f>C91+D91</f>
      </c>
      <c s="13">
        <f>SO12710103.100!T7</f>
      </c>
    </row>
    <row r="92" spans="1:6" ht="12.75">
      <c r="A92" s="11" t="s">
        <v>7318</v>
      </c>
      <c s="12" t="s">
        <v>7319</v>
      </c>
      <c s="14">
        <f>SO12710103.200!K8+SO12710103.200!M8</f>
      </c>
      <c s="14">
        <f>C92*0.21</f>
      </c>
      <c s="14">
        <f>C92+D92</f>
      </c>
      <c s="13">
        <f>SO12710103.200!T7</f>
      </c>
    </row>
    <row r="93" spans="1:6" ht="12.75">
      <c r="A93" s="11" t="s">
        <v>7587</v>
      </c>
      <c s="12" t="s">
        <v>7588</v>
      </c>
      <c s="14">
        <f>SO12710103.300!K8+SO12710103.300!M8</f>
      </c>
      <c s="14">
        <f>C93*0.21</f>
      </c>
      <c s="14">
        <f>C93+D93</f>
      </c>
      <c s="13">
        <f>SO12710103.300!T7</f>
      </c>
    </row>
    <row r="94" spans="1:6" ht="25.5">
      <c r="A94" s="11" t="s">
        <v>7691</v>
      </c>
      <c s="12" t="s">
        <v>7692</v>
      </c>
      <c s="14">
        <f>SO12710103.400!K8+SO12710103.400!M8</f>
      </c>
      <c s="14">
        <f>C94*0.21</f>
      </c>
      <c s="14">
        <f>C94+D94</f>
      </c>
      <c s="13">
        <f>SO12710103.400!T7</f>
      </c>
    </row>
    <row r="95" spans="1:6" ht="12.75">
      <c r="A95" s="11" t="s">
        <v>7818</v>
      </c>
      <c s="12" t="s">
        <v>7819</v>
      </c>
      <c s="14">
        <f>SO12710103.500!K8+SO12710103.500!M8</f>
      </c>
      <c s="14">
        <f>C95*0.21</f>
      </c>
      <c s="14">
        <f>C95+D95</f>
      </c>
      <c s="13">
        <f>SO12710103.500!T7</f>
      </c>
    </row>
    <row r="96" spans="1:6" ht="12.75">
      <c r="A96" s="11" t="s">
        <v>7934</v>
      </c>
      <c s="12" t="s">
        <v>7935</v>
      </c>
      <c s="14">
        <f>0+C97+C98</f>
      </c>
      <c s="14">
        <f>C96*0.21</f>
      </c>
      <c s="14">
        <f>0+E97+E98</f>
      </c>
      <c s="13">
        <f>0+F97+F98</f>
      </c>
    </row>
    <row r="97" spans="1:6" ht="12.75">
      <c r="A97" s="11" t="s">
        <v>7936</v>
      </c>
      <c s="12" t="s">
        <v>7937</v>
      </c>
      <c s="14">
        <f>'SO 12-75-01.01'!K8+'SO 12-75-01.01'!M8</f>
      </c>
      <c s="14">
        <f>C97*0.21</f>
      </c>
      <c s="14">
        <f>C97+D97</f>
      </c>
      <c s="13">
        <f>'SO 12-75-01.01'!T7</f>
      </c>
    </row>
    <row r="98" spans="1:6" ht="12.75">
      <c r="A98" s="11" t="s">
        <v>7945</v>
      </c>
      <c s="12" t="s">
        <v>7946</v>
      </c>
      <c s="14">
        <f>'SO 12-75-01.02'!K8+'SO 12-75-01.02'!M8</f>
      </c>
      <c s="14">
        <f>C98*0.21</f>
      </c>
      <c s="14">
        <f>C98+D98</f>
      </c>
      <c s="13">
        <f>'SO 12-75-01.02'!T7</f>
      </c>
    </row>
    <row r="99" spans="1:6" ht="12.75">
      <c r="A99" s="11" t="s">
        <v>7951</v>
      </c>
      <c s="12" t="s">
        <v>7952</v>
      </c>
      <c s="14">
        <f>0+C100</f>
      </c>
      <c s="14">
        <f>C99*0.21</f>
      </c>
      <c s="14">
        <f>0+E100</f>
      </c>
      <c s="13">
        <f>0+F100</f>
      </c>
    </row>
    <row r="100" spans="1:6" ht="12.75">
      <c r="A100" s="11" t="s">
        <v>7953</v>
      </c>
      <c s="12" t="s">
        <v>7954</v>
      </c>
      <c s="14">
        <f>'SO 12-77-01'!K8+'SO 12-77-01'!M8</f>
      </c>
      <c s="14">
        <f>C100*0.21</f>
      </c>
      <c s="14">
        <f>C100+D100</f>
      </c>
      <c s="13">
        <f>'SO 12-77-01'!T7</f>
      </c>
    </row>
    <row r="101" spans="1:6" ht="12.75">
      <c r="A101" s="11" t="s">
        <v>8032</v>
      </c>
      <c s="12" t="s">
        <v>8033</v>
      </c>
      <c s="14">
        <f>0+C102+C103+C104+C105+C106+C107</f>
      </c>
      <c s="14">
        <f>C101*0.21</f>
      </c>
      <c s="14">
        <f>0+E102+E103+E104+E105+E106+E107</f>
      </c>
      <c s="13">
        <f>0+F102+F103+F104+F105+F106+F107</f>
      </c>
    </row>
    <row r="102" spans="1:6" ht="12.75">
      <c r="A102" s="11" t="s">
        <v>8034</v>
      </c>
      <c s="12" t="s">
        <v>8035</v>
      </c>
      <c s="14">
        <f>'SO 12-78-01.01'!K8+'SO 12-78-01.01'!M8</f>
      </c>
      <c s="14">
        <f>C102*0.21</f>
      </c>
      <c s="14">
        <f>C102+D102</f>
      </c>
      <c s="13">
        <f>'SO 12-78-01.01'!T7</f>
      </c>
    </row>
    <row r="103" spans="1:6" ht="12.75">
      <c r="A103" s="11" t="s">
        <v>8072</v>
      </c>
      <c s="12" t="s">
        <v>8073</v>
      </c>
      <c s="14">
        <f>'SO 12-78-01.02'!K8+'SO 12-78-01.02'!M8</f>
      </c>
      <c s="14">
        <f>C103*0.21</f>
      </c>
      <c s="14">
        <f>C103+D103</f>
      </c>
      <c s="13">
        <f>'SO 12-78-01.02'!T7</f>
      </c>
    </row>
    <row r="104" spans="1:6" ht="12.75">
      <c r="A104" s="11" t="s">
        <v>8109</v>
      </c>
      <c s="12" t="s">
        <v>8110</v>
      </c>
      <c s="14">
        <f>'SO 12-78-01.03'!K8+'SO 12-78-01.03'!M8</f>
      </c>
      <c s="14">
        <f>C104*0.21</f>
      </c>
      <c s="14">
        <f>C104+D104</f>
      </c>
      <c s="13">
        <f>'SO 12-78-01.03'!T7</f>
      </c>
    </row>
    <row r="105" spans="1:6" ht="12.75">
      <c r="A105" s="11" t="s">
        <v>8138</v>
      </c>
      <c s="12" t="s">
        <v>8139</v>
      </c>
      <c s="14">
        <f>'SO 12-78-01.04'!K8+'SO 12-78-01.04'!M8</f>
      </c>
      <c s="14">
        <f>C105*0.21</f>
      </c>
      <c s="14">
        <f>C105+D105</f>
      </c>
      <c s="13">
        <f>'SO 12-78-01.04'!T7</f>
      </c>
    </row>
    <row r="106" spans="1:6" ht="12.75">
      <c r="A106" s="11" t="s">
        <v>8149</v>
      </c>
      <c s="12" t="s">
        <v>8150</v>
      </c>
      <c s="14">
        <f>'SO 12-78-01.05'!K8+'SO 12-78-01.05'!M8</f>
      </c>
      <c s="14">
        <f>C106*0.21</f>
      </c>
      <c s="14">
        <f>C106+D106</f>
      </c>
      <c s="13">
        <f>'SO 12-78-01.05'!T7</f>
      </c>
    </row>
    <row r="107" spans="1:6" ht="12.75">
      <c r="A107" s="11" t="s">
        <v>8162</v>
      </c>
      <c s="12" t="s">
        <v>8163</v>
      </c>
      <c s="14">
        <f>'SO 12-78-02'!K8+'SO 12-78-02'!M8</f>
      </c>
      <c s="14">
        <f>C107*0.21</f>
      </c>
      <c s="14">
        <f>C107+D107</f>
      </c>
      <c s="13">
        <f>'SO 12-78-02'!T7</f>
      </c>
    </row>
    <row r="108" spans="1:6" ht="12.75">
      <c r="A108" s="11" t="s">
        <v>8172</v>
      </c>
      <c s="12" t="s">
        <v>8173</v>
      </c>
      <c s="14">
        <f>0+C109</f>
      </c>
      <c s="14">
        <f>C108*0.21</f>
      </c>
      <c s="14">
        <f>0+E109</f>
      </c>
      <c s="13">
        <f>0+F109</f>
      </c>
    </row>
    <row r="109" spans="1:6" ht="12.75">
      <c r="A109" s="11" t="s">
        <v>8174</v>
      </c>
      <c s="12" t="s">
        <v>8175</v>
      </c>
      <c s="14">
        <f>'SO 12-79-01'!K8+'SO 12-79-01'!M8</f>
      </c>
      <c s="14">
        <f>C109*0.21</f>
      </c>
      <c s="14">
        <f>C109+D109</f>
      </c>
      <c s="13">
        <f>'SO 12-79-01'!T7</f>
      </c>
    </row>
    <row r="110" spans="1:6" ht="12.75">
      <c r="A110" s="11" t="s">
        <v>8211</v>
      </c>
      <c s="12" t="s">
        <v>8212</v>
      </c>
      <c s="14">
        <f>0+C111</f>
      </c>
      <c s="14">
        <f>C110*0.21</f>
      </c>
      <c s="14">
        <f>0+E111</f>
      </c>
      <c s="13">
        <f>0+F111</f>
      </c>
    </row>
    <row r="111" spans="1:6" ht="12.75">
      <c r="A111" s="11" t="s">
        <v>8213</v>
      </c>
      <c s="12" t="s">
        <v>8214</v>
      </c>
      <c s="14">
        <f>'SO 12-84-01'!K8+'SO 12-84-01'!M8</f>
      </c>
      <c s="14">
        <f>C111*0.21</f>
      </c>
      <c s="14">
        <f>C111+D111</f>
      </c>
      <c s="13">
        <f>'SO 12-84-01'!T7</f>
      </c>
    </row>
    <row r="112" spans="1:6" ht="12.75">
      <c r="A112" s="11" t="s">
        <v>8331</v>
      </c>
      <c s="12" t="s">
        <v>8332</v>
      </c>
      <c s="14">
        <f>0+C113+C114+C115+C116+C117</f>
      </c>
      <c s="14">
        <f>C112*0.21</f>
      </c>
      <c s="14">
        <f>0+E113+E114+E115+E116+E117</f>
      </c>
      <c s="13">
        <f>0+F113+F114+F115+F116+F117</f>
      </c>
    </row>
    <row r="113" spans="1:6" ht="12.75">
      <c r="A113" s="11" t="s">
        <v>8333</v>
      </c>
      <c s="12" t="s">
        <v>8334</v>
      </c>
      <c s="14">
        <f>'SO 11-86-01'!K8+'SO 11-86-01'!M8</f>
      </c>
      <c s="14">
        <f>C113*0.21</f>
      </c>
      <c s="14">
        <f>C113+D113</f>
      </c>
      <c s="13">
        <f>'SO 11-86-01'!T7</f>
      </c>
    </row>
    <row r="114" spans="1:6" ht="12.75">
      <c r="A114" s="11" t="s">
        <v>8346</v>
      </c>
      <c s="12" t="s">
        <v>8347</v>
      </c>
      <c s="14">
        <f>'SO 12-86-01'!K8+'SO 12-86-01'!M8</f>
      </c>
      <c s="14">
        <f>C114*0.21</f>
      </c>
      <c s="14">
        <f>C114+D114</f>
      </c>
      <c s="13">
        <f>'SO 12-86-01'!T7</f>
      </c>
    </row>
    <row r="115" spans="1:6" ht="12.75">
      <c r="A115" s="11" t="s">
        <v>8359</v>
      </c>
      <c s="12" t="s">
        <v>8360</v>
      </c>
      <c s="14">
        <f>'SO 12-86-02'!K8+'SO 12-86-02'!M8</f>
      </c>
      <c s="14">
        <f>C115*0.21</f>
      </c>
      <c s="14">
        <f>C115+D115</f>
      </c>
      <c s="13">
        <f>'SO 12-86-02'!T7</f>
      </c>
    </row>
    <row r="116" spans="1:6" ht="12.75">
      <c r="A116" s="11" t="s">
        <v>8430</v>
      </c>
      <c s="12" t="s">
        <v>8431</v>
      </c>
      <c s="14">
        <f>'SO 12-86-03'!K8+'SO 12-86-03'!M8</f>
      </c>
      <c s="14">
        <f>C116*0.21</f>
      </c>
      <c s="14">
        <f>C116+D116</f>
      </c>
      <c s="13">
        <f>'SO 12-86-03'!T7</f>
      </c>
    </row>
    <row r="117" spans="1:6" ht="12.75">
      <c r="A117" s="11" t="s">
        <v>8445</v>
      </c>
      <c s="12" t="s">
        <v>8446</v>
      </c>
      <c s="14">
        <f>'SO 13-86-01'!K8+'SO 13-86-01'!M8</f>
      </c>
      <c s="14">
        <f>C117*0.21</f>
      </c>
      <c s="14">
        <f>C117+D117</f>
      </c>
      <c s="13">
        <f>'SO 13-86-01'!T7</f>
      </c>
    </row>
    <row r="118" spans="1:6" ht="12.75">
      <c r="A118" s="11" t="s">
        <v>8457</v>
      </c>
      <c s="12" t="s">
        <v>8458</v>
      </c>
      <c s="14">
        <f>0+C119+C120</f>
      </c>
      <c s="14">
        <f>C118*0.21</f>
      </c>
      <c s="14">
        <f>0+E119+E120</f>
      </c>
      <c s="13">
        <f>0+F119+F120</f>
      </c>
    </row>
    <row r="119" spans="1:6" ht="12.75">
      <c r="A119" s="11" t="s">
        <v>8459</v>
      </c>
      <c s="12" t="s">
        <v>8460</v>
      </c>
      <c s="14">
        <f>'SO 12-94-01'!K8+'SO 12-94-01'!M8</f>
      </c>
      <c s="14">
        <f>C119*0.21</f>
      </c>
      <c s="14">
        <f>C119+D119</f>
      </c>
      <c s="13">
        <f>'SO 12-94-01'!T7</f>
      </c>
    </row>
    <row r="120" spans="1:6" ht="12.75">
      <c r="A120" s="11" t="s">
        <v>8477</v>
      </c>
      <c s="12" t="s">
        <v>8478</v>
      </c>
      <c s="14">
        <f>'SO 12-95-01'!K8+'SO 12-95-01'!M8</f>
      </c>
      <c s="14">
        <f>C120*0.21</f>
      </c>
      <c s="14">
        <f>C120+D120</f>
      </c>
      <c s="13">
        <f>'SO 12-95-01'!T7</f>
      </c>
    </row>
    <row r="121" spans="1:6" ht="12.75">
      <c r="A121" s="11" t="s">
        <v>8505</v>
      </c>
      <c s="12" t="s">
        <v>8506</v>
      </c>
      <c s="14">
        <f>0+C122</f>
      </c>
      <c s="14">
        <f>C121*0.21</f>
      </c>
      <c s="14">
        <f>0+E122</f>
      </c>
      <c s="13">
        <f>0+F122</f>
      </c>
    </row>
    <row r="122" spans="1:6" ht="12.75">
      <c r="A122" s="11" t="s">
        <v>8507</v>
      </c>
      <c s="12" t="s">
        <v>8508</v>
      </c>
      <c s="14">
        <f>'SO 98-98'!K8+'SO 98-98'!M8</f>
      </c>
      <c s="14">
        <f>C122*0.21</f>
      </c>
      <c s="14">
        <f>C122+D122</f>
      </c>
      <c s="13">
        <f>'SO 98-98'!T7</f>
      </c>
    </row>
    <row r="123" spans="1:6" ht="12.75">
      <c r="A123" s="11" t="s">
        <v>8548</v>
      </c>
      <c s="12" t="s">
        <v>8549</v>
      </c>
      <c s="14">
        <f>0+C124</f>
      </c>
      <c s="14">
        <f>C123*0.21</f>
      </c>
      <c s="14">
        <f>0+E124</f>
      </c>
      <c s="13">
        <f>0+F124</f>
      </c>
    </row>
    <row r="124" spans="1:6" ht="12.75">
      <c r="A124" s="11" t="s">
        <v>8550</v>
      </c>
      <c s="12" t="s">
        <v>948</v>
      </c>
      <c s="14">
        <f>'SO 90-90'!K8+'SO 90-90'!M8</f>
      </c>
      <c s="14">
        <f>C124*0.21</f>
      </c>
      <c s="14">
        <f>C124+D124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COUNTIFS(L8:L449,"=0",A8:A449,"P")+COUNTIFS(L8:L449,"",A8:A449,"P")+SUM(Q8:Q449)</f>
      </c>
    </row>
    <row r="8" spans="1:13" ht="12.75">
      <c r="A8" t="s">
        <v>45</v>
      </c>
      <c r="C8" s="28" t="s">
        <v>1439</v>
      </c>
      <c r="E8" s="30" t="s">
        <v>1438</v>
      </c>
      <c r="J8" s="29">
        <f>0+J9+J106+J363+J388</f>
      </c>
      <c s="29">
        <f>0+K9+K106+K363+K388</f>
      </c>
      <c s="29">
        <f>0+L9+L106+L363+L388</f>
      </c>
      <c s="29">
        <f>0+M9+M106+M363+M388</f>
      </c>
    </row>
    <row r="9" spans="1:13" ht="12.75">
      <c r="A9" t="s">
        <v>47</v>
      </c>
      <c r="C9" s="31" t="s">
        <v>51</v>
      </c>
      <c r="E9" s="33" t="s">
        <v>957</v>
      </c>
      <c r="J9" s="32">
        <f>0</f>
      </c>
      <c s="32">
        <f>0</f>
      </c>
      <c s="32">
        <f>0+L10+L14+L18+L22+L26+L30+L34+L38+L42+L46+L50+L54+L58+L62+L66+L70+L74+L78+L82+L86+L90+L94+L98+L102</f>
      </c>
      <c s="32">
        <f>0+M10+M14+M18+M22+M26+M30+M34+M38+M42+M46+M50+M54+M58+M62+M66+M70+M74+M78+M82+M86+M90+M94+M98+M102</f>
      </c>
    </row>
    <row r="10" spans="1:16" ht="12.75">
      <c r="A10" t="s">
        <v>50</v>
      </c>
      <c s="34" t="s">
        <v>51</v>
      </c>
      <c s="34" t="s">
        <v>1440</v>
      </c>
      <c s="35" t="s">
        <v>5</v>
      </c>
      <c s="6" t="s">
        <v>1441</v>
      </c>
      <c s="36" t="s">
        <v>144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318.75">
      <c r="A13" t="s">
        <v>60</v>
      </c>
      <c r="E13" s="39" t="s">
        <v>1442</v>
      </c>
    </row>
    <row r="14" spans="1:16" ht="12.75">
      <c r="A14" t="s">
        <v>50</v>
      </c>
      <c s="34" t="s">
        <v>28</v>
      </c>
      <c s="34" t="s">
        <v>142</v>
      </c>
      <c s="35" t="s">
        <v>5</v>
      </c>
      <c s="6" t="s">
        <v>143</v>
      </c>
      <c s="36" t="s">
        <v>144</v>
      </c>
      <c s="37">
        <v>140.175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318.75">
      <c r="A17" t="s">
        <v>60</v>
      </c>
      <c r="E17" s="39" t="s">
        <v>1442</v>
      </c>
    </row>
    <row r="18" spans="1:16" ht="12.75">
      <c r="A18" t="s">
        <v>50</v>
      </c>
      <c s="34" t="s">
        <v>26</v>
      </c>
      <c s="34" t="s">
        <v>145</v>
      </c>
      <c s="35" t="s">
        <v>5</v>
      </c>
      <c s="6" t="s">
        <v>146</v>
      </c>
      <c s="36" t="s">
        <v>69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147</v>
      </c>
      <c s="35" t="s">
        <v>5</v>
      </c>
      <c s="6" t="s">
        <v>148</v>
      </c>
      <c s="36" t="s">
        <v>144</v>
      </c>
      <c s="37">
        <v>119.975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961</v>
      </c>
      <c s="35" t="s">
        <v>5</v>
      </c>
      <c s="6" t="s">
        <v>962</v>
      </c>
      <c s="36" t="s">
        <v>144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25.5">
      <c r="A30" t="s">
        <v>50</v>
      </c>
      <c s="34" t="s">
        <v>27</v>
      </c>
      <c s="34" t="s">
        <v>963</v>
      </c>
      <c s="35" t="s">
        <v>5</v>
      </c>
      <c s="6" t="s">
        <v>964</v>
      </c>
      <c s="36" t="s">
        <v>79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635</v>
      </c>
    </row>
    <row r="34" spans="1:16" ht="12.75">
      <c r="A34" t="s">
        <v>50</v>
      </c>
      <c s="34" t="s">
        <v>65</v>
      </c>
      <c s="34" t="s">
        <v>965</v>
      </c>
      <c s="35" t="s">
        <v>5</v>
      </c>
      <c s="6" t="s">
        <v>966</v>
      </c>
      <c s="36" t="s">
        <v>79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635</v>
      </c>
    </row>
    <row r="38" spans="1:16" ht="12.75">
      <c r="A38" t="s">
        <v>50</v>
      </c>
      <c s="34" t="s">
        <v>82</v>
      </c>
      <c s="34" t="s">
        <v>152</v>
      </c>
      <c s="35" t="s">
        <v>5</v>
      </c>
      <c s="6" t="s">
        <v>153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91</v>
      </c>
      <c s="34" t="s">
        <v>154</v>
      </c>
      <c s="35" t="s">
        <v>5</v>
      </c>
      <c s="6" t="s">
        <v>155</v>
      </c>
      <c s="36" t="s">
        <v>69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94</v>
      </c>
      <c s="34" t="s">
        <v>156</v>
      </c>
      <c s="35" t="s">
        <v>5</v>
      </c>
      <c s="6" t="s">
        <v>157</v>
      </c>
      <c s="36" t="s">
        <v>69</v>
      </c>
      <c s="37">
        <v>525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635</v>
      </c>
    </row>
    <row r="50" spans="1:16" ht="25.5">
      <c r="A50" t="s">
        <v>50</v>
      </c>
      <c s="34" t="s">
        <v>97</v>
      </c>
      <c s="34" t="s">
        <v>975</v>
      </c>
      <c s="35" t="s">
        <v>5</v>
      </c>
      <c s="6" t="s">
        <v>976</v>
      </c>
      <c s="36" t="s">
        <v>69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635</v>
      </c>
    </row>
    <row r="54" spans="1:16" ht="25.5">
      <c r="A54" t="s">
        <v>50</v>
      </c>
      <c s="34" t="s">
        <v>100</v>
      </c>
      <c s="34" t="s">
        <v>977</v>
      </c>
      <c s="35" t="s">
        <v>5</v>
      </c>
      <c s="6" t="s">
        <v>978</v>
      </c>
      <c s="36" t="s">
        <v>69</v>
      </c>
      <c s="37">
        <v>385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635</v>
      </c>
    </row>
    <row r="58" spans="1:16" ht="25.5">
      <c r="A58" t="s">
        <v>50</v>
      </c>
      <c s="34" t="s">
        <v>103</v>
      </c>
      <c s="34" t="s">
        <v>981</v>
      </c>
      <c s="35" t="s">
        <v>5</v>
      </c>
      <c s="6" t="s">
        <v>982</v>
      </c>
      <c s="36" t="s">
        <v>79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635</v>
      </c>
    </row>
    <row r="62" spans="1:16" ht="25.5">
      <c r="A62" t="s">
        <v>50</v>
      </c>
      <c s="34" t="s">
        <v>110</v>
      </c>
      <c s="34" t="s">
        <v>983</v>
      </c>
      <c s="35" t="s">
        <v>5</v>
      </c>
      <c s="6" t="s">
        <v>984</v>
      </c>
      <c s="36" t="s">
        <v>79</v>
      </c>
      <c s="37">
        <v>45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635</v>
      </c>
    </row>
    <row r="66" spans="1:16" ht="12.75">
      <c r="A66" t="s">
        <v>50</v>
      </c>
      <c s="34" t="s">
        <v>113</v>
      </c>
      <c s="34" t="s">
        <v>985</v>
      </c>
      <c s="35" t="s">
        <v>5</v>
      </c>
      <c s="6" t="s">
        <v>986</v>
      </c>
      <c s="36" t="s">
        <v>79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635</v>
      </c>
    </row>
    <row r="70" spans="1:16" ht="12.75">
      <c r="A70" t="s">
        <v>50</v>
      </c>
      <c s="34" t="s">
        <v>116</v>
      </c>
      <c s="34" t="s">
        <v>987</v>
      </c>
      <c s="35" t="s">
        <v>5</v>
      </c>
      <c s="6" t="s">
        <v>988</v>
      </c>
      <c s="36" t="s">
        <v>79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635</v>
      </c>
    </row>
    <row r="74" spans="1:16" ht="25.5">
      <c r="A74" t="s">
        <v>50</v>
      </c>
      <c s="34" t="s">
        <v>119</v>
      </c>
      <c s="34" t="s">
        <v>164</v>
      </c>
      <c s="35" t="s">
        <v>5</v>
      </c>
      <c s="6" t="s">
        <v>165</v>
      </c>
      <c s="36" t="s">
        <v>79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635</v>
      </c>
    </row>
    <row r="78" spans="1:16" ht="12.75">
      <c r="A78" t="s">
        <v>50</v>
      </c>
      <c s="34" t="s">
        <v>122</v>
      </c>
      <c s="34" t="s">
        <v>989</v>
      </c>
      <c s="35" t="s">
        <v>5</v>
      </c>
      <c s="6" t="s">
        <v>990</v>
      </c>
      <c s="36" t="s">
        <v>69</v>
      </c>
      <c s="37">
        <v>1400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635</v>
      </c>
    </row>
    <row r="82" spans="1:16" ht="12.75">
      <c r="A82" t="s">
        <v>50</v>
      </c>
      <c s="34" t="s">
        <v>125</v>
      </c>
      <c s="34" t="s">
        <v>991</v>
      </c>
      <c s="35" t="s">
        <v>5</v>
      </c>
      <c s="6" t="s">
        <v>992</v>
      </c>
      <c s="36" t="s">
        <v>69</v>
      </c>
      <c s="37">
        <v>200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635</v>
      </c>
    </row>
    <row r="86" spans="1:16" ht="12.75">
      <c r="A86" t="s">
        <v>50</v>
      </c>
      <c s="34" t="s">
        <v>128</v>
      </c>
      <c s="34" t="s">
        <v>993</v>
      </c>
      <c s="35" t="s">
        <v>5</v>
      </c>
      <c s="6" t="s">
        <v>994</v>
      </c>
      <c s="36" t="s">
        <v>69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635</v>
      </c>
    </row>
    <row r="90" spans="1:16" ht="25.5">
      <c r="A90" t="s">
        <v>50</v>
      </c>
      <c s="34" t="s">
        <v>179</v>
      </c>
      <c s="34" t="s">
        <v>997</v>
      </c>
      <c s="35" t="s">
        <v>5</v>
      </c>
      <c s="6" t="s">
        <v>998</v>
      </c>
      <c s="36" t="s">
        <v>183</v>
      </c>
      <c s="37">
        <v>0.715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56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634</v>
      </c>
    </row>
    <row r="93" spans="1:5" ht="89.25">
      <c r="A93" t="s">
        <v>60</v>
      </c>
      <c r="E93" s="39" t="s">
        <v>999</v>
      </c>
    </row>
    <row r="94" spans="1:16" ht="38.25">
      <c r="A94" t="s">
        <v>50</v>
      </c>
      <c s="34" t="s">
        <v>180</v>
      </c>
      <c s="34" t="s">
        <v>1000</v>
      </c>
      <c s="35" t="s">
        <v>5</v>
      </c>
      <c s="6" t="s">
        <v>1001</v>
      </c>
      <c s="36" t="s">
        <v>144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56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409.5">
      <c r="A97" t="s">
        <v>60</v>
      </c>
      <c r="E97" s="39" t="s">
        <v>1002</v>
      </c>
    </row>
    <row r="98" spans="1:16" ht="25.5">
      <c r="A98" t="s">
        <v>50</v>
      </c>
      <c s="34" t="s">
        <v>184</v>
      </c>
      <c s="34" t="s">
        <v>1006</v>
      </c>
      <c s="35" t="s">
        <v>5</v>
      </c>
      <c s="6" t="s">
        <v>1007</v>
      </c>
      <c s="36" t="s">
        <v>79</v>
      </c>
      <c s="37">
        <v>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56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76.5">
      <c r="A101" t="s">
        <v>60</v>
      </c>
      <c r="E101" s="39" t="s">
        <v>1008</v>
      </c>
    </row>
    <row r="102" spans="1:16" ht="12.75">
      <c r="A102" t="s">
        <v>50</v>
      </c>
      <c s="34" t="s">
        <v>187</v>
      </c>
      <c s="34" t="s">
        <v>1009</v>
      </c>
      <c s="35" t="s">
        <v>5</v>
      </c>
      <c s="6" t="s">
        <v>1010</v>
      </c>
      <c s="36" t="s">
        <v>183</v>
      </c>
      <c s="37">
        <v>0.715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56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76.5">
      <c r="A105" t="s">
        <v>60</v>
      </c>
      <c r="E105" s="39" t="s">
        <v>1011</v>
      </c>
    </row>
    <row r="106" spans="1:13" ht="12.75">
      <c r="A106" t="s">
        <v>47</v>
      </c>
      <c r="C106" s="31" t="s">
        <v>28</v>
      </c>
      <c r="E106" s="33" t="s">
        <v>1026</v>
      </c>
      <c r="J106" s="32">
        <f>0</f>
      </c>
      <c s="32">
        <f>0</f>
      </c>
      <c s="32">
        <f>0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</f>
      </c>
      <c s="32">
        <f>0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</f>
      </c>
    </row>
    <row r="107" spans="1:16" ht="25.5">
      <c r="A107" t="s">
        <v>50</v>
      </c>
      <c s="34" t="s">
        <v>190</v>
      </c>
      <c s="34" t="s">
        <v>834</v>
      </c>
      <c s="35" t="s">
        <v>5</v>
      </c>
      <c s="6" t="s">
        <v>835</v>
      </c>
      <c s="36" t="s">
        <v>69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634</v>
      </c>
    </row>
    <row r="110" spans="1:5" ht="12.75">
      <c r="A110" t="s">
        <v>60</v>
      </c>
      <c r="E110" s="39" t="s">
        <v>635</v>
      </c>
    </row>
    <row r="111" spans="1:16" ht="12.75">
      <c r="A111" t="s">
        <v>50</v>
      </c>
      <c s="34" t="s">
        <v>193</v>
      </c>
      <c s="34" t="s">
        <v>555</v>
      </c>
      <c s="35" t="s">
        <v>5</v>
      </c>
      <c s="6" t="s">
        <v>556</v>
      </c>
      <c s="36" t="s">
        <v>79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634</v>
      </c>
    </row>
    <row r="114" spans="1:5" ht="12.75">
      <c r="A114" t="s">
        <v>60</v>
      </c>
      <c r="E114" s="39" t="s">
        <v>635</v>
      </c>
    </row>
    <row r="115" spans="1:16" ht="12.75">
      <c r="A115" t="s">
        <v>50</v>
      </c>
      <c s="34" t="s">
        <v>196</v>
      </c>
      <c s="34" t="s">
        <v>1027</v>
      </c>
      <c s="35" t="s">
        <v>5</v>
      </c>
      <c s="6" t="s">
        <v>1028</v>
      </c>
      <c s="36" t="s">
        <v>79</v>
      </c>
      <c s="37">
        <v>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634</v>
      </c>
    </row>
    <row r="118" spans="1:5" ht="12.75">
      <c r="A118" t="s">
        <v>60</v>
      </c>
      <c r="E118" s="39" t="s">
        <v>635</v>
      </c>
    </row>
    <row r="119" spans="1:16" ht="12.75">
      <c r="A119" t="s">
        <v>50</v>
      </c>
      <c s="34" t="s">
        <v>199</v>
      </c>
      <c s="34" t="s">
        <v>757</v>
      </c>
      <c s="35" t="s">
        <v>5</v>
      </c>
      <c s="6" t="s">
        <v>758</v>
      </c>
      <c s="36" t="s">
        <v>79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634</v>
      </c>
    </row>
    <row r="122" spans="1:5" ht="12.75">
      <c r="A122" t="s">
        <v>60</v>
      </c>
      <c r="E122" s="39" t="s">
        <v>635</v>
      </c>
    </row>
    <row r="123" spans="1:16" ht="25.5">
      <c r="A123" t="s">
        <v>50</v>
      </c>
      <c s="34" t="s">
        <v>202</v>
      </c>
      <c s="34" t="s">
        <v>759</v>
      </c>
      <c s="35" t="s">
        <v>5</v>
      </c>
      <c s="6" t="s">
        <v>760</v>
      </c>
      <c s="36" t="s">
        <v>69</v>
      </c>
      <c s="37">
        <v>30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634</v>
      </c>
    </row>
    <row r="126" spans="1:5" ht="12.75">
      <c r="A126" t="s">
        <v>60</v>
      </c>
      <c r="E126" s="39" t="s">
        <v>635</v>
      </c>
    </row>
    <row r="127" spans="1:16" ht="25.5">
      <c r="A127" t="s">
        <v>50</v>
      </c>
      <c s="34" t="s">
        <v>205</v>
      </c>
      <c s="34" t="s">
        <v>763</v>
      </c>
      <c s="35" t="s">
        <v>5</v>
      </c>
      <c s="6" t="s">
        <v>764</v>
      </c>
      <c s="36" t="s">
        <v>79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634</v>
      </c>
    </row>
    <row r="130" spans="1:5" ht="12.75">
      <c r="A130" t="s">
        <v>60</v>
      </c>
      <c r="E130" s="39" t="s">
        <v>635</v>
      </c>
    </row>
    <row r="131" spans="1:16" ht="12.75">
      <c r="A131" t="s">
        <v>50</v>
      </c>
      <c s="34" t="s">
        <v>208</v>
      </c>
      <c s="34" t="s">
        <v>1038</v>
      </c>
      <c s="35" t="s">
        <v>5</v>
      </c>
      <c s="6" t="s">
        <v>1039</v>
      </c>
      <c s="36" t="s">
        <v>1031</v>
      </c>
      <c s="37">
        <v>0.7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634</v>
      </c>
    </row>
    <row r="134" spans="1:5" ht="12.75">
      <c r="A134" t="s">
        <v>60</v>
      </c>
      <c r="E134" s="39" t="s">
        <v>635</v>
      </c>
    </row>
    <row r="135" spans="1:16" ht="12.75">
      <c r="A135" t="s">
        <v>50</v>
      </c>
      <c s="34" t="s">
        <v>211</v>
      </c>
      <c s="34" t="s">
        <v>1040</v>
      </c>
      <c s="35" t="s">
        <v>5</v>
      </c>
      <c s="6" t="s">
        <v>1041</v>
      </c>
      <c s="36" t="s">
        <v>1031</v>
      </c>
      <c s="37">
        <v>7.25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634</v>
      </c>
    </row>
    <row r="138" spans="1:5" ht="12.75">
      <c r="A138" t="s">
        <v>60</v>
      </c>
      <c r="E138" s="39" t="s">
        <v>635</v>
      </c>
    </row>
    <row r="139" spans="1:16" ht="25.5">
      <c r="A139" t="s">
        <v>50</v>
      </c>
      <c s="34" t="s">
        <v>214</v>
      </c>
      <c s="34" t="s">
        <v>1044</v>
      </c>
      <c s="35" t="s">
        <v>5</v>
      </c>
      <c s="6" t="s">
        <v>1045</v>
      </c>
      <c s="36" t="s">
        <v>69</v>
      </c>
      <c s="37">
        <v>1400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634</v>
      </c>
    </row>
    <row r="142" spans="1:5" ht="12.75">
      <c r="A142" t="s">
        <v>60</v>
      </c>
      <c r="E142" s="39" t="s">
        <v>635</v>
      </c>
    </row>
    <row r="143" spans="1:16" ht="12.75">
      <c r="A143" t="s">
        <v>50</v>
      </c>
      <c s="34" t="s">
        <v>217</v>
      </c>
      <c s="34" t="s">
        <v>1443</v>
      </c>
      <c s="35" t="s">
        <v>5</v>
      </c>
      <c s="6" t="s">
        <v>1444</v>
      </c>
      <c s="36" t="s">
        <v>1048</v>
      </c>
      <c s="37">
        <v>2.31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634</v>
      </c>
    </row>
    <row r="146" spans="1:5" ht="12.75">
      <c r="A146" t="s">
        <v>60</v>
      </c>
      <c r="E146" s="39" t="s">
        <v>635</v>
      </c>
    </row>
    <row r="147" spans="1:16" ht="12.75">
      <c r="A147" t="s">
        <v>50</v>
      </c>
      <c s="34" t="s">
        <v>220</v>
      </c>
      <c s="34" t="s">
        <v>1059</v>
      </c>
      <c s="35" t="s">
        <v>5</v>
      </c>
      <c s="6" t="s">
        <v>1060</v>
      </c>
      <c s="36" t="s">
        <v>79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634</v>
      </c>
    </row>
    <row r="150" spans="1:5" ht="12.75">
      <c r="A150" t="s">
        <v>60</v>
      </c>
      <c r="E150" s="39" t="s">
        <v>635</v>
      </c>
    </row>
    <row r="151" spans="1:16" ht="12.75">
      <c r="A151" t="s">
        <v>50</v>
      </c>
      <c s="34" t="s">
        <v>223</v>
      </c>
      <c s="34" t="s">
        <v>1063</v>
      </c>
      <c s="35" t="s">
        <v>5</v>
      </c>
      <c s="6" t="s">
        <v>1064</v>
      </c>
      <c s="36" t="s">
        <v>69</v>
      </c>
      <c s="37">
        <v>320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634</v>
      </c>
    </row>
    <row r="154" spans="1:5" ht="12.75">
      <c r="A154" t="s">
        <v>60</v>
      </c>
      <c r="E154" s="39" t="s">
        <v>635</v>
      </c>
    </row>
    <row r="155" spans="1:16" ht="12.75">
      <c r="A155" t="s">
        <v>50</v>
      </c>
      <c s="34" t="s">
        <v>226</v>
      </c>
      <c s="34" t="s">
        <v>1069</v>
      </c>
      <c s="35" t="s">
        <v>5</v>
      </c>
      <c s="6" t="s">
        <v>1070</v>
      </c>
      <c s="36" t="s">
        <v>1071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634</v>
      </c>
    </row>
    <row r="158" spans="1:5" ht="12.75">
      <c r="A158" t="s">
        <v>60</v>
      </c>
      <c r="E158" s="39" t="s">
        <v>635</v>
      </c>
    </row>
    <row r="159" spans="1:16" ht="12.75">
      <c r="A159" t="s">
        <v>50</v>
      </c>
      <c s="34" t="s">
        <v>227</v>
      </c>
      <c s="34" t="s">
        <v>1072</v>
      </c>
      <c s="35" t="s">
        <v>5</v>
      </c>
      <c s="6" t="s">
        <v>1073</v>
      </c>
      <c s="36" t="s">
        <v>69</v>
      </c>
      <c s="37">
        <v>320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634</v>
      </c>
    </row>
    <row r="162" spans="1:5" ht="12.75">
      <c r="A162" t="s">
        <v>60</v>
      </c>
      <c r="E162" s="39" t="s">
        <v>635</v>
      </c>
    </row>
    <row r="163" spans="1:16" ht="12.75">
      <c r="A163" t="s">
        <v>50</v>
      </c>
      <c s="34" t="s">
        <v>228</v>
      </c>
      <c s="34" t="s">
        <v>1074</v>
      </c>
      <c s="35" t="s">
        <v>5</v>
      </c>
      <c s="6" t="s">
        <v>1075</v>
      </c>
      <c s="36" t="s">
        <v>79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634</v>
      </c>
    </row>
    <row r="166" spans="1:5" ht="12.75">
      <c r="A166" t="s">
        <v>60</v>
      </c>
      <c r="E166" s="39" t="s">
        <v>635</v>
      </c>
    </row>
    <row r="167" spans="1:16" ht="12.75">
      <c r="A167" t="s">
        <v>50</v>
      </c>
      <c s="34" t="s">
        <v>231</v>
      </c>
      <c s="34" t="s">
        <v>1076</v>
      </c>
      <c s="35" t="s">
        <v>5</v>
      </c>
      <c s="6" t="s">
        <v>1077</v>
      </c>
      <c s="36" t="s">
        <v>79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12.75">
      <c r="A169" s="35" t="s">
        <v>59</v>
      </c>
      <c r="E169" s="40" t="s">
        <v>634</v>
      </c>
    </row>
    <row r="170" spans="1:5" ht="12.75">
      <c r="A170" t="s">
        <v>60</v>
      </c>
      <c r="E170" s="39" t="s">
        <v>635</v>
      </c>
    </row>
    <row r="171" spans="1:16" ht="12.75">
      <c r="A171" t="s">
        <v>50</v>
      </c>
      <c s="34" t="s">
        <v>232</v>
      </c>
      <c s="34" t="s">
        <v>1078</v>
      </c>
      <c s="35" t="s">
        <v>5</v>
      </c>
      <c s="6" t="s">
        <v>1079</v>
      </c>
      <c s="36" t="s">
        <v>79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12.75">
      <c r="A173" s="35" t="s">
        <v>59</v>
      </c>
      <c r="E173" s="40" t="s">
        <v>634</v>
      </c>
    </row>
    <row r="174" spans="1:5" ht="12.75">
      <c r="A174" t="s">
        <v>60</v>
      </c>
      <c r="E174" s="39" t="s">
        <v>635</v>
      </c>
    </row>
    <row r="175" spans="1:16" ht="12.75">
      <c r="A175" t="s">
        <v>50</v>
      </c>
      <c s="34" t="s">
        <v>233</v>
      </c>
      <c s="34" t="s">
        <v>1080</v>
      </c>
      <c s="35" t="s">
        <v>5</v>
      </c>
      <c s="6" t="s">
        <v>1081</v>
      </c>
      <c s="36" t="s">
        <v>79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12.75">
      <c r="A177" s="35" t="s">
        <v>59</v>
      </c>
      <c r="E177" s="40" t="s">
        <v>634</v>
      </c>
    </row>
    <row r="178" spans="1:5" ht="12.75">
      <c r="A178" t="s">
        <v>60</v>
      </c>
      <c r="E178" s="39" t="s">
        <v>635</v>
      </c>
    </row>
    <row r="179" spans="1:16" ht="12.75">
      <c r="A179" t="s">
        <v>50</v>
      </c>
      <c s="34" t="s">
        <v>293</v>
      </c>
      <c s="34" t="s">
        <v>1445</v>
      </c>
      <c s="35" t="s">
        <v>5</v>
      </c>
      <c s="6" t="s">
        <v>1446</v>
      </c>
      <c s="36" t="s">
        <v>79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12.75">
      <c r="A181" s="35" t="s">
        <v>59</v>
      </c>
      <c r="E181" s="40" t="s">
        <v>634</v>
      </c>
    </row>
    <row r="182" spans="1:5" ht="12.75">
      <c r="A182" t="s">
        <v>60</v>
      </c>
      <c r="E182" s="39" t="s">
        <v>635</v>
      </c>
    </row>
    <row r="183" spans="1:16" ht="12.75">
      <c r="A183" t="s">
        <v>50</v>
      </c>
      <c s="34" t="s">
        <v>296</v>
      </c>
      <c s="34" t="s">
        <v>1100</v>
      </c>
      <c s="35" t="s">
        <v>5</v>
      </c>
      <c s="6" t="s">
        <v>1101</v>
      </c>
      <c s="36" t="s">
        <v>79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12.75">
      <c r="A185" s="35" t="s">
        <v>59</v>
      </c>
      <c r="E185" s="40" t="s">
        <v>634</v>
      </c>
    </row>
    <row r="186" spans="1:5" ht="12.75">
      <c r="A186" t="s">
        <v>60</v>
      </c>
      <c r="E186" s="39" t="s">
        <v>635</v>
      </c>
    </row>
    <row r="187" spans="1:16" ht="12.75">
      <c r="A187" t="s">
        <v>50</v>
      </c>
      <c s="34" t="s">
        <v>299</v>
      </c>
      <c s="34" t="s">
        <v>1102</v>
      </c>
      <c s="35" t="s">
        <v>5</v>
      </c>
      <c s="6" t="s">
        <v>1103</v>
      </c>
      <c s="36" t="s">
        <v>79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12.75">
      <c r="A189" s="35" t="s">
        <v>59</v>
      </c>
      <c r="E189" s="40" t="s">
        <v>634</v>
      </c>
    </row>
    <row r="190" spans="1:5" ht="12.75">
      <c r="A190" t="s">
        <v>60</v>
      </c>
      <c r="E190" s="39" t="s">
        <v>635</v>
      </c>
    </row>
    <row r="191" spans="1:16" ht="12.75">
      <c r="A191" t="s">
        <v>50</v>
      </c>
      <c s="34" t="s">
        <v>302</v>
      </c>
      <c s="34" t="s">
        <v>1104</v>
      </c>
      <c s="35" t="s">
        <v>5</v>
      </c>
      <c s="6" t="s">
        <v>1105</v>
      </c>
      <c s="36" t="s">
        <v>79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12.75">
      <c r="A193" s="35" t="s">
        <v>59</v>
      </c>
      <c r="E193" s="40" t="s">
        <v>634</v>
      </c>
    </row>
    <row r="194" spans="1:5" ht="12.75">
      <c r="A194" t="s">
        <v>60</v>
      </c>
      <c r="E194" s="39" t="s">
        <v>635</v>
      </c>
    </row>
    <row r="195" spans="1:16" ht="12.75">
      <c r="A195" t="s">
        <v>50</v>
      </c>
      <c s="34" t="s">
        <v>305</v>
      </c>
      <c s="34" t="s">
        <v>1447</v>
      </c>
      <c s="35" t="s">
        <v>5</v>
      </c>
      <c s="6" t="s">
        <v>1448</v>
      </c>
      <c s="36" t="s">
        <v>79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12.75">
      <c r="A197" s="35" t="s">
        <v>59</v>
      </c>
      <c r="E197" s="40" t="s">
        <v>634</v>
      </c>
    </row>
    <row r="198" spans="1:5" ht="12.75">
      <c r="A198" t="s">
        <v>60</v>
      </c>
      <c r="E198" s="39" t="s">
        <v>635</v>
      </c>
    </row>
    <row r="199" spans="1:16" ht="12.75">
      <c r="A199" t="s">
        <v>50</v>
      </c>
      <c s="34" t="s">
        <v>308</v>
      </c>
      <c s="34" t="s">
        <v>1106</v>
      </c>
      <c s="35" t="s">
        <v>5</v>
      </c>
      <c s="6" t="s">
        <v>1107</v>
      </c>
      <c s="36" t="s">
        <v>79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12.75">
      <c r="A201" s="35" t="s">
        <v>59</v>
      </c>
      <c r="E201" s="40" t="s">
        <v>634</v>
      </c>
    </row>
    <row r="202" spans="1:5" ht="12.75">
      <c r="A202" t="s">
        <v>60</v>
      </c>
      <c r="E202" s="39" t="s">
        <v>635</v>
      </c>
    </row>
    <row r="203" spans="1:16" ht="12.75">
      <c r="A203" t="s">
        <v>50</v>
      </c>
      <c s="34" t="s">
        <v>311</v>
      </c>
      <c s="34" t="s">
        <v>1110</v>
      </c>
      <c s="35" t="s">
        <v>5</v>
      </c>
      <c s="6" t="s">
        <v>1111</v>
      </c>
      <c s="36" t="s">
        <v>79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70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2.75">
      <c r="A205" s="35" t="s">
        <v>59</v>
      </c>
      <c r="E205" s="40" t="s">
        <v>634</v>
      </c>
    </row>
    <row r="206" spans="1:5" ht="12.75">
      <c r="A206" t="s">
        <v>60</v>
      </c>
      <c r="E206" s="39" t="s">
        <v>635</v>
      </c>
    </row>
    <row r="207" spans="1:16" ht="12.75">
      <c r="A207" t="s">
        <v>50</v>
      </c>
      <c s="34" t="s">
        <v>314</v>
      </c>
      <c s="34" t="s">
        <v>1118</v>
      </c>
      <c s="35" t="s">
        <v>5</v>
      </c>
      <c s="6" t="s">
        <v>1119</v>
      </c>
      <c s="36" t="s">
        <v>79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70</v>
      </c>
      <c>
        <f>(M207*21)/100</f>
      </c>
      <c t="s">
        <v>28</v>
      </c>
    </row>
    <row r="208" spans="1:5" ht="12.75">
      <c r="A208" s="35" t="s">
        <v>57</v>
      </c>
      <c r="E208" s="39" t="s">
        <v>5</v>
      </c>
    </row>
    <row r="209" spans="1:5" ht="12.75">
      <c r="A209" s="35" t="s">
        <v>59</v>
      </c>
      <c r="E209" s="40" t="s">
        <v>634</v>
      </c>
    </row>
    <row r="210" spans="1:5" ht="12.75">
      <c r="A210" t="s">
        <v>60</v>
      </c>
      <c r="E210" s="39" t="s">
        <v>635</v>
      </c>
    </row>
    <row r="211" spans="1:16" ht="12.75">
      <c r="A211" t="s">
        <v>50</v>
      </c>
      <c s="34" t="s">
        <v>317</v>
      </c>
      <c s="34" t="s">
        <v>1120</v>
      </c>
      <c s="35" t="s">
        <v>5</v>
      </c>
      <c s="6" t="s">
        <v>1121</v>
      </c>
      <c s="36" t="s">
        <v>79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70</v>
      </c>
      <c>
        <f>(M211*21)/100</f>
      </c>
      <c t="s">
        <v>28</v>
      </c>
    </row>
    <row r="212" spans="1:5" ht="12.75">
      <c r="A212" s="35" t="s">
        <v>57</v>
      </c>
      <c r="E212" s="39" t="s">
        <v>5</v>
      </c>
    </row>
    <row r="213" spans="1:5" ht="12.75">
      <c r="A213" s="35" t="s">
        <v>59</v>
      </c>
      <c r="E213" s="40" t="s">
        <v>634</v>
      </c>
    </row>
    <row r="214" spans="1:5" ht="12.75">
      <c r="A214" t="s">
        <v>60</v>
      </c>
      <c r="E214" s="39" t="s">
        <v>635</v>
      </c>
    </row>
    <row r="215" spans="1:16" ht="12.75">
      <c r="A215" t="s">
        <v>50</v>
      </c>
      <c s="34" t="s">
        <v>320</v>
      </c>
      <c s="34" t="s">
        <v>1140</v>
      </c>
      <c s="35" t="s">
        <v>5</v>
      </c>
      <c s="6" t="s">
        <v>1141</v>
      </c>
      <c s="36" t="s">
        <v>79</v>
      </c>
      <c s="37">
        <v>15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70</v>
      </c>
      <c>
        <f>(M215*21)/100</f>
      </c>
      <c t="s">
        <v>28</v>
      </c>
    </row>
    <row r="216" spans="1:5" ht="12.75">
      <c r="A216" s="35" t="s">
        <v>57</v>
      </c>
      <c r="E216" s="39" t="s">
        <v>5</v>
      </c>
    </row>
    <row r="217" spans="1:5" ht="12.75">
      <c r="A217" s="35" t="s">
        <v>59</v>
      </c>
      <c r="E217" s="40" t="s">
        <v>634</v>
      </c>
    </row>
    <row r="218" spans="1:5" ht="12.75">
      <c r="A218" t="s">
        <v>60</v>
      </c>
      <c r="E218" s="39" t="s">
        <v>635</v>
      </c>
    </row>
    <row r="219" spans="1:16" ht="12.75">
      <c r="A219" t="s">
        <v>50</v>
      </c>
      <c s="34" t="s">
        <v>323</v>
      </c>
      <c s="34" t="s">
        <v>1142</v>
      </c>
      <c s="35" t="s">
        <v>5</v>
      </c>
      <c s="6" t="s">
        <v>1143</v>
      </c>
      <c s="36" t="s">
        <v>79</v>
      </c>
      <c s="37">
        <v>30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70</v>
      </c>
      <c>
        <f>(M219*21)/100</f>
      </c>
      <c t="s">
        <v>28</v>
      </c>
    </row>
    <row r="220" spans="1:5" ht="12.75">
      <c r="A220" s="35" t="s">
        <v>57</v>
      </c>
      <c r="E220" s="39" t="s">
        <v>5</v>
      </c>
    </row>
    <row r="221" spans="1:5" ht="12.75">
      <c r="A221" s="35" t="s">
        <v>59</v>
      </c>
      <c r="E221" s="40" t="s">
        <v>634</v>
      </c>
    </row>
    <row r="222" spans="1:5" ht="12.75">
      <c r="A222" t="s">
        <v>60</v>
      </c>
      <c r="E222" s="39" t="s">
        <v>635</v>
      </c>
    </row>
    <row r="223" spans="1:16" ht="12.75">
      <c r="A223" t="s">
        <v>50</v>
      </c>
      <c s="34" t="s">
        <v>327</v>
      </c>
      <c s="34" t="s">
        <v>1144</v>
      </c>
      <c s="35" t="s">
        <v>5</v>
      </c>
      <c s="6" t="s">
        <v>1145</v>
      </c>
      <c s="36" t="s">
        <v>79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70</v>
      </c>
      <c>
        <f>(M223*21)/100</f>
      </c>
      <c t="s">
        <v>28</v>
      </c>
    </row>
    <row r="224" spans="1:5" ht="12.75">
      <c r="A224" s="35" t="s">
        <v>57</v>
      </c>
      <c r="E224" s="39" t="s">
        <v>5</v>
      </c>
    </row>
    <row r="225" spans="1:5" ht="12.75">
      <c r="A225" s="35" t="s">
        <v>59</v>
      </c>
      <c r="E225" s="40" t="s">
        <v>634</v>
      </c>
    </row>
    <row r="226" spans="1:5" ht="12.75">
      <c r="A226" t="s">
        <v>60</v>
      </c>
      <c r="E226" s="39" t="s">
        <v>635</v>
      </c>
    </row>
    <row r="227" spans="1:16" ht="12.75">
      <c r="A227" t="s">
        <v>50</v>
      </c>
      <c s="34" t="s">
        <v>330</v>
      </c>
      <c s="34" t="s">
        <v>1146</v>
      </c>
      <c s="35" t="s">
        <v>5</v>
      </c>
      <c s="6" t="s">
        <v>1147</v>
      </c>
      <c s="36" t="s">
        <v>79</v>
      </c>
      <c s="37">
        <v>10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70</v>
      </c>
      <c>
        <f>(M227*21)/100</f>
      </c>
      <c t="s">
        <v>28</v>
      </c>
    </row>
    <row r="228" spans="1:5" ht="12.75">
      <c r="A228" s="35" t="s">
        <v>57</v>
      </c>
      <c r="E228" s="39" t="s">
        <v>5</v>
      </c>
    </row>
    <row r="229" spans="1:5" ht="12.75">
      <c r="A229" s="35" t="s">
        <v>59</v>
      </c>
      <c r="E229" s="40" t="s">
        <v>634</v>
      </c>
    </row>
    <row r="230" spans="1:5" ht="12.75">
      <c r="A230" t="s">
        <v>60</v>
      </c>
      <c r="E230" s="39" t="s">
        <v>635</v>
      </c>
    </row>
    <row r="231" spans="1:16" ht="12.75">
      <c r="A231" t="s">
        <v>50</v>
      </c>
      <c s="34" t="s">
        <v>333</v>
      </c>
      <c s="34" t="s">
        <v>1148</v>
      </c>
      <c s="35" t="s">
        <v>5</v>
      </c>
      <c s="6" t="s">
        <v>1149</v>
      </c>
      <c s="36" t="s">
        <v>79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70</v>
      </c>
      <c>
        <f>(M231*21)/100</f>
      </c>
      <c t="s">
        <v>28</v>
      </c>
    </row>
    <row r="232" spans="1:5" ht="12.75">
      <c r="A232" s="35" t="s">
        <v>57</v>
      </c>
      <c r="E232" s="39" t="s">
        <v>5</v>
      </c>
    </row>
    <row r="233" spans="1:5" ht="12.75">
      <c r="A233" s="35" t="s">
        <v>59</v>
      </c>
      <c r="E233" s="40" t="s">
        <v>634</v>
      </c>
    </row>
    <row r="234" spans="1:5" ht="12.75">
      <c r="A234" t="s">
        <v>60</v>
      </c>
      <c r="E234" s="39" t="s">
        <v>635</v>
      </c>
    </row>
    <row r="235" spans="1:16" ht="12.75">
      <c r="A235" t="s">
        <v>50</v>
      </c>
      <c s="34" t="s">
        <v>336</v>
      </c>
      <c s="34" t="s">
        <v>1150</v>
      </c>
      <c s="35" t="s">
        <v>5</v>
      </c>
      <c s="6" t="s">
        <v>1151</v>
      </c>
      <c s="36" t="s">
        <v>79</v>
      </c>
      <c s="37">
        <v>5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70</v>
      </c>
      <c>
        <f>(M235*21)/100</f>
      </c>
      <c t="s">
        <v>28</v>
      </c>
    </row>
    <row r="236" spans="1:5" ht="12.75">
      <c r="A236" s="35" t="s">
        <v>57</v>
      </c>
      <c r="E236" s="39" t="s">
        <v>5</v>
      </c>
    </row>
    <row r="237" spans="1:5" ht="12.75">
      <c r="A237" s="35" t="s">
        <v>59</v>
      </c>
      <c r="E237" s="40" t="s">
        <v>634</v>
      </c>
    </row>
    <row r="238" spans="1:5" ht="12.75">
      <c r="A238" t="s">
        <v>60</v>
      </c>
      <c r="E238" s="39" t="s">
        <v>635</v>
      </c>
    </row>
    <row r="239" spans="1:16" ht="12.75">
      <c r="A239" t="s">
        <v>50</v>
      </c>
      <c s="34" t="s">
        <v>339</v>
      </c>
      <c s="34" t="s">
        <v>1154</v>
      </c>
      <c s="35" t="s">
        <v>5</v>
      </c>
      <c s="6" t="s">
        <v>1155</v>
      </c>
      <c s="36" t="s">
        <v>79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70</v>
      </c>
      <c>
        <f>(M239*21)/100</f>
      </c>
      <c t="s">
        <v>28</v>
      </c>
    </row>
    <row r="240" spans="1:5" ht="12.75">
      <c r="A240" s="35" t="s">
        <v>57</v>
      </c>
      <c r="E240" s="39" t="s">
        <v>5</v>
      </c>
    </row>
    <row r="241" spans="1:5" ht="12.75">
      <c r="A241" s="35" t="s">
        <v>59</v>
      </c>
      <c r="E241" s="40" t="s">
        <v>634</v>
      </c>
    </row>
    <row r="242" spans="1:5" ht="12.75">
      <c r="A242" t="s">
        <v>60</v>
      </c>
      <c r="E242" s="39" t="s">
        <v>635</v>
      </c>
    </row>
    <row r="243" spans="1:16" ht="12.75">
      <c r="A243" t="s">
        <v>50</v>
      </c>
      <c s="34" t="s">
        <v>342</v>
      </c>
      <c s="34" t="s">
        <v>1156</v>
      </c>
      <c s="35" t="s">
        <v>5</v>
      </c>
      <c s="6" t="s">
        <v>1157</v>
      </c>
      <c s="36" t="s">
        <v>79</v>
      </c>
      <c s="37">
        <v>10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70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634</v>
      </c>
    </row>
    <row r="246" spans="1:5" ht="12.75">
      <c r="A246" t="s">
        <v>60</v>
      </c>
      <c r="E246" s="39" t="s">
        <v>635</v>
      </c>
    </row>
    <row r="247" spans="1:16" ht="12.75">
      <c r="A247" t="s">
        <v>50</v>
      </c>
      <c s="34" t="s">
        <v>343</v>
      </c>
      <c s="34" t="s">
        <v>1158</v>
      </c>
      <c s="35" t="s">
        <v>5</v>
      </c>
      <c s="6" t="s">
        <v>1159</v>
      </c>
      <c s="36" t="s">
        <v>79</v>
      </c>
      <c s="37">
        <v>12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70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634</v>
      </c>
    </row>
    <row r="250" spans="1:5" ht="12.75">
      <c r="A250" t="s">
        <v>60</v>
      </c>
      <c r="E250" s="39" t="s">
        <v>635</v>
      </c>
    </row>
    <row r="251" spans="1:16" ht="12.75">
      <c r="A251" t="s">
        <v>50</v>
      </c>
      <c s="34" t="s">
        <v>346</v>
      </c>
      <c s="34" t="s">
        <v>1160</v>
      </c>
      <c s="35" t="s">
        <v>5</v>
      </c>
      <c s="6" t="s">
        <v>1161</v>
      </c>
      <c s="36" t="s">
        <v>79</v>
      </c>
      <c s="37">
        <v>120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70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634</v>
      </c>
    </row>
    <row r="254" spans="1:5" ht="12.75">
      <c r="A254" t="s">
        <v>60</v>
      </c>
      <c r="E254" s="39" t="s">
        <v>635</v>
      </c>
    </row>
    <row r="255" spans="1:16" ht="12.75">
      <c r="A255" t="s">
        <v>50</v>
      </c>
      <c s="34" t="s">
        <v>349</v>
      </c>
      <c s="34" t="s">
        <v>1162</v>
      </c>
      <c s="35" t="s">
        <v>5</v>
      </c>
      <c s="6" t="s">
        <v>1163</v>
      </c>
      <c s="36" t="s">
        <v>79</v>
      </c>
      <c s="37">
        <v>10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70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634</v>
      </c>
    </row>
    <row r="258" spans="1:5" ht="12.75">
      <c r="A258" t="s">
        <v>60</v>
      </c>
      <c r="E258" s="39" t="s">
        <v>635</v>
      </c>
    </row>
    <row r="259" spans="1:16" ht="12.75">
      <c r="A259" t="s">
        <v>50</v>
      </c>
      <c s="34" t="s">
        <v>352</v>
      </c>
      <c s="34" t="s">
        <v>1449</v>
      </c>
      <c s="35" t="s">
        <v>5</v>
      </c>
      <c s="6" t="s">
        <v>1450</v>
      </c>
      <c s="36" t="s">
        <v>69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70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634</v>
      </c>
    </row>
    <row r="262" spans="1:5" ht="12.75">
      <c r="A262" t="s">
        <v>60</v>
      </c>
      <c r="E262" s="39" t="s">
        <v>635</v>
      </c>
    </row>
    <row r="263" spans="1:16" ht="12.75">
      <c r="A263" t="s">
        <v>50</v>
      </c>
      <c s="34" t="s">
        <v>355</v>
      </c>
      <c s="34" t="s">
        <v>1164</v>
      </c>
      <c s="35" t="s">
        <v>5</v>
      </c>
      <c s="6" t="s">
        <v>1165</v>
      </c>
      <c s="36" t="s">
        <v>79</v>
      </c>
      <c s="37">
        <v>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70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634</v>
      </c>
    </row>
    <row r="266" spans="1:5" ht="12.75">
      <c r="A266" t="s">
        <v>60</v>
      </c>
      <c r="E266" s="39" t="s">
        <v>635</v>
      </c>
    </row>
    <row r="267" spans="1:16" ht="12.75">
      <c r="A267" t="s">
        <v>50</v>
      </c>
      <c s="34" t="s">
        <v>358</v>
      </c>
      <c s="34" t="s">
        <v>1166</v>
      </c>
      <c s="35" t="s">
        <v>5</v>
      </c>
      <c s="6" t="s">
        <v>1167</v>
      </c>
      <c s="36" t="s">
        <v>79</v>
      </c>
      <c s="37">
        <v>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70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634</v>
      </c>
    </row>
    <row r="270" spans="1:5" ht="12.75">
      <c r="A270" t="s">
        <v>60</v>
      </c>
      <c r="E270" s="39" t="s">
        <v>635</v>
      </c>
    </row>
    <row r="271" spans="1:16" ht="12.75">
      <c r="A271" t="s">
        <v>50</v>
      </c>
      <c s="34" t="s">
        <v>361</v>
      </c>
      <c s="34" t="s">
        <v>1168</v>
      </c>
      <c s="35" t="s">
        <v>5</v>
      </c>
      <c s="6" t="s">
        <v>1169</v>
      </c>
      <c s="36" t="s">
        <v>69</v>
      </c>
      <c s="37">
        <v>125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70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634</v>
      </c>
    </row>
    <row r="274" spans="1:5" ht="12.75">
      <c r="A274" t="s">
        <v>60</v>
      </c>
      <c r="E274" s="39" t="s">
        <v>635</v>
      </c>
    </row>
    <row r="275" spans="1:16" ht="12.75">
      <c r="A275" t="s">
        <v>50</v>
      </c>
      <c s="34" t="s">
        <v>364</v>
      </c>
      <c s="34" t="s">
        <v>1176</v>
      </c>
      <c s="35" t="s">
        <v>5</v>
      </c>
      <c s="6" t="s">
        <v>1177</v>
      </c>
      <c s="36" t="s">
        <v>79</v>
      </c>
      <c s="37">
        <v>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70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634</v>
      </c>
    </row>
    <row r="278" spans="1:5" ht="12.75">
      <c r="A278" t="s">
        <v>60</v>
      </c>
      <c r="E278" s="39" t="s">
        <v>635</v>
      </c>
    </row>
    <row r="279" spans="1:16" ht="12.75">
      <c r="A279" t="s">
        <v>50</v>
      </c>
      <c s="34" t="s">
        <v>367</v>
      </c>
      <c s="34" t="s">
        <v>1178</v>
      </c>
      <c s="35" t="s">
        <v>5</v>
      </c>
      <c s="6" t="s">
        <v>1179</v>
      </c>
      <c s="36" t="s">
        <v>79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70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634</v>
      </c>
    </row>
    <row r="282" spans="1:5" ht="12.75">
      <c r="A282" t="s">
        <v>60</v>
      </c>
      <c r="E282" s="39" t="s">
        <v>635</v>
      </c>
    </row>
    <row r="283" spans="1:16" ht="12.75">
      <c r="A283" t="s">
        <v>50</v>
      </c>
      <c s="34" t="s">
        <v>370</v>
      </c>
      <c s="34" t="s">
        <v>1180</v>
      </c>
      <c s="35" t="s">
        <v>5</v>
      </c>
      <c s="6" t="s">
        <v>1451</v>
      </c>
      <c s="36" t="s">
        <v>79</v>
      </c>
      <c s="37">
        <v>10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70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634</v>
      </c>
    </row>
    <row r="286" spans="1:5" ht="12.75">
      <c r="A286" t="s">
        <v>60</v>
      </c>
      <c r="E286" s="39" t="s">
        <v>635</v>
      </c>
    </row>
    <row r="287" spans="1:16" ht="12.75">
      <c r="A287" t="s">
        <v>50</v>
      </c>
      <c s="34" t="s">
        <v>373</v>
      </c>
      <c s="34" t="s">
        <v>1182</v>
      </c>
      <c s="35" t="s">
        <v>5</v>
      </c>
      <c s="6" t="s">
        <v>1183</v>
      </c>
      <c s="36" t="s">
        <v>79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70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634</v>
      </c>
    </row>
    <row r="290" spans="1:5" ht="12.75">
      <c r="A290" t="s">
        <v>60</v>
      </c>
      <c r="E290" s="39" t="s">
        <v>635</v>
      </c>
    </row>
    <row r="291" spans="1:16" ht="12.75">
      <c r="A291" t="s">
        <v>50</v>
      </c>
      <c s="34" t="s">
        <v>376</v>
      </c>
      <c s="34" t="s">
        <v>1184</v>
      </c>
      <c s="35" t="s">
        <v>5</v>
      </c>
      <c s="6" t="s">
        <v>1185</v>
      </c>
      <c s="36" t="s">
        <v>79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70</v>
      </c>
      <c>
        <f>(M291*21)/100</f>
      </c>
      <c t="s">
        <v>28</v>
      </c>
    </row>
    <row r="292" spans="1:5" ht="12.75">
      <c r="A292" s="35" t="s">
        <v>57</v>
      </c>
      <c r="E292" s="39" t="s">
        <v>5</v>
      </c>
    </row>
    <row r="293" spans="1:5" ht="12.75">
      <c r="A293" s="35" t="s">
        <v>59</v>
      </c>
      <c r="E293" s="40" t="s">
        <v>634</v>
      </c>
    </row>
    <row r="294" spans="1:5" ht="12.75">
      <c r="A294" t="s">
        <v>60</v>
      </c>
      <c r="E294" s="39" t="s">
        <v>635</v>
      </c>
    </row>
    <row r="295" spans="1:16" ht="12.75">
      <c r="A295" t="s">
        <v>50</v>
      </c>
      <c s="34" t="s">
        <v>379</v>
      </c>
      <c s="34" t="s">
        <v>1452</v>
      </c>
      <c s="35" t="s">
        <v>5</v>
      </c>
      <c s="6" t="s">
        <v>1453</v>
      </c>
      <c s="36" t="s">
        <v>79</v>
      </c>
      <c s="37">
        <v>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70</v>
      </c>
      <c>
        <f>(M295*21)/100</f>
      </c>
      <c t="s">
        <v>28</v>
      </c>
    </row>
    <row r="296" spans="1:5" ht="12.75">
      <c r="A296" s="35" t="s">
        <v>57</v>
      </c>
      <c r="E296" s="39" t="s">
        <v>5</v>
      </c>
    </row>
    <row r="297" spans="1:5" ht="12.75">
      <c r="A297" s="35" t="s">
        <v>59</v>
      </c>
      <c r="E297" s="40" t="s">
        <v>634</v>
      </c>
    </row>
    <row r="298" spans="1:5" ht="12.75">
      <c r="A298" t="s">
        <v>60</v>
      </c>
      <c r="E298" s="39" t="s">
        <v>635</v>
      </c>
    </row>
    <row r="299" spans="1:16" ht="12.75">
      <c r="A299" t="s">
        <v>50</v>
      </c>
      <c s="34" t="s">
        <v>382</v>
      </c>
      <c s="34" t="s">
        <v>1196</v>
      </c>
      <c s="35" t="s">
        <v>5</v>
      </c>
      <c s="6" t="s">
        <v>1197</v>
      </c>
      <c s="36" t="s">
        <v>79</v>
      </c>
      <c s="37">
        <v>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70</v>
      </c>
      <c>
        <f>(M299*21)/100</f>
      </c>
      <c t="s">
        <v>28</v>
      </c>
    </row>
    <row r="300" spans="1:5" ht="12.75">
      <c r="A300" s="35" t="s">
        <v>57</v>
      </c>
      <c r="E300" s="39" t="s">
        <v>5</v>
      </c>
    </row>
    <row r="301" spans="1:5" ht="12.75">
      <c r="A301" s="35" t="s">
        <v>59</v>
      </c>
      <c r="E301" s="40" t="s">
        <v>634</v>
      </c>
    </row>
    <row r="302" spans="1:5" ht="12.75">
      <c r="A302" t="s">
        <v>60</v>
      </c>
      <c r="E302" s="39" t="s">
        <v>635</v>
      </c>
    </row>
    <row r="303" spans="1:16" ht="12.75">
      <c r="A303" t="s">
        <v>50</v>
      </c>
      <c s="34" t="s">
        <v>385</v>
      </c>
      <c s="34" t="s">
        <v>1198</v>
      </c>
      <c s="35" t="s">
        <v>5</v>
      </c>
      <c s="6" t="s">
        <v>1199</v>
      </c>
      <c s="36" t="s">
        <v>79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70</v>
      </c>
      <c>
        <f>(M303*21)/100</f>
      </c>
      <c t="s">
        <v>28</v>
      </c>
    </row>
    <row r="304" spans="1:5" ht="12.75">
      <c r="A304" s="35" t="s">
        <v>57</v>
      </c>
      <c r="E304" s="39" t="s">
        <v>5</v>
      </c>
    </row>
    <row r="305" spans="1:5" ht="12.75">
      <c r="A305" s="35" t="s">
        <v>59</v>
      </c>
      <c r="E305" s="40" t="s">
        <v>634</v>
      </c>
    </row>
    <row r="306" spans="1:5" ht="12.75">
      <c r="A306" t="s">
        <v>60</v>
      </c>
      <c r="E306" s="39" t="s">
        <v>635</v>
      </c>
    </row>
    <row r="307" spans="1:16" ht="12.75">
      <c r="A307" t="s">
        <v>50</v>
      </c>
      <c s="34" t="s">
        <v>388</v>
      </c>
      <c s="34" t="s">
        <v>1208</v>
      </c>
      <c s="35" t="s">
        <v>5</v>
      </c>
      <c s="6" t="s">
        <v>1209</v>
      </c>
      <c s="36" t="s">
        <v>79</v>
      </c>
      <c s="37">
        <v>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70</v>
      </c>
      <c>
        <f>(M307*21)/100</f>
      </c>
      <c t="s">
        <v>28</v>
      </c>
    </row>
    <row r="308" spans="1:5" ht="12.75">
      <c r="A308" s="35" t="s">
        <v>57</v>
      </c>
      <c r="E308" s="39" t="s">
        <v>5</v>
      </c>
    </row>
    <row r="309" spans="1:5" ht="12.75">
      <c r="A309" s="35" t="s">
        <v>59</v>
      </c>
      <c r="E309" s="40" t="s">
        <v>634</v>
      </c>
    </row>
    <row r="310" spans="1:5" ht="12.75">
      <c r="A310" t="s">
        <v>60</v>
      </c>
      <c r="E310" s="39" t="s">
        <v>635</v>
      </c>
    </row>
    <row r="311" spans="1:16" ht="12.75">
      <c r="A311" t="s">
        <v>50</v>
      </c>
      <c s="34" t="s">
        <v>391</v>
      </c>
      <c s="34" t="s">
        <v>1210</v>
      </c>
      <c s="35" t="s">
        <v>5</v>
      </c>
      <c s="6" t="s">
        <v>1211</v>
      </c>
      <c s="36" t="s">
        <v>79</v>
      </c>
      <c s="37">
        <v>120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70</v>
      </c>
      <c>
        <f>(M311*21)/100</f>
      </c>
      <c t="s">
        <v>28</v>
      </c>
    </row>
    <row r="312" spans="1:5" ht="12.75">
      <c r="A312" s="35" t="s">
        <v>57</v>
      </c>
      <c r="E312" s="39" t="s">
        <v>5</v>
      </c>
    </row>
    <row r="313" spans="1:5" ht="12.75">
      <c r="A313" s="35" t="s">
        <v>59</v>
      </c>
      <c r="E313" s="40" t="s">
        <v>634</v>
      </c>
    </row>
    <row r="314" spans="1:5" ht="12.75">
      <c r="A314" t="s">
        <v>60</v>
      </c>
      <c r="E314" s="39" t="s">
        <v>635</v>
      </c>
    </row>
    <row r="315" spans="1:16" ht="25.5">
      <c r="A315" t="s">
        <v>50</v>
      </c>
      <c s="34" t="s">
        <v>394</v>
      </c>
      <c s="34" t="s">
        <v>1212</v>
      </c>
      <c s="35" t="s">
        <v>5</v>
      </c>
      <c s="6" t="s">
        <v>1213</v>
      </c>
      <c s="36" t="s">
        <v>79</v>
      </c>
      <c s="37">
        <v>30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70</v>
      </c>
      <c>
        <f>(M315*21)/100</f>
      </c>
      <c t="s">
        <v>28</v>
      </c>
    </row>
    <row r="316" spans="1:5" ht="12.75">
      <c r="A316" s="35" t="s">
        <v>57</v>
      </c>
      <c r="E316" s="39" t="s">
        <v>5</v>
      </c>
    </row>
    <row r="317" spans="1:5" ht="12.75">
      <c r="A317" s="35" t="s">
        <v>59</v>
      </c>
      <c r="E317" s="40" t="s">
        <v>634</v>
      </c>
    </row>
    <row r="318" spans="1:5" ht="12.75">
      <c r="A318" t="s">
        <v>60</v>
      </c>
      <c r="E318" s="39" t="s">
        <v>635</v>
      </c>
    </row>
    <row r="319" spans="1:16" ht="25.5">
      <c r="A319" t="s">
        <v>50</v>
      </c>
      <c s="34" t="s">
        <v>395</v>
      </c>
      <c s="34" t="s">
        <v>1215</v>
      </c>
      <c s="35" t="s">
        <v>5</v>
      </c>
      <c s="6" t="s">
        <v>1216</v>
      </c>
      <c s="36" t="s">
        <v>1071</v>
      </c>
      <c s="37">
        <v>30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70</v>
      </c>
      <c>
        <f>(M319*21)/100</f>
      </c>
      <c t="s">
        <v>28</v>
      </c>
    </row>
    <row r="320" spans="1:5" ht="12.75">
      <c r="A320" s="35" t="s">
        <v>57</v>
      </c>
      <c r="E320" s="39" t="s">
        <v>5</v>
      </c>
    </row>
    <row r="321" spans="1:5" ht="12.75">
      <c r="A321" s="35" t="s">
        <v>59</v>
      </c>
      <c r="E321" s="40" t="s">
        <v>634</v>
      </c>
    </row>
    <row r="322" spans="1:5" ht="12.75">
      <c r="A322" t="s">
        <v>60</v>
      </c>
      <c r="E322" s="39" t="s">
        <v>635</v>
      </c>
    </row>
    <row r="323" spans="1:16" ht="12.75">
      <c r="A323" t="s">
        <v>50</v>
      </c>
      <c s="34" t="s">
        <v>396</v>
      </c>
      <c s="34" t="s">
        <v>1229</v>
      </c>
      <c s="35" t="s">
        <v>5</v>
      </c>
      <c s="6" t="s">
        <v>1230</v>
      </c>
      <c s="36" t="s">
        <v>1227</v>
      </c>
      <c s="37">
        <v>6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1231</v>
      </c>
      <c>
        <f>(M323*21)/100</f>
      </c>
      <c t="s">
        <v>28</v>
      </c>
    </row>
    <row r="324" spans="1:5" ht="12.75">
      <c r="A324" s="35" t="s">
        <v>57</v>
      </c>
      <c r="E324" s="39" t="s">
        <v>5</v>
      </c>
    </row>
    <row r="325" spans="1:5" ht="12.75">
      <c r="A325" s="35" t="s">
        <v>59</v>
      </c>
      <c r="E325" s="40" t="s">
        <v>634</v>
      </c>
    </row>
    <row r="326" spans="1:5" ht="12.75">
      <c r="A326" t="s">
        <v>60</v>
      </c>
      <c r="E326" s="39" t="s">
        <v>635</v>
      </c>
    </row>
    <row r="327" spans="1:16" ht="12.75">
      <c r="A327" t="s">
        <v>50</v>
      </c>
      <c s="34" t="s">
        <v>399</v>
      </c>
      <c s="34" t="s">
        <v>638</v>
      </c>
      <c s="35" t="s">
        <v>5</v>
      </c>
      <c s="6" t="s">
        <v>639</v>
      </c>
      <c s="36" t="s">
        <v>174</v>
      </c>
      <c s="37">
        <v>0.5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70</v>
      </c>
      <c>
        <f>(M327*21)/100</f>
      </c>
      <c t="s">
        <v>28</v>
      </c>
    </row>
    <row r="328" spans="1:5" ht="12.75">
      <c r="A328" s="35" t="s">
        <v>57</v>
      </c>
      <c r="E328" s="39" t="s">
        <v>5</v>
      </c>
    </row>
    <row r="329" spans="1:5" ht="12.75">
      <c r="A329" s="35" t="s">
        <v>59</v>
      </c>
      <c r="E329" s="40" t="s">
        <v>634</v>
      </c>
    </row>
    <row r="330" spans="1:5" ht="12.75">
      <c r="A330" t="s">
        <v>60</v>
      </c>
      <c r="E330" s="39" t="s">
        <v>635</v>
      </c>
    </row>
    <row r="331" spans="1:16" ht="12.75">
      <c r="A331" t="s">
        <v>50</v>
      </c>
      <c s="34" t="s">
        <v>400</v>
      </c>
      <c s="34" t="s">
        <v>1234</v>
      </c>
      <c s="35" t="s">
        <v>5</v>
      </c>
      <c s="6" t="s">
        <v>1235</v>
      </c>
      <c s="36" t="s">
        <v>79</v>
      </c>
      <c s="37">
        <v>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70</v>
      </c>
      <c>
        <f>(M331*21)/100</f>
      </c>
      <c t="s">
        <v>28</v>
      </c>
    </row>
    <row r="332" spans="1:5" ht="12.75">
      <c r="A332" s="35" t="s">
        <v>57</v>
      </c>
      <c r="E332" s="39" t="s">
        <v>5</v>
      </c>
    </row>
    <row r="333" spans="1:5" ht="12.75">
      <c r="A333" s="35" t="s">
        <v>59</v>
      </c>
      <c r="E333" s="40" t="s">
        <v>634</v>
      </c>
    </row>
    <row r="334" spans="1:5" ht="12.75">
      <c r="A334" t="s">
        <v>60</v>
      </c>
      <c r="E334" s="39" t="s">
        <v>635</v>
      </c>
    </row>
    <row r="335" spans="1:16" ht="12.75">
      <c r="A335" t="s">
        <v>50</v>
      </c>
      <c s="34" t="s">
        <v>401</v>
      </c>
      <c s="34" t="s">
        <v>1237</v>
      </c>
      <c s="35" t="s">
        <v>5</v>
      </c>
      <c s="6" t="s">
        <v>1238</v>
      </c>
      <c s="36" t="s">
        <v>79</v>
      </c>
      <c s="37">
        <v>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70</v>
      </c>
      <c>
        <f>(M335*21)/100</f>
      </c>
      <c t="s">
        <v>28</v>
      </c>
    </row>
    <row r="336" spans="1:5" ht="12.75">
      <c r="A336" s="35" t="s">
        <v>57</v>
      </c>
      <c r="E336" s="39" t="s">
        <v>5</v>
      </c>
    </row>
    <row r="337" spans="1:5" ht="12.75">
      <c r="A337" s="35" t="s">
        <v>59</v>
      </c>
      <c r="E337" s="40" t="s">
        <v>634</v>
      </c>
    </row>
    <row r="338" spans="1:5" ht="12.75">
      <c r="A338" t="s">
        <v>60</v>
      </c>
      <c r="E338" s="39" t="s">
        <v>635</v>
      </c>
    </row>
    <row r="339" spans="1:16" ht="12.75">
      <c r="A339" t="s">
        <v>50</v>
      </c>
      <c s="34" t="s">
        <v>404</v>
      </c>
      <c s="34" t="s">
        <v>1243</v>
      </c>
      <c s="35" t="s">
        <v>5</v>
      </c>
      <c s="6" t="s">
        <v>1244</v>
      </c>
      <c s="36" t="s">
        <v>79</v>
      </c>
      <c s="37">
        <v>6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70</v>
      </c>
      <c>
        <f>(M339*21)/100</f>
      </c>
      <c t="s">
        <v>28</v>
      </c>
    </row>
    <row r="340" spans="1:5" ht="12.75">
      <c r="A340" s="35" t="s">
        <v>57</v>
      </c>
      <c r="E340" s="39" t="s">
        <v>5</v>
      </c>
    </row>
    <row r="341" spans="1:5" ht="12.75">
      <c r="A341" s="35" t="s">
        <v>59</v>
      </c>
      <c r="E341" s="40" t="s">
        <v>634</v>
      </c>
    </row>
    <row r="342" spans="1:5" ht="12.75">
      <c r="A342" t="s">
        <v>60</v>
      </c>
      <c r="E342" s="39" t="s">
        <v>635</v>
      </c>
    </row>
    <row r="343" spans="1:16" ht="12.75">
      <c r="A343" t="s">
        <v>50</v>
      </c>
      <c s="34" t="s">
        <v>407</v>
      </c>
      <c s="34" t="s">
        <v>1246</v>
      </c>
      <c s="35" t="s">
        <v>5</v>
      </c>
      <c s="6" t="s">
        <v>1247</v>
      </c>
      <c s="36" t="s">
        <v>79</v>
      </c>
      <c s="37">
        <v>6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70</v>
      </c>
      <c>
        <f>(M343*21)/100</f>
      </c>
      <c t="s">
        <v>28</v>
      </c>
    </row>
    <row r="344" spans="1:5" ht="12.75">
      <c r="A344" s="35" t="s">
        <v>57</v>
      </c>
      <c r="E344" s="39" t="s">
        <v>5</v>
      </c>
    </row>
    <row r="345" spans="1:5" ht="12.75">
      <c r="A345" s="35" t="s">
        <v>59</v>
      </c>
      <c r="E345" s="40" t="s">
        <v>634</v>
      </c>
    </row>
    <row r="346" spans="1:5" ht="12.75">
      <c r="A346" t="s">
        <v>60</v>
      </c>
      <c r="E346" s="39" t="s">
        <v>635</v>
      </c>
    </row>
    <row r="347" spans="1:16" ht="12.75">
      <c r="A347" t="s">
        <v>50</v>
      </c>
      <c s="34" t="s">
        <v>410</v>
      </c>
      <c s="34" t="s">
        <v>1252</v>
      </c>
      <c s="35" t="s">
        <v>5</v>
      </c>
      <c s="6" t="s">
        <v>1253</v>
      </c>
      <c s="36" t="s">
        <v>79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70</v>
      </c>
      <c>
        <f>(M347*21)/100</f>
      </c>
      <c t="s">
        <v>28</v>
      </c>
    </row>
    <row r="348" spans="1:5" ht="12.75">
      <c r="A348" s="35" t="s">
        <v>57</v>
      </c>
      <c r="E348" s="39" t="s">
        <v>5</v>
      </c>
    </row>
    <row r="349" spans="1:5" ht="12.75">
      <c r="A349" s="35" t="s">
        <v>59</v>
      </c>
      <c r="E349" s="40" t="s">
        <v>634</v>
      </c>
    </row>
    <row r="350" spans="1:5" ht="12.75">
      <c r="A350" t="s">
        <v>60</v>
      </c>
      <c r="E350" s="39" t="s">
        <v>635</v>
      </c>
    </row>
    <row r="351" spans="1:16" ht="12.75">
      <c r="A351" t="s">
        <v>50</v>
      </c>
      <c s="34" t="s">
        <v>413</v>
      </c>
      <c s="34" t="s">
        <v>1255</v>
      </c>
      <c s="35" t="s">
        <v>5</v>
      </c>
      <c s="6" t="s">
        <v>1256</v>
      </c>
      <c s="36" t="s">
        <v>79</v>
      </c>
      <c s="37">
        <v>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70</v>
      </c>
      <c>
        <f>(M351*21)/100</f>
      </c>
      <c t="s">
        <v>28</v>
      </c>
    </row>
    <row r="352" spans="1:5" ht="12.75">
      <c r="A352" s="35" t="s">
        <v>57</v>
      </c>
      <c r="E352" s="39" t="s">
        <v>5</v>
      </c>
    </row>
    <row r="353" spans="1:5" ht="12.75">
      <c r="A353" s="35" t="s">
        <v>59</v>
      </c>
      <c r="E353" s="40" t="s">
        <v>634</v>
      </c>
    </row>
    <row r="354" spans="1:5" ht="12.75">
      <c r="A354" t="s">
        <v>60</v>
      </c>
      <c r="E354" s="39" t="s">
        <v>635</v>
      </c>
    </row>
    <row r="355" spans="1:16" ht="12.75">
      <c r="A355" t="s">
        <v>50</v>
      </c>
      <c s="34" t="s">
        <v>416</v>
      </c>
      <c s="34" t="s">
        <v>1258</v>
      </c>
      <c s="35" t="s">
        <v>5</v>
      </c>
      <c s="6" t="s">
        <v>1259</v>
      </c>
      <c s="36" t="s">
        <v>79</v>
      </c>
      <c s="37">
        <v>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70</v>
      </c>
      <c>
        <f>(M355*21)/100</f>
      </c>
      <c t="s">
        <v>28</v>
      </c>
    </row>
    <row r="356" spans="1:5" ht="12.75">
      <c r="A356" s="35" t="s">
        <v>57</v>
      </c>
      <c r="E356" s="39" t="s">
        <v>5</v>
      </c>
    </row>
    <row r="357" spans="1:5" ht="12.75">
      <c r="A357" s="35" t="s">
        <v>59</v>
      </c>
      <c r="E357" s="40" t="s">
        <v>634</v>
      </c>
    </row>
    <row r="358" spans="1:5" ht="12.75">
      <c r="A358" t="s">
        <v>60</v>
      </c>
      <c r="E358" s="39" t="s">
        <v>635</v>
      </c>
    </row>
    <row r="359" spans="1:16" ht="12.75">
      <c r="A359" t="s">
        <v>50</v>
      </c>
      <c s="34" t="s">
        <v>419</v>
      </c>
      <c s="34" t="s">
        <v>1261</v>
      </c>
      <c s="35" t="s">
        <v>5</v>
      </c>
      <c s="6" t="s">
        <v>1262</v>
      </c>
      <c s="36" t="s">
        <v>79</v>
      </c>
      <c s="37">
        <v>10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70</v>
      </c>
      <c>
        <f>(M359*21)/100</f>
      </c>
      <c t="s">
        <v>28</v>
      </c>
    </row>
    <row r="360" spans="1:5" ht="12.75">
      <c r="A360" s="35" t="s">
        <v>57</v>
      </c>
      <c r="E360" s="39" t="s">
        <v>5</v>
      </c>
    </row>
    <row r="361" spans="1:5" ht="12.75">
      <c r="A361" s="35" t="s">
        <v>59</v>
      </c>
      <c r="E361" s="40" t="s">
        <v>634</v>
      </c>
    </row>
    <row r="362" spans="1:5" ht="12.75">
      <c r="A362" t="s">
        <v>60</v>
      </c>
      <c r="E362" s="39" t="s">
        <v>635</v>
      </c>
    </row>
    <row r="363" spans="1:13" ht="12.75">
      <c r="A363" t="s">
        <v>47</v>
      </c>
      <c r="C363" s="31" t="s">
        <v>26</v>
      </c>
      <c r="E363" s="33" t="s">
        <v>1287</v>
      </c>
      <c r="J363" s="32">
        <f>0</f>
      </c>
      <c s="32">
        <f>0</f>
      </c>
      <c s="32">
        <f>0+L364+L368+L372+L376+L380+L384</f>
      </c>
      <c s="32">
        <f>0+M364+M368+M372+M376+M380+M384</f>
      </c>
    </row>
    <row r="364" spans="1:16" ht="25.5">
      <c r="A364" t="s">
        <v>50</v>
      </c>
      <c s="34" t="s">
        <v>422</v>
      </c>
      <c s="34" t="s">
        <v>135</v>
      </c>
      <c s="35" t="s">
        <v>136</v>
      </c>
      <c s="6" t="s">
        <v>1289</v>
      </c>
      <c s="36" t="s">
        <v>55</v>
      </c>
      <c s="37">
        <v>44.44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56</v>
      </c>
      <c>
        <f>(M364*21)/100</f>
      </c>
      <c t="s">
        <v>28</v>
      </c>
    </row>
    <row r="365" spans="1:5" ht="25.5">
      <c r="A365" s="35" t="s">
        <v>57</v>
      </c>
      <c r="E365" s="39" t="s">
        <v>58</v>
      </c>
    </row>
    <row r="366" spans="1:5" ht="12.75">
      <c r="A366" s="35" t="s">
        <v>59</v>
      </c>
      <c r="E366" s="40" t="s">
        <v>634</v>
      </c>
    </row>
    <row r="367" spans="1:5" ht="242.25">
      <c r="A367" t="s">
        <v>60</v>
      </c>
      <c r="E367" s="39" t="s">
        <v>846</v>
      </c>
    </row>
    <row r="368" spans="1:16" ht="38.25">
      <c r="A368" t="s">
        <v>50</v>
      </c>
      <c s="34" t="s">
        <v>425</v>
      </c>
      <c s="34" t="s">
        <v>1291</v>
      </c>
      <c s="35" t="s">
        <v>1292</v>
      </c>
      <c s="6" t="s">
        <v>1293</v>
      </c>
      <c s="36" t="s">
        <v>55</v>
      </c>
      <c s="37">
        <v>0.1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56</v>
      </c>
      <c>
        <f>(M368*21)/100</f>
      </c>
      <c t="s">
        <v>28</v>
      </c>
    </row>
    <row r="369" spans="1:5" ht="25.5">
      <c r="A369" s="35" t="s">
        <v>57</v>
      </c>
      <c r="E369" s="39" t="s">
        <v>58</v>
      </c>
    </row>
    <row r="370" spans="1:5" ht="12.75">
      <c r="A370" s="35" t="s">
        <v>59</v>
      </c>
      <c r="E370" s="40" t="s">
        <v>634</v>
      </c>
    </row>
    <row r="371" spans="1:5" ht="242.25">
      <c r="A371" t="s">
        <v>60</v>
      </c>
      <c r="E371" s="39" t="s">
        <v>846</v>
      </c>
    </row>
    <row r="372" spans="1:16" ht="25.5">
      <c r="A372" t="s">
        <v>50</v>
      </c>
      <c s="34" t="s">
        <v>426</v>
      </c>
      <c s="34" t="s">
        <v>240</v>
      </c>
      <c s="35" t="s">
        <v>241</v>
      </c>
      <c s="6" t="s">
        <v>1295</v>
      </c>
      <c s="36" t="s">
        <v>55</v>
      </c>
      <c s="37">
        <v>0.1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56</v>
      </c>
      <c>
        <f>(M372*21)/100</f>
      </c>
      <c t="s">
        <v>28</v>
      </c>
    </row>
    <row r="373" spans="1:5" ht="25.5">
      <c r="A373" s="35" t="s">
        <v>57</v>
      </c>
      <c r="E373" s="39" t="s">
        <v>58</v>
      </c>
    </row>
    <row r="374" spans="1:5" ht="12.75">
      <c r="A374" s="35" t="s">
        <v>59</v>
      </c>
      <c r="E374" s="40" t="s">
        <v>634</v>
      </c>
    </row>
    <row r="375" spans="1:5" ht="242.25">
      <c r="A375" t="s">
        <v>60</v>
      </c>
      <c r="E375" s="39" t="s">
        <v>846</v>
      </c>
    </row>
    <row r="376" spans="1:16" ht="25.5">
      <c r="A376" t="s">
        <v>50</v>
      </c>
      <c s="34" t="s">
        <v>427</v>
      </c>
      <c s="34" t="s">
        <v>1297</v>
      </c>
      <c s="35" t="s">
        <v>1298</v>
      </c>
      <c s="6" t="s">
        <v>1299</v>
      </c>
      <c s="36" t="s">
        <v>55</v>
      </c>
      <c s="37">
        <v>10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56</v>
      </c>
      <c>
        <f>(M376*21)/100</f>
      </c>
      <c t="s">
        <v>28</v>
      </c>
    </row>
    <row r="377" spans="1:5" ht="25.5">
      <c r="A377" s="35" t="s">
        <v>57</v>
      </c>
      <c r="E377" s="39" t="s">
        <v>58</v>
      </c>
    </row>
    <row r="378" spans="1:5" ht="12.75">
      <c r="A378" s="35" t="s">
        <v>59</v>
      </c>
      <c r="E378" s="40" t="s">
        <v>634</v>
      </c>
    </row>
    <row r="379" spans="1:5" ht="242.25">
      <c r="A379" t="s">
        <v>60</v>
      </c>
      <c r="E379" s="39" t="s">
        <v>846</v>
      </c>
    </row>
    <row r="380" spans="1:16" ht="25.5">
      <c r="A380" t="s">
        <v>50</v>
      </c>
      <c s="34" t="s">
        <v>430</v>
      </c>
      <c s="34" t="s">
        <v>847</v>
      </c>
      <c s="35" t="s">
        <v>848</v>
      </c>
      <c s="6" t="s">
        <v>1454</v>
      </c>
      <c s="36" t="s">
        <v>55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56</v>
      </c>
      <c>
        <f>(M380*21)/100</f>
      </c>
      <c t="s">
        <v>28</v>
      </c>
    </row>
    <row r="381" spans="1:5" ht="25.5">
      <c r="A381" s="35" t="s">
        <v>57</v>
      </c>
      <c r="E381" s="39" t="s">
        <v>58</v>
      </c>
    </row>
    <row r="382" spans="1:5" ht="12.75">
      <c r="A382" s="35" t="s">
        <v>59</v>
      </c>
      <c r="E382" s="40" t="s">
        <v>634</v>
      </c>
    </row>
    <row r="383" spans="1:5" ht="242.25">
      <c r="A383" t="s">
        <v>60</v>
      </c>
      <c r="E383" s="39" t="s">
        <v>846</v>
      </c>
    </row>
    <row r="384" spans="1:16" ht="25.5">
      <c r="A384" t="s">
        <v>50</v>
      </c>
      <c s="34" t="s">
        <v>431</v>
      </c>
      <c s="34" t="s">
        <v>62</v>
      </c>
      <c s="35" t="s">
        <v>63</v>
      </c>
      <c s="6" t="s">
        <v>1303</v>
      </c>
      <c s="36" t="s">
        <v>55</v>
      </c>
      <c s="37">
        <v>2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56</v>
      </c>
      <c>
        <f>(M384*21)/100</f>
      </c>
      <c t="s">
        <v>28</v>
      </c>
    </row>
    <row r="385" spans="1:5" ht="25.5">
      <c r="A385" s="35" t="s">
        <v>57</v>
      </c>
      <c r="E385" s="39" t="s">
        <v>58</v>
      </c>
    </row>
    <row r="386" spans="1:5" ht="12.75">
      <c r="A386" s="35" t="s">
        <v>59</v>
      </c>
      <c r="E386" s="40" t="s">
        <v>634</v>
      </c>
    </row>
    <row r="387" spans="1:5" ht="242.25">
      <c r="A387" t="s">
        <v>60</v>
      </c>
      <c r="E387" s="39" t="s">
        <v>846</v>
      </c>
    </row>
    <row r="388" spans="1:13" ht="12.75">
      <c r="A388" t="s">
        <v>47</v>
      </c>
      <c r="C388" s="31" t="s">
        <v>65</v>
      </c>
      <c r="E388" s="33" t="s">
        <v>1304</v>
      </c>
      <c r="J388" s="32">
        <f>0</f>
      </c>
      <c s="32">
        <f>0</f>
      </c>
      <c s="32">
        <f>0+L389+L393+L397+L401+L405+L409+L413+L417+L421+L425+L429+L433+L437+L441+L445+L449</f>
      </c>
      <c s="32">
        <f>0+M389+M393+M397+M401+M405+M409+M413+M417+M421+M425+M429+M433+M437+M441+M445+M449</f>
      </c>
    </row>
    <row r="389" spans="1:16" ht="12.75">
      <c r="A389" t="s">
        <v>50</v>
      </c>
      <c s="34" t="s">
        <v>432</v>
      </c>
      <c s="34" t="s">
        <v>1455</v>
      </c>
      <c s="35" t="s">
        <v>5</v>
      </c>
      <c s="6" t="s">
        <v>1456</v>
      </c>
      <c s="36" t="s">
        <v>79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70</v>
      </c>
      <c>
        <f>(M389*21)/100</f>
      </c>
      <c t="s">
        <v>28</v>
      </c>
    </row>
    <row r="390" spans="1:5" ht="12.75">
      <c r="A390" s="35" t="s">
        <v>57</v>
      </c>
      <c r="E390" s="39" t="s">
        <v>5</v>
      </c>
    </row>
    <row r="391" spans="1:5" ht="12.75">
      <c r="A391" s="35" t="s">
        <v>59</v>
      </c>
      <c r="E391" s="40" t="s">
        <v>634</v>
      </c>
    </row>
    <row r="392" spans="1:5" ht="12.75">
      <c r="A392" t="s">
        <v>60</v>
      </c>
      <c r="E392" s="39" t="s">
        <v>635</v>
      </c>
    </row>
    <row r="393" spans="1:16" ht="12.75">
      <c r="A393" t="s">
        <v>50</v>
      </c>
      <c s="34" t="s">
        <v>435</v>
      </c>
      <c s="34" t="s">
        <v>1312</v>
      </c>
      <c s="35" t="s">
        <v>5</v>
      </c>
      <c s="6" t="s">
        <v>1313</v>
      </c>
      <c s="36" t="s">
        <v>79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70</v>
      </c>
      <c>
        <f>(M393*21)/100</f>
      </c>
      <c t="s">
        <v>28</v>
      </c>
    </row>
    <row r="394" spans="1:5" ht="12.75">
      <c r="A394" s="35" t="s">
        <v>57</v>
      </c>
      <c r="E394" s="39" t="s">
        <v>5</v>
      </c>
    </row>
    <row r="395" spans="1:5" ht="12.75">
      <c r="A395" s="35" t="s">
        <v>59</v>
      </c>
      <c r="E395" s="40" t="s">
        <v>634</v>
      </c>
    </row>
    <row r="396" spans="1:5" ht="12.75">
      <c r="A396" t="s">
        <v>60</v>
      </c>
      <c r="E396" s="39" t="s">
        <v>635</v>
      </c>
    </row>
    <row r="397" spans="1:16" ht="12.75">
      <c r="A397" t="s">
        <v>50</v>
      </c>
      <c s="34" t="s">
        <v>436</v>
      </c>
      <c s="34" t="s">
        <v>1315</v>
      </c>
      <c s="35" t="s">
        <v>5</v>
      </c>
      <c s="6" t="s">
        <v>1316</v>
      </c>
      <c s="36" t="s">
        <v>79</v>
      </c>
      <c s="37">
        <v>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70</v>
      </c>
      <c>
        <f>(M397*21)/100</f>
      </c>
      <c t="s">
        <v>28</v>
      </c>
    </row>
    <row r="398" spans="1:5" ht="12.75">
      <c r="A398" s="35" t="s">
        <v>57</v>
      </c>
      <c r="E398" s="39" t="s">
        <v>5</v>
      </c>
    </row>
    <row r="399" spans="1:5" ht="12.75">
      <c r="A399" s="35" t="s">
        <v>59</v>
      </c>
      <c r="E399" s="40" t="s">
        <v>634</v>
      </c>
    </row>
    <row r="400" spans="1:5" ht="12.75">
      <c r="A400" t="s">
        <v>60</v>
      </c>
      <c r="E400" s="39" t="s">
        <v>635</v>
      </c>
    </row>
    <row r="401" spans="1:16" ht="12.75">
      <c r="A401" t="s">
        <v>50</v>
      </c>
      <c s="34" t="s">
        <v>437</v>
      </c>
      <c s="34" t="s">
        <v>1319</v>
      </c>
      <c s="35" t="s">
        <v>5</v>
      </c>
      <c s="6" t="s">
        <v>1320</v>
      </c>
      <c s="36" t="s">
        <v>79</v>
      </c>
      <c s="37">
        <v>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70</v>
      </c>
      <c>
        <f>(M401*21)/100</f>
      </c>
      <c t="s">
        <v>28</v>
      </c>
    </row>
    <row r="402" spans="1:5" ht="12.75">
      <c r="A402" s="35" t="s">
        <v>57</v>
      </c>
      <c r="E402" s="39" t="s">
        <v>5</v>
      </c>
    </row>
    <row r="403" spans="1:5" ht="12.75">
      <c r="A403" s="35" t="s">
        <v>59</v>
      </c>
      <c r="E403" s="40" t="s">
        <v>634</v>
      </c>
    </row>
    <row r="404" spans="1:5" ht="12.75">
      <c r="A404" t="s">
        <v>60</v>
      </c>
      <c r="E404" s="39" t="s">
        <v>635</v>
      </c>
    </row>
    <row r="405" spans="1:16" ht="12.75">
      <c r="A405" t="s">
        <v>50</v>
      </c>
      <c s="34" t="s">
        <v>438</v>
      </c>
      <c s="34" t="s">
        <v>1337</v>
      </c>
      <c s="35" t="s">
        <v>5</v>
      </c>
      <c s="6" t="s">
        <v>1338</v>
      </c>
      <c s="36" t="s">
        <v>79</v>
      </c>
      <c s="37">
        <v>15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70</v>
      </c>
      <c>
        <f>(M405*21)/100</f>
      </c>
      <c t="s">
        <v>28</v>
      </c>
    </row>
    <row r="406" spans="1:5" ht="12.75">
      <c r="A406" s="35" t="s">
        <v>57</v>
      </c>
      <c r="E406" s="39" t="s">
        <v>5</v>
      </c>
    </row>
    <row r="407" spans="1:5" ht="12.75">
      <c r="A407" s="35" t="s">
        <v>59</v>
      </c>
      <c r="E407" s="40" t="s">
        <v>634</v>
      </c>
    </row>
    <row r="408" spans="1:5" ht="12.75">
      <c r="A408" t="s">
        <v>60</v>
      </c>
      <c r="E408" s="39" t="s">
        <v>635</v>
      </c>
    </row>
    <row r="409" spans="1:16" ht="12.75">
      <c r="A409" t="s">
        <v>50</v>
      </c>
      <c s="34" t="s">
        <v>441</v>
      </c>
      <c s="34" t="s">
        <v>1340</v>
      </c>
      <c s="35" t="s">
        <v>5</v>
      </c>
      <c s="6" t="s">
        <v>1341</v>
      </c>
      <c s="36" t="s">
        <v>79</v>
      </c>
      <c s="37">
        <v>4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70</v>
      </c>
      <c>
        <f>(M409*21)/100</f>
      </c>
      <c t="s">
        <v>28</v>
      </c>
    </row>
    <row r="410" spans="1:5" ht="12.75">
      <c r="A410" s="35" t="s">
        <v>57</v>
      </c>
      <c r="E410" s="39" t="s">
        <v>5</v>
      </c>
    </row>
    <row r="411" spans="1:5" ht="12.75">
      <c r="A411" s="35" t="s">
        <v>59</v>
      </c>
      <c r="E411" s="40" t="s">
        <v>634</v>
      </c>
    </row>
    <row r="412" spans="1:5" ht="12.75">
      <c r="A412" t="s">
        <v>60</v>
      </c>
      <c r="E412" s="39" t="s">
        <v>635</v>
      </c>
    </row>
    <row r="413" spans="1:16" ht="12.75">
      <c r="A413" t="s">
        <v>50</v>
      </c>
      <c s="34" t="s">
        <v>444</v>
      </c>
      <c s="34" t="s">
        <v>1343</v>
      </c>
      <c s="35" t="s">
        <v>5</v>
      </c>
      <c s="6" t="s">
        <v>1344</v>
      </c>
      <c s="36" t="s">
        <v>79</v>
      </c>
      <c s="37">
        <v>3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70</v>
      </c>
      <c>
        <f>(M413*21)/100</f>
      </c>
      <c t="s">
        <v>28</v>
      </c>
    </row>
    <row r="414" spans="1:5" ht="12.75">
      <c r="A414" s="35" t="s">
        <v>57</v>
      </c>
      <c r="E414" s="39" t="s">
        <v>5</v>
      </c>
    </row>
    <row r="415" spans="1:5" ht="12.75">
      <c r="A415" s="35" t="s">
        <v>59</v>
      </c>
      <c r="E415" s="40" t="s">
        <v>634</v>
      </c>
    </row>
    <row r="416" spans="1:5" ht="12.75">
      <c r="A416" t="s">
        <v>60</v>
      </c>
      <c r="E416" s="39" t="s">
        <v>635</v>
      </c>
    </row>
    <row r="417" spans="1:16" ht="12.75">
      <c r="A417" t="s">
        <v>50</v>
      </c>
      <c s="34" t="s">
        <v>447</v>
      </c>
      <c s="34" t="s">
        <v>1349</v>
      </c>
      <c s="35" t="s">
        <v>5</v>
      </c>
      <c s="6" t="s">
        <v>1350</v>
      </c>
      <c s="36" t="s">
        <v>79</v>
      </c>
      <c s="37">
        <v>8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70</v>
      </c>
      <c>
        <f>(M417*21)/100</f>
      </c>
      <c t="s">
        <v>28</v>
      </c>
    </row>
    <row r="418" spans="1:5" ht="12.75">
      <c r="A418" s="35" t="s">
        <v>57</v>
      </c>
      <c r="E418" s="39" t="s">
        <v>5</v>
      </c>
    </row>
    <row r="419" spans="1:5" ht="12.75">
      <c r="A419" s="35" t="s">
        <v>59</v>
      </c>
      <c r="E419" s="40" t="s">
        <v>634</v>
      </c>
    </row>
    <row r="420" spans="1:5" ht="12.75">
      <c r="A420" t="s">
        <v>60</v>
      </c>
      <c r="E420" s="39" t="s">
        <v>635</v>
      </c>
    </row>
    <row r="421" spans="1:16" ht="12.75">
      <c r="A421" t="s">
        <v>50</v>
      </c>
      <c s="34" t="s">
        <v>450</v>
      </c>
      <c s="34" t="s">
        <v>1352</v>
      </c>
      <c s="35" t="s">
        <v>5</v>
      </c>
      <c s="6" t="s">
        <v>1353</v>
      </c>
      <c s="36" t="s">
        <v>79</v>
      </c>
      <c s="37">
        <v>12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70</v>
      </c>
      <c>
        <f>(M421*21)/100</f>
      </c>
      <c t="s">
        <v>28</v>
      </c>
    </row>
    <row r="422" spans="1:5" ht="12.75">
      <c r="A422" s="35" t="s">
        <v>57</v>
      </c>
      <c r="E422" s="39" t="s">
        <v>5</v>
      </c>
    </row>
    <row r="423" spans="1:5" ht="12.75">
      <c r="A423" s="35" t="s">
        <v>59</v>
      </c>
      <c r="E423" s="40" t="s">
        <v>634</v>
      </c>
    </row>
    <row r="424" spans="1:5" ht="12.75">
      <c r="A424" t="s">
        <v>60</v>
      </c>
      <c r="E424" s="39" t="s">
        <v>635</v>
      </c>
    </row>
    <row r="425" spans="1:16" ht="12.75">
      <c r="A425" t="s">
        <v>50</v>
      </c>
      <c s="34" t="s">
        <v>453</v>
      </c>
      <c s="34" t="s">
        <v>1355</v>
      </c>
      <c s="35" t="s">
        <v>5</v>
      </c>
      <c s="6" t="s">
        <v>1356</v>
      </c>
      <c s="36" t="s">
        <v>79</v>
      </c>
      <c s="37">
        <v>120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70</v>
      </c>
      <c>
        <f>(M425*21)/100</f>
      </c>
      <c t="s">
        <v>28</v>
      </c>
    </row>
    <row r="426" spans="1:5" ht="12.75">
      <c r="A426" s="35" t="s">
        <v>57</v>
      </c>
      <c r="E426" s="39" t="s">
        <v>5</v>
      </c>
    </row>
    <row r="427" spans="1:5" ht="12.75">
      <c r="A427" s="35" t="s">
        <v>59</v>
      </c>
      <c r="E427" s="40" t="s">
        <v>634</v>
      </c>
    </row>
    <row r="428" spans="1:5" ht="12.75">
      <c r="A428" t="s">
        <v>60</v>
      </c>
      <c r="E428" s="39" t="s">
        <v>635</v>
      </c>
    </row>
    <row r="429" spans="1:16" ht="12.75">
      <c r="A429" t="s">
        <v>50</v>
      </c>
      <c s="34" t="s">
        <v>456</v>
      </c>
      <c s="34" t="s">
        <v>1370</v>
      </c>
      <c s="35" t="s">
        <v>5</v>
      </c>
      <c s="6" t="s">
        <v>1371</v>
      </c>
      <c s="36" t="s">
        <v>79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70</v>
      </c>
      <c>
        <f>(M429*21)/100</f>
      </c>
      <c t="s">
        <v>28</v>
      </c>
    </row>
    <row r="430" spans="1:5" ht="12.75">
      <c r="A430" s="35" t="s">
        <v>57</v>
      </c>
      <c r="E430" s="39" t="s">
        <v>5</v>
      </c>
    </row>
    <row r="431" spans="1:5" ht="12.75">
      <c r="A431" s="35" t="s">
        <v>59</v>
      </c>
      <c r="E431" s="40" t="s">
        <v>634</v>
      </c>
    </row>
    <row r="432" spans="1:5" ht="12.75">
      <c r="A432" t="s">
        <v>60</v>
      </c>
      <c r="E432" s="39" t="s">
        <v>635</v>
      </c>
    </row>
    <row r="433" spans="1:16" ht="12.75">
      <c r="A433" t="s">
        <v>50</v>
      </c>
      <c s="34" t="s">
        <v>457</v>
      </c>
      <c s="34" t="s">
        <v>1358</v>
      </c>
      <c s="35" t="s">
        <v>5</v>
      </c>
      <c s="6" t="s">
        <v>1359</v>
      </c>
      <c s="36" t="s">
        <v>79</v>
      </c>
      <c s="37">
        <v>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70</v>
      </c>
      <c>
        <f>(M433*21)/100</f>
      </c>
      <c t="s">
        <v>28</v>
      </c>
    </row>
    <row r="434" spans="1:5" ht="12.75">
      <c r="A434" s="35" t="s">
        <v>57</v>
      </c>
      <c r="E434" s="39" t="s">
        <v>5</v>
      </c>
    </row>
    <row r="435" spans="1:5" ht="12.75">
      <c r="A435" s="35" t="s">
        <v>59</v>
      </c>
      <c r="E435" s="40" t="s">
        <v>634</v>
      </c>
    </row>
    <row r="436" spans="1:5" ht="12.75">
      <c r="A436" t="s">
        <v>60</v>
      </c>
      <c r="E436" s="39" t="s">
        <v>635</v>
      </c>
    </row>
    <row r="437" spans="1:16" ht="12.75">
      <c r="A437" t="s">
        <v>50</v>
      </c>
      <c s="34" t="s">
        <v>458</v>
      </c>
      <c s="34" t="s">
        <v>1361</v>
      </c>
      <c s="35" t="s">
        <v>5</v>
      </c>
      <c s="6" t="s">
        <v>1362</v>
      </c>
      <c s="36" t="s">
        <v>79</v>
      </c>
      <c s="37">
        <v>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70</v>
      </c>
      <c>
        <f>(M437*21)/100</f>
      </c>
      <c t="s">
        <v>28</v>
      </c>
    </row>
    <row r="438" spans="1:5" ht="12.75">
      <c r="A438" s="35" t="s">
        <v>57</v>
      </c>
      <c r="E438" s="39" t="s">
        <v>5</v>
      </c>
    </row>
    <row r="439" spans="1:5" ht="12.75">
      <c r="A439" s="35" t="s">
        <v>59</v>
      </c>
      <c r="E439" s="40" t="s">
        <v>634</v>
      </c>
    </row>
    <row r="440" spans="1:5" ht="12.75">
      <c r="A440" t="s">
        <v>60</v>
      </c>
      <c r="E440" s="39" t="s">
        <v>635</v>
      </c>
    </row>
    <row r="441" spans="1:16" ht="12.75">
      <c r="A441" t="s">
        <v>50</v>
      </c>
      <c s="34" t="s">
        <v>461</v>
      </c>
      <c s="34" t="s">
        <v>1364</v>
      </c>
      <c s="35" t="s">
        <v>5</v>
      </c>
      <c s="6" t="s">
        <v>1365</v>
      </c>
      <c s="36" t="s">
        <v>69</v>
      </c>
      <c s="37">
        <v>125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70</v>
      </c>
      <c>
        <f>(M441*21)/100</f>
      </c>
      <c t="s">
        <v>28</v>
      </c>
    </row>
    <row r="442" spans="1:5" ht="12.75">
      <c r="A442" s="35" t="s">
        <v>57</v>
      </c>
      <c r="E442" s="39" t="s">
        <v>5</v>
      </c>
    </row>
    <row r="443" spans="1:5" ht="12.75">
      <c r="A443" s="35" t="s">
        <v>59</v>
      </c>
      <c r="E443" s="40" t="s">
        <v>634</v>
      </c>
    </row>
    <row r="444" spans="1:5" ht="12.75">
      <c r="A444" t="s">
        <v>60</v>
      </c>
      <c r="E444" s="39" t="s">
        <v>635</v>
      </c>
    </row>
    <row r="445" spans="1:16" ht="25.5">
      <c r="A445" t="s">
        <v>50</v>
      </c>
      <c s="34" t="s">
        <v>464</v>
      </c>
      <c s="34" t="s">
        <v>1379</v>
      </c>
      <c s="35" t="s">
        <v>5</v>
      </c>
      <c s="6" t="s">
        <v>1457</v>
      </c>
      <c s="36" t="s">
        <v>69</v>
      </c>
      <c s="37">
        <v>100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56</v>
      </c>
      <c>
        <f>(M445*21)/100</f>
      </c>
      <c t="s">
        <v>28</v>
      </c>
    </row>
    <row r="446" spans="1:5" ht="12.75">
      <c r="A446" s="35" t="s">
        <v>57</v>
      </c>
      <c r="E446" s="39" t="s">
        <v>5</v>
      </c>
    </row>
    <row r="447" spans="1:5" ht="12.75">
      <c r="A447" s="35" t="s">
        <v>59</v>
      </c>
      <c r="E447" s="40" t="s">
        <v>634</v>
      </c>
    </row>
    <row r="448" spans="1:5" ht="76.5">
      <c r="A448" t="s">
        <v>60</v>
      </c>
      <c r="E448" s="39" t="s">
        <v>1381</v>
      </c>
    </row>
    <row r="449" spans="1:16" ht="25.5">
      <c r="A449" t="s">
        <v>50</v>
      </c>
      <c s="34" t="s">
        <v>467</v>
      </c>
      <c s="34" t="s">
        <v>1015</v>
      </c>
      <c s="35" t="s">
        <v>5</v>
      </c>
      <c s="6" t="s">
        <v>1458</v>
      </c>
      <c s="36" t="s">
        <v>69</v>
      </c>
      <c s="37">
        <v>385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56</v>
      </c>
      <c>
        <f>(M449*21)/100</f>
      </c>
      <c t="s">
        <v>28</v>
      </c>
    </row>
    <row r="450" spans="1:5" ht="12.75">
      <c r="A450" s="35" t="s">
        <v>57</v>
      </c>
      <c r="E450" s="39" t="s">
        <v>5</v>
      </c>
    </row>
    <row r="451" spans="1:5" ht="12.75">
      <c r="A451" s="35" t="s">
        <v>59</v>
      </c>
      <c r="E451" s="40" t="s">
        <v>634</v>
      </c>
    </row>
    <row r="452" spans="1:5" ht="76.5">
      <c r="A452" t="s">
        <v>60</v>
      </c>
      <c r="E452" s="39" t="s">
        <v>1381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COUNTIFS(L8:L258,"=0",A8:A258,"P")+COUNTIFS(L8:L258,"",A8:A258,"P")+SUM(Q8:Q258)</f>
      </c>
    </row>
    <row r="8" spans="1:13" ht="12.75">
      <c r="A8" t="s">
        <v>45</v>
      </c>
      <c r="C8" s="28" t="s">
        <v>1461</v>
      </c>
      <c r="E8" s="30" t="s">
        <v>1460</v>
      </c>
      <c r="J8" s="29">
        <f>0+J9+J34+J175+J208+J249</f>
      </c>
      <c s="29">
        <f>0+K9+K34+K175+K208+K249</f>
      </c>
      <c s="29">
        <f>0+L9+L34+L175+L208+L249</f>
      </c>
      <c s="29">
        <f>0+M9+M34+M175+M208+M249</f>
      </c>
    </row>
    <row r="9" spans="1:13" ht="12.75">
      <c r="A9" t="s">
        <v>47</v>
      </c>
      <c r="C9" s="31" t="s">
        <v>51</v>
      </c>
      <c r="E9" s="33" t="s">
        <v>957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51</v>
      </c>
      <c s="34" t="s">
        <v>963</v>
      </c>
      <c s="35" t="s">
        <v>5</v>
      </c>
      <c s="6" t="s">
        <v>964</v>
      </c>
      <c s="36" t="s">
        <v>79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1462</v>
      </c>
      <c s="35" t="s">
        <v>5</v>
      </c>
      <c s="6" t="s">
        <v>1463</v>
      </c>
      <c s="36" t="s">
        <v>69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25.5">
      <c r="A18" t="s">
        <v>50</v>
      </c>
      <c s="34" t="s">
        <v>26</v>
      </c>
      <c s="34" t="s">
        <v>983</v>
      </c>
      <c s="35" t="s">
        <v>5</v>
      </c>
      <c s="6" t="s">
        <v>984</v>
      </c>
      <c s="36" t="s">
        <v>79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25.5">
      <c r="A22" t="s">
        <v>50</v>
      </c>
      <c s="34" t="s">
        <v>4</v>
      </c>
      <c s="34" t="s">
        <v>164</v>
      </c>
      <c s="35" t="s">
        <v>5</v>
      </c>
      <c s="6" t="s">
        <v>165</v>
      </c>
      <c s="36" t="s">
        <v>79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1464</v>
      </c>
      <c s="35" t="s">
        <v>5</v>
      </c>
      <c s="6" t="s">
        <v>1010</v>
      </c>
      <c s="36" t="s">
        <v>183</v>
      </c>
      <c s="37">
        <v>0.3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76.5">
      <c r="A29" t="s">
        <v>60</v>
      </c>
      <c r="E29" s="39" t="s">
        <v>1011</v>
      </c>
    </row>
    <row r="30" spans="1:16" ht="12.75">
      <c r="A30" t="s">
        <v>50</v>
      </c>
      <c s="34" t="s">
        <v>27</v>
      </c>
      <c s="34" t="s">
        <v>1465</v>
      </c>
      <c s="35" t="s">
        <v>5</v>
      </c>
      <c s="6" t="s">
        <v>1013</v>
      </c>
      <c s="36" t="s">
        <v>183</v>
      </c>
      <c s="37">
        <v>0.3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89.25">
      <c r="A33" t="s">
        <v>60</v>
      </c>
      <c r="E33" s="39" t="s">
        <v>1014</v>
      </c>
    </row>
    <row r="34" spans="1:13" ht="12.75">
      <c r="A34" t="s">
        <v>47</v>
      </c>
      <c r="C34" s="31" t="s">
        <v>28</v>
      </c>
      <c r="E34" s="33" t="s">
        <v>1385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</f>
      </c>
      <c s="32">
        <f>0+M35+M39+M43+M47+M51+M55+M59+M63+M67+M71+M75+M79+M83+M87+M91+M95+M99+M103+M107+M111+M115+M119+M123+M127+M131+M135+M139+M143+M147+M151+M155+M159+M163+M167+M171</f>
      </c>
    </row>
    <row r="35" spans="1:16" ht="25.5">
      <c r="A35" t="s">
        <v>50</v>
      </c>
      <c s="34" t="s">
        <v>65</v>
      </c>
      <c s="34" t="s">
        <v>1466</v>
      </c>
      <c s="35" t="s">
        <v>5</v>
      </c>
      <c s="6" t="s">
        <v>1467</v>
      </c>
      <c s="36" t="s">
        <v>69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634</v>
      </c>
    </row>
    <row r="38" spans="1:5" ht="12.75">
      <c r="A38" t="s">
        <v>60</v>
      </c>
      <c r="E38" s="39" t="s">
        <v>635</v>
      </c>
    </row>
    <row r="39" spans="1:16" ht="12.75">
      <c r="A39" t="s">
        <v>50</v>
      </c>
      <c s="34" t="s">
        <v>82</v>
      </c>
      <c s="34" t="s">
        <v>838</v>
      </c>
      <c s="35" t="s">
        <v>5</v>
      </c>
      <c s="6" t="s">
        <v>839</v>
      </c>
      <c s="36" t="s">
        <v>79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634</v>
      </c>
    </row>
    <row r="42" spans="1:5" ht="12.75">
      <c r="A42" t="s">
        <v>60</v>
      </c>
      <c r="E42" s="39" t="s">
        <v>635</v>
      </c>
    </row>
    <row r="43" spans="1:16" ht="12.75">
      <c r="A43" t="s">
        <v>50</v>
      </c>
      <c s="34" t="s">
        <v>85</v>
      </c>
      <c s="34" t="s">
        <v>840</v>
      </c>
      <c s="35" t="s">
        <v>5</v>
      </c>
      <c s="6" t="s">
        <v>841</v>
      </c>
      <c s="36" t="s">
        <v>151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634</v>
      </c>
    </row>
    <row r="46" spans="1:5" ht="12.75">
      <c r="A46" t="s">
        <v>60</v>
      </c>
      <c r="E46" s="39" t="s">
        <v>635</v>
      </c>
    </row>
    <row r="47" spans="1:16" ht="25.5">
      <c r="A47" t="s">
        <v>50</v>
      </c>
      <c s="34" t="s">
        <v>88</v>
      </c>
      <c s="34" t="s">
        <v>981</v>
      </c>
      <c s="35" t="s">
        <v>5</v>
      </c>
      <c s="6" t="s">
        <v>982</v>
      </c>
      <c s="36" t="s">
        <v>79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634</v>
      </c>
    </row>
    <row r="50" spans="1:5" ht="12.75">
      <c r="A50" t="s">
        <v>60</v>
      </c>
      <c r="E50" s="39" t="s">
        <v>635</v>
      </c>
    </row>
    <row r="51" spans="1:16" ht="25.5">
      <c r="A51" t="s">
        <v>50</v>
      </c>
      <c s="34" t="s">
        <v>91</v>
      </c>
      <c s="34" t="s">
        <v>983</v>
      </c>
      <c s="35" t="s">
        <v>5</v>
      </c>
      <c s="6" t="s">
        <v>984</v>
      </c>
      <c s="36" t="s">
        <v>79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634</v>
      </c>
    </row>
    <row r="54" spans="1:5" ht="12.75">
      <c r="A54" t="s">
        <v>60</v>
      </c>
      <c r="E54" s="39" t="s">
        <v>635</v>
      </c>
    </row>
    <row r="55" spans="1:16" ht="25.5">
      <c r="A55" t="s">
        <v>50</v>
      </c>
      <c s="34" t="s">
        <v>94</v>
      </c>
      <c s="34" t="s">
        <v>983</v>
      </c>
      <c s="35" t="s">
        <v>51</v>
      </c>
      <c s="6" t="s">
        <v>984</v>
      </c>
      <c s="36" t="s">
        <v>79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634</v>
      </c>
    </row>
    <row r="58" spans="1:5" ht="12.75">
      <c r="A58" t="s">
        <v>60</v>
      </c>
      <c r="E58" s="39" t="s">
        <v>635</v>
      </c>
    </row>
    <row r="59" spans="1:16" ht="25.5">
      <c r="A59" t="s">
        <v>50</v>
      </c>
      <c s="34" t="s">
        <v>97</v>
      </c>
      <c s="34" t="s">
        <v>1386</v>
      </c>
      <c s="35" t="s">
        <v>5</v>
      </c>
      <c s="6" t="s">
        <v>1387</v>
      </c>
      <c s="36" t="s">
        <v>79</v>
      </c>
      <c s="37">
        <v>18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634</v>
      </c>
    </row>
    <row r="62" spans="1:5" ht="12.75">
      <c r="A62" t="s">
        <v>60</v>
      </c>
      <c r="E62" s="39" t="s">
        <v>635</v>
      </c>
    </row>
    <row r="63" spans="1:16" ht="25.5">
      <c r="A63" t="s">
        <v>50</v>
      </c>
      <c s="34" t="s">
        <v>100</v>
      </c>
      <c s="34" t="s">
        <v>1388</v>
      </c>
      <c s="35" t="s">
        <v>5</v>
      </c>
      <c s="6" t="s">
        <v>1389</v>
      </c>
      <c s="36" t="s">
        <v>79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12.75">
      <c r="A65" s="35" t="s">
        <v>59</v>
      </c>
      <c r="E65" s="40" t="s">
        <v>634</v>
      </c>
    </row>
    <row r="66" spans="1:5" ht="12.75">
      <c r="A66" t="s">
        <v>60</v>
      </c>
      <c r="E66" s="39" t="s">
        <v>635</v>
      </c>
    </row>
    <row r="67" spans="1:16" ht="12.75">
      <c r="A67" t="s">
        <v>50</v>
      </c>
      <c s="34" t="s">
        <v>103</v>
      </c>
      <c s="34" t="s">
        <v>555</v>
      </c>
      <c s="35" t="s">
        <v>5</v>
      </c>
      <c s="6" t="s">
        <v>556</v>
      </c>
      <c s="36" t="s">
        <v>79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634</v>
      </c>
    </row>
    <row r="70" spans="1:5" ht="12.75">
      <c r="A70" t="s">
        <v>60</v>
      </c>
      <c r="E70" s="39" t="s">
        <v>635</v>
      </c>
    </row>
    <row r="71" spans="1:16" ht="12.75">
      <c r="A71" t="s">
        <v>50</v>
      </c>
      <c s="34" t="s">
        <v>110</v>
      </c>
      <c s="34" t="s">
        <v>1027</v>
      </c>
      <c s="35" t="s">
        <v>5</v>
      </c>
      <c s="6" t="s">
        <v>1028</v>
      </c>
      <c s="36" t="s">
        <v>79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634</v>
      </c>
    </row>
    <row r="74" spans="1:5" ht="12.75">
      <c r="A74" t="s">
        <v>60</v>
      </c>
      <c r="E74" s="39" t="s">
        <v>635</v>
      </c>
    </row>
    <row r="75" spans="1:16" ht="12.75">
      <c r="A75" t="s">
        <v>50</v>
      </c>
      <c s="34" t="s">
        <v>113</v>
      </c>
      <c s="34" t="s">
        <v>757</v>
      </c>
      <c s="35" t="s">
        <v>5</v>
      </c>
      <c s="6" t="s">
        <v>758</v>
      </c>
      <c s="36" t="s">
        <v>79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634</v>
      </c>
    </row>
    <row r="78" spans="1:5" ht="12.75">
      <c r="A78" t="s">
        <v>60</v>
      </c>
      <c r="E78" s="39" t="s">
        <v>635</v>
      </c>
    </row>
    <row r="79" spans="1:16" ht="12.75">
      <c r="A79" t="s">
        <v>50</v>
      </c>
      <c s="34" t="s">
        <v>116</v>
      </c>
      <c s="34" t="s">
        <v>557</v>
      </c>
      <c s="35" t="s">
        <v>5</v>
      </c>
      <c s="6" t="s">
        <v>558</v>
      </c>
      <c s="36" t="s">
        <v>79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634</v>
      </c>
    </row>
    <row r="82" spans="1:5" ht="12.75">
      <c r="A82" t="s">
        <v>60</v>
      </c>
      <c r="E82" s="39" t="s">
        <v>635</v>
      </c>
    </row>
    <row r="83" spans="1:16" ht="12.75">
      <c r="A83" t="s">
        <v>50</v>
      </c>
      <c s="34" t="s">
        <v>119</v>
      </c>
      <c s="34" t="s">
        <v>767</v>
      </c>
      <c s="35" t="s">
        <v>5</v>
      </c>
      <c s="6" t="s">
        <v>768</v>
      </c>
      <c s="36" t="s">
        <v>79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634</v>
      </c>
    </row>
    <row r="86" spans="1:5" ht="12.75">
      <c r="A86" t="s">
        <v>60</v>
      </c>
      <c r="E86" s="39" t="s">
        <v>635</v>
      </c>
    </row>
    <row r="87" spans="1:16" ht="12.75">
      <c r="A87" t="s">
        <v>50</v>
      </c>
      <c s="34" t="s">
        <v>122</v>
      </c>
      <c s="34" t="s">
        <v>773</v>
      </c>
      <c s="35" t="s">
        <v>5</v>
      </c>
      <c s="6" t="s">
        <v>774</v>
      </c>
      <c s="36" t="s">
        <v>79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634</v>
      </c>
    </row>
    <row r="90" spans="1:5" ht="12.75">
      <c r="A90" t="s">
        <v>60</v>
      </c>
      <c r="E90" s="39" t="s">
        <v>635</v>
      </c>
    </row>
    <row r="91" spans="1:16" ht="12.75">
      <c r="A91" t="s">
        <v>50</v>
      </c>
      <c s="34" t="s">
        <v>125</v>
      </c>
      <c s="34" t="s">
        <v>775</v>
      </c>
      <c s="35" t="s">
        <v>5</v>
      </c>
      <c s="6" t="s">
        <v>776</v>
      </c>
      <c s="36" t="s">
        <v>79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1390</v>
      </c>
    </row>
    <row r="94" spans="1:5" ht="12.75">
      <c r="A94" t="s">
        <v>60</v>
      </c>
      <c r="E94" s="39" t="s">
        <v>71</v>
      </c>
    </row>
    <row r="95" spans="1:16" ht="12.75">
      <c r="A95" t="s">
        <v>50</v>
      </c>
      <c s="34" t="s">
        <v>128</v>
      </c>
      <c s="34" t="s">
        <v>1391</v>
      </c>
      <c s="35" t="s">
        <v>5</v>
      </c>
      <c s="6" t="s">
        <v>1392</v>
      </c>
      <c s="36" t="s">
        <v>79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634</v>
      </c>
    </row>
    <row r="98" spans="1:5" ht="12.75">
      <c r="A98" t="s">
        <v>60</v>
      </c>
      <c r="E98" s="39" t="s">
        <v>635</v>
      </c>
    </row>
    <row r="99" spans="1:16" ht="12.75">
      <c r="A99" t="s">
        <v>50</v>
      </c>
      <c s="34" t="s">
        <v>179</v>
      </c>
      <c s="34" t="s">
        <v>1393</v>
      </c>
      <c s="35" t="s">
        <v>5</v>
      </c>
      <c s="6" t="s">
        <v>1394</v>
      </c>
      <c s="36" t="s">
        <v>79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634</v>
      </c>
    </row>
    <row r="102" spans="1:5" ht="12.75">
      <c r="A102" t="s">
        <v>60</v>
      </c>
      <c r="E102" s="39" t="s">
        <v>635</v>
      </c>
    </row>
    <row r="103" spans="1:16" ht="12.75">
      <c r="A103" t="s">
        <v>50</v>
      </c>
      <c s="34" t="s">
        <v>180</v>
      </c>
      <c s="34" t="s">
        <v>1158</v>
      </c>
      <c s="35" t="s">
        <v>5</v>
      </c>
      <c s="6" t="s">
        <v>1159</v>
      </c>
      <c s="36" t="s">
        <v>79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634</v>
      </c>
    </row>
    <row r="106" spans="1:5" ht="12.75">
      <c r="A106" t="s">
        <v>60</v>
      </c>
      <c r="E106" s="39" t="s">
        <v>635</v>
      </c>
    </row>
    <row r="107" spans="1:16" ht="12.75">
      <c r="A107" t="s">
        <v>50</v>
      </c>
      <c s="34" t="s">
        <v>184</v>
      </c>
      <c s="34" t="s">
        <v>1352</v>
      </c>
      <c s="35" t="s">
        <v>5</v>
      </c>
      <c s="6" t="s">
        <v>1353</v>
      </c>
      <c s="36" t="s">
        <v>79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634</v>
      </c>
    </row>
    <row r="110" spans="1:5" ht="12.75">
      <c r="A110" t="s">
        <v>60</v>
      </c>
      <c r="E110" s="39" t="s">
        <v>635</v>
      </c>
    </row>
    <row r="111" spans="1:16" ht="12.75">
      <c r="A111" t="s">
        <v>50</v>
      </c>
      <c s="34" t="s">
        <v>187</v>
      </c>
      <c s="34" t="s">
        <v>1160</v>
      </c>
      <c s="35" t="s">
        <v>5</v>
      </c>
      <c s="6" t="s">
        <v>1161</v>
      </c>
      <c s="36" t="s">
        <v>79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634</v>
      </c>
    </row>
    <row r="114" spans="1:5" ht="12.75">
      <c r="A114" t="s">
        <v>60</v>
      </c>
      <c r="E114" s="39" t="s">
        <v>635</v>
      </c>
    </row>
    <row r="115" spans="1:16" ht="12.75">
      <c r="A115" t="s">
        <v>50</v>
      </c>
      <c s="34" t="s">
        <v>190</v>
      </c>
      <c s="34" t="s">
        <v>1355</v>
      </c>
      <c s="35" t="s">
        <v>5</v>
      </c>
      <c s="6" t="s">
        <v>1356</v>
      </c>
      <c s="36" t="s">
        <v>79</v>
      </c>
      <c s="37">
        <v>10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634</v>
      </c>
    </row>
    <row r="118" spans="1:5" ht="12.75">
      <c r="A118" t="s">
        <v>60</v>
      </c>
      <c r="E118" s="39" t="s">
        <v>635</v>
      </c>
    </row>
    <row r="119" spans="1:16" ht="25.5">
      <c r="A119" t="s">
        <v>50</v>
      </c>
      <c s="34" t="s">
        <v>193</v>
      </c>
      <c s="34" t="s">
        <v>1468</v>
      </c>
      <c s="35" t="s">
        <v>5</v>
      </c>
      <c s="6" t="s">
        <v>1469</v>
      </c>
      <c s="36" t="s">
        <v>79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634</v>
      </c>
    </row>
    <row r="122" spans="1:5" ht="12.75">
      <c r="A122" t="s">
        <v>60</v>
      </c>
      <c r="E122" s="39" t="s">
        <v>635</v>
      </c>
    </row>
    <row r="123" spans="1:16" ht="12.75">
      <c r="A123" t="s">
        <v>50</v>
      </c>
      <c s="34" t="s">
        <v>196</v>
      </c>
      <c s="34" t="s">
        <v>1397</v>
      </c>
      <c s="35" t="s">
        <v>5</v>
      </c>
      <c s="6" t="s">
        <v>1398</v>
      </c>
      <c s="36" t="s">
        <v>79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634</v>
      </c>
    </row>
    <row r="126" spans="1:5" ht="12.75">
      <c r="A126" t="s">
        <v>60</v>
      </c>
      <c r="E126" s="39" t="s">
        <v>635</v>
      </c>
    </row>
    <row r="127" spans="1:16" ht="12.75">
      <c r="A127" t="s">
        <v>50</v>
      </c>
      <c s="34" t="s">
        <v>199</v>
      </c>
      <c s="34" t="s">
        <v>1399</v>
      </c>
      <c s="35" t="s">
        <v>5</v>
      </c>
      <c s="6" t="s">
        <v>1400</v>
      </c>
      <c s="36" t="s">
        <v>79</v>
      </c>
      <c s="37">
        <v>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634</v>
      </c>
    </row>
    <row r="130" spans="1:5" ht="12.75">
      <c r="A130" t="s">
        <v>60</v>
      </c>
      <c r="E130" s="39" t="s">
        <v>635</v>
      </c>
    </row>
    <row r="131" spans="1:16" ht="25.5">
      <c r="A131" t="s">
        <v>50</v>
      </c>
      <c s="34" t="s">
        <v>202</v>
      </c>
      <c s="34" t="s">
        <v>1470</v>
      </c>
      <c s="35" t="s">
        <v>5</v>
      </c>
      <c s="6" t="s">
        <v>1471</v>
      </c>
      <c s="36" t="s">
        <v>79</v>
      </c>
      <c s="37">
        <v>18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634</v>
      </c>
    </row>
    <row r="134" spans="1:5" ht="12.75">
      <c r="A134" t="s">
        <v>60</v>
      </c>
      <c r="E134" s="39" t="s">
        <v>635</v>
      </c>
    </row>
    <row r="135" spans="1:16" ht="12.75">
      <c r="A135" t="s">
        <v>50</v>
      </c>
      <c s="34" t="s">
        <v>205</v>
      </c>
      <c s="34" t="s">
        <v>1401</v>
      </c>
      <c s="35" t="s">
        <v>5</v>
      </c>
      <c s="6" t="s">
        <v>1402</v>
      </c>
      <c s="36" t="s">
        <v>79</v>
      </c>
      <c s="37">
        <v>18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634</v>
      </c>
    </row>
    <row r="138" spans="1:5" ht="12.75">
      <c r="A138" t="s">
        <v>60</v>
      </c>
      <c r="E138" s="39" t="s">
        <v>635</v>
      </c>
    </row>
    <row r="139" spans="1:16" ht="25.5">
      <c r="A139" t="s">
        <v>50</v>
      </c>
      <c s="34" t="s">
        <v>208</v>
      </c>
      <c s="34" t="s">
        <v>1403</v>
      </c>
      <c s="35" t="s">
        <v>5</v>
      </c>
      <c s="6" t="s">
        <v>1404</v>
      </c>
      <c s="36" t="s">
        <v>79</v>
      </c>
      <c s="37">
        <v>18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634</v>
      </c>
    </row>
    <row r="142" spans="1:5" ht="12.75">
      <c r="A142" t="s">
        <v>60</v>
      </c>
      <c r="E142" s="39" t="s">
        <v>635</v>
      </c>
    </row>
    <row r="143" spans="1:16" ht="12.75">
      <c r="A143" t="s">
        <v>50</v>
      </c>
      <c s="34" t="s">
        <v>211</v>
      </c>
      <c s="34" t="s">
        <v>1405</v>
      </c>
      <c s="35" t="s">
        <v>5</v>
      </c>
      <c s="6" t="s">
        <v>1406</v>
      </c>
      <c s="36" t="s">
        <v>79</v>
      </c>
      <c s="37">
        <v>72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634</v>
      </c>
    </row>
    <row r="146" spans="1:5" ht="12.75">
      <c r="A146" t="s">
        <v>60</v>
      </c>
      <c r="E146" s="39" t="s">
        <v>635</v>
      </c>
    </row>
    <row r="147" spans="1:16" ht="12.75">
      <c r="A147" t="s">
        <v>50</v>
      </c>
      <c s="34" t="s">
        <v>214</v>
      </c>
      <c s="34" t="s">
        <v>1407</v>
      </c>
      <c s="35" t="s">
        <v>5</v>
      </c>
      <c s="6" t="s">
        <v>1408</v>
      </c>
      <c s="36" t="s">
        <v>79</v>
      </c>
      <c s="37">
        <v>18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634</v>
      </c>
    </row>
    <row r="150" spans="1:5" ht="12.75">
      <c r="A150" t="s">
        <v>60</v>
      </c>
      <c r="E150" s="39" t="s">
        <v>635</v>
      </c>
    </row>
    <row r="151" spans="1:16" ht="12.75">
      <c r="A151" t="s">
        <v>50</v>
      </c>
      <c s="34" t="s">
        <v>217</v>
      </c>
      <c s="34" t="s">
        <v>1409</v>
      </c>
      <c s="35" t="s">
        <v>5</v>
      </c>
      <c s="6" t="s">
        <v>1410</v>
      </c>
      <c s="36" t="s">
        <v>79</v>
      </c>
      <c s="37">
        <v>18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634</v>
      </c>
    </row>
    <row r="154" spans="1:5" ht="12.75">
      <c r="A154" t="s">
        <v>60</v>
      </c>
      <c r="E154" s="39" t="s">
        <v>635</v>
      </c>
    </row>
    <row r="155" spans="1:16" ht="12.75">
      <c r="A155" t="s">
        <v>50</v>
      </c>
      <c s="34" t="s">
        <v>220</v>
      </c>
      <c s="34" t="s">
        <v>1472</v>
      </c>
      <c s="35" t="s">
        <v>5</v>
      </c>
      <c s="6" t="s">
        <v>1473</v>
      </c>
      <c s="36" t="s">
        <v>79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634</v>
      </c>
    </row>
    <row r="158" spans="1:5" ht="12.75">
      <c r="A158" t="s">
        <v>60</v>
      </c>
      <c r="E158" s="39" t="s">
        <v>635</v>
      </c>
    </row>
    <row r="159" spans="1:16" ht="12.75">
      <c r="A159" t="s">
        <v>50</v>
      </c>
      <c s="34" t="s">
        <v>223</v>
      </c>
      <c s="34" t="s">
        <v>1474</v>
      </c>
      <c s="35" t="s">
        <v>5</v>
      </c>
      <c s="6" t="s">
        <v>1475</v>
      </c>
      <c s="36" t="s">
        <v>69</v>
      </c>
      <c s="37">
        <v>20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634</v>
      </c>
    </row>
    <row r="162" spans="1:5" ht="12.75">
      <c r="A162" t="s">
        <v>60</v>
      </c>
      <c r="E162" s="39" t="s">
        <v>635</v>
      </c>
    </row>
    <row r="163" spans="1:16" ht="12.75">
      <c r="A163" t="s">
        <v>50</v>
      </c>
      <c s="34" t="s">
        <v>226</v>
      </c>
      <c s="34" t="s">
        <v>1476</v>
      </c>
      <c s="35" t="s">
        <v>5</v>
      </c>
      <c s="6" t="s">
        <v>1477</v>
      </c>
      <c s="36" t="s">
        <v>69</v>
      </c>
      <c s="37">
        <v>140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634</v>
      </c>
    </row>
    <row r="166" spans="1:5" ht="12.75">
      <c r="A166" t="s">
        <v>60</v>
      </c>
      <c r="E166" s="39" t="s">
        <v>635</v>
      </c>
    </row>
    <row r="167" spans="1:16" ht="12.75">
      <c r="A167" t="s">
        <v>50</v>
      </c>
      <c s="34" t="s">
        <v>227</v>
      </c>
      <c s="34" t="s">
        <v>1478</v>
      </c>
      <c s="35" t="s">
        <v>5</v>
      </c>
      <c s="6" t="s">
        <v>1479</v>
      </c>
      <c s="36" t="s">
        <v>1426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12.75">
      <c r="A169" s="35" t="s">
        <v>59</v>
      </c>
      <c r="E169" s="40" t="s">
        <v>634</v>
      </c>
    </row>
    <row r="170" spans="1:5" ht="12.75">
      <c r="A170" t="s">
        <v>60</v>
      </c>
      <c r="E170" s="39" t="s">
        <v>635</v>
      </c>
    </row>
    <row r="171" spans="1:16" ht="12.75">
      <c r="A171" t="s">
        <v>50</v>
      </c>
      <c s="34" t="s">
        <v>228</v>
      </c>
      <c s="34" t="s">
        <v>1480</v>
      </c>
      <c s="35" t="s">
        <v>5</v>
      </c>
      <c s="6" t="s">
        <v>1412</v>
      </c>
      <c s="36" t="s">
        <v>79</v>
      </c>
      <c s="37">
        <v>18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56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12.75">
      <c r="A173" s="35" t="s">
        <v>59</v>
      </c>
      <c r="E173" s="40" t="s">
        <v>634</v>
      </c>
    </row>
    <row r="174" spans="1:5" ht="153">
      <c r="A174" t="s">
        <v>60</v>
      </c>
      <c r="E174" s="39" t="s">
        <v>1413</v>
      </c>
    </row>
    <row r="175" spans="1:13" ht="12.75">
      <c r="A175" t="s">
        <v>47</v>
      </c>
      <c r="C175" s="31" t="s">
        <v>26</v>
      </c>
      <c r="E175" s="33" t="s">
        <v>1415</v>
      </c>
      <c r="J175" s="32">
        <f>0</f>
      </c>
      <c s="32">
        <f>0</f>
      </c>
      <c s="32">
        <f>0+L176+L180+L184+L188+L192+L196+L200+L204</f>
      </c>
      <c s="32">
        <f>0+M176+M180+M184+M188+M192+M196+M200+M204</f>
      </c>
    </row>
    <row r="176" spans="1:16" ht="12.75">
      <c r="A176" t="s">
        <v>50</v>
      </c>
      <c s="34" t="s">
        <v>231</v>
      </c>
      <c s="34" t="s">
        <v>1481</v>
      </c>
      <c s="35" t="s">
        <v>5</v>
      </c>
      <c s="6" t="s">
        <v>1482</v>
      </c>
      <c s="36" t="s">
        <v>69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1483</v>
      </c>
    </row>
    <row r="179" spans="1:5" ht="12.75">
      <c r="A179" t="s">
        <v>60</v>
      </c>
      <c r="E179" s="39" t="s">
        <v>71</v>
      </c>
    </row>
    <row r="180" spans="1:16" ht="12.75">
      <c r="A180" t="s">
        <v>50</v>
      </c>
      <c s="34" t="s">
        <v>232</v>
      </c>
      <c s="34" t="s">
        <v>761</v>
      </c>
      <c s="35" t="s">
        <v>5</v>
      </c>
      <c s="6" t="s">
        <v>762</v>
      </c>
      <c s="36" t="s">
        <v>69</v>
      </c>
      <c s="37">
        <v>335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634</v>
      </c>
    </row>
    <row r="183" spans="1:5" ht="12.75">
      <c r="A183" t="s">
        <v>60</v>
      </c>
      <c r="E183" s="39" t="s">
        <v>635</v>
      </c>
    </row>
    <row r="184" spans="1:16" ht="12.75">
      <c r="A184" t="s">
        <v>50</v>
      </c>
      <c s="34" t="s">
        <v>233</v>
      </c>
      <c s="34" t="s">
        <v>638</v>
      </c>
      <c s="35" t="s">
        <v>5</v>
      </c>
      <c s="6" t="s">
        <v>639</v>
      </c>
      <c s="36" t="s">
        <v>174</v>
      </c>
      <c s="37">
        <v>0.05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5</v>
      </c>
    </row>
    <row r="186" spans="1:5" ht="12.75">
      <c r="A186" s="35" t="s">
        <v>59</v>
      </c>
      <c r="E186" s="40" t="s">
        <v>634</v>
      </c>
    </row>
    <row r="187" spans="1:5" ht="12.75">
      <c r="A187" t="s">
        <v>60</v>
      </c>
      <c r="E187" s="39" t="s">
        <v>635</v>
      </c>
    </row>
    <row r="188" spans="1:16" ht="12.75">
      <c r="A188" t="s">
        <v>50</v>
      </c>
      <c s="34" t="s">
        <v>293</v>
      </c>
      <c s="34" t="s">
        <v>640</v>
      </c>
      <c s="35" t="s">
        <v>5</v>
      </c>
      <c s="6" t="s">
        <v>641</v>
      </c>
      <c s="36" t="s">
        <v>69</v>
      </c>
      <c s="37">
        <v>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634</v>
      </c>
    </row>
    <row r="191" spans="1:5" ht="12.75">
      <c r="A191" t="s">
        <v>60</v>
      </c>
      <c r="E191" s="39" t="s">
        <v>635</v>
      </c>
    </row>
    <row r="192" spans="1:16" ht="12.75">
      <c r="A192" t="s">
        <v>50</v>
      </c>
      <c s="34" t="s">
        <v>296</v>
      </c>
      <c s="34" t="s">
        <v>646</v>
      </c>
      <c s="35" t="s">
        <v>5</v>
      </c>
      <c s="6" t="s">
        <v>647</v>
      </c>
      <c s="36" t="s">
        <v>79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634</v>
      </c>
    </row>
    <row r="195" spans="1:5" ht="102">
      <c r="A195" t="s">
        <v>60</v>
      </c>
      <c r="E195" s="39" t="s">
        <v>1416</v>
      </c>
    </row>
    <row r="196" spans="1:16" ht="12.75">
      <c r="A196" t="s">
        <v>50</v>
      </c>
      <c s="34" t="s">
        <v>299</v>
      </c>
      <c s="34" t="s">
        <v>648</v>
      </c>
      <c s="35" t="s">
        <v>5</v>
      </c>
      <c s="6" t="s">
        <v>649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634</v>
      </c>
    </row>
    <row r="199" spans="1:5" ht="102">
      <c r="A199" t="s">
        <v>60</v>
      </c>
      <c r="E199" s="39" t="s">
        <v>1417</v>
      </c>
    </row>
    <row r="200" spans="1:16" ht="12.75">
      <c r="A200" t="s">
        <v>50</v>
      </c>
      <c s="34" t="s">
        <v>302</v>
      </c>
      <c s="34" t="s">
        <v>1418</v>
      </c>
      <c s="35" t="s">
        <v>5</v>
      </c>
      <c s="6" t="s">
        <v>1419</v>
      </c>
      <c s="36" t="s">
        <v>1420</v>
      </c>
      <c s="37">
        <v>0.1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634</v>
      </c>
    </row>
    <row r="203" spans="1:5" ht="12.75">
      <c r="A203" t="s">
        <v>60</v>
      </c>
      <c r="E203" s="39" t="s">
        <v>635</v>
      </c>
    </row>
    <row r="204" spans="1:16" ht="12.75">
      <c r="A204" t="s">
        <v>50</v>
      </c>
      <c s="34" t="s">
        <v>305</v>
      </c>
      <c s="34" t="s">
        <v>1421</v>
      </c>
      <c s="35" t="s">
        <v>5</v>
      </c>
      <c s="6" t="s">
        <v>1422</v>
      </c>
      <c s="36" t="s">
        <v>1420</v>
      </c>
      <c s="37">
        <v>0.1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634</v>
      </c>
    </row>
    <row r="207" spans="1:5" ht="12.75">
      <c r="A207" t="s">
        <v>60</v>
      </c>
      <c r="E207" s="39" t="s">
        <v>635</v>
      </c>
    </row>
    <row r="208" spans="1:13" ht="12.75">
      <c r="A208" t="s">
        <v>47</v>
      </c>
      <c r="C208" s="31" t="s">
        <v>4</v>
      </c>
      <c r="E208" s="33" t="s">
        <v>1423</v>
      </c>
      <c r="J208" s="32">
        <f>0</f>
      </c>
      <c s="32">
        <f>0</f>
      </c>
      <c s="32">
        <f>0+L209+L213+L217+L221+L225+L229+L233+L237+L241+L245</f>
      </c>
      <c s="32">
        <f>0+M209+M213+M217+M221+M225+M229+M233+M237+M241+M245</f>
      </c>
    </row>
    <row r="209" spans="1:16" ht="12.75">
      <c r="A209" t="s">
        <v>50</v>
      </c>
      <c s="34" t="s">
        <v>308</v>
      </c>
      <c s="34" t="s">
        <v>104</v>
      </c>
      <c s="35" t="s">
        <v>5</v>
      </c>
      <c s="6" t="s">
        <v>105</v>
      </c>
      <c s="36" t="s">
        <v>106</v>
      </c>
      <c s="37">
        <v>80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70</v>
      </c>
      <c>
        <f>(M209*21)/100</f>
      </c>
      <c t="s">
        <v>28</v>
      </c>
    </row>
    <row r="210" spans="1:5" ht="12.75">
      <c r="A210" s="35" t="s">
        <v>57</v>
      </c>
      <c r="E210" s="39" t="s">
        <v>107</v>
      </c>
    </row>
    <row r="211" spans="1:5" ht="25.5">
      <c r="A211" s="35" t="s">
        <v>59</v>
      </c>
      <c r="E211" s="40" t="s">
        <v>108</v>
      </c>
    </row>
    <row r="212" spans="1:5" ht="114.75">
      <c r="A212" t="s">
        <v>60</v>
      </c>
      <c r="E212" s="39" t="s">
        <v>109</v>
      </c>
    </row>
    <row r="213" spans="1:16" ht="12.75">
      <c r="A213" t="s">
        <v>50</v>
      </c>
      <c s="34" t="s">
        <v>311</v>
      </c>
      <c s="34" t="s">
        <v>1484</v>
      </c>
      <c s="35" t="s">
        <v>5</v>
      </c>
      <c s="6" t="s">
        <v>1485</v>
      </c>
      <c s="36" t="s">
        <v>1426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70</v>
      </c>
      <c>
        <f>(M213*21)/100</f>
      </c>
      <c t="s">
        <v>28</v>
      </c>
    </row>
    <row r="214" spans="1:5" ht="12.75">
      <c r="A214" s="35" t="s">
        <v>57</v>
      </c>
      <c r="E214" s="39" t="s">
        <v>5</v>
      </c>
    </row>
    <row r="215" spans="1:5" ht="12.75">
      <c r="A215" s="35" t="s">
        <v>59</v>
      </c>
      <c r="E215" s="40" t="s">
        <v>634</v>
      </c>
    </row>
    <row r="216" spans="1:5" ht="12.75">
      <c r="A216" t="s">
        <v>60</v>
      </c>
      <c r="E216" s="39" t="s">
        <v>635</v>
      </c>
    </row>
    <row r="217" spans="1:16" ht="12.75">
      <c r="A217" t="s">
        <v>50</v>
      </c>
      <c s="34" t="s">
        <v>314</v>
      </c>
      <c s="34" t="s">
        <v>1427</v>
      </c>
      <c s="35" t="s">
        <v>5</v>
      </c>
      <c s="6" t="s">
        <v>1428</v>
      </c>
      <c s="36" t="s">
        <v>1426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70</v>
      </c>
      <c>
        <f>(M217*21)/100</f>
      </c>
      <c t="s">
        <v>28</v>
      </c>
    </row>
    <row r="218" spans="1:5" ht="12.75">
      <c r="A218" s="35" t="s">
        <v>57</v>
      </c>
      <c r="E218" s="39" t="s">
        <v>5</v>
      </c>
    </row>
    <row r="219" spans="1:5" ht="12.75">
      <c r="A219" s="35" t="s">
        <v>59</v>
      </c>
      <c r="E219" s="40" t="s">
        <v>634</v>
      </c>
    </row>
    <row r="220" spans="1:5" ht="12.75">
      <c r="A220" t="s">
        <v>60</v>
      </c>
      <c r="E220" s="39" t="s">
        <v>635</v>
      </c>
    </row>
    <row r="221" spans="1:16" ht="12.75">
      <c r="A221" t="s">
        <v>50</v>
      </c>
      <c s="34" t="s">
        <v>317</v>
      </c>
      <c s="34" t="s">
        <v>1429</v>
      </c>
      <c s="35" t="s">
        <v>5</v>
      </c>
      <c s="6" t="s">
        <v>1430</v>
      </c>
      <c s="36" t="s">
        <v>1426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70</v>
      </c>
      <c>
        <f>(M221*21)/100</f>
      </c>
      <c t="s">
        <v>28</v>
      </c>
    </row>
    <row r="222" spans="1:5" ht="12.75">
      <c r="A222" s="35" t="s">
        <v>57</v>
      </c>
      <c r="E222" s="39" t="s">
        <v>5</v>
      </c>
    </row>
    <row r="223" spans="1:5" ht="12.75">
      <c r="A223" s="35" t="s">
        <v>59</v>
      </c>
      <c r="E223" s="40" t="s">
        <v>634</v>
      </c>
    </row>
    <row r="224" spans="1:5" ht="12.75">
      <c r="A224" t="s">
        <v>60</v>
      </c>
      <c r="E224" s="39" t="s">
        <v>635</v>
      </c>
    </row>
    <row r="225" spans="1:16" ht="12.75">
      <c r="A225" t="s">
        <v>50</v>
      </c>
      <c s="34" t="s">
        <v>320</v>
      </c>
      <c s="34" t="s">
        <v>911</v>
      </c>
      <c s="35" t="s">
        <v>5</v>
      </c>
      <c s="6" t="s">
        <v>912</v>
      </c>
      <c s="36" t="s">
        <v>79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70</v>
      </c>
      <c>
        <f>(M225*21)/100</f>
      </c>
      <c t="s">
        <v>28</v>
      </c>
    </row>
    <row r="226" spans="1:5" ht="12.75">
      <c r="A226" s="35" t="s">
        <v>57</v>
      </c>
      <c r="E226" s="39" t="s">
        <v>5</v>
      </c>
    </row>
    <row r="227" spans="1:5" ht="12.75">
      <c r="A227" s="35" t="s">
        <v>59</v>
      </c>
      <c r="E227" s="40" t="s">
        <v>634</v>
      </c>
    </row>
    <row r="228" spans="1:5" ht="12.75">
      <c r="A228" t="s">
        <v>60</v>
      </c>
      <c r="E228" s="39" t="s">
        <v>635</v>
      </c>
    </row>
    <row r="229" spans="1:16" ht="12.75">
      <c r="A229" t="s">
        <v>50</v>
      </c>
      <c s="34" t="s">
        <v>323</v>
      </c>
      <c s="34" t="s">
        <v>915</v>
      </c>
      <c s="35" t="s">
        <v>5</v>
      </c>
      <c s="6" t="s">
        <v>916</v>
      </c>
      <c s="36" t="s">
        <v>79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70</v>
      </c>
      <c>
        <f>(M229*21)/100</f>
      </c>
      <c t="s">
        <v>28</v>
      </c>
    </row>
    <row r="230" spans="1:5" ht="12.75">
      <c r="A230" s="35" t="s">
        <v>57</v>
      </c>
      <c r="E230" s="39" t="s">
        <v>5</v>
      </c>
    </row>
    <row r="231" spans="1:5" ht="12.75">
      <c r="A231" s="35" t="s">
        <v>59</v>
      </c>
      <c r="E231" s="40" t="s">
        <v>634</v>
      </c>
    </row>
    <row r="232" spans="1:5" ht="12.75">
      <c r="A232" t="s">
        <v>60</v>
      </c>
      <c r="E232" s="39" t="s">
        <v>635</v>
      </c>
    </row>
    <row r="233" spans="1:16" ht="12.75">
      <c r="A233" t="s">
        <v>50</v>
      </c>
      <c s="34" t="s">
        <v>327</v>
      </c>
      <c s="34" t="s">
        <v>1431</v>
      </c>
      <c s="35" t="s">
        <v>5</v>
      </c>
      <c s="6" t="s">
        <v>1432</v>
      </c>
      <c s="36" t="s">
        <v>79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70</v>
      </c>
      <c>
        <f>(M233*21)/100</f>
      </c>
      <c t="s">
        <v>28</v>
      </c>
    </row>
    <row r="234" spans="1:5" ht="12.75">
      <c r="A234" s="35" t="s">
        <v>57</v>
      </c>
      <c r="E234" s="39" t="s">
        <v>5</v>
      </c>
    </row>
    <row r="235" spans="1:5" ht="12.75">
      <c r="A235" s="35" t="s">
        <v>59</v>
      </c>
      <c r="E235" s="40" t="s">
        <v>634</v>
      </c>
    </row>
    <row r="236" spans="1:5" ht="12.75">
      <c r="A236" t="s">
        <v>60</v>
      </c>
      <c r="E236" s="39" t="s">
        <v>635</v>
      </c>
    </row>
    <row r="237" spans="1:16" ht="25.5">
      <c r="A237" t="s">
        <v>50</v>
      </c>
      <c s="34" t="s">
        <v>330</v>
      </c>
      <c s="34" t="s">
        <v>1433</v>
      </c>
      <c s="35" t="s">
        <v>5</v>
      </c>
      <c s="6" t="s">
        <v>1434</v>
      </c>
      <c s="36" t="s">
        <v>79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70</v>
      </c>
      <c>
        <f>(M237*21)/100</f>
      </c>
      <c t="s">
        <v>28</v>
      </c>
    </row>
    <row r="238" spans="1:5" ht="12.75">
      <c r="A238" s="35" t="s">
        <v>57</v>
      </c>
      <c r="E238" s="39" t="s">
        <v>5</v>
      </c>
    </row>
    <row r="239" spans="1:5" ht="12.75">
      <c r="A239" s="35" t="s">
        <v>59</v>
      </c>
      <c r="E239" s="40" t="s">
        <v>634</v>
      </c>
    </row>
    <row r="240" spans="1:5" ht="12.75">
      <c r="A240" t="s">
        <v>60</v>
      </c>
      <c r="E240" s="39" t="s">
        <v>635</v>
      </c>
    </row>
    <row r="241" spans="1:16" ht="25.5">
      <c r="A241" t="s">
        <v>50</v>
      </c>
      <c s="34" t="s">
        <v>333</v>
      </c>
      <c s="34" t="s">
        <v>1435</v>
      </c>
      <c s="35" t="s">
        <v>5</v>
      </c>
      <c s="6" t="s">
        <v>1436</v>
      </c>
      <c s="36" t="s">
        <v>79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70</v>
      </c>
      <c>
        <f>(M241*21)/100</f>
      </c>
      <c t="s">
        <v>28</v>
      </c>
    </row>
    <row r="242" spans="1:5" ht="12.75">
      <c r="A242" s="35" t="s">
        <v>57</v>
      </c>
      <c r="E242" s="39" t="s">
        <v>5</v>
      </c>
    </row>
    <row r="243" spans="1:5" ht="12.75">
      <c r="A243" s="35" t="s">
        <v>59</v>
      </c>
      <c r="E243" s="40" t="s">
        <v>634</v>
      </c>
    </row>
    <row r="244" spans="1:5" ht="12.75">
      <c r="A244" t="s">
        <v>60</v>
      </c>
      <c r="E244" s="39" t="s">
        <v>635</v>
      </c>
    </row>
    <row r="245" spans="1:16" ht="25.5">
      <c r="A245" t="s">
        <v>50</v>
      </c>
      <c s="34" t="s">
        <v>336</v>
      </c>
      <c s="34" t="s">
        <v>729</v>
      </c>
      <c s="35" t="s">
        <v>5</v>
      </c>
      <c s="6" t="s">
        <v>730</v>
      </c>
      <c s="36" t="s">
        <v>79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70</v>
      </c>
      <c>
        <f>(M245*21)/100</f>
      </c>
      <c t="s">
        <v>28</v>
      </c>
    </row>
    <row r="246" spans="1:5" ht="12.75">
      <c r="A246" s="35" t="s">
        <v>57</v>
      </c>
      <c r="E246" s="39" t="s">
        <v>5</v>
      </c>
    </row>
    <row r="247" spans="1:5" ht="12.75">
      <c r="A247" s="35" t="s">
        <v>59</v>
      </c>
      <c r="E247" s="40" t="s">
        <v>634</v>
      </c>
    </row>
    <row r="248" spans="1:5" ht="12.75">
      <c r="A248" t="s">
        <v>60</v>
      </c>
      <c r="E248" s="39" t="s">
        <v>635</v>
      </c>
    </row>
    <row r="249" spans="1:13" ht="12.75">
      <c r="A249" t="s">
        <v>47</v>
      </c>
      <c r="C249" s="31" t="s">
        <v>436</v>
      </c>
      <c r="E249" s="33" t="s">
        <v>1287</v>
      </c>
      <c r="J249" s="32">
        <f>0</f>
      </c>
      <c s="32">
        <f>0</f>
      </c>
      <c s="32">
        <f>0+L250+L254+L258</f>
      </c>
      <c s="32">
        <f>0+M250+M254+M258</f>
      </c>
    </row>
    <row r="250" spans="1:16" ht="38.25">
      <c r="A250" t="s">
        <v>50</v>
      </c>
      <c s="34" t="s">
        <v>339</v>
      </c>
      <c s="34" t="s">
        <v>243</v>
      </c>
      <c s="35" t="s">
        <v>244</v>
      </c>
      <c s="6" t="s">
        <v>949</v>
      </c>
      <c s="36" t="s">
        <v>55</v>
      </c>
      <c s="37">
        <v>0.1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56</v>
      </c>
      <c>
        <f>(M250*21)/100</f>
      </c>
      <c t="s">
        <v>28</v>
      </c>
    </row>
    <row r="251" spans="1:5" ht="25.5">
      <c r="A251" s="35" t="s">
        <v>57</v>
      </c>
      <c r="E251" s="39" t="s">
        <v>58</v>
      </c>
    </row>
    <row r="252" spans="1:5" ht="12.75">
      <c r="A252" s="35" t="s">
        <v>59</v>
      </c>
      <c r="E252" s="40" t="s">
        <v>634</v>
      </c>
    </row>
    <row r="253" spans="1:5" ht="242.25">
      <c r="A253" t="s">
        <v>60</v>
      </c>
      <c r="E253" s="39" t="s">
        <v>846</v>
      </c>
    </row>
    <row r="254" spans="1:16" ht="38.25">
      <c r="A254" t="s">
        <v>50</v>
      </c>
      <c s="34" t="s">
        <v>342</v>
      </c>
      <c s="34" t="s">
        <v>847</v>
      </c>
      <c s="35" t="s">
        <v>848</v>
      </c>
      <c s="6" t="s">
        <v>1301</v>
      </c>
      <c s="36" t="s">
        <v>55</v>
      </c>
      <c s="37">
        <v>0.25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56</v>
      </c>
      <c>
        <f>(M254*21)/100</f>
      </c>
      <c t="s">
        <v>28</v>
      </c>
    </row>
    <row r="255" spans="1:5" ht="25.5">
      <c r="A255" s="35" t="s">
        <v>57</v>
      </c>
      <c r="E255" s="39" t="s">
        <v>58</v>
      </c>
    </row>
    <row r="256" spans="1:5" ht="12.75">
      <c r="A256" s="35" t="s">
        <v>59</v>
      </c>
      <c r="E256" s="40" t="s">
        <v>634</v>
      </c>
    </row>
    <row r="257" spans="1:5" ht="242.25">
      <c r="A257" t="s">
        <v>60</v>
      </c>
      <c r="E257" s="39" t="s">
        <v>846</v>
      </c>
    </row>
    <row r="258" spans="1:16" ht="25.5">
      <c r="A258" t="s">
        <v>50</v>
      </c>
      <c s="34" t="s">
        <v>343</v>
      </c>
      <c s="34" t="s">
        <v>62</v>
      </c>
      <c s="35" t="s">
        <v>63</v>
      </c>
      <c s="6" t="s">
        <v>1303</v>
      </c>
      <c s="36" t="s">
        <v>55</v>
      </c>
      <c s="37">
        <v>0.25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56</v>
      </c>
      <c>
        <f>(M258*21)/100</f>
      </c>
      <c t="s">
        <v>28</v>
      </c>
    </row>
    <row r="259" spans="1:5" ht="25.5">
      <c r="A259" s="35" t="s">
        <v>57</v>
      </c>
      <c r="E259" s="39" t="s">
        <v>58</v>
      </c>
    </row>
    <row r="260" spans="1:5" ht="12.75">
      <c r="A260" s="35" t="s">
        <v>59</v>
      </c>
      <c r="E260" s="40" t="s">
        <v>634</v>
      </c>
    </row>
    <row r="261" spans="1:5" ht="242.25">
      <c r="A261" t="s">
        <v>60</v>
      </c>
      <c r="E261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COUNTIFS(L8:L231,"=0",A8:A231,"P")+COUNTIFS(L8:L231,"",A8:A231,"P")+SUM(Q8:Q231)</f>
      </c>
    </row>
    <row r="8" spans="1:13" ht="12.75">
      <c r="A8" t="s">
        <v>45</v>
      </c>
      <c r="C8" s="28" t="s">
        <v>1488</v>
      </c>
      <c r="E8" s="30" t="s">
        <v>1487</v>
      </c>
      <c r="J8" s="29">
        <f>0+J9+J226</f>
      </c>
      <c s="29">
        <f>0+K9+K226</f>
      </c>
      <c s="29">
        <f>0+L9+L226</f>
      </c>
      <c s="29">
        <f>0+M9+M226</f>
      </c>
    </row>
    <row r="9" spans="1:13" ht="12.75">
      <c r="A9" t="s">
        <v>47</v>
      </c>
      <c r="C9" s="31" t="s">
        <v>51</v>
      </c>
      <c r="E9" s="33" t="s">
        <v>631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</f>
      </c>
    </row>
    <row r="10" spans="1:16" ht="12.75">
      <c r="A10" t="s">
        <v>50</v>
      </c>
      <c s="34" t="s">
        <v>51</v>
      </c>
      <c s="34" t="s">
        <v>971</v>
      </c>
      <c s="35" t="s">
        <v>5</v>
      </c>
      <c s="6" t="s">
        <v>972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25.5">
      <c r="A14" t="s">
        <v>50</v>
      </c>
      <c s="34" t="s">
        <v>28</v>
      </c>
      <c s="34" t="s">
        <v>832</v>
      </c>
      <c s="35" t="s">
        <v>5</v>
      </c>
      <c s="6" t="s">
        <v>833</v>
      </c>
      <c s="36" t="s">
        <v>69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71</v>
      </c>
    </row>
    <row r="18" spans="1:16" ht="25.5">
      <c r="A18" t="s">
        <v>50</v>
      </c>
      <c s="34" t="s">
        <v>26</v>
      </c>
      <c s="34" t="s">
        <v>759</v>
      </c>
      <c s="35" t="s">
        <v>5</v>
      </c>
      <c s="6" t="s">
        <v>760</v>
      </c>
      <c s="36" t="s">
        <v>69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71</v>
      </c>
    </row>
    <row r="22" spans="1:16" ht="12.75">
      <c r="A22" t="s">
        <v>50</v>
      </c>
      <c s="34" t="s">
        <v>4</v>
      </c>
      <c s="34" t="s">
        <v>761</v>
      </c>
      <c s="35" t="s">
        <v>5</v>
      </c>
      <c s="6" t="s">
        <v>762</v>
      </c>
      <c s="36" t="s">
        <v>69</v>
      </c>
      <c s="37">
        <v>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71</v>
      </c>
    </row>
    <row r="26" spans="1:16" ht="25.5">
      <c r="A26" t="s">
        <v>50</v>
      </c>
      <c s="34" t="s">
        <v>74</v>
      </c>
      <c s="34" t="s">
        <v>763</v>
      </c>
      <c s="35" t="s">
        <v>5</v>
      </c>
      <c s="6" t="s">
        <v>764</v>
      </c>
      <c s="36" t="s">
        <v>79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71</v>
      </c>
    </row>
    <row r="30" spans="1:16" ht="25.5">
      <c r="A30" t="s">
        <v>50</v>
      </c>
      <c s="34" t="s">
        <v>27</v>
      </c>
      <c s="34" t="s">
        <v>765</v>
      </c>
      <c s="35" t="s">
        <v>5</v>
      </c>
      <c s="6" t="s">
        <v>766</v>
      </c>
      <c s="36" t="s">
        <v>79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71</v>
      </c>
    </row>
    <row r="34" spans="1:16" ht="12.75">
      <c r="A34" t="s">
        <v>50</v>
      </c>
      <c s="34" t="s">
        <v>65</v>
      </c>
      <c s="34" t="s">
        <v>767</v>
      </c>
      <c s="35" t="s">
        <v>5</v>
      </c>
      <c s="6" t="s">
        <v>768</v>
      </c>
      <c s="36" t="s">
        <v>79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71</v>
      </c>
    </row>
    <row r="38" spans="1:16" ht="12.75">
      <c r="A38" t="s">
        <v>50</v>
      </c>
      <c s="34" t="s">
        <v>82</v>
      </c>
      <c s="34" t="s">
        <v>1489</v>
      </c>
      <c s="35" t="s">
        <v>5</v>
      </c>
      <c s="6" t="s">
        <v>1490</v>
      </c>
      <c s="36" t="s">
        <v>79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71</v>
      </c>
    </row>
    <row r="42" spans="1:16" ht="25.5">
      <c r="A42" t="s">
        <v>50</v>
      </c>
      <c s="34" t="s">
        <v>85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38.25">
      <c r="A46" t="s">
        <v>50</v>
      </c>
      <c s="34" t="s">
        <v>88</v>
      </c>
      <c s="34" t="s">
        <v>796</v>
      </c>
      <c s="35" t="s">
        <v>5</v>
      </c>
      <c s="6" t="s">
        <v>797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635</v>
      </c>
    </row>
    <row r="50" spans="1:16" ht="12.75">
      <c r="A50" t="s">
        <v>50</v>
      </c>
      <c s="34" t="s">
        <v>91</v>
      </c>
      <c s="34" t="s">
        <v>1393</v>
      </c>
      <c s="35" t="s">
        <v>5</v>
      </c>
      <c s="6" t="s">
        <v>1394</v>
      </c>
      <c s="36" t="s">
        <v>79</v>
      </c>
      <c s="37">
        <v>11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71</v>
      </c>
    </row>
    <row r="54" spans="1:16" ht="12.75">
      <c r="A54" t="s">
        <v>50</v>
      </c>
      <c s="34" t="s">
        <v>94</v>
      </c>
      <c s="34" t="s">
        <v>1491</v>
      </c>
      <c s="35" t="s">
        <v>5</v>
      </c>
      <c s="6" t="s">
        <v>1492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71</v>
      </c>
    </row>
    <row r="58" spans="1:16" ht="12.75">
      <c r="A58" t="s">
        <v>50</v>
      </c>
      <c s="34" t="s">
        <v>97</v>
      </c>
      <c s="34" t="s">
        <v>1154</v>
      </c>
      <c s="35" t="s">
        <v>5</v>
      </c>
      <c s="6" t="s">
        <v>1155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1349</v>
      </c>
      <c s="35" t="s">
        <v>5</v>
      </c>
      <c s="6" t="s">
        <v>1350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71</v>
      </c>
    </row>
    <row r="66" spans="1:16" ht="12.75">
      <c r="A66" t="s">
        <v>50</v>
      </c>
      <c s="34" t="s">
        <v>103</v>
      </c>
      <c s="34" t="s">
        <v>632</v>
      </c>
      <c s="35" t="s">
        <v>5</v>
      </c>
      <c s="6" t="s">
        <v>633</v>
      </c>
      <c s="36" t="s">
        <v>69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71</v>
      </c>
    </row>
    <row r="70" spans="1:16" ht="12.75">
      <c r="A70" t="s">
        <v>50</v>
      </c>
      <c s="34" t="s">
        <v>110</v>
      </c>
      <c s="34" t="s">
        <v>636</v>
      </c>
      <c s="35" t="s">
        <v>5</v>
      </c>
      <c s="6" t="s">
        <v>637</v>
      </c>
      <c s="36" t="s">
        <v>69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71</v>
      </c>
    </row>
    <row r="74" spans="1:16" ht="12.75">
      <c r="A74" t="s">
        <v>50</v>
      </c>
      <c s="34" t="s">
        <v>113</v>
      </c>
      <c s="34" t="s">
        <v>1493</v>
      </c>
      <c s="35" t="s">
        <v>5</v>
      </c>
      <c s="6" t="s">
        <v>1494</v>
      </c>
      <c s="36" t="s">
        <v>174</v>
      </c>
      <c s="37">
        <v>0.2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71</v>
      </c>
    </row>
    <row r="78" spans="1:16" ht="12.75">
      <c r="A78" t="s">
        <v>50</v>
      </c>
      <c s="34" t="s">
        <v>116</v>
      </c>
      <c s="34" t="s">
        <v>640</v>
      </c>
      <c s="35" t="s">
        <v>5</v>
      </c>
      <c s="6" t="s">
        <v>641</v>
      </c>
      <c s="36" t="s">
        <v>69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71</v>
      </c>
    </row>
    <row r="82" spans="1:16" ht="12.75">
      <c r="A82" t="s">
        <v>50</v>
      </c>
      <c s="34" t="s">
        <v>119</v>
      </c>
      <c s="34" t="s">
        <v>646</v>
      </c>
      <c s="35" t="s">
        <v>5</v>
      </c>
      <c s="6" t="s">
        <v>647</v>
      </c>
      <c s="36" t="s">
        <v>79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71</v>
      </c>
    </row>
    <row r="86" spans="1:16" ht="12.75">
      <c r="A86" t="s">
        <v>50</v>
      </c>
      <c s="34" t="s">
        <v>122</v>
      </c>
      <c s="34" t="s">
        <v>648</v>
      </c>
      <c s="35" t="s">
        <v>5</v>
      </c>
      <c s="6" t="s">
        <v>649</v>
      </c>
      <c s="36" t="s">
        <v>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71</v>
      </c>
    </row>
    <row r="90" spans="1:16" ht="12.75">
      <c r="A90" t="s">
        <v>50</v>
      </c>
      <c s="34" t="s">
        <v>125</v>
      </c>
      <c s="34" t="s">
        <v>653</v>
      </c>
      <c s="35" t="s">
        <v>5</v>
      </c>
      <c s="6" t="s">
        <v>654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1495</v>
      </c>
    </row>
    <row r="92" spans="1:5" ht="12.75">
      <c r="A92" s="35" t="s">
        <v>59</v>
      </c>
      <c r="E92" s="40" t="s">
        <v>634</v>
      </c>
    </row>
    <row r="93" spans="1:5" ht="12.75">
      <c r="A93" t="s">
        <v>60</v>
      </c>
      <c r="E93" s="39" t="s">
        <v>71</v>
      </c>
    </row>
    <row r="94" spans="1:16" ht="12.75">
      <c r="A94" t="s">
        <v>50</v>
      </c>
      <c s="34" t="s">
        <v>128</v>
      </c>
      <c s="34" t="s">
        <v>655</v>
      </c>
      <c s="35" t="s">
        <v>5</v>
      </c>
      <c s="6" t="s">
        <v>656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179</v>
      </c>
      <c s="34" t="s">
        <v>1496</v>
      </c>
      <c s="35" t="s">
        <v>5</v>
      </c>
      <c s="6" t="s">
        <v>1497</v>
      </c>
      <c s="36" t="s">
        <v>69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12.75">
      <c r="A101" t="s">
        <v>60</v>
      </c>
      <c r="E101" s="39" t="s">
        <v>71</v>
      </c>
    </row>
    <row r="102" spans="1:16" ht="12.75">
      <c r="A102" t="s">
        <v>50</v>
      </c>
      <c s="34" t="s">
        <v>180</v>
      </c>
      <c s="34" t="s">
        <v>1498</v>
      </c>
      <c s="35" t="s">
        <v>5</v>
      </c>
      <c s="6" t="s">
        <v>1499</v>
      </c>
      <c s="36" t="s">
        <v>69</v>
      </c>
      <c s="37">
        <v>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12.75">
      <c r="A105" t="s">
        <v>60</v>
      </c>
      <c r="E105" s="39" t="s">
        <v>71</v>
      </c>
    </row>
    <row r="106" spans="1:16" ht="12.75">
      <c r="A106" t="s">
        <v>50</v>
      </c>
      <c s="34" t="s">
        <v>184</v>
      </c>
      <c s="34" t="s">
        <v>1500</v>
      </c>
      <c s="35" t="s">
        <v>5</v>
      </c>
      <c s="6" t="s">
        <v>1501</v>
      </c>
      <c s="36" t="s">
        <v>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634</v>
      </c>
    </row>
    <row r="109" spans="1:5" ht="12.75">
      <c r="A109" t="s">
        <v>60</v>
      </c>
      <c r="E109" s="39" t="s">
        <v>71</v>
      </c>
    </row>
    <row r="110" spans="1:16" ht="12.75">
      <c r="A110" t="s">
        <v>50</v>
      </c>
      <c s="34" t="s">
        <v>187</v>
      </c>
      <c s="34" t="s">
        <v>665</v>
      </c>
      <c s="35" t="s">
        <v>5</v>
      </c>
      <c s="6" t="s">
        <v>666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634</v>
      </c>
    </row>
    <row r="113" spans="1:5" ht="12.75">
      <c r="A113" t="s">
        <v>60</v>
      </c>
      <c r="E113" s="39" t="s">
        <v>71</v>
      </c>
    </row>
    <row r="114" spans="1:16" ht="12.75">
      <c r="A114" t="s">
        <v>50</v>
      </c>
      <c s="34" t="s">
        <v>190</v>
      </c>
      <c s="34" t="s">
        <v>1502</v>
      </c>
      <c s="35" t="s">
        <v>5</v>
      </c>
      <c s="6" t="s">
        <v>1503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634</v>
      </c>
    </row>
    <row r="117" spans="1:5" ht="12.75">
      <c r="A117" t="s">
        <v>60</v>
      </c>
      <c r="E117" s="39" t="s">
        <v>71</v>
      </c>
    </row>
    <row r="118" spans="1:16" ht="12.75">
      <c r="A118" t="s">
        <v>50</v>
      </c>
      <c s="34" t="s">
        <v>193</v>
      </c>
      <c s="34" t="s">
        <v>1504</v>
      </c>
      <c s="35" t="s">
        <v>5</v>
      </c>
      <c s="6" t="s">
        <v>1505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634</v>
      </c>
    </row>
    <row r="121" spans="1:5" ht="12.75">
      <c r="A121" t="s">
        <v>60</v>
      </c>
      <c r="E121" s="39" t="s">
        <v>71</v>
      </c>
    </row>
    <row r="122" spans="1:16" ht="12.75">
      <c r="A122" t="s">
        <v>50</v>
      </c>
      <c s="34" t="s">
        <v>196</v>
      </c>
      <c s="34" t="s">
        <v>1506</v>
      </c>
      <c s="35" t="s">
        <v>5</v>
      </c>
      <c s="6" t="s">
        <v>1507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634</v>
      </c>
    </row>
    <row r="125" spans="1:5" ht="12.75">
      <c r="A125" t="s">
        <v>60</v>
      </c>
      <c r="E125" s="39" t="s">
        <v>71</v>
      </c>
    </row>
    <row r="126" spans="1:16" ht="12.75">
      <c r="A126" t="s">
        <v>50</v>
      </c>
      <c s="34" t="s">
        <v>199</v>
      </c>
      <c s="34" t="s">
        <v>1508</v>
      </c>
      <c s="35" t="s">
        <v>5</v>
      </c>
      <c s="6" t="s">
        <v>1509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634</v>
      </c>
    </row>
    <row r="129" spans="1:5" ht="12.75">
      <c r="A129" t="s">
        <v>60</v>
      </c>
      <c r="E129" s="39" t="s">
        <v>71</v>
      </c>
    </row>
    <row r="130" spans="1:16" ht="12.75">
      <c r="A130" t="s">
        <v>50</v>
      </c>
      <c s="34" t="s">
        <v>202</v>
      </c>
      <c s="34" t="s">
        <v>1510</v>
      </c>
      <c s="35" t="s">
        <v>5</v>
      </c>
      <c s="6" t="s">
        <v>1511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634</v>
      </c>
    </row>
    <row r="133" spans="1:5" ht="12.75">
      <c r="A133" t="s">
        <v>60</v>
      </c>
      <c r="E133" s="39" t="s">
        <v>71</v>
      </c>
    </row>
    <row r="134" spans="1:16" ht="12.75">
      <c r="A134" t="s">
        <v>50</v>
      </c>
      <c s="34" t="s">
        <v>205</v>
      </c>
      <c s="34" t="s">
        <v>1512</v>
      </c>
      <c s="35" t="s">
        <v>5</v>
      </c>
      <c s="6" t="s">
        <v>1513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634</v>
      </c>
    </row>
    <row r="137" spans="1:5" ht="12.75">
      <c r="A137" t="s">
        <v>60</v>
      </c>
      <c r="E137" s="39" t="s">
        <v>71</v>
      </c>
    </row>
    <row r="138" spans="1:16" ht="25.5">
      <c r="A138" t="s">
        <v>50</v>
      </c>
      <c s="34" t="s">
        <v>208</v>
      </c>
      <c s="34" t="s">
        <v>1514</v>
      </c>
      <c s="35" t="s">
        <v>5</v>
      </c>
      <c s="6" t="s">
        <v>1515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634</v>
      </c>
    </row>
    <row r="141" spans="1:5" ht="12.75">
      <c r="A141" t="s">
        <v>60</v>
      </c>
      <c r="E141" s="39" t="s">
        <v>71</v>
      </c>
    </row>
    <row r="142" spans="1:16" ht="12.75">
      <c r="A142" t="s">
        <v>50</v>
      </c>
      <c s="34" t="s">
        <v>211</v>
      </c>
      <c s="34" t="s">
        <v>1516</v>
      </c>
      <c s="35" t="s">
        <v>5</v>
      </c>
      <c s="6" t="s">
        <v>1517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634</v>
      </c>
    </row>
    <row r="145" spans="1:5" ht="12.75">
      <c r="A145" t="s">
        <v>60</v>
      </c>
      <c r="E145" s="39" t="s">
        <v>71</v>
      </c>
    </row>
    <row r="146" spans="1:16" ht="25.5">
      <c r="A146" t="s">
        <v>50</v>
      </c>
      <c s="34" t="s">
        <v>220</v>
      </c>
      <c s="34" t="s">
        <v>1518</v>
      </c>
      <c s="35" t="s">
        <v>5</v>
      </c>
      <c s="6" t="s">
        <v>1519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634</v>
      </c>
    </row>
    <row r="149" spans="1:5" ht="12.75">
      <c r="A149" t="s">
        <v>60</v>
      </c>
      <c r="E149" s="39" t="s">
        <v>71</v>
      </c>
    </row>
    <row r="150" spans="1:16" ht="12.75">
      <c r="A150" t="s">
        <v>50</v>
      </c>
      <c s="34" t="s">
        <v>223</v>
      </c>
      <c s="34" t="s">
        <v>1520</v>
      </c>
      <c s="35" t="s">
        <v>5</v>
      </c>
      <c s="6" t="s">
        <v>1521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634</v>
      </c>
    </row>
    <row r="153" spans="1:5" ht="12.75">
      <c r="A153" t="s">
        <v>60</v>
      </c>
      <c r="E153" s="39" t="s">
        <v>71</v>
      </c>
    </row>
    <row r="154" spans="1:16" ht="12.75">
      <c r="A154" t="s">
        <v>50</v>
      </c>
      <c s="34" t="s">
        <v>226</v>
      </c>
      <c s="34" t="s">
        <v>1522</v>
      </c>
      <c s="35" t="s">
        <v>5</v>
      </c>
      <c s="6" t="s">
        <v>1523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634</v>
      </c>
    </row>
    <row r="157" spans="1:5" ht="12.75">
      <c r="A157" t="s">
        <v>60</v>
      </c>
      <c r="E157" s="39" t="s">
        <v>71</v>
      </c>
    </row>
    <row r="158" spans="1:16" ht="12.75">
      <c r="A158" t="s">
        <v>50</v>
      </c>
      <c s="34" t="s">
        <v>227</v>
      </c>
      <c s="34" t="s">
        <v>1524</v>
      </c>
      <c s="35" t="s">
        <v>5</v>
      </c>
      <c s="6" t="s">
        <v>1525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634</v>
      </c>
    </row>
    <row r="161" spans="1:5" ht="12.75">
      <c r="A161" t="s">
        <v>60</v>
      </c>
      <c r="E161" s="39" t="s">
        <v>71</v>
      </c>
    </row>
    <row r="162" spans="1:16" ht="12.75">
      <c r="A162" t="s">
        <v>50</v>
      </c>
      <c s="34" t="s">
        <v>228</v>
      </c>
      <c s="34" t="s">
        <v>1526</v>
      </c>
      <c s="35" t="s">
        <v>5</v>
      </c>
      <c s="6" t="s">
        <v>1527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634</v>
      </c>
    </row>
    <row r="165" spans="1:5" ht="12.75">
      <c r="A165" t="s">
        <v>60</v>
      </c>
      <c r="E165" s="39" t="s">
        <v>71</v>
      </c>
    </row>
    <row r="166" spans="1:16" ht="12.75">
      <c r="A166" t="s">
        <v>50</v>
      </c>
      <c s="34" t="s">
        <v>231</v>
      </c>
      <c s="34" t="s">
        <v>1528</v>
      </c>
      <c s="35" t="s">
        <v>5</v>
      </c>
      <c s="6" t="s">
        <v>1529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634</v>
      </c>
    </row>
    <row r="169" spans="1:5" ht="12.75">
      <c r="A169" t="s">
        <v>60</v>
      </c>
      <c r="E169" s="39" t="s">
        <v>71</v>
      </c>
    </row>
    <row r="170" spans="1:16" ht="12.75">
      <c r="A170" t="s">
        <v>50</v>
      </c>
      <c s="34" t="s">
        <v>232</v>
      </c>
      <c s="34" t="s">
        <v>1530</v>
      </c>
      <c s="35" t="s">
        <v>5</v>
      </c>
      <c s="6" t="s">
        <v>1531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634</v>
      </c>
    </row>
    <row r="173" spans="1:5" ht="12.75">
      <c r="A173" t="s">
        <v>60</v>
      </c>
      <c r="E173" s="39" t="s">
        <v>71</v>
      </c>
    </row>
    <row r="174" spans="1:16" ht="12.75">
      <c r="A174" t="s">
        <v>50</v>
      </c>
      <c s="34" t="s">
        <v>233</v>
      </c>
      <c s="34" t="s">
        <v>1532</v>
      </c>
      <c s="35" t="s">
        <v>5</v>
      </c>
      <c s="6" t="s">
        <v>1533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634</v>
      </c>
    </row>
    <row r="177" spans="1:5" ht="12.75">
      <c r="A177" t="s">
        <v>60</v>
      </c>
      <c r="E177" s="39" t="s">
        <v>71</v>
      </c>
    </row>
    <row r="178" spans="1:16" ht="25.5">
      <c r="A178" t="s">
        <v>50</v>
      </c>
      <c s="34" t="s">
        <v>293</v>
      </c>
      <c s="34" t="s">
        <v>1433</v>
      </c>
      <c s="35" t="s">
        <v>5</v>
      </c>
      <c s="6" t="s">
        <v>1434</v>
      </c>
      <c s="36" t="s">
        <v>79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634</v>
      </c>
    </row>
    <row r="181" spans="1:5" ht="12.75">
      <c r="A181" t="s">
        <v>60</v>
      </c>
      <c r="E181" s="39" t="s">
        <v>71</v>
      </c>
    </row>
    <row r="182" spans="1:16" ht="25.5">
      <c r="A182" t="s">
        <v>50</v>
      </c>
      <c s="34" t="s">
        <v>296</v>
      </c>
      <c s="34" t="s">
        <v>1435</v>
      </c>
      <c s="35" t="s">
        <v>5</v>
      </c>
      <c s="6" t="s">
        <v>1436</v>
      </c>
      <c s="36" t="s">
        <v>79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634</v>
      </c>
    </row>
    <row r="185" spans="1:5" ht="12.75">
      <c r="A185" t="s">
        <v>60</v>
      </c>
      <c r="E185" s="39" t="s">
        <v>71</v>
      </c>
    </row>
    <row r="186" spans="1:16" ht="12.75">
      <c r="A186" t="s">
        <v>50</v>
      </c>
      <c s="34" t="s">
        <v>305</v>
      </c>
      <c s="34" t="s">
        <v>1534</v>
      </c>
      <c s="35" t="s">
        <v>5</v>
      </c>
      <c s="6" t="s">
        <v>1535</v>
      </c>
      <c s="36" t="s">
        <v>79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634</v>
      </c>
    </row>
    <row r="189" spans="1:5" ht="12.75">
      <c r="A189" t="s">
        <v>60</v>
      </c>
      <c r="E189" s="39" t="s">
        <v>71</v>
      </c>
    </row>
    <row r="190" spans="1:16" ht="12.75">
      <c r="A190" t="s">
        <v>50</v>
      </c>
      <c s="34" t="s">
        <v>308</v>
      </c>
      <c s="34" t="s">
        <v>1536</v>
      </c>
      <c s="35" t="s">
        <v>5</v>
      </c>
      <c s="6" t="s">
        <v>843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634</v>
      </c>
    </row>
    <row r="193" spans="1:5" ht="12.75">
      <c r="A193" t="s">
        <v>60</v>
      </c>
      <c r="E193" s="39" t="s">
        <v>635</v>
      </c>
    </row>
    <row r="194" spans="1:16" ht="12.75">
      <c r="A194" t="s">
        <v>50</v>
      </c>
      <c s="34" t="s">
        <v>311</v>
      </c>
      <c s="34" t="s">
        <v>1537</v>
      </c>
      <c s="35" t="s">
        <v>5</v>
      </c>
      <c s="6" t="s">
        <v>1538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56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634</v>
      </c>
    </row>
    <row r="197" spans="1:5" ht="114.75">
      <c r="A197" t="s">
        <v>60</v>
      </c>
      <c r="E197" s="39" t="s">
        <v>1539</v>
      </c>
    </row>
    <row r="198" spans="1:16" ht="12.75">
      <c r="A198" t="s">
        <v>50</v>
      </c>
      <c s="34" t="s">
        <v>314</v>
      </c>
      <c s="34" t="s">
        <v>1540</v>
      </c>
      <c s="35" t="s">
        <v>5</v>
      </c>
      <c s="6" t="s">
        <v>1541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56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634</v>
      </c>
    </row>
    <row r="201" spans="1:5" ht="127.5">
      <c r="A201" t="s">
        <v>60</v>
      </c>
      <c r="E201" s="39" t="s">
        <v>1542</v>
      </c>
    </row>
    <row r="202" spans="1:16" ht="12.75">
      <c r="A202" t="s">
        <v>50</v>
      </c>
      <c s="34" t="s">
        <v>317</v>
      </c>
      <c s="34" t="s">
        <v>1543</v>
      </c>
      <c s="35" t="s">
        <v>5</v>
      </c>
      <c s="6" t="s">
        <v>1544</v>
      </c>
      <c s="36" t="s">
        <v>79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634</v>
      </c>
    </row>
    <row r="205" spans="1:5" ht="114.75">
      <c r="A205" t="s">
        <v>60</v>
      </c>
      <c r="E205" s="39" t="s">
        <v>1545</v>
      </c>
    </row>
    <row r="206" spans="1:16" ht="12.75">
      <c r="A206" t="s">
        <v>50</v>
      </c>
      <c s="34" t="s">
        <v>320</v>
      </c>
      <c s="34" t="s">
        <v>1546</v>
      </c>
      <c s="35" t="s">
        <v>5</v>
      </c>
      <c s="6" t="s">
        <v>939</v>
      </c>
      <c s="36" t="s">
        <v>106</v>
      </c>
      <c s="37">
        <v>16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634</v>
      </c>
    </row>
    <row r="209" spans="1:5" ht="127.5">
      <c r="A209" t="s">
        <v>60</v>
      </c>
      <c r="E209" s="39" t="s">
        <v>1547</v>
      </c>
    </row>
    <row r="210" spans="1:16" ht="12.75">
      <c r="A210" t="s">
        <v>50</v>
      </c>
      <c s="34" t="s">
        <v>323</v>
      </c>
      <c s="34" t="s">
        <v>1548</v>
      </c>
      <c s="35" t="s">
        <v>5</v>
      </c>
      <c s="6" t="s">
        <v>941</v>
      </c>
      <c s="36" t="s">
        <v>106</v>
      </c>
      <c s="37">
        <v>24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56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634</v>
      </c>
    </row>
    <row r="213" spans="1:5" ht="127.5">
      <c r="A213" t="s">
        <v>60</v>
      </c>
      <c r="E213" s="39" t="s">
        <v>935</v>
      </c>
    </row>
    <row r="214" spans="1:16" ht="25.5">
      <c r="A214" t="s">
        <v>50</v>
      </c>
      <c s="34" t="s">
        <v>327</v>
      </c>
      <c s="34" t="s">
        <v>1549</v>
      </c>
      <c s="35" t="s">
        <v>5</v>
      </c>
      <c s="6" t="s">
        <v>934</v>
      </c>
      <c s="36" t="s">
        <v>106</v>
      </c>
      <c s="37">
        <v>24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634</v>
      </c>
    </row>
    <row r="217" spans="1:5" ht="127.5">
      <c r="A217" t="s">
        <v>60</v>
      </c>
      <c r="E217" s="39" t="s">
        <v>1550</v>
      </c>
    </row>
    <row r="218" spans="1:16" ht="12.75">
      <c r="A218" t="s">
        <v>50</v>
      </c>
      <c s="34" t="s">
        <v>330</v>
      </c>
      <c s="34" t="s">
        <v>1551</v>
      </c>
      <c s="35" t="s">
        <v>5</v>
      </c>
      <c s="6" t="s">
        <v>1552</v>
      </c>
      <c s="36" t="s">
        <v>79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634</v>
      </c>
    </row>
    <row r="221" spans="1:5" ht="12.75">
      <c r="A221" t="s">
        <v>60</v>
      </c>
      <c r="E221" s="39" t="s">
        <v>635</v>
      </c>
    </row>
    <row r="222" spans="1:16" ht="12.75">
      <c r="A222" t="s">
        <v>50</v>
      </c>
      <c s="34" t="s">
        <v>333</v>
      </c>
      <c s="34" t="s">
        <v>1553</v>
      </c>
      <c s="35" t="s">
        <v>5</v>
      </c>
      <c s="6" t="s">
        <v>1554</v>
      </c>
      <c s="36" t="s">
        <v>106</v>
      </c>
      <c s="37">
        <v>24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56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.75">
      <c r="A224" s="35" t="s">
        <v>59</v>
      </c>
      <c r="E224" s="40" t="s">
        <v>634</v>
      </c>
    </row>
    <row r="225" spans="1:5" ht="127.5">
      <c r="A225" t="s">
        <v>60</v>
      </c>
      <c r="E225" s="39" t="s">
        <v>1547</v>
      </c>
    </row>
    <row r="226" spans="1:13" ht="12.75">
      <c r="A226" t="s">
        <v>47</v>
      </c>
      <c r="C226" s="31" t="s">
        <v>28</v>
      </c>
      <c r="E226" s="33" t="s">
        <v>1287</v>
      </c>
      <c r="J226" s="32">
        <f>0</f>
      </c>
      <c s="32">
        <f>0</f>
      </c>
      <c s="32">
        <f>0+L227+L231</f>
      </c>
      <c s="32">
        <f>0+M227+M231</f>
      </c>
    </row>
    <row r="227" spans="1:16" ht="38.25">
      <c r="A227" t="s">
        <v>50</v>
      </c>
      <c s="34" t="s">
        <v>336</v>
      </c>
      <c s="34" t="s">
        <v>1291</v>
      </c>
      <c s="35" t="s">
        <v>1292</v>
      </c>
      <c s="6" t="s">
        <v>1293</v>
      </c>
      <c s="36" t="s">
        <v>55</v>
      </c>
      <c s="37">
        <v>0.1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56</v>
      </c>
      <c>
        <f>(M227*21)/100</f>
      </c>
      <c t="s">
        <v>28</v>
      </c>
    </row>
    <row r="228" spans="1:5" ht="25.5">
      <c r="A228" s="35" t="s">
        <v>57</v>
      </c>
      <c r="E228" s="39" t="s">
        <v>58</v>
      </c>
    </row>
    <row r="229" spans="1:5" ht="12.75">
      <c r="A229" s="35" t="s">
        <v>59</v>
      </c>
      <c r="E229" s="40" t="s">
        <v>634</v>
      </c>
    </row>
    <row r="230" spans="1:5" ht="242.25">
      <c r="A230" t="s">
        <v>60</v>
      </c>
      <c r="E230" s="39" t="s">
        <v>846</v>
      </c>
    </row>
    <row r="231" spans="1:16" ht="38.25">
      <c r="A231" t="s">
        <v>50</v>
      </c>
      <c s="34" t="s">
        <v>339</v>
      </c>
      <c s="34" t="s">
        <v>847</v>
      </c>
      <c s="35" t="s">
        <v>848</v>
      </c>
      <c s="6" t="s">
        <v>1301</v>
      </c>
      <c s="36" t="s">
        <v>55</v>
      </c>
      <c s="37">
        <v>0.1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56</v>
      </c>
      <c>
        <f>(M231*21)/100</f>
      </c>
      <c t="s">
        <v>28</v>
      </c>
    </row>
    <row r="232" spans="1:5" ht="25.5">
      <c r="A232" s="35" t="s">
        <v>57</v>
      </c>
      <c r="E232" s="39" t="s">
        <v>58</v>
      </c>
    </row>
    <row r="233" spans="1:5" ht="12.75">
      <c r="A233" s="35" t="s">
        <v>59</v>
      </c>
      <c r="E233" s="40" t="s">
        <v>634</v>
      </c>
    </row>
    <row r="234" spans="1:5" ht="242.25">
      <c r="A234" t="s">
        <v>60</v>
      </c>
      <c r="E234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COUNTIFS(L8:L336,"=0",A8:A336,"P")+COUNTIFS(L8:L336,"",A8:A336,"P")+SUM(Q8:Q336)</f>
      </c>
    </row>
    <row r="8" spans="1:13" ht="12.75">
      <c r="A8" t="s">
        <v>45</v>
      </c>
      <c r="C8" s="28" t="s">
        <v>1557</v>
      </c>
      <c r="E8" s="30" t="s">
        <v>1556</v>
      </c>
      <c r="J8" s="29">
        <f>0+J9+J34+J331</f>
      </c>
      <c s="29">
        <f>0+K9+K34+K331</f>
      </c>
      <c s="29">
        <f>0+L9+L34+L331</f>
      </c>
      <c s="29">
        <f>0+M9+M34+M331</f>
      </c>
    </row>
    <row r="9" spans="1:13" ht="12.75">
      <c r="A9" t="s">
        <v>47</v>
      </c>
      <c r="C9" s="31" t="s">
        <v>51</v>
      </c>
      <c r="E9" s="33" t="s">
        <v>957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51</v>
      </c>
      <c s="34" t="s">
        <v>963</v>
      </c>
      <c s="35" t="s">
        <v>5</v>
      </c>
      <c s="6" t="s">
        <v>964</v>
      </c>
      <c s="36" t="s">
        <v>79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1462</v>
      </c>
      <c s="35" t="s">
        <v>5</v>
      </c>
      <c s="6" t="s">
        <v>1463</v>
      </c>
      <c s="36" t="s">
        <v>69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25.5">
      <c r="A18" t="s">
        <v>50</v>
      </c>
      <c s="34" t="s">
        <v>26</v>
      </c>
      <c s="34" t="s">
        <v>983</v>
      </c>
      <c s="35" t="s">
        <v>5</v>
      </c>
      <c s="6" t="s">
        <v>984</v>
      </c>
      <c s="36" t="s">
        <v>79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25.5">
      <c r="A22" t="s">
        <v>50</v>
      </c>
      <c s="34" t="s">
        <v>4</v>
      </c>
      <c s="34" t="s">
        <v>164</v>
      </c>
      <c s="35" t="s">
        <v>5</v>
      </c>
      <c s="6" t="s">
        <v>165</v>
      </c>
      <c s="36" t="s">
        <v>79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1558</v>
      </c>
      <c s="35" t="s">
        <v>5</v>
      </c>
      <c s="6" t="s">
        <v>1010</v>
      </c>
      <c s="36" t="s">
        <v>183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76.5">
      <c r="A29" t="s">
        <v>60</v>
      </c>
      <c r="E29" s="39" t="s">
        <v>1011</v>
      </c>
    </row>
    <row r="30" spans="1:16" ht="12.75">
      <c r="A30" t="s">
        <v>50</v>
      </c>
      <c s="34" t="s">
        <v>27</v>
      </c>
      <c s="34" t="s">
        <v>1559</v>
      </c>
      <c s="35" t="s">
        <v>5</v>
      </c>
      <c s="6" t="s">
        <v>1013</v>
      </c>
      <c s="36" t="s">
        <v>183</v>
      </c>
      <c s="37">
        <v>0.4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89.25">
      <c r="A33" t="s">
        <v>60</v>
      </c>
      <c r="E33" s="39" t="s">
        <v>1014</v>
      </c>
    </row>
    <row r="34" spans="1:13" ht="12.75">
      <c r="A34" t="s">
        <v>47</v>
      </c>
      <c r="C34" s="31" t="s">
        <v>28</v>
      </c>
      <c r="E34" s="33" t="s">
        <v>1560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</f>
      </c>
      <c s="32">
        <f>0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</f>
      </c>
    </row>
    <row r="35" spans="1:16" ht="12.75">
      <c r="A35" t="s">
        <v>50</v>
      </c>
      <c s="34" t="s">
        <v>65</v>
      </c>
      <c s="34" t="s">
        <v>971</v>
      </c>
      <c s="35" t="s">
        <v>5</v>
      </c>
      <c s="6" t="s">
        <v>972</v>
      </c>
      <c s="36" t="s">
        <v>79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634</v>
      </c>
    </row>
    <row r="38" spans="1:5" ht="12.75">
      <c r="A38" t="s">
        <v>60</v>
      </c>
      <c r="E38" s="39" t="s">
        <v>635</v>
      </c>
    </row>
    <row r="39" spans="1:16" ht="25.5">
      <c r="A39" t="s">
        <v>50</v>
      </c>
      <c s="34" t="s">
        <v>82</v>
      </c>
      <c s="34" t="s">
        <v>832</v>
      </c>
      <c s="35" t="s">
        <v>5</v>
      </c>
      <c s="6" t="s">
        <v>833</v>
      </c>
      <c s="36" t="s">
        <v>69</v>
      </c>
      <c s="37">
        <v>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634</v>
      </c>
    </row>
    <row r="42" spans="1:5" ht="12.75">
      <c r="A42" t="s">
        <v>60</v>
      </c>
      <c r="E42" s="39" t="s">
        <v>635</v>
      </c>
    </row>
    <row r="43" spans="1:16" ht="25.5">
      <c r="A43" t="s">
        <v>50</v>
      </c>
      <c s="34" t="s">
        <v>85</v>
      </c>
      <c s="34" t="s">
        <v>1561</v>
      </c>
      <c s="35" t="s">
        <v>5</v>
      </c>
      <c s="6" t="s">
        <v>1562</v>
      </c>
      <c s="36" t="s">
        <v>69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634</v>
      </c>
    </row>
    <row r="46" spans="1:5" ht="12.75">
      <c r="A46" t="s">
        <v>60</v>
      </c>
      <c r="E46" s="39" t="s">
        <v>635</v>
      </c>
    </row>
    <row r="47" spans="1:16" ht="25.5">
      <c r="A47" t="s">
        <v>50</v>
      </c>
      <c s="34" t="s">
        <v>88</v>
      </c>
      <c s="34" t="s">
        <v>834</v>
      </c>
      <c s="35" t="s">
        <v>5</v>
      </c>
      <c s="6" t="s">
        <v>835</v>
      </c>
      <c s="36" t="s">
        <v>69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634</v>
      </c>
    </row>
    <row r="50" spans="1:5" ht="12.75">
      <c r="A50" t="s">
        <v>60</v>
      </c>
      <c r="E50" s="39" t="s">
        <v>635</v>
      </c>
    </row>
    <row r="51" spans="1:16" ht="12.75">
      <c r="A51" t="s">
        <v>50</v>
      </c>
      <c s="34" t="s">
        <v>91</v>
      </c>
      <c s="34" t="s">
        <v>840</v>
      </c>
      <c s="35" t="s">
        <v>5</v>
      </c>
      <c s="6" t="s">
        <v>841</v>
      </c>
      <c s="36" t="s">
        <v>151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634</v>
      </c>
    </row>
    <row r="54" spans="1:5" ht="12.75">
      <c r="A54" t="s">
        <v>60</v>
      </c>
      <c r="E54" s="39" t="s">
        <v>635</v>
      </c>
    </row>
    <row r="55" spans="1:16" ht="12.75">
      <c r="A55" t="s">
        <v>50</v>
      </c>
      <c s="34" t="s">
        <v>94</v>
      </c>
      <c s="34" t="s">
        <v>842</v>
      </c>
      <c s="35" t="s">
        <v>5</v>
      </c>
      <c s="6" t="s">
        <v>843</v>
      </c>
      <c s="36" t="s">
        <v>79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634</v>
      </c>
    </row>
    <row r="58" spans="1:5" ht="12.75">
      <c r="A58" t="s">
        <v>60</v>
      </c>
      <c r="E58" s="39" t="s">
        <v>635</v>
      </c>
    </row>
    <row r="59" spans="1:16" ht="25.5">
      <c r="A59" t="s">
        <v>50</v>
      </c>
      <c s="34" t="s">
        <v>97</v>
      </c>
      <c s="34" t="s">
        <v>983</v>
      </c>
      <c s="35" t="s">
        <v>5</v>
      </c>
      <c s="6" t="s">
        <v>984</v>
      </c>
      <c s="36" t="s">
        <v>79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634</v>
      </c>
    </row>
    <row r="62" spans="1:5" ht="12.75">
      <c r="A62" t="s">
        <v>60</v>
      </c>
      <c r="E62" s="39" t="s">
        <v>635</v>
      </c>
    </row>
    <row r="63" spans="1:16" ht="12.75">
      <c r="A63" t="s">
        <v>50</v>
      </c>
      <c s="34" t="s">
        <v>100</v>
      </c>
      <c s="34" t="s">
        <v>1563</v>
      </c>
      <c s="35" t="s">
        <v>5</v>
      </c>
      <c s="6" t="s">
        <v>1564</v>
      </c>
      <c s="36" t="s">
        <v>79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12.75">
      <c r="A65" s="35" t="s">
        <v>59</v>
      </c>
      <c r="E65" s="40" t="s">
        <v>634</v>
      </c>
    </row>
    <row r="66" spans="1:5" ht="12.75">
      <c r="A66" t="s">
        <v>60</v>
      </c>
      <c r="E66" s="39" t="s">
        <v>635</v>
      </c>
    </row>
    <row r="67" spans="1:16" ht="12.75">
      <c r="A67" t="s">
        <v>50</v>
      </c>
      <c s="34" t="s">
        <v>103</v>
      </c>
      <c s="34" t="s">
        <v>757</v>
      </c>
      <c s="35" t="s">
        <v>5</v>
      </c>
      <c s="6" t="s">
        <v>758</v>
      </c>
      <c s="36" t="s">
        <v>79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634</v>
      </c>
    </row>
    <row r="70" spans="1:5" ht="12.75">
      <c r="A70" t="s">
        <v>60</v>
      </c>
      <c r="E70" s="39" t="s">
        <v>635</v>
      </c>
    </row>
    <row r="71" spans="1:16" ht="12.75">
      <c r="A71" t="s">
        <v>50</v>
      </c>
      <c s="34" t="s">
        <v>110</v>
      </c>
      <c s="34" t="s">
        <v>557</v>
      </c>
      <c s="35" t="s">
        <v>5</v>
      </c>
      <c s="6" t="s">
        <v>558</v>
      </c>
      <c s="36" t="s">
        <v>79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634</v>
      </c>
    </row>
    <row r="74" spans="1:5" ht="12.75">
      <c r="A74" t="s">
        <v>60</v>
      </c>
      <c r="E74" s="39" t="s">
        <v>635</v>
      </c>
    </row>
    <row r="75" spans="1:16" ht="12.75">
      <c r="A75" t="s">
        <v>50</v>
      </c>
      <c s="34" t="s">
        <v>113</v>
      </c>
      <c s="34" t="s">
        <v>1565</v>
      </c>
      <c s="35" t="s">
        <v>5</v>
      </c>
      <c s="6" t="s">
        <v>1566</v>
      </c>
      <c s="36" t="s">
        <v>69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634</v>
      </c>
    </row>
    <row r="78" spans="1:5" ht="12.75">
      <c r="A78" t="s">
        <v>60</v>
      </c>
      <c r="E78" s="39" t="s">
        <v>635</v>
      </c>
    </row>
    <row r="79" spans="1:16" ht="12.75">
      <c r="A79" t="s">
        <v>50</v>
      </c>
      <c s="34" t="s">
        <v>116</v>
      </c>
      <c s="34" t="s">
        <v>761</v>
      </c>
      <c s="35" t="s">
        <v>5</v>
      </c>
      <c s="6" t="s">
        <v>762</v>
      </c>
      <c s="36" t="s">
        <v>69</v>
      </c>
      <c s="37">
        <v>450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634</v>
      </c>
    </row>
    <row r="82" spans="1:5" ht="12.75">
      <c r="A82" t="s">
        <v>60</v>
      </c>
      <c r="E82" s="39" t="s">
        <v>635</v>
      </c>
    </row>
    <row r="83" spans="1:16" ht="25.5">
      <c r="A83" t="s">
        <v>50</v>
      </c>
      <c s="34" t="s">
        <v>119</v>
      </c>
      <c s="34" t="s">
        <v>1567</v>
      </c>
      <c s="35" t="s">
        <v>5</v>
      </c>
      <c s="6" t="s">
        <v>1568</v>
      </c>
      <c s="36" t="s">
        <v>79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634</v>
      </c>
    </row>
    <row r="86" spans="1:5" ht="12.75">
      <c r="A86" t="s">
        <v>60</v>
      </c>
      <c r="E86" s="39" t="s">
        <v>635</v>
      </c>
    </row>
    <row r="87" spans="1:16" ht="25.5">
      <c r="A87" t="s">
        <v>50</v>
      </c>
      <c s="34" t="s">
        <v>122</v>
      </c>
      <c s="34" t="s">
        <v>1569</v>
      </c>
      <c s="35" t="s">
        <v>5</v>
      </c>
      <c s="6" t="s">
        <v>1570</v>
      </c>
      <c s="36" t="s">
        <v>79</v>
      </c>
      <c s="37">
        <v>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634</v>
      </c>
    </row>
    <row r="90" spans="1:5" ht="12.75">
      <c r="A90" t="s">
        <v>60</v>
      </c>
      <c r="E90" s="39" t="s">
        <v>635</v>
      </c>
    </row>
    <row r="91" spans="1:16" ht="12.75">
      <c r="A91" t="s">
        <v>50</v>
      </c>
      <c s="34" t="s">
        <v>125</v>
      </c>
      <c s="34" t="s">
        <v>767</v>
      </c>
      <c s="35" t="s">
        <v>5</v>
      </c>
      <c s="6" t="s">
        <v>768</v>
      </c>
      <c s="36" t="s">
        <v>79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634</v>
      </c>
    </row>
    <row r="94" spans="1:5" ht="12.75">
      <c r="A94" t="s">
        <v>60</v>
      </c>
      <c r="E94" s="39" t="s">
        <v>635</v>
      </c>
    </row>
    <row r="95" spans="1:16" ht="25.5">
      <c r="A95" t="s">
        <v>50</v>
      </c>
      <c s="34" t="s">
        <v>128</v>
      </c>
      <c s="34" t="s">
        <v>1571</v>
      </c>
      <c s="35" t="s">
        <v>5</v>
      </c>
      <c s="6" t="s">
        <v>1572</v>
      </c>
      <c s="36" t="s">
        <v>79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634</v>
      </c>
    </row>
    <row r="98" spans="1:5" ht="12.75">
      <c r="A98" t="s">
        <v>60</v>
      </c>
      <c r="E98" s="39" t="s">
        <v>635</v>
      </c>
    </row>
    <row r="99" spans="1:16" ht="12.75">
      <c r="A99" t="s">
        <v>50</v>
      </c>
      <c s="34" t="s">
        <v>179</v>
      </c>
      <c s="34" t="s">
        <v>773</v>
      </c>
      <c s="35" t="s">
        <v>5</v>
      </c>
      <c s="6" t="s">
        <v>774</v>
      </c>
      <c s="36" t="s">
        <v>79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634</v>
      </c>
    </row>
    <row r="102" spans="1:5" ht="12.75">
      <c r="A102" t="s">
        <v>60</v>
      </c>
      <c r="E102" s="39" t="s">
        <v>635</v>
      </c>
    </row>
    <row r="103" spans="1:16" ht="12.75">
      <c r="A103" t="s">
        <v>50</v>
      </c>
      <c s="34" t="s">
        <v>180</v>
      </c>
      <c s="34" t="s">
        <v>1573</v>
      </c>
      <c s="35" t="s">
        <v>5</v>
      </c>
      <c s="6" t="s">
        <v>1574</v>
      </c>
      <c s="36" t="s">
        <v>79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634</v>
      </c>
    </row>
    <row r="106" spans="1:5" ht="12.75">
      <c r="A106" t="s">
        <v>60</v>
      </c>
      <c r="E106" s="39" t="s">
        <v>635</v>
      </c>
    </row>
    <row r="107" spans="1:16" ht="25.5">
      <c r="A107" t="s">
        <v>50</v>
      </c>
      <c s="34" t="s">
        <v>184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634</v>
      </c>
    </row>
    <row r="110" spans="1:5" ht="12.75">
      <c r="A110" t="s">
        <v>60</v>
      </c>
      <c r="E110" s="39" t="s">
        <v>635</v>
      </c>
    </row>
    <row r="111" spans="1:16" ht="38.25">
      <c r="A111" t="s">
        <v>50</v>
      </c>
      <c s="34" t="s">
        <v>187</v>
      </c>
      <c s="34" t="s">
        <v>796</v>
      </c>
      <c s="35" t="s">
        <v>5</v>
      </c>
      <c s="6" t="s">
        <v>797</v>
      </c>
      <c s="36" t="s">
        <v>79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634</v>
      </c>
    </row>
    <row r="114" spans="1:5" ht="12.75">
      <c r="A114" t="s">
        <v>60</v>
      </c>
      <c r="E114" s="39" t="s">
        <v>635</v>
      </c>
    </row>
    <row r="115" spans="1:16" ht="12.75">
      <c r="A115" t="s">
        <v>50</v>
      </c>
      <c s="34" t="s">
        <v>190</v>
      </c>
      <c s="34" t="s">
        <v>1443</v>
      </c>
      <c s="35" t="s">
        <v>5</v>
      </c>
      <c s="6" t="s">
        <v>1444</v>
      </c>
      <c s="36" t="s">
        <v>1048</v>
      </c>
      <c s="37">
        <v>1.72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634</v>
      </c>
    </row>
    <row r="118" spans="1:5" ht="12.75">
      <c r="A118" t="s">
        <v>60</v>
      </c>
      <c r="E118" s="39" t="s">
        <v>635</v>
      </c>
    </row>
    <row r="119" spans="1:16" ht="12.75">
      <c r="A119" t="s">
        <v>50</v>
      </c>
      <c s="34" t="s">
        <v>193</v>
      </c>
      <c s="34" t="s">
        <v>1055</v>
      </c>
      <c s="35" t="s">
        <v>5</v>
      </c>
      <c s="6" t="s">
        <v>1056</v>
      </c>
      <c s="36" t="s">
        <v>79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634</v>
      </c>
    </row>
    <row r="122" spans="1:5" ht="12.75">
      <c r="A122" t="s">
        <v>60</v>
      </c>
      <c r="E122" s="39" t="s">
        <v>635</v>
      </c>
    </row>
    <row r="123" spans="1:16" ht="12.75">
      <c r="A123" t="s">
        <v>50</v>
      </c>
      <c s="34" t="s">
        <v>196</v>
      </c>
      <c s="34" t="s">
        <v>1306</v>
      </c>
      <c s="35" t="s">
        <v>5</v>
      </c>
      <c s="6" t="s">
        <v>1307</v>
      </c>
      <c s="36" t="s">
        <v>79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634</v>
      </c>
    </row>
    <row r="126" spans="1:5" ht="12.75">
      <c r="A126" t="s">
        <v>60</v>
      </c>
      <c r="E126" s="39" t="s">
        <v>635</v>
      </c>
    </row>
    <row r="127" spans="1:16" ht="12.75">
      <c r="A127" t="s">
        <v>50</v>
      </c>
      <c s="34" t="s">
        <v>199</v>
      </c>
      <c s="34" t="s">
        <v>1575</v>
      </c>
      <c s="35" t="s">
        <v>5</v>
      </c>
      <c s="6" t="s">
        <v>1576</v>
      </c>
      <c s="36" t="s">
        <v>69</v>
      </c>
      <c s="37">
        <v>400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634</v>
      </c>
    </row>
    <row r="130" spans="1:5" ht="12.75">
      <c r="A130" t="s">
        <v>60</v>
      </c>
      <c r="E130" s="39" t="s">
        <v>635</v>
      </c>
    </row>
    <row r="131" spans="1:16" ht="12.75">
      <c r="A131" t="s">
        <v>50</v>
      </c>
      <c s="34" t="s">
        <v>202</v>
      </c>
      <c s="34" t="s">
        <v>1577</v>
      </c>
      <c s="35" t="s">
        <v>5</v>
      </c>
      <c s="6" t="s">
        <v>1578</v>
      </c>
      <c s="36" t="s">
        <v>69</v>
      </c>
      <c s="37">
        <v>400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634</v>
      </c>
    </row>
    <row r="134" spans="1:5" ht="12.75">
      <c r="A134" t="s">
        <v>60</v>
      </c>
      <c r="E134" s="39" t="s">
        <v>635</v>
      </c>
    </row>
    <row r="135" spans="1:16" ht="12.75">
      <c r="A135" t="s">
        <v>50</v>
      </c>
      <c s="34" t="s">
        <v>205</v>
      </c>
      <c s="34" t="s">
        <v>1579</v>
      </c>
      <c s="35" t="s">
        <v>5</v>
      </c>
      <c s="6" t="s">
        <v>1580</v>
      </c>
      <c s="36" t="s">
        <v>79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634</v>
      </c>
    </row>
    <row r="138" spans="1:5" ht="12.75">
      <c r="A138" t="s">
        <v>60</v>
      </c>
      <c r="E138" s="39" t="s">
        <v>635</v>
      </c>
    </row>
    <row r="139" spans="1:16" ht="12.75">
      <c r="A139" t="s">
        <v>50</v>
      </c>
      <c s="34" t="s">
        <v>208</v>
      </c>
      <c s="34" t="s">
        <v>1581</v>
      </c>
      <c s="35" t="s">
        <v>5</v>
      </c>
      <c s="6" t="s">
        <v>1582</v>
      </c>
      <c s="36" t="s">
        <v>79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634</v>
      </c>
    </row>
    <row r="142" spans="1:5" ht="12.75">
      <c r="A142" t="s">
        <v>60</v>
      </c>
      <c r="E142" s="39" t="s">
        <v>635</v>
      </c>
    </row>
    <row r="143" spans="1:16" ht="12.75">
      <c r="A143" t="s">
        <v>50</v>
      </c>
      <c s="34" t="s">
        <v>211</v>
      </c>
      <c s="34" t="s">
        <v>1583</v>
      </c>
      <c s="35" t="s">
        <v>5</v>
      </c>
      <c s="6" t="s">
        <v>1584</v>
      </c>
      <c s="36" t="s">
        <v>79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634</v>
      </c>
    </row>
    <row r="146" spans="1:5" ht="12.75">
      <c r="A146" t="s">
        <v>60</v>
      </c>
      <c r="E146" s="39" t="s">
        <v>635</v>
      </c>
    </row>
    <row r="147" spans="1:16" ht="12.75">
      <c r="A147" t="s">
        <v>50</v>
      </c>
      <c s="34" t="s">
        <v>214</v>
      </c>
      <c s="34" t="s">
        <v>1116</v>
      </c>
      <c s="35" t="s">
        <v>5</v>
      </c>
      <c s="6" t="s">
        <v>1117</v>
      </c>
      <c s="36" t="s">
        <v>79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634</v>
      </c>
    </row>
    <row r="150" spans="1:5" ht="12.75">
      <c r="A150" t="s">
        <v>60</v>
      </c>
      <c r="E150" s="39" t="s">
        <v>635</v>
      </c>
    </row>
    <row r="151" spans="1:16" ht="12.75">
      <c r="A151" t="s">
        <v>50</v>
      </c>
      <c s="34" t="s">
        <v>217</v>
      </c>
      <c s="34" t="s">
        <v>1118</v>
      </c>
      <c s="35" t="s">
        <v>5</v>
      </c>
      <c s="6" t="s">
        <v>1119</v>
      </c>
      <c s="36" t="s">
        <v>79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634</v>
      </c>
    </row>
    <row r="154" spans="1:5" ht="12.75">
      <c r="A154" t="s">
        <v>60</v>
      </c>
      <c r="E154" s="39" t="s">
        <v>635</v>
      </c>
    </row>
    <row r="155" spans="1:16" ht="12.75">
      <c r="A155" t="s">
        <v>50</v>
      </c>
      <c s="34" t="s">
        <v>220</v>
      </c>
      <c s="34" t="s">
        <v>1120</v>
      </c>
      <c s="35" t="s">
        <v>5</v>
      </c>
      <c s="6" t="s">
        <v>1121</v>
      </c>
      <c s="36" t="s">
        <v>79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634</v>
      </c>
    </row>
    <row r="158" spans="1:5" ht="12.75">
      <c r="A158" t="s">
        <v>60</v>
      </c>
      <c r="E158" s="39" t="s">
        <v>635</v>
      </c>
    </row>
    <row r="159" spans="1:16" ht="12.75">
      <c r="A159" t="s">
        <v>50</v>
      </c>
      <c s="34" t="s">
        <v>223</v>
      </c>
      <c s="34" t="s">
        <v>1124</v>
      </c>
      <c s="35" t="s">
        <v>5</v>
      </c>
      <c s="6" t="s">
        <v>1125</v>
      </c>
      <c s="36" t="s">
        <v>79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634</v>
      </c>
    </row>
    <row r="162" spans="1:5" ht="12.75">
      <c r="A162" t="s">
        <v>60</v>
      </c>
      <c r="E162" s="39" t="s">
        <v>635</v>
      </c>
    </row>
    <row r="163" spans="1:16" ht="12.75">
      <c r="A163" t="s">
        <v>50</v>
      </c>
      <c s="34" t="s">
        <v>226</v>
      </c>
      <c s="34" t="s">
        <v>1126</v>
      </c>
      <c s="35" t="s">
        <v>5</v>
      </c>
      <c s="6" t="s">
        <v>1127</v>
      </c>
      <c s="36" t="s">
        <v>79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634</v>
      </c>
    </row>
    <row r="166" spans="1:5" ht="12.75">
      <c r="A166" t="s">
        <v>60</v>
      </c>
      <c r="E166" s="39" t="s">
        <v>635</v>
      </c>
    </row>
    <row r="167" spans="1:16" ht="12.75">
      <c r="A167" t="s">
        <v>50</v>
      </c>
      <c s="34" t="s">
        <v>227</v>
      </c>
      <c s="34" t="s">
        <v>1585</v>
      </c>
      <c s="35" t="s">
        <v>5</v>
      </c>
      <c s="6" t="s">
        <v>1586</v>
      </c>
      <c s="36" t="s">
        <v>79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12.75">
      <c r="A169" s="35" t="s">
        <v>59</v>
      </c>
      <c r="E169" s="40" t="s">
        <v>634</v>
      </c>
    </row>
    <row r="170" spans="1:5" ht="12.75">
      <c r="A170" t="s">
        <v>60</v>
      </c>
      <c r="E170" s="39" t="s">
        <v>635</v>
      </c>
    </row>
    <row r="171" spans="1:16" ht="12.75">
      <c r="A171" t="s">
        <v>50</v>
      </c>
      <c s="34" t="s">
        <v>228</v>
      </c>
      <c s="34" t="s">
        <v>1587</v>
      </c>
      <c s="35" t="s">
        <v>5</v>
      </c>
      <c s="6" t="s">
        <v>1588</v>
      </c>
      <c s="36" t="s">
        <v>79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12.75">
      <c r="A173" s="35" t="s">
        <v>59</v>
      </c>
      <c r="E173" s="40" t="s">
        <v>634</v>
      </c>
    </row>
    <row r="174" spans="1:5" ht="12.75">
      <c r="A174" t="s">
        <v>60</v>
      </c>
      <c r="E174" s="39" t="s">
        <v>635</v>
      </c>
    </row>
    <row r="175" spans="1:16" ht="12.75">
      <c r="A175" t="s">
        <v>50</v>
      </c>
      <c s="34" t="s">
        <v>231</v>
      </c>
      <c s="34" t="s">
        <v>1452</v>
      </c>
      <c s="35" t="s">
        <v>5</v>
      </c>
      <c s="6" t="s">
        <v>1453</v>
      </c>
      <c s="36" t="s">
        <v>79</v>
      </c>
      <c s="37">
        <v>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12.75">
      <c r="A177" s="35" t="s">
        <v>59</v>
      </c>
      <c r="E177" s="40" t="s">
        <v>634</v>
      </c>
    </row>
    <row r="178" spans="1:5" ht="12.75">
      <c r="A178" t="s">
        <v>60</v>
      </c>
      <c r="E178" s="39" t="s">
        <v>635</v>
      </c>
    </row>
    <row r="179" spans="1:16" ht="12.75">
      <c r="A179" t="s">
        <v>50</v>
      </c>
      <c s="34" t="s">
        <v>232</v>
      </c>
      <c s="34" t="s">
        <v>1589</v>
      </c>
      <c s="35" t="s">
        <v>5</v>
      </c>
      <c s="6" t="s">
        <v>1590</v>
      </c>
      <c s="36" t="s">
        <v>79</v>
      </c>
      <c s="37">
        <v>30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12.75">
      <c r="A181" s="35" t="s">
        <v>59</v>
      </c>
      <c r="E181" s="40" t="s">
        <v>634</v>
      </c>
    </row>
    <row r="182" spans="1:5" ht="12.75">
      <c r="A182" t="s">
        <v>60</v>
      </c>
      <c r="E182" s="39" t="s">
        <v>635</v>
      </c>
    </row>
    <row r="183" spans="1:16" ht="12.75">
      <c r="A183" t="s">
        <v>50</v>
      </c>
      <c s="34" t="s">
        <v>233</v>
      </c>
      <c s="34" t="s">
        <v>1591</v>
      </c>
      <c s="35" t="s">
        <v>5</v>
      </c>
      <c s="6" t="s">
        <v>1592</v>
      </c>
      <c s="36" t="s">
        <v>79</v>
      </c>
      <c s="37">
        <v>30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12.75">
      <c r="A185" s="35" t="s">
        <v>59</v>
      </c>
      <c r="E185" s="40" t="s">
        <v>634</v>
      </c>
    </row>
    <row r="186" spans="1:5" ht="12.75">
      <c r="A186" t="s">
        <v>60</v>
      </c>
      <c r="E186" s="39" t="s">
        <v>635</v>
      </c>
    </row>
    <row r="187" spans="1:16" ht="12.75">
      <c r="A187" t="s">
        <v>50</v>
      </c>
      <c s="34" t="s">
        <v>293</v>
      </c>
      <c s="34" t="s">
        <v>1229</v>
      </c>
      <c s="35" t="s">
        <v>5</v>
      </c>
      <c s="6" t="s">
        <v>1230</v>
      </c>
      <c s="36" t="s">
        <v>1227</v>
      </c>
      <c s="37">
        <v>12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1231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12.75">
      <c r="A189" s="35" t="s">
        <v>59</v>
      </c>
      <c r="E189" s="40" t="s">
        <v>634</v>
      </c>
    </row>
    <row r="190" spans="1:5" ht="12.75">
      <c r="A190" t="s">
        <v>60</v>
      </c>
      <c r="E190" s="39" t="s">
        <v>635</v>
      </c>
    </row>
    <row r="191" spans="1:16" ht="12.75">
      <c r="A191" t="s">
        <v>50</v>
      </c>
      <c s="34" t="s">
        <v>296</v>
      </c>
      <c s="34" t="s">
        <v>632</v>
      </c>
      <c s="35" t="s">
        <v>5</v>
      </c>
      <c s="6" t="s">
        <v>633</v>
      </c>
      <c s="36" t="s">
        <v>69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12.75">
      <c r="A193" s="35" t="s">
        <v>59</v>
      </c>
      <c r="E193" s="40" t="s">
        <v>634</v>
      </c>
    </row>
    <row r="194" spans="1:5" ht="12.75">
      <c r="A194" t="s">
        <v>60</v>
      </c>
      <c r="E194" s="39" t="s">
        <v>635</v>
      </c>
    </row>
    <row r="195" spans="1:16" ht="12.75">
      <c r="A195" t="s">
        <v>50</v>
      </c>
      <c s="34" t="s">
        <v>299</v>
      </c>
      <c s="34" t="s">
        <v>636</v>
      </c>
      <c s="35" t="s">
        <v>5</v>
      </c>
      <c s="6" t="s">
        <v>637</v>
      </c>
      <c s="36" t="s">
        <v>69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12.75">
      <c r="A197" s="35" t="s">
        <v>59</v>
      </c>
      <c r="E197" s="40" t="s">
        <v>634</v>
      </c>
    </row>
    <row r="198" spans="1:5" ht="12.75">
      <c r="A198" t="s">
        <v>60</v>
      </c>
      <c r="E198" s="39" t="s">
        <v>635</v>
      </c>
    </row>
    <row r="199" spans="1:16" ht="12.75">
      <c r="A199" t="s">
        <v>50</v>
      </c>
      <c s="34" t="s">
        <v>302</v>
      </c>
      <c s="34" t="s">
        <v>642</v>
      </c>
      <c s="35" t="s">
        <v>5</v>
      </c>
      <c s="6" t="s">
        <v>643</v>
      </c>
      <c s="36" t="s">
        <v>174</v>
      </c>
      <c s="37">
        <v>1.2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12.75">
      <c r="A201" s="35" t="s">
        <v>59</v>
      </c>
      <c r="E201" s="40" t="s">
        <v>634</v>
      </c>
    </row>
    <row r="202" spans="1:5" ht="12.75">
      <c r="A202" t="s">
        <v>60</v>
      </c>
      <c r="E202" s="39" t="s">
        <v>635</v>
      </c>
    </row>
    <row r="203" spans="1:16" ht="12.75">
      <c r="A203" t="s">
        <v>50</v>
      </c>
      <c s="34" t="s">
        <v>305</v>
      </c>
      <c s="34" t="s">
        <v>644</v>
      </c>
      <c s="35" t="s">
        <v>5</v>
      </c>
      <c s="6" t="s">
        <v>645</v>
      </c>
      <c s="36" t="s">
        <v>174</v>
      </c>
      <c s="37">
        <v>1.2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70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2.75">
      <c r="A205" s="35" t="s">
        <v>59</v>
      </c>
      <c r="E205" s="40" t="s">
        <v>634</v>
      </c>
    </row>
    <row r="206" spans="1:5" ht="12.75">
      <c r="A206" t="s">
        <v>60</v>
      </c>
      <c r="E206" s="39" t="s">
        <v>635</v>
      </c>
    </row>
    <row r="207" spans="1:16" ht="12.75">
      <c r="A207" t="s">
        <v>50</v>
      </c>
      <c s="34" t="s">
        <v>308</v>
      </c>
      <c s="34" t="s">
        <v>1234</v>
      </c>
      <c s="35" t="s">
        <v>5</v>
      </c>
      <c s="6" t="s">
        <v>1235</v>
      </c>
      <c s="36" t="s">
        <v>79</v>
      </c>
      <c s="37">
        <v>24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70</v>
      </c>
      <c>
        <f>(M207*21)/100</f>
      </c>
      <c t="s">
        <v>28</v>
      </c>
    </row>
    <row r="208" spans="1:5" ht="12.75">
      <c r="A208" s="35" t="s">
        <v>57</v>
      </c>
      <c r="E208" s="39" t="s">
        <v>5</v>
      </c>
    </row>
    <row r="209" spans="1:5" ht="12.75">
      <c r="A209" s="35" t="s">
        <v>59</v>
      </c>
      <c r="E209" s="40" t="s">
        <v>634</v>
      </c>
    </row>
    <row r="210" spans="1:5" ht="12.75">
      <c r="A210" t="s">
        <v>60</v>
      </c>
      <c r="E210" s="39" t="s">
        <v>635</v>
      </c>
    </row>
    <row r="211" spans="1:16" ht="12.75">
      <c r="A211" t="s">
        <v>50</v>
      </c>
      <c s="34" t="s">
        <v>311</v>
      </c>
      <c s="34" t="s">
        <v>1237</v>
      </c>
      <c s="35" t="s">
        <v>5</v>
      </c>
      <c s="6" t="s">
        <v>1238</v>
      </c>
      <c s="36" t="s">
        <v>79</v>
      </c>
      <c s="37">
        <v>24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70</v>
      </c>
      <c>
        <f>(M211*21)/100</f>
      </c>
      <c t="s">
        <v>28</v>
      </c>
    </row>
    <row r="212" spans="1:5" ht="12.75">
      <c r="A212" s="35" t="s">
        <v>57</v>
      </c>
      <c r="E212" s="39" t="s">
        <v>5</v>
      </c>
    </row>
    <row r="213" spans="1:5" ht="12.75">
      <c r="A213" s="35" t="s">
        <v>59</v>
      </c>
      <c r="E213" s="40" t="s">
        <v>634</v>
      </c>
    </row>
    <row r="214" spans="1:5" ht="12.75">
      <c r="A214" t="s">
        <v>60</v>
      </c>
      <c r="E214" s="39" t="s">
        <v>635</v>
      </c>
    </row>
    <row r="215" spans="1:16" ht="12.75">
      <c r="A215" t="s">
        <v>50</v>
      </c>
      <c s="34" t="s">
        <v>314</v>
      </c>
      <c s="34" t="s">
        <v>1243</v>
      </c>
      <c s="35" t="s">
        <v>5</v>
      </c>
      <c s="6" t="s">
        <v>1244</v>
      </c>
      <c s="36" t="s">
        <v>79</v>
      </c>
      <c s="37">
        <v>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70</v>
      </c>
      <c>
        <f>(M215*21)/100</f>
      </c>
      <c t="s">
        <v>28</v>
      </c>
    </row>
    <row r="216" spans="1:5" ht="12.75">
      <c r="A216" s="35" t="s">
        <v>57</v>
      </c>
      <c r="E216" s="39" t="s">
        <v>5</v>
      </c>
    </row>
    <row r="217" spans="1:5" ht="12.75">
      <c r="A217" s="35" t="s">
        <v>59</v>
      </c>
      <c r="E217" s="40" t="s">
        <v>634</v>
      </c>
    </row>
    <row r="218" spans="1:5" ht="12.75">
      <c r="A218" t="s">
        <v>60</v>
      </c>
      <c r="E218" s="39" t="s">
        <v>635</v>
      </c>
    </row>
    <row r="219" spans="1:16" ht="12.75">
      <c r="A219" t="s">
        <v>50</v>
      </c>
      <c s="34" t="s">
        <v>317</v>
      </c>
      <c s="34" t="s">
        <v>1246</v>
      </c>
      <c s="35" t="s">
        <v>5</v>
      </c>
      <c s="6" t="s">
        <v>1247</v>
      </c>
      <c s="36" t="s">
        <v>79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70</v>
      </c>
      <c>
        <f>(M219*21)/100</f>
      </c>
      <c t="s">
        <v>28</v>
      </c>
    </row>
    <row r="220" spans="1:5" ht="12.75">
      <c r="A220" s="35" t="s">
        <v>57</v>
      </c>
      <c r="E220" s="39" t="s">
        <v>5</v>
      </c>
    </row>
    <row r="221" spans="1:5" ht="12.75">
      <c r="A221" s="35" t="s">
        <v>59</v>
      </c>
      <c r="E221" s="40" t="s">
        <v>634</v>
      </c>
    </row>
    <row r="222" spans="1:5" ht="12.75">
      <c r="A222" t="s">
        <v>60</v>
      </c>
      <c r="E222" s="39" t="s">
        <v>635</v>
      </c>
    </row>
    <row r="223" spans="1:16" ht="12.75">
      <c r="A223" t="s">
        <v>50</v>
      </c>
      <c s="34" t="s">
        <v>320</v>
      </c>
      <c s="34" t="s">
        <v>646</v>
      </c>
      <c s="35" t="s">
        <v>5</v>
      </c>
      <c s="6" t="s">
        <v>647</v>
      </c>
      <c s="36" t="s">
        <v>79</v>
      </c>
      <c s="37">
        <v>11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70</v>
      </c>
      <c>
        <f>(M223*21)/100</f>
      </c>
      <c t="s">
        <v>28</v>
      </c>
    </row>
    <row r="224" spans="1:5" ht="12.75">
      <c r="A224" s="35" t="s">
        <v>57</v>
      </c>
      <c r="E224" s="39" t="s">
        <v>5</v>
      </c>
    </row>
    <row r="225" spans="1:5" ht="12.75">
      <c r="A225" s="35" t="s">
        <v>59</v>
      </c>
      <c r="E225" s="40" t="s">
        <v>634</v>
      </c>
    </row>
    <row r="226" spans="1:5" ht="12.75">
      <c r="A226" t="s">
        <v>60</v>
      </c>
      <c r="E226" s="39" t="s">
        <v>635</v>
      </c>
    </row>
    <row r="227" spans="1:16" ht="12.75">
      <c r="A227" t="s">
        <v>50</v>
      </c>
      <c s="34" t="s">
        <v>323</v>
      </c>
      <c s="34" t="s">
        <v>648</v>
      </c>
      <c s="35" t="s">
        <v>5</v>
      </c>
      <c s="6" t="s">
        <v>649</v>
      </c>
      <c s="36" t="s">
        <v>79</v>
      </c>
      <c s="37">
        <v>11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70</v>
      </c>
      <c>
        <f>(M227*21)/100</f>
      </c>
      <c t="s">
        <v>28</v>
      </c>
    </row>
    <row r="228" spans="1:5" ht="12.75">
      <c r="A228" s="35" t="s">
        <v>57</v>
      </c>
      <c r="E228" s="39" t="s">
        <v>5</v>
      </c>
    </row>
    <row r="229" spans="1:5" ht="12.75">
      <c r="A229" s="35" t="s">
        <v>59</v>
      </c>
      <c r="E229" s="40" t="s">
        <v>634</v>
      </c>
    </row>
    <row r="230" spans="1:5" ht="12.75">
      <c r="A230" t="s">
        <v>60</v>
      </c>
      <c r="E230" s="39" t="s">
        <v>635</v>
      </c>
    </row>
    <row r="231" spans="1:16" ht="12.75">
      <c r="A231" t="s">
        <v>50</v>
      </c>
      <c s="34" t="s">
        <v>327</v>
      </c>
      <c s="34" t="s">
        <v>1593</v>
      </c>
      <c s="35" t="s">
        <v>5</v>
      </c>
      <c s="6" t="s">
        <v>1594</v>
      </c>
      <c s="36" t="s">
        <v>79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70</v>
      </c>
      <c>
        <f>(M231*21)/100</f>
      </c>
      <c t="s">
        <v>28</v>
      </c>
    </row>
    <row r="232" spans="1:5" ht="12.75">
      <c r="A232" s="35" t="s">
        <v>57</v>
      </c>
      <c r="E232" s="39" t="s">
        <v>5</v>
      </c>
    </row>
    <row r="233" spans="1:5" ht="12.75">
      <c r="A233" s="35" t="s">
        <v>59</v>
      </c>
      <c r="E233" s="40" t="s">
        <v>634</v>
      </c>
    </row>
    <row r="234" spans="1:5" ht="12.75">
      <c r="A234" t="s">
        <v>60</v>
      </c>
      <c r="E234" s="39" t="s">
        <v>635</v>
      </c>
    </row>
    <row r="235" spans="1:16" ht="12.75">
      <c r="A235" t="s">
        <v>50</v>
      </c>
      <c s="34" t="s">
        <v>330</v>
      </c>
      <c s="34" t="s">
        <v>1595</v>
      </c>
      <c s="35" t="s">
        <v>5</v>
      </c>
      <c s="6" t="s">
        <v>1596</v>
      </c>
      <c s="36" t="s">
        <v>79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70</v>
      </c>
      <c>
        <f>(M235*21)/100</f>
      </c>
      <c t="s">
        <v>28</v>
      </c>
    </row>
    <row r="236" spans="1:5" ht="12.75">
      <c r="A236" s="35" t="s">
        <v>57</v>
      </c>
      <c r="E236" s="39" t="s">
        <v>5</v>
      </c>
    </row>
    <row r="237" spans="1:5" ht="12.75">
      <c r="A237" s="35" t="s">
        <v>59</v>
      </c>
      <c r="E237" s="40" t="s">
        <v>634</v>
      </c>
    </row>
    <row r="238" spans="1:5" ht="12.75">
      <c r="A238" t="s">
        <v>60</v>
      </c>
      <c r="E238" s="39" t="s">
        <v>635</v>
      </c>
    </row>
    <row r="239" spans="1:16" ht="12.75">
      <c r="A239" t="s">
        <v>50</v>
      </c>
      <c s="34" t="s">
        <v>333</v>
      </c>
      <c s="34" t="s">
        <v>1597</v>
      </c>
      <c s="35" t="s">
        <v>5</v>
      </c>
      <c s="6" t="s">
        <v>1598</v>
      </c>
      <c s="36" t="s">
        <v>79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70</v>
      </c>
      <c>
        <f>(M239*21)/100</f>
      </c>
      <c t="s">
        <v>28</v>
      </c>
    </row>
    <row r="240" spans="1:5" ht="12.75">
      <c r="A240" s="35" t="s">
        <v>57</v>
      </c>
      <c r="E240" s="39" t="s">
        <v>5</v>
      </c>
    </row>
    <row r="241" spans="1:5" ht="12.75">
      <c r="A241" s="35" t="s">
        <v>59</v>
      </c>
      <c r="E241" s="40" t="s">
        <v>634</v>
      </c>
    </row>
    <row r="242" spans="1:5" ht="12.75">
      <c r="A242" t="s">
        <v>60</v>
      </c>
      <c r="E242" s="39" t="s">
        <v>635</v>
      </c>
    </row>
    <row r="243" spans="1:16" ht="12.75">
      <c r="A243" t="s">
        <v>50</v>
      </c>
      <c s="34" t="s">
        <v>336</v>
      </c>
      <c s="34" t="s">
        <v>1599</v>
      </c>
      <c s="35" t="s">
        <v>5</v>
      </c>
      <c s="6" t="s">
        <v>1600</v>
      </c>
      <c s="36" t="s">
        <v>79</v>
      </c>
      <c s="37">
        <v>7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70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634</v>
      </c>
    </row>
    <row r="246" spans="1:5" ht="12.75">
      <c r="A246" t="s">
        <v>60</v>
      </c>
      <c r="E246" s="39" t="s">
        <v>635</v>
      </c>
    </row>
    <row r="247" spans="1:16" ht="12.75">
      <c r="A247" t="s">
        <v>50</v>
      </c>
      <c s="34" t="s">
        <v>339</v>
      </c>
      <c s="34" t="s">
        <v>1601</v>
      </c>
      <c s="35" t="s">
        <v>5</v>
      </c>
      <c s="6" t="s">
        <v>1602</v>
      </c>
      <c s="36" t="s">
        <v>79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70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634</v>
      </c>
    </row>
    <row r="250" spans="1:5" ht="12.75">
      <c r="A250" t="s">
        <v>60</v>
      </c>
      <c r="E250" s="39" t="s">
        <v>635</v>
      </c>
    </row>
    <row r="251" spans="1:16" ht="25.5">
      <c r="A251" t="s">
        <v>50</v>
      </c>
      <c s="34" t="s">
        <v>342</v>
      </c>
      <c s="34" t="s">
        <v>1603</v>
      </c>
      <c s="35" t="s">
        <v>5</v>
      </c>
      <c s="6" t="s">
        <v>1604</v>
      </c>
      <c s="36" t="s">
        <v>79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70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634</v>
      </c>
    </row>
    <row r="254" spans="1:5" ht="12.75">
      <c r="A254" t="s">
        <v>60</v>
      </c>
      <c r="E254" s="39" t="s">
        <v>635</v>
      </c>
    </row>
    <row r="255" spans="1:16" ht="12.75">
      <c r="A255" t="s">
        <v>50</v>
      </c>
      <c s="34" t="s">
        <v>343</v>
      </c>
      <c s="34" t="s">
        <v>1605</v>
      </c>
      <c s="35" t="s">
        <v>5</v>
      </c>
      <c s="6" t="s">
        <v>1606</v>
      </c>
      <c s="36" t="s">
        <v>79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70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634</v>
      </c>
    </row>
    <row r="258" spans="1:5" ht="12.75">
      <c r="A258" t="s">
        <v>60</v>
      </c>
      <c r="E258" s="39" t="s">
        <v>635</v>
      </c>
    </row>
    <row r="259" spans="1:16" ht="12.75">
      <c r="A259" t="s">
        <v>50</v>
      </c>
      <c s="34" t="s">
        <v>346</v>
      </c>
      <c s="34" t="s">
        <v>1607</v>
      </c>
      <c s="35" t="s">
        <v>5</v>
      </c>
      <c s="6" t="s">
        <v>1608</v>
      </c>
      <c s="36" t="s">
        <v>79</v>
      </c>
      <c s="37">
        <v>7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70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634</v>
      </c>
    </row>
    <row r="262" spans="1:5" ht="12.75">
      <c r="A262" t="s">
        <v>60</v>
      </c>
      <c r="E262" s="39" t="s">
        <v>635</v>
      </c>
    </row>
    <row r="263" spans="1:16" ht="12.75">
      <c r="A263" t="s">
        <v>50</v>
      </c>
      <c s="34" t="s">
        <v>349</v>
      </c>
      <c s="34" t="s">
        <v>1609</v>
      </c>
      <c s="35" t="s">
        <v>5</v>
      </c>
      <c s="6" t="s">
        <v>1610</v>
      </c>
      <c s="36" t="s">
        <v>79</v>
      </c>
      <c s="37">
        <v>7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70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634</v>
      </c>
    </row>
    <row r="266" spans="1:5" ht="12.75">
      <c r="A266" t="s">
        <v>60</v>
      </c>
      <c r="E266" s="39" t="s">
        <v>635</v>
      </c>
    </row>
    <row r="267" spans="1:16" ht="12.75">
      <c r="A267" t="s">
        <v>50</v>
      </c>
      <c s="34" t="s">
        <v>352</v>
      </c>
      <c s="34" t="s">
        <v>1611</v>
      </c>
      <c s="35" t="s">
        <v>5</v>
      </c>
      <c s="6" t="s">
        <v>1612</v>
      </c>
      <c s="36" t="s">
        <v>79</v>
      </c>
      <c s="37">
        <v>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70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634</v>
      </c>
    </row>
    <row r="270" spans="1:5" ht="12.75">
      <c r="A270" t="s">
        <v>60</v>
      </c>
      <c r="E270" s="39" t="s">
        <v>635</v>
      </c>
    </row>
    <row r="271" spans="1:16" ht="12.75">
      <c r="A271" t="s">
        <v>50</v>
      </c>
      <c s="34" t="s">
        <v>355</v>
      </c>
      <c s="34" t="s">
        <v>1613</v>
      </c>
      <c s="35" t="s">
        <v>5</v>
      </c>
      <c s="6" t="s">
        <v>1614</v>
      </c>
      <c s="36" t="s">
        <v>79</v>
      </c>
      <c s="37">
        <v>18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70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634</v>
      </c>
    </row>
    <row r="274" spans="1:5" ht="12.75">
      <c r="A274" t="s">
        <v>60</v>
      </c>
      <c r="E274" s="39" t="s">
        <v>635</v>
      </c>
    </row>
    <row r="275" spans="1:16" ht="12.75">
      <c r="A275" t="s">
        <v>50</v>
      </c>
      <c s="34" t="s">
        <v>358</v>
      </c>
      <c s="34" t="s">
        <v>1615</v>
      </c>
      <c s="35" t="s">
        <v>5</v>
      </c>
      <c s="6" t="s">
        <v>1616</v>
      </c>
      <c s="36" t="s">
        <v>79</v>
      </c>
      <c s="37">
        <v>7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70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634</v>
      </c>
    </row>
    <row r="278" spans="1:5" ht="12.75">
      <c r="A278" t="s">
        <v>60</v>
      </c>
      <c r="E278" s="39" t="s">
        <v>635</v>
      </c>
    </row>
    <row r="279" spans="1:16" ht="12.75">
      <c r="A279" t="s">
        <v>50</v>
      </c>
      <c s="34" t="s">
        <v>361</v>
      </c>
      <c s="34" t="s">
        <v>1617</v>
      </c>
      <c s="35" t="s">
        <v>5</v>
      </c>
      <c s="6" t="s">
        <v>1618</v>
      </c>
      <c s="36" t="s">
        <v>79</v>
      </c>
      <c s="37">
        <v>7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70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634</v>
      </c>
    </row>
    <row r="282" spans="1:5" ht="12.75">
      <c r="A282" t="s">
        <v>60</v>
      </c>
      <c r="E282" s="39" t="s">
        <v>635</v>
      </c>
    </row>
    <row r="283" spans="1:16" ht="12.75">
      <c r="A283" t="s">
        <v>50</v>
      </c>
      <c s="34" t="s">
        <v>364</v>
      </c>
      <c s="34" t="s">
        <v>1619</v>
      </c>
      <c s="35" t="s">
        <v>5</v>
      </c>
      <c s="6" t="s">
        <v>1620</v>
      </c>
      <c s="36" t="s">
        <v>1426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70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634</v>
      </c>
    </row>
    <row r="286" spans="1:5" ht="12.75">
      <c r="A286" t="s">
        <v>60</v>
      </c>
      <c r="E286" s="39" t="s">
        <v>635</v>
      </c>
    </row>
    <row r="287" spans="1:16" ht="25.5">
      <c r="A287" t="s">
        <v>50</v>
      </c>
      <c s="34" t="s">
        <v>367</v>
      </c>
      <c s="34" t="s">
        <v>1621</v>
      </c>
      <c s="35" t="s">
        <v>5</v>
      </c>
      <c s="6" t="s">
        <v>1622</v>
      </c>
      <c s="36" t="s">
        <v>106</v>
      </c>
      <c s="37">
        <v>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70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634</v>
      </c>
    </row>
    <row r="290" spans="1:5" ht="12.75">
      <c r="A290" t="s">
        <v>60</v>
      </c>
      <c r="E290" s="39" t="s">
        <v>635</v>
      </c>
    </row>
    <row r="291" spans="1:16" ht="12.75">
      <c r="A291" t="s">
        <v>50</v>
      </c>
      <c s="34" t="s">
        <v>370</v>
      </c>
      <c s="34" t="s">
        <v>1623</v>
      </c>
      <c s="35" t="s">
        <v>5</v>
      </c>
      <c s="6" t="s">
        <v>1624</v>
      </c>
      <c s="36" t="s">
        <v>79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70</v>
      </c>
      <c>
        <f>(M291*21)/100</f>
      </c>
      <c t="s">
        <v>28</v>
      </c>
    </row>
    <row r="292" spans="1:5" ht="12.75">
      <c r="A292" s="35" t="s">
        <v>57</v>
      </c>
      <c r="E292" s="39" t="s">
        <v>5</v>
      </c>
    </row>
    <row r="293" spans="1:5" ht="12.75">
      <c r="A293" s="35" t="s">
        <v>59</v>
      </c>
      <c r="E293" s="40" t="s">
        <v>634</v>
      </c>
    </row>
    <row r="294" spans="1:5" ht="12.75">
      <c r="A294" t="s">
        <v>60</v>
      </c>
      <c r="E294" s="39" t="s">
        <v>635</v>
      </c>
    </row>
    <row r="295" spans="1:16" ht="25.5">
      <c r="A295" t="s">
        <v>50</v>
      </c>
      <c s="34" t="s">
        <v>373</v>
      </c>
      <c s="34" t="s">
        <v>1625</v>
      </c>
      <c s="35" t="s">
        <v>5</v>
      </c>
      <c s="6" t="s">
        <v>1626</v>
      </c>
      <c s="36" t="s">
        <v>79</v>
      </c>
      <c s="37">
        <v>5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70</v>
      </c>
      <c>
        <f>(M295*21)/100</f>
      </c>
      <c t="s">
        <v>28</v>
      </c>
    </row>
    <row r="296" spans="1:5" ht="12.75">
      <c r="A296" s="35" t="s">
        <v>57</v>
      </c>
      <c r="E296" s="39" t="s">
        <v>5</v>
      </c>
    </row>
    <row r="297" spans="1:5" ht="12.75">
      <c r="A297" s="35" t="s">
        <v>59</v>
      </c>
      <c r="E297" s="40" t="s">
        <v>634</v>
      </c>
    </row>
    <row r="298" spans="1:5" ht="12.75">
      <c r="A298" t="s">
        <v>60</v>
      </c>
      <c r="E298" s="39" t="s">
        <v>635</v>
      </c>
    </row>
    <row r="299" spans="1:16" ht="12.75">
      <c r="A299" t="s">
        <v>50</v>
      </c>
      <c s="34" t="s">
        <v>376</v>
      </c>
      <c s="34" t="s">
        <v>1627</v>
      </c>
      <c s="35" t="s">
        <v>5</v>
      </c>
      <c s="6" t="s">
        <v>1628</v>
      </c>
      <c s="36" t="s">
        <v>79</v>
      </c>
      <c s="37">
        <v>5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70</v>
      </c>
      <c>
        <f>(M299*21)/100</f>
      </c>
      <c t="s">
        <v>28</v>
      </c>
    </row>
    <row r="300" spans="1:5" ht="12.75">
      <c r="A300" s="35" t="s">
        <v>57</v>
      </c>
      <c r="E300" s="39" t="s">
        <v>5</v>
      </c>
    </row>
    <row r="301" spans="1:5" ht="12.75">
      <c r="A301" s="35" t="s">
        <v>59</v>
      </c>
      <c r="E301" s="40" t="s">
        <v>634</v>
      </c>
    </row>
    <row r="302" spans="1:5" ht="12.75">
      <c r="A302" t="s">
        <v>60</v>
      </c>
      <c r="E302" s="39" t="s">
        <v>635</v>
      </c>
    </row>
    <row r="303" spans="1:16" ht="12.75">
      <c r="A303" t="s">
        <v>50</v>
      </c>
      <c s="34" t="s">
        <v>379</v>
      </c>
      <c s="34" t="s">
        <v>1534</v>
      </c>
      <c s="35" t="s">
        <v>5</v>
      </c>
      <c s="6" t="s">
        <v>1535</v>
      </c>
      <c s="36" t="s">
        <v>79</v>
      </c>
      <c s="37">
        <v>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70</v>
      </c>
      <c>
        <f>(M303*21)/100</f>
      </c>
      <c t="s">
        <v>28</v>
      </c>
    </row>
    <row r="304" spans="1:5" ht="12.75">
      <c r="A304" s="35" t="s">
        <v>57</v>
      </c>
      <c r="E304" s="39" t="s">
        <v>5</v>
      </c>
    </row>
    <row r="305" spans="1:5" ht="12.75">
      <c r="A305" s="35" t="s">
        <v>59</v>
      </c>
      <c r="E305" s="40" t="s">
        <v>634</v>
      </c>
    </row>
    <row r="306" spans="1:5" ht="12.75">
      <c r="A306" t="s">
        <v>60</v>
      </c>
      <c r="E306" s="39" t="s">
        <v>635</v>
      </c>
    </row>
    <row r="307" spans="1:16" ht="12.75">
      <c r="A307" t="s">
        <v>50</v>
      </c>
      <c s="34" t="s">
        <v>382</v>
      </c>
      <c s="34" t="s">
        <v>1629</v>
      </c>
      <c s="35" t="s">
        <v>5</v>
      </c>
      <c s="6" t="s">
        <v>1630</v>
      </c>
      <c s="36" t="s">
        <v>79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70</v>
      </c>
      <c>
        <f>(M307*21)/100</f>
      </c>
      <c t="s">
        <v>28</v>
      </c>
    </row>
    <row r="308" spans="1:5" ht="12.75">
      <c r="A308" s="35" t="s">
        <v>57</v>
      </c>
      <c r="E308" s="39" t="s">
        <v>5</v>
      </c>
    </row>
    <row r="309" spans="1:5" ht="12.75">
      <c r="A309" s="35" t="s">
        <v>59</v>
      </c>
      <c r="E309" s="40" t="s">
        <v>634</v>
      </c>
    </row>
    <row r="310" spans="1:5" ht="12.75">
      <c r="A310" t="s">
        <v>60</v>
      </c>
      <c r="E310" s="39" t="s">
        <v>635</v>
      </c>
    </row>
    <row r="311" spans="1:16" ht="12.75">
      <c r="A311" t="s">
        <v>50</v>
      </c>
      <c s="34" t="s">
        <v>385</v>
      </c>
      <c s="34" t="s">
        <v>1631</v>
      </c>
      <c s="35" t="s">
        <v>5</v>
      </c>
      <c s="6" t="s">
        <v>1632</v>
      </c>
      <c s="36" t="s">
        <v>79</v>
      </c>
      <c s="37">
        <v>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70</v>
      </c>
      <c>
        <f>(M311*21)/100</f>
      </c>
      <c t="s">
        <v>28</v>
      </c>
    </row>
    <row r="312" spans="1:5" ht="12.75">
      <c r="A312" s="35" t="s">
        <v>57</v>
      </c>
      <c r="E312" s="39" t="s">
        <v>5</v>
      </c>
    </row>
    <row r="313" spans="1:5" ht="12.75">
      <c r="A313" s="35" t="s">
        <v>59</v>
      </c>
      <c r="E313" s="40" t="s">
        <v>634</v>
      </c>
    </row>
    <row r="314" spans="1:5" ht="12.75">
      <c r="A314" t="s">
        <v>60</v>
      </c>
      <c r="E314" s="39" t="s">
        <v>635</v>
      </c>
    </row>
    <row r="315" spans="1:16" ht="25.5">
      <c r="A315" t="s">
        <v>50</v>
      </c>
      <c s="34" t="s">
        <v>388</v>
      </c>
      <c s="34" t="s">
        <v>729</v>
      </c>
      <c s="35" t="s">
        <v>5</v>
      </c>
      <c s="6" t="s">
        <v>730</v>
      </c>
      <c s="36" t="s">
        <v>79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70</v>
      </c>
      <c>
        <f>(M315*21)/100</f>
      </c>
      <c t="s">
        <v>28</v>
      </c>
    </row>
    <row r="316" spans="1:5" ht="12.75">
      <c r="A316" s="35" t="s">
        <v>57</v>
      </c>
      <c r="E316" s="39" t="s">
        <v>5</v>
      </c>
    </row>
    <row r="317" spans="1:5" ht="12.75">
      <c r="A317" s="35" t="s">
        <v>59</v>
      </c>
      <c r="E317" s="40" t="s">
        <v>634</v>
      </c>
    </row>
    <row r="318" spans="1:5" ht="12.75">
      <c r="A318" t="s">
        <v>60</v>
      </c>
      <c r="E318" s="39" t="s">
        <v>635</v>
      </c>
    </row>
    <row r="319" spans="1:16" ht="12.75">
      <c r="A319" t="s">
        <v>50</v>
      </c>
      <c s="34" t="s">
        <v>391</v>
      </c>
      <c s="34" t="s">
        <v>1633</v>
      </c>
      <c s="35" t="s">
        <v>5</v>
      </c>
      <c s="6" t="s">
        <v>1634</v>
      </c>
      <c s="36" t="s">
        <v>79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56</v>
      </c>
      <c>
        <f>(M319*21)/100</f>
      </c>
      <c t="s">
        <v>28</v>
      </c>
    </row>
    <row r="320" spans="1:5" ht="12.75">
      <c r="A320" s="35" t="s">
        <v>57</v>
      </c>
      <c r="E320" s="39" t="s">
        <v>5</v>
      </c>
    </row>
    <row r="321" spans="1:5" ht="12.75">
      <c r="A321" s="35" t="s">
        <v>59</v>
      </c>
      <c r="E321" s="40" t="s">
        <v>634</v>
      </c>
    </row>
    <row r="322" spans="1:5" ht="12.75">
      <c r="A322" t="s">
        <v>60</v>
      </c>
      <c r="E322" s="39" t="s">
        <v>1635</v>
      </c>
    </row>
    <row r="323" spans="1:16" ht="12.75">
      <c r="A323" t="s">
        <v>50</v>
      </c>
      <c s="34" t="s">
        <v>394</v>
      </c>
      <c s="34" t="s">
        <v>1636</v>
      </c>
      <c s="35" t="s">
        <v>5</v>
      </c>
      <c s="6" t="s">
        <v>1637</v>
      </c>
      <c s="36" t="s">
        <v>79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56</v>
      </c>
      <c>
        <f>(M323*21)/100</f>
      </c>
      <c t="s">
        <v>28</v>
      </c>
    </row>
    <row r="324" spans="1:5" ht="12.75">
      <c r="A324" s="35" t="s">
        <v>57</v>
      </c>
      <c r="E324" s="39" t="s">
        <v>5</v>
      </c>
    </row>
    <row r="325" spans="1:5" ht="12.75">
      <c r="A325" s="35" t="s">
        <v>59</v>
      </c>
      <c r="E325" s="40" t="s">
        <v>634</v>
      </c>
    </row>
    <row r="326" spans="1:5" ht="12.75">
      <c r="A326" t="s">
        <v>60</v>
      </c>
      <c r="E326" s="39" t="s">
        <v>635</v>
      </c>
    </row>
    <row r="327" spans="1:16" ht="12.75">
      <c r="A327" t="s">
        <v>50</v>
      </c>
      <c s="34" t="s">
        <v>395</v>
      </c>
      <c s="34" t="s">
        <v>1638</v>
      </c>
      <c s="35" t="s">
        <v>5</v>
      </c>
      <c s="6" t="s">
        <v>1639</v>
      </c>
      <c s="36" t="s">
        <v>69</v>
      </c>
      <c s="37">
        <v>40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56</v>
      </c>
      <c>
        <f>(M327*21)/100</f>
      </c>
      <c t="s">
        <v>28</v>
      </c>
    </row>
    <row r="328" spans="1:5" ht="12.75">
      <c r="A328" s="35" t="s">
        <v>57</v>
      </c>
      <c r="E328" s="39" t="s">
        <v>5</v>
      </c>
    </row>
    <row r="329" spans="1:5" ht="12.75">
      <c r="A329" s="35" t="s">
        <v>59</v>
      </c>
      <c r="E329" s="40" t="s">
        <v>634</v>
      </c>
    </row>
    <row r="330" spans="1:5" ht="63.75">
      <c r="A330" t="s">
        <v>60</v>
      </c>
      <c r="E330" s="39" t="s">
        <v>1640</v>
      </c>
    </row>
    <row r="331" spans="1:13" ht="12.75">
      <c r="A331" t="s">
        <v>47</v>
      </c>
      <c r="C331" s="31" t="s">
        <v>436</v>
      </c>
      <c r="E331" s="33" t="s">
        <v>1641</v>
      </c>
      <c r="J331" s="32">
        <f>0</f>
      </c>
      <c s="32">
        <f>0</f>
      </c>
      <c s="32">
        <f>0+L332+L336</f>
      </c>
      <c s="32">
        <f>0+M332+M336</f>
      </c>
    </row>
    <row r="332" spans="1:16" ht="38.25">
      <c r="A332" t="s">
        <v>50</v>
      </c>
      <c s="34" t="s">
        <v>396</v>
      </c>
      <c s="34" t="s">
        <v>1291</v>
      </c>
      <c s="35" t="s">
        <v>1292</v>
      </c>
      <c s="6" t="s">
        <v>1293</v>
      </c>
      <c s="36" t="s">
        <v>55</v>
      </c>
      <c s="37">
        <v>0.1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56</v>
      </c>
      <c>
        <f>(M332*21)/100</f>
      </c>
      <c t="s">
        <v>28</v>
      </c>
    </row>
    <row r="333" spans="1:5" ht="25.5">
      <c r="A333" s="35" t="s">
        <v>57</v>
      </c>
      <c r="E333" s="39" t="s">
        <v>58</v>
      </c>
    </row>
    <row r="334" spans="1:5" ht="12.75">
      <c r="A334" s="35" t="s">
        <v>59</v>
      </c>
      <c r="E334" s="40" t="s">
        <v>634</v>
      </c>
    </row>
    <row r="335" spans="1:5" ht="242.25">
      <c r="A335" t="s">
        <v>60</v>
      </c>
      <c r="E335" s="39" t="s">
        <v>846</v>
      </c>
    </row>
    <row r="336" spans="1:16" ht="38.25">
      <c r="A336" t="s">
        <v>50</v>
      </c>
      <c s="34" t="s">
        <v>399</v>
      </c>
      <c s="34" t="s">
        <v>847</v>
      </c>
      <c s="35" t="s">
        <v>848</v>
      </c>
      <c s="6" t="s">
        <v>1301</v>
      </c>
      <c s="36" t="s">
        <v>55</v>
      </c>
      <c s="37">
        <v>0.05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56</v>
      </c>
      <c>
        <f>(M336*21)/100</f>
      </c>
      <c t="s">
        <v>28</v>
      </c>
    </row>
    <row r="337" spans="1:5" ht="25.5">
      <c r="A337" s="35" t="s">
        <v>57</v>
      </c>
      <c r="E337" s="39" t="s">
        <v>58</v>
      </c>
    </row>
    <row r="338" spans="1:5" ht="12.75">
      <c r="A338" s="35" t="s">
        <v>59</v>
      </c>
      <c r="E338" s="40" t="s">
        <v>634</v>
      </c>
    </row>
    <row r="339" spans="1:5" ht="242.25">
      <c r="A339" t="s">
        <v>60</v>
      </c>
      <c r="E339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COUNTIFS(L8:L199,"=0",A8:A199,"P")+COUNTIFS(L8:L199,"",A8:A199,"P")+SUM(Q8:Q199)</f>
      </c>
    </row>
    <row r="8" spans="1:13" ht="12.75">
      <c r="A8" t="s">
        <v>45</v>
      </c>
      <c r="C8" s="28" t="s">
        <v>1644</v>
      </c>
      <c r="E8" s="30" t="s">
        <v>1643</v>
      </c>
      <c r="J8" s="29">
        <f>0+J9+J194</f>
      </c>
      <c s="29">
        <f>0+K9+K194</f>
      </c>
      <c s="29">
        <f>0+L9+L194</f>
      </c>
      <c s="29">
        <f>0+M9+M194</f>
      </c>
    </row>
    <row r="9" spans="1:13" ht="12.75">
      <c r="A9" t="s">
        <v>47</v>
      </c>
      <c r="C9" s="31" t="s">
        <v>51</v>
      </c>
      <c r="E9" s="33" t="s">
        <v>1645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12.75">
      <c r="A10" t="s">
        <v>50</v>
      </c>
      <c s="34" t="s">
        <v>51</v>
      </c>
      <c s="34" t="s">
        <v>971</v>
      </c>
      <c s="35" t="s">
        <v>5</v>
      </c>
      <c s="6" t="s">
        <v>972</v>
      </c>
      <c s="36" t="s">
        <v>79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25.5">
      <c r="A14" t="s">
        <v>50</v>
      </c>
      <c s="34" t="s">
        <v>28</v>
      </c>
      <c s="34" t="s">
        <v>1646</v>
      </c>
      <c s="35" t="s">
        <v>5</v>
      </c>
      <c s="6" t="s">
        <v>1647</v>
      </c>
      <c s="36" t="s">
        <v>69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12.75">
      <c r="A18" t="s">
        <v>50</v>
      </c>
      <c s="34" t="s">
        <v>26</v>
      </c>
      <c s="34" t="s">
        <v>1481</v>
      </c>
      <c s="35" t="s">
        <v>5</v>
      </c>
      <c s="6" t="s">
        <v>1482</v>
      </c>
      <c s="36" t="s">
        <v>69</v>
      </c>
      <c s="37">
        <v>250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71</v>
      </c>
    </row>
    <row r="22" spans="1:16" ht="12.75">
      <c r="A22" t="s">
        <v>50</v>
      </c>
      <c s="34" t="s">
        <v>4</v>
      </c>
      <c s="34" t="s">
        <v>761</v>
      </c>
      <c s="35" t="s">
        <v>5</v>
      </c>
      <c s="6" t="s">
        <v>762</v>
      </c>
      <c s="36" t="s">
        <v>69</v>
      </c>
      <c s="37">
        <v>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71</v>
      </c>
    </row>
    <row r="26" spans="1:16" ht="25.5">
      <c r="A26" t="s">
        <v>50</v>
      </c>
      <c s="34" t="s">
        <v>74</v>
      </c>
      <c s="34" t="s">
        <v>765</v>
      </c>
      <c s="35" t="s">
        <v>5</v>
      </c>
      <c s="6" t="s">
        <v>766</v>
      </c>
      <c s="36" t="s">
        <v>79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71</v>
      </c>
    </row>
    <row r="30" spans="1:16" ht="12.75">
      <c r="A30" t="s">
        <v>50</v>
      </c>
      <c s="34" t="s">
        <v>27</v>
      </c>
      <c s="34" t="s">
        <v>767</v>
      </c>
      <c s="35" t="s">
        <v>5</v>
      </c>
      <c s="6" t="s">
        <v>768</v>
      </c>
      <c s="36" t="s">
        <v>79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71</v>
      </c>
    </row>
    <row r="34" spans="1:16" ht="25.5">
      <c r="A34" t="s">
        <v>50</v>
      </c>
      <c s="34" t="s">
        <v>65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71</v>
      </c>
    </row>
    <row r="38" spans="1:16" ht="12.75">
      <c r="A38" t="s">
        <v>50</v>
      </c>
      <c s="34" t="s">
        <v>82</v>
      </c>
      <c s="34" t="s">
        <v>638</v>
      </c>
      <c s="35" t="s">
        <v>5</v>
      </c>
      <c s="6" t="s">
        <v>639</v>
      </c>
      <c s="36" t="s">
        <v>174</v>
      </c>
      <c s="37">
        <v>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71</v>
      </c>
    </row>
    <row r="42" spans="1:16" ht="12.75">
      <c r="A42" t="s">
        <v>50</v>
      </c>
      <c s="34" t="s">
        <v>85</v>
      </c>
      <c s="34" t="s">
        <v>640</v>
      </c>
      <c s="35" t="s">
        <v>5</v>
      </c>
      <c s="6" t="s">
        <v>641</v>
      </c>
      <c s="36" t="s">
        <v>69</v>
      </c>
      <c s="37">
        <v>600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71</v>
      </c>
    </row>
    <row r="46" spans="1:16" ht="12.75">
      <c r="A46" t="s">
        <v>50</v>
      </c>
      <c s="34" t="s">
        <v>88</v>
      </c>
      <c s="34" t="s">
        <v>642</v>
      </c>
      <c s="35" t="s">
        <v>5</v>
      </c>
      <c s="6" t="s">
        <v>643</v>
      </c>
      <c s="36" t="s">
        <v>174</v>
      </c>
      <c s="37">
        <v>0.8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71</v>
      </c>
    </row>
    <row r="50" spans="1:16" ht="12.75">
      <c r="A50" t="s">
        <v>50</v>
      </c>
      <c s="34" t="s">
        <v>91</v>
      </c>
      <c s="34" t="s">
        <v>644</v>
      </c>
      <c s="35" t="s">
        <v>5</v>
      </c>
      <c s="6" t="s">
        <v>645</v>
      </c>
      <c s="36" t="s">
        <v>174</v>
      </c>
      <c s="37">
        <v>0.8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71</v>
      </c>
    </row>
    <row r="54" spans="1:16" ht="12.75">
      <c r="A54" t="s">
        <v>50</v>
      </c>
      <c s="34" t="s">
        <v>94</v>
      </c>
      <c s="34" t="s">
        <v>1648</v>
      </c>
      <c s="35" t="s">
        <v>5</v>
      </c>
      <c s="6" t="s">
        <v>1649</v>
      </c>
      <c s="36" t="s">
        <v>79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635</v>
      </c>
    </row>
    <row r="58" spans="1:16" ht="12.75">
      <c r="A58" t="s">
        <v>50</v>
      </c>
      <c s="34" t="s">
        <v>97</v>
      </c>
      <c s="34" t="s">
        <v>1650</v>
      </c>
      <c s="35" t="s">
        <v>5</v>
      </c>
      <c s="6" t="s">
        <v>1651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1652</v>
      </c>
      <c s="35" t="s">
        <v>5</v>
      </c>
      <c s="6" t="s">
        <v>1653</v>
      </c>
      <c s="36" t="s">
        <v>79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71</v>
      </c>
    </row>
    <row r="66" spans="1:16" ht="12.75">
      <c r="A66" t="s">
        <v>50</v>
      </c>
      <c s="34" t="s">
        <v>103</v>
      </c>
      <c s="34" t="s">
        <v>1654</v>
      </c>
      <c s="35" t="s">
        <v>5</v>
      </c>
      <c s="6" t="s">
        <v>1655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71</v>
      </c>
    </row>
    <row r="70" spans="1:16" ht="12.75">
      <c r="A70" t="s">
        <v>50</v>
      </c>
      <c s="34" t="s">
        <v>110</v>
      </c>
      <c s="34" t="s">
        <v>1656</v>
      </c>
      <c s="35" t="s">
        <v>5</v>
      </c>
      <c s="6" t="s">
        <v>1657</v>
      </c>
      <c s="36" t="s">
        <v>79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635</v>
      </c>
    </row>
    <row r="74" spans="1:16" ht="12.75">
      <c r="A74" t="s">
        <v>50</v>
      </c>
      <c s="34" t="s">
        <v>113</v>
      </c>
      <c s="34" t="s">
        <v>1658</v>
      </c>
      <c s="35" t="s">
        <v>5</v>
      </c>
      <c s="6" t="s">
        <v>1659</v>
      </c>
      <c s="36" t="s">
        <v>79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635</v>
      </c>
    </row>
    <row r="78" spans="1:16" ht="12.75">
      <c r="A78" t="s">
        <v>50</v>
      </c>
      <c s="34" t="s">
        <v>116</v>
      </c>
      <c s="34" t="s">
        <v>1660</v>
      </c>
      <c s="35" t="s">
        <v>5</v>
      </c>
      <c s="6" t="s">
        <v>1661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71</v>
      </c>
    </row>
    <row r="82" spans="1:16" ht="25.5">
      <c r="A82" t="s">
        <v>50</v>
      </c>
      <c s="34" t="s">
        <v>119</v>
      </c>
      <c s="34" t="s">
        <v>1662</v>
      </c>
      <c s="35" t="s">
        <v>5</v>
      </c>
      <c s="6" t="s">
        <v>1663</v>
      </c>
      <c s="36" t="s">
        <v>79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635</v>
      </c>
    </row>
    <row r="86" spans="1:16" ht="12.75">
      <c r="A86" t="s">
        <v>50</v>
      </c>
      <c s="34" t="s">
        <v>122</v>
      </c>
      <c s="34" t="s">
        <v>1664</v>
      </c>
      <c s="35" t="s">
        <v>5</v>
      </c>
      <c s="6" t="s">
        <v>1665</v>
      </c>
      <c s="36" t="s">
        <v>79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71</v>
      </c>
    </row>
    <row r="90" spans="1:16" ht="12.75">
      <c r="A90" t="s">
        <v>50</v>
      </c>
      <c s="34" t="s">
        <v>125</v>
      </c>
      <c s="34" t="s">
        <v>1666</v>
      </c>
      <c s="35" t="s">
        <v>5</v>
      </c>
      <c s="6" t="s">
        <v>1667</v>
      </c>
      <c s="36" t="s">
        <v>79</v>
      </c>
      <c s="37">
        <v>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634</v>
      </c>
    </row>
    <row r="93" spans="1:5" ht="12.75">
      <c r="A93" t="s">
        <v>60</v>
      </c>
      <c r="E93" s="39" t="s">
        <v>71</v>
      </c>
    </row>
    <row r="94" spans="1:16" ht="12.75">
      <c r="A94" t="s">
        <v>50</v>
      </c>
      <c s="34" t="s">
        <v>128</v>
      </c>
      <c s="34" t="s">
        <v>1668</v>
      </c>
      <c s="35" t="s">
        <v>5</v>
      </c>
      <c s="6" t="s">
        <v>1669</v>
      </c>
      <c s="36" t="s">
        <v>79</v>
      </c>
      <c s="37">
        <v>15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179</v>
      </c>
      <c s="34" t="s">
        <v>1670</v>
      </c>
      <c s="35" t="s">
        <v>5</v>
      </c>
      <c s="6" t="s">
        <v>1671</v>
      </c>
      <c s="36" t="s">
        <v>79</v>
      </c>
      <c s="37">
        <v>15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12.75">
      <c r="A101" t="s">
        <v>60</v>
      </c>
      <c r="E101" s="39" t="s">
        <v>71</v>
      </c>
    </row>
    <row r="102" spans="1:16" ht="12.75">
      <c r="A102" t="s">
        <v>50</v>
      </c>
      <c s="34" t="s">
        <v>180</v>
      </c>
      <c s="34" t="s">
        <v>1672</v>
      </c>
      <c s="35" t="s">
        <v>5</v>
      </c>
      <c s="6" t="s">
        <v>1673</v>
      </c>
      <c s="36" t="s">
        <v>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12.75">
      <c r="A105" t="s">
        <v>60</v>
      </c>
      <c r="E105" s="39" t="s">
        <v>71</v>
      </c>
    </row>
    <row r="106" spans="1:16" ht="12.75">
      <c r="A106" t="s">
        <v>50</v>
      </c>
      <c s="34" t="s">
        <v>184</v>
      </c>
      <c s="34" t="s">
        <v>1674</v>
      </c>
      <c s="35" t="s">
        <v>5</v>
      </c>
      <c s="6" t="s">
        <v>1675</v>
      </c>
      <c s="36" t="s">
        <v>79</v>
      </c>
      <c s="37">
        <v>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634</v>
      </c>
    </row>
    <row r="109" spans="1:5" ht="12.75">
      <c r="A109" t="s">
        <v>60</v>
      </c>
      <c r="E109" s="39" t="s">
        <v>635</v>
      </c>
    </row>
    <row r="110" spans="1:16" ht="12.75">
      <c r="A110" t="s">
        <v>50</v>
      </c>
      <c s="34" t="s">
        <v>187</v>
      </c>
      <c s="34" t="s">
        <v>1676</v>
      </c>
      <c s="35" t="s">
        <v>5</v>
      </c>
      <c s="6" t="s">
        <v>1677</v>
      </c>
      <c s="36" t="s">
        <v>79</v>
      </c>
      <c s="37">
        <v>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634</v>
      </c>
    </row>
    <row r="113" spans="1:5" ht="12.75">
      <c r="A113" t="s">
        <v>60</v>
      </c>
      <c r="E113" s="39" t="s">
        <v>71</v>
      </c>
    </row>
    <row r="114" spans="1:16" ht="12.75">
      <c r="A114" t="s">
        <v>50</v>
      </c>
      <c s="34" t="s">
        <v>190</v>
      </c>
      <c s="34" t="s">
        <v>1678</v>
      </c>
      <c s="35" t="s">
        <v>5</v>
      </c>
      <c s="6" t="s">
        <v>1679</v>
      </c>
      <c s="36" t="s">
        <v>79</v>
      </c>
      <c s="37">
        <v>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634</v>
      </c>
    </row>
    <row r="117" spans="1:5" ht="12.75">
      <c r="A117" t="s">
        <v>60</v>
      </c>
      <c r="E117" s="39" t="s">
        <v>635</v>
      </c>
    </row>
    <row r="118" spans="1:16" ht="12.75">
      <c r="A118" t="s">
        <v>50</v>
      </c>
      <c s="34" t="s">
        <v>193</v>
      </c>
      <c s="34" t="s">
        <v>1680</v>
      </c>
      <c s="35" t="s">
        <v>5</v>
      </c>
      <c s="6" t="s">
        <v>1681</v>
      </c>
      <c s="36" t="s">
        <v>79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634</v>
      </c>
    </row>
    <row r="121" spans="1:5" ht="12.75">
      <c r="A121" t="s">
        <v>60</v>
      </c>
      <c r="E121" s="39" t="s">
        <v>635</v>
      </c>
    </row>
    <row r="122" spans="1:16" ht="12.75">
      <c r="A122" t="s">
        <v>50</v>
      </c>
      <c s="34" t="s">
        <v>196</v>
      </c>
      <c s="34" t="s">
        <v>1682</v>
      </c>
      <c s="35" t="s">
        <v>5</v>
      </c>
      <c s="6" t="s">
        <v>1683</v>
      </c>
      <c s="36" t="s">
        <v>79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634</v>
      </c>
    </row>
    <row r="125" spans="1:5" ht="12.75">
      <c r="A125" t="s">
        <v>60</v>
      </c>
      <c r="E125" s="39" t="s">
        <v>635</v>
      </c>
    </row>
    <row r="126" spans="1:16" ht="12.75">
      <c r="A126" t="s">
        <v>50</v>
      </c>
      <c s="34" t="s">
        <v>199</v>
      </c>
      <c s="34" t="s">
        <v>1684</v>
      </c>
      <c s="35" t="s">
        <v>5</v>
      </c>
      <c s="6" t="s">
        <v>1685</v>
      </c>
      <c s="36" t="s">
        <v>79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634</v>
      </c>
    </row>
    <row r="129" spans="1:5" ht="12.75">
      <c r="A129" t="s">
        <v>60</v>
      </c>
      <c r="E129" s="39" t="s">
        <v>635</v>
      </c>
    </row>
    <row r="130" spans="1:16" ht="25.5">
      <c r="A130" t="s">
        <v>50</v>
      </c>
      <c s="34" t="s">
        <v>202</v>
      </c>
      <c s="34" t="s">
        <v>1686</v>
      </c>
      <c s="35" t="s">
        <v>5</v>
      </c>
      <c s="6" t="s">
        <v>1687</v>
      </c>
      <c s="36" t="s">
        <v>79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634</v>
      </c>
    </row>
    <row r="133" spans="1:5" ht="12.75">
      <c r="A133" t="s">
        <v>60</v>
      </c>
      <c r="E133" s="39" t="s">
        <v>71</v>
      </c>
    </row>
    <row r="134" spans="1:16" ht="25.5">
      <c r="A134" t="s">
        <v>50</v>
      </c>
      <c s="34" t="s">
        <v>205</v>
      </c>
      <c s="34" t="s">
        <v>1688</v>
      </c>
      <c s="35" t="s">
        <v>5</v>
      </c>
      <c s="6" t="s">
        <v>1689</v>
      </c>
      <c s="36" t="s">
        <v>79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634</v>
      </c>
    </row>
    <row r="137" spans="1:5" ht="12.75">
      <c r="A137" t="s">
        <v>60</v>
      </c>
      <c r="E137" s="39" t="s">
        <v>635</v>
      </c>
    </row>
    <row r="138" spans="1:16" ht="12.75">
      <c r="A138" t="s">
        <v>50</v>
      </c>
      <c s="34" t="s">
        <v>208</v>
      </c>
      <c s="34" t="s">
        <v>1690</v>
      </c>
      <c s="35" t="s">
        <v>5</v>
      </c>
      <c s="6" t="s">
        <v>1691</v>
      </c>
      <c s="36" t="s">
        <v>79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634</v>
      </c>
    </row>
    <row r="141" spans="1:5" ht="12.75">
      <c r="A141" t="s">
        <v>60</v>
      </c>
      <c r="E141" s="39" t="s">
        <v>5</v>
      </c>
    </row>
    <row r="142" spans="1:16" ht="12.75">
      <c r="A142" t="s">
        <v>50</v>
      </c>
      <c s="34" t="s">
        <v>211</v>
      </c>
      <c s="34" t="s">
        <v>1692</v>
      </c>
      <c s="35" t="s">
        <v>5</v>
      </c>
      <c s="6" t="s">
        <v>1693</v>
      </c>
      <c s="36" t="s">
        <v>79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634</v>
      </c>
    </row>
    <row r="145" spans="1:5" ht="12.75">
      <c r="A145" t="s">
        <v>60</v>
      </c>
      <c r="E145" s="39" t="s">
        <v>71</v>
      </c>
    </row>
    <row r="146" spans="1:16" ht="12.75">
      <c r="A146" t="s">
        <v>50</v>
      </c>
      <c s="34" t="s">
        <v>214</v>
      </c>
      <c s="34" t="s">
        <v>1694</v>
      </c>
      <c s="35" t="s">
        <v>5</v>
      </c>
      <c s="6" t="s">
        <v>1695</v>
      </c>
      <c s="36" t="s">
        <v>79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634</v>
      </c>
    </row>
    <row r="149" spans="1:5" ht="12.75">
      <c r="A149" t="s">
        <v>60</v>
      </c>
      <c r="E149" s="39" t="s">
        <v>71</v>
      </c>
    </row>
    <row r="150" spans="1:16" ht="12.75">
      <c r="A150" t="s">
        <v>50</v>
      </c>
      <c s="34" t="s">
        <v>217</v>
      </c>
      <c s="34" t="s">
        <v>1696</v>
      </c>
      <c s="35" t="s">
        <v>5</v>
      </c>
      <c s="6" t="s">
        <v>1697</v>
      </c>
      <c s="36" t="s">
        <v>79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634</v>
      </c>
    </row>
    <row r="153" spans="1:5" ht="12.75">
      <c r="A153" t="s">
        <v>60</v>
      </c>
      <c r="E153" s="39" t="s">
        <v>71</v>
      </c>
    </row>
    <row r="154" spans="1:16" ht="12.75">
      <c r="A154" t="s">
        <v>50</v>
      </c>
      <c s="34" t="s">
        <v>220</v>
      </c>
      <c s="34" t="s">
        <v>1698</v>
      </c>
      <c s="35" t="s">
        <v>5</v>
      </c>
      <c s="6" t="s">
        <v>1699</v>
      </c>
      <c s="36" t="s">
        <v>106</v>
      </c>
      <c s="37">
        <v>24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634</v>
      </c>
    </row>
    <row r="157" spans="1:5" ht="12.75">
      <c r="A157" t="s">
        <v>60</v>
      </c>
      <c r="E157" s="39" t="s">
        <v>635</v>
      </c>
    </row>
    <row r="158" spans="1:16" ht="25.5">
      <c r="A158" t="s">
        <v>50</v>
      </c>
      <c s="34" t="s">
        <v>223</v>
      </c>
      <c s="34" t="s">
        <v>1700</v>
      </c>
      <c s="35" t="s">
        <v>5</v>
      </c>
      <c s="6" t="s">
        <v>1701</v>
      </c>
      <c s="36" t="s">
        <v>79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634</v>
      </c>
    </row>
    <row r="161" spans="1:5" ht="12.75">
      <c r="A161" t="s">
        <v>60</v>
      </c>
      <c r="E161" s="39" t="s">
        <v>71</v>
      </c>
    </row>
    <row r="162" spans="1:16" ht="12.75">
      <c r="A162" t="s">
        <v>50</v>
      </c>
      <c s="34" t="s">
        <v>226</v>
      </c>
      <c s="34" t="s">
        <v>1702</v>
      </c>
      <c s="35" t="s">
        <v>5</v>
      </c>
      <c s="6" t="s">
        <v>1703</v>
      </c>
      <c s="36" t="s">
        <v>79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634</v>
      </c>
    </row>
    <row r="165" spans="1:5" ht="12.75">
      <c r="A165" t="s">
        <v>60</v>
      </c>
      <c r="E165" s="39" t="s">
        <v>71</v>
      </c>
    </row>
    <row r="166" spans="1:16" ht="12.75">
      <c r="A166" t="s">
        <v>50</v>
      </c>
      <c s="34" t="s">
        <v>227</v>
      </c>
      <c s="34" t="s">
        <v>1704</v>
      </c>
      <c s="35" t="s">
        <v>5</v>
      </c>
      <c s="6" t="s">
        <v>1705</v>
      </c>
      <c s="36" t="s">
        <v>79</v>
      </c>
      <c s="37">
        <v>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634</v>
      </c>
    </row>
    <row r="169" spans="1:5" ht="12.75">
      <c r="A169" t="s">
        <v>60</v>
      </c>
      <c r="E169" s="39" t="s">
        <v>71</v>
      </c>
    </row>
    <row r="170" spans="1:16" ht="12.75">
      <c r="A170" t="s">
        <v>50</v>
      </c>
      <c s="34" t="s">
        <v>228</v>
      </c>
      <c s="34" t="s">
        <v>1706</v>
      </c>
      <c s="35" t="s">
        <v>5</v>
      </c>
      <c s="6" t="s">
        <v>1707</v>
      </c>
      <c s="36" t="s">
        <v>79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634</v>
      </c>
    </row>
    <row r="173" spans="1:5" ht="12.75">
      <c r="A173" t="s">
        <v>60</v>
      </c>
      <c r="E173" s="39" t="s">
        <v>71</v>
      </c>
    </row>
    <row r="174" spans="1:16" ht="25.5">
      <c r="A174" t="s">
        <v>50</v>
      </c>
      <c s="34" t="s">
        <v>231</v>
      </c>
      <c s="34" t="s">
        <v>729</v>
      </c>
      <c s="35" t="s">
        <v>5</v>
      </c>
      <c s="6" t="s">
        <v>730</v>
      </c>
      <c s="36" t="s">
        <v>79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634</v>
      </c>
    </row>
    <row r="177" spans="1:5" ht="12.75">
      <c r="A177" t="s">
        <v>60</v>
      </c>
      <c r="E177" s="39" t="s">
        <v>71</v>
      </c>
    </row>
    <row r="178" spans="1:16" ht="12.75">
      <c r="A178" t="s">
        <v>50</v>
      </c>
      <c s="34" t="s">
        <v>232</v>
      </c>
      <c s="34" t="s">
        <v>1708</v>
      </c>
      <c s="35" t="s">
        <v>5</v>
      </c>
      <c s="6" t="s">
        <v>1709</v>
      </c>
      <c s="36" t="s">
        <v>79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56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02">
      <c r="A180" s="35" t="s">
        <v>59</v>
      </c>
      <c r="E180" s="40" t="s">
        <v>1710</v>
      </c>
    </row>
    <row r="181" spans="1:5" ht="12.75">
      <c r="A181" t="s">
        <v>60</v>
      </c>
      <c r="E181" s="39" t="s">
        <v>635</v>
      </c>
    </row>
    <row r="182" spans="1:16" ht="12.75">
      <c r="A182" t="s">
        <v>50</v>
      </c>
      <c s="34" t="s">
        <v>233</v>
      </c>
      <c s="34" t="s">
        <v>1708</v>
      </c>
      <c s="35" t="s">
        <v>51</v>
      </c>
      <c s="6" t="s">
        <v>1711</v>
      </c>
      <c s="36" t="s">
        <v>79</v>
      </c>
      <c s="37">
        <v>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56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02">
      <c r="A184" s="35" t="s">
        <v>59</v>
      </c>
      <c r="E184" s="40" t="s">
        <v>1710</v>
      </c>
    </row>
    <row r="185" spans="1:5" ht="12.75">
      <c r="A185" t="s">
        <v>60</v>
      </c>
      <c r="E185" s="39" t="s">
        <v>635</v>
      </c>
    </row>
    <row r="186" spans="1:16" ht="12.75">
      <c r="A186" t="s">
        <v>50</v>
      </c>
      <c s="34" t="s">
        <v>293</v>
      </c>
      <c s="34" t="s">
        <v>1712</v>
      </c>
      <c s="35" t="s">
        <v>5</v>
      </c>
      <c s="6" t="s">
        <v>1713</v>
      </c>
      <c s="36" t="s">
        <v>79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56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634</v>
      </c>
    </row>
    <row r="189" spans="1:5" ht="102">
      <c r="A189" t="s">
        <v>60</v>
      </c>
      <c r="E189" s="39" t="s">
        <v>1714</v>
      </c>
    </row>
    <row r="190" spans="1:16" ht="12.75">
      <c r="A190" t="s">
        <v>50</v>
      </c>
      <c s="34" t="s">
        <v>296</v>
      </c>
      <c s="34" t="s">
        <v>1715</v>
      </c>
      <c s="35" t="s">
        <v>5</v>
      </c>
      <c s="6" t="s">
        <v>843</v>
      </c>
      <c s="36" t="s">
        <v>79</v>
      </c>
      <c s="37">
        <v>18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634</v>
      </c>
    </row>
    <row r="193" spans="1:5" ht="12.75">
      <c r="A193" t="s">
        <v>60</v>
      </c>
      <c r="E193" s="39" t="s">
        <v>635</v>
      </c>
    </row>
    <row r="194" spans="1:13" ht="12.75">
      <c r="A194" t="s">
        <v>47</v>
      </c>
      <c r="C194" s="31" t="s">
        <v>28</v>
      </c>
      <c r="E194" s="33" t="s">
        <v>1287</v>
      </c>
      <c r="J194" s="32">
        <f>0</f>
      </c>
      <c s="32">
        <f>0</f>
      </c>
      <c s="32">
        <f>0+L195+L199</f>
      </c>
      <c s="32">
        <f>0+M195+M199</f>
      </c>
    </row>
    <row r="195" spans="1:16" ht="38.25">
      <c r="A195" t="s">
        <v>50</v>
      </c>
      <c s="34" t="s">
        <v>299</v>
      </c>
      <c s="34" t="s">
        <v>1291</v>
      </c>
      <c s="35" t="s">
        <v>1292</v>
      </c>
      <c s="6" t="s">
        <v>1293</v>
      </c>
      <c s="36" t="s">
        <v>55</v>
      </c>
      <c s="37">
        <v>0.1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56</v>
      </c>
      <c>
        <f>(M195*21)/100</f>
      </c>
      <c t="s">
        <v>28</v>
      </c>
    </row>
    <row r="196" spans="1:5" ht="25.5">
      <c r="A196" s="35" t="s">
        <v>57</v>
      </c>
      <c r="E196" s="39" t="s">
        <v>58</v>
      </c>
    </row>
    <row r="197" spans="1:5" ht="12.75">
      <c r="A197" s="35" t="s">
        <v>59</v>
      </c>
      <c r="E197" s="40" t="s">
        <v>634</v>
      </c>
    </row>
    <row r="198" spans="1:5" ht="242.25">
      <c r="A198" t="s">
        <v>60</v>
      </c>
      <c r="E198" s="39" t="s">
        <v>846</v>
      </c>
    </row>
    <row r="199" spans="1:16" ht="38.25">
      <c r="A199" t="s">
        <v>50</v>
      </c>
      <c s="34" t="s">
        <v>302</v>
      </c>
      <c s="34" t="s">
        <v>847</v>
      </c>
      <c s="35" t="s">
        <v>848</v>
      </c>
      <c s="6" t="s">
        <v>1301</v>
      </c>
      <c s="36" t="s">
        <v>55</v>
      </c>
      <c s="37">
        <v>0.05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56</v>
      </c>
      <c>
        <f>(M199*21)/100</f>
      </c>
      <c t="s">
        <v>28</v>
      </c>
    </row>
    <row r="200" spans="1:5" ht="25.5">
      <c r="A200" s="35" t="s">
        <v>57</v>
      </c>
      <c r="E200" s="39" t="s">
        <v>58</v>
      </c>
    </row>
    <row r="201" spans="1:5" ht="12.75">
      <c r="A201" s="35" t="s">
        <v>59</v>
      </c>
      <c r="E201" s="40" t="s">
        <v>634</v>
      </c>
    </row>
    <row r="202" spans="1:5" ht="242.25">
      <c r="A202" t="s">
        <v>60</v>
      </c>
      <c r="E202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COUNTIFS(L8:L175,"=0",A8:A175,"P")+COUNTIFS(L8:L175,"",A8:A175,"P")+SUM(Q8:Q175)</f>
      </c>
    </row>
    <row r="8" spans="1:13" ht="12.75">
      <c r="A8" t="s">
        <v>45</v>
      </c>
      <c r="C8" s="28" t="s">
        <v>1718</v>
      </c>
      <c r="E8" s="30" t="s">
        <v>1717</v>
      </c>
      <c r="J8" s="29">
        <f>0+J9+J166</f>
      </c>
      <c s="29">
        <f>0+K9+K166</f>
      </c>
      <c s="29">
        <f>0+L9+L166</f>
      </c>
      <c s="29">
        <f>0+M9+M166</f>
      </c>
    </row>
    <row r="9" spans="1:13" ht="12.75">
      <c r="A9" t="s">
        <v>47</v>
      </c>
      <c r="C9" s="31" t="s">
        <v>51</v>
      </c>
      <c r="E9" s="33" t="s">
        <v>1719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</f>
      </c>
      <c s="32">
        <f>0+M10+M14+M18+M22+M26+M30+M34+M38+M42+M46+M50+M54+M58+M62+M66+M70+M74+M78+M82+M86+M90+M94+M98+M102+M106+M110+M114+M118+M122+M126+M130+M134+M138+M142+M146+M150+M154+M158+M162</f>
      </c>
    </row>
    <row r="10" spans="1:16" ht="12.75">
      <c r="A10" t="s">
        <v>50</v>
      </c>
      <c s="34" t="s">
        <v>51</v>
      </c>
      <c s="34" t="s">
        <v>971</v>
      </c>
      <c s="35" t="s">
        <v>5</v>
      </c>
      <c s="6" t="s">
        <v>972</v>
      </c>
      <c s="36" t="s">
        <v>79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71</v>
      </c>
    </row>
    <row r="14" spans="1:16" ht="25.5">
      <c r="A14" t="s">
        <v>50</v>
      </c>
      <c s="34" t="s">
        <v>28</v>
      </c>
      <c s="34" t="s">
        <v>1720</v>
      </c>
      <c s="35" t="s">
        <v>5</v>
      </c>
      <c s="6" t="s">
        <v>1721</v>
      </c>
      <c s="36" t="s">
        <v>69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71</v>
      </c>
    </row>
    <row r="18" spans="1:16" ht="25.5">
      <c r="A18" t="s">
        <v>50</v>
      </c>
      <c s="34" t="s">
        <v>26</v>
      </c>
      <c s="34" t="s">
        <v>1722</v>
      </c>
      <c s="35" t="s">
        <v>5</v>
      </c>
      <c s="6" t="s">
        <v>1723</v>
      </c>
      <c s="36" t="s">
        <v>79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71</v>
      </c>
    </row>
    <row r="22" spans="1:16" ht="12.75">
      <c r="A22" t="s">
        <v>50</v>
      </c>
      <c s="34" t="s">
        <v>4</v>
      </c>
      <c s="34" t="s">
        <v>840</v>
      </c>
      <c s="35" t="s">
        <v>5</v>
      </c>
      <c s="6" t="s">
        <v>841</v>
      </c>
      <c s="36" t="s">
        <v>151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71</v>
      </c>
    </row>
    <row r="26" spans="1:16" ht="12.75">
      <c r="A26" t="s">
        <v>50</v>
      </c>
      <c s="34" t="s">
        <v>74</v>
      </c>
      <c s="34" t="s">
        <v>842</v>
      </c>
      <c s="35" t="s">
        <v>5</v>
      </c>
      <c s="6" t="s">
        <v>843</v>
      </c>
      <c s="36" t="s">
        <v>79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71</v>
      </c>
    </row>
    <row r="30" spans="1:16" ht="12.75">
      <c r="A30" t="s">
        <v>50</v>
      </c>
      <c s="34" t="s">
        <v>27</v>
      </c>
      <c s="34" t="s">
        <v>1724</v>
      </c>
      <c s="35" t="s">
        <v>5</v>
      </c>
      <c s="6" t="s">
        <v>1725</v>
      </c>
      <c s="36" t="s">
        <v>151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71</v>
      </c>
    </row>
    <row r="34" spans="1:16" ht="12.75">
      <c r="A34" t="s">
        <v>50</v>
      </c>
      <c s="34" t="s">
        <v>65</v>
      </c>
      <c s="34" t="s">
        <v>767</v>
      </c>
      <c s="35" t="s">
        <v>5</v>
      </c>
      <c s="6" t="s">
        <v>768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71</v>
      </c>
    </row>
    <row r="38" spans="1:16" ht="12.75">
      <c r="A38" t="s">
        <v>50</v>
      </c>
      <c s="34" t="s">
        <v>82</v>
      </c>
      <c s="34" t="s">
        <v>104</v>
      </c>
      <c s="35" t="s">
        <v>5</v>
      </c>
      <c s="6" t="s">
        <v>105</v>
      </c>
      <c s="36" t="s">
        <v>106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107</v>
      </c>
    </row>
    <row r="40" spans="1:5" ht="25.5">
      <c r="A40" s="35" t="s">
        <v>59</v>
      </c>
      <c r="E40" s="40" t="s">
        <v>108</v>
      </c>
    </row>
    <row r="41" spans="1:5" ht="114.75">
      <c r="A41" t="s">
        <v>60</v>
      </c>
      <c r="E41" s="39" t="s">
        <v>109</v>
      </c>
    </row>
    <row r="42" spans="1:16" ht="12.75">
      <c r="A42" t="s">
        <v>50</v>
      </c>
      <c s="34" t="s">
        <v>85</v>
      </c>
      <c s="34" t="s">
        <v>1726</v>
      </c>
      <c s="35" t="s">
        <v>5</v>
      </c>
      <c s="6" t="s">
        <v>1727</v>
      </c>
      <c s="36" t="s">
        <v>69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71</v>
      </c>
    </row>
    <row r="46" spans="1:16" ht="12.75">
      <c r="A46" t="s">
        <v>50</v>
      </c>
      <c s="34" t="s">
        <v>88</v>
      </c>
      <c s="34" t="s">
        <v>638</v>
      </c>
      <c s="35" t="s">
        <v>5</v>
      </c>
      <c s="6" t="s">
        <v>639</v>
      </c>
      <c s="36" t="s">
        <v>174</v>
      </c>
      <c s="37">
        <v>0.1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71</v>
      </c>
    </row>
    <row r="50" spans="1:16" ht="12.75">
      <c r="A50" t="s">
        <v>50</v>
      </c>
      <c s="34" t="s">
        <v>91</v>
      </c>
      <c s="34" t="s">
        <v>640</v>
      </c>
      <c s="35" t="s">
        <v>5</v>
      </c>
      <c s="6" t="s">
        <v>641</v>
      </c>
      <c s="36" t="s">
        <v>69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71</v>
      </c>
    </row>
    <row r="54" spans="1:16" ht="12.75">
      <c r="A54" t="s">
        <v>50</v>
      </c>
      <c s="34" t="s">
        <v>94</v>
      </c>
      <c s="34" t="s">
        <v>642</v>
      </c>
      <c s="35" t="s">
        <v>5</v>
      </c>
      <c s="6" t="s">
        <v>643</v>
      </c>
      <c s="36" t="s">
        <v>174</v>
      </c>
      <c s="37">
        <v>0.1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71</v>
      </c>
    </row>
    <row r="58" spans="1:16" ht="12.75">
      <c r="A58" t="s">
        <v>50</v>
      </c>
      <c s="34" t="s">
        <v>97</v>
      </c>
      <c s="34" t="s">
        <v>644</v>
      </c>
      <c s="35" t="s">
        <v>5</v>
      </c>
      <c s="6" t="s">
        <v>645</v>
      </c>
      <c s="36" t="s">
        <v>174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71</v>
      </c>
    </row>
    <row r="62" spans="1:16" ht="25.5">
      <c r="A62" t="s">
        <v>50</v>
      </c>
      <c s="34" t="s">
        <v>100</v>
      </c>
      <c s="34" t="s">
        <v>1728</v>
      </c>
      <c s="35" t="s">
        <v>5</v>
      </c>
      <c s="6" t="s">
        <v>1729</v>
      </c>
      <c s="36" t="s">
        <v>1420</v>
      </c>
      <c s="37">
        <v>0.18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71</v>
      </c>
    </row>
    <row r="66" spans="1:16" ht="12.75">
      <c r="A66" t="s">
        <v>50</v>
      </c>
      <c s="34" t="s">
        <v>103</v>
      </c>
      <c s="34" t="s">
        <v>1730</v>
      </c>
      <c s="35" t="s">
        <v>5</v>
      </c>
      <c s="6" t="s">
        <v>1731</v>
      </c>
      <c s="36" t="s">
        <v>1420</v>
      </c>
      <c s="37">
        <v>0.18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71</v>
      </c>
    </row>
    <row r="70" spans="1:16" ht="25.5">
      <c r="A70" t="s">
        <v>50</v>
      </c>
      <c s="34" t="s">
        <v>110</v>
      </c>
      <c s="34" t="s">
        <v>1732</v>
      </c>
      <c s="35" t="s">
        <v>5</v>
      </c>
      <c s="6" t="s">
        <v>1733</v>
      </c>
      <c s="36" t="s">
        <v>174</v>
      </c>
      <c s="37">
        <v>0.09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71</v>
      </c>
    </row>
    <row r="74" spans="1:16" ht="12.75">
      <c r="A74" t="s">
        <v>50</v>
      </c>
      <c s="34" t="s">
        <v>113</v>
      </c>
      <c s="34" t="s">
        <v>1734</v>
      </c>
      <c s="35" t="s">
        <v>5</v>
      </c>
      <c s="6" t="s">
        <v>1735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71</v>
      </c>
    </row>
    <row r="78" spans="1:16" ht="12.75">
      <c r="A78" t="s">
        <v>50</v>
      </c>
      <c s="34" t="s">
        <v>116</v>
      </c>
      <c s="34" t="s">
        <v>1736</v>
      </c>
      <c s="35" t="s">
        <v>5</v>
      </c>
      <c s="6" t="s">
        <v>1737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71</v>
      </c>
    </row>
    <row r="82" spans="1:16" ht="12.75">
      <c r="A82" t="s">
        <v>50</v>
      </c>
      <c s="34" t="s">
        <v>119</v>
      </c>
      <c s="34" t="s">
        <v>1738</v>
      </c>
      <c s="35" t="s">
        <v>5</v>
      </c>
      <c s="6" t="s">
        <v>1739</v>
      </c>
      <c s="36" t="s">
        <v>79</v>
      </c>
      <c s="37">
        <v>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71</v>
      </c>
    </row>
    <row r="86" spans="1:16" ht="12.75">
      <c r="A86" t="s">
        <v>50</v>
      </c>
      <c s="34" t="s">
        <v>122</v>
      </c>
      <c s="34" t="s">
        <v>1740</v>
      </c>
      <c s="35" t="s">
        <v>5</v>
      </c>
      <c s="6" t="s">
        <v>1741</v>
      </c>
      <c s="36" t="s">
        <v>79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71</v>
      </c>
    </row>
    <row r="90" spans="1:16" ht="12.75">
      <c r="A90" t="s">
        <v>50</v>
      </c>
      <c s="34" t="s">
        <v>125</v>
      </c>
      <c s="34" t="s">
        <v>1742</v>
      </c>
      <c s="35" t="s">
        <v>5</v>
      </c>
      <c s="6" t="s">
        <v>1743</v>
      </c>
      <c s="36" t="s">
        <v>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634</v>
      </c>
    </row>
    <row r="93" spans="1:5" ht="12.75">
      <c r="A93" t="s">
        <v>60</v>
      </c>
      <c r="E93" s="39" t="s">
        <v>71</v>
      </c>
    </row>
    <row r="94" spans="1:16" ht="12.75">
      <c r="A94" t="s">
        <v>50</v>
      </c>
      <c s="34" t="s">
        <v>128</v>
      </c>
      <c s="34" t="s">
        <v>1744</v>
      </c>
      <c s="35" t="s">
        <v>5</v>
      </c>
      <c s="6" t="s">
        <v>1745</v>
      </c>
      <c s="36" t="s">
        <v>1426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179</v>
      </c>
      <c s="34" t="s">
        <v>1746</v>
      </c>
      <c s="35" t="s">
        <v>5</v>
      </c>
      <c s="6" t="s">
        <v>1747</v>
      </c>
      <c s="36" t="s">
        <v>1426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12.75">
      <c r="A101" t="s">
        <v>60</v>
      </c>
      <c r="E101" s="39" t="s">
        <v>71</v>
      </c>
    </row>
    <row r="102" spans="1:16" ht="12.75">
      <c r="A102" t="s">
        <v>50</v>
      </c>
      <c s="34" t="s">
        <v>180</v>
      </c>
      <c s="34" t="s">
        <v>1748</v>
      </c>
      <c s="35" t="s">
        <v>5</v>
      </c>
      <c s="6" t="s">
        <v>1749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12.75">
      <c r="A105" t="s">
        <v>60</v>
      </c>
      <c r="E105" s="39" t="s">
        <v>71</v>
      </c>
    </row>
    <row r="106" spans="1:16" ht="12.75">
      <c r="A106" t="s">
        <v>50</v>
      </c>
      <c s="34" t="s">
        <v>184</v>
      </c>
      <c s="34" t="s">
        <v>1750</v>
      </c>
      <c s="35" t="s">
        <v>5</v>
      </c>
      <c s="6" t="s">
        <v>1751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634</v>
      </c>
    </row>
    <row r="109" spans="1:5" ht="12.75">
      <c r="A109" t="s">
        <v>60</v>
      </c>
      <c r="E109" s="39" t="s">
        <v>71</v>
      </c>
    </row>
    <row r="110" spans="1:16" ht="12.75">
      <c r="A110" t="s">
        <v>50</v>
      </c>
      <c s="34" t="s">
        <v>187</v>
      </c>
      <c s="34" t="s">
        <v>1752</v>
      </c>
      <c s="35" t="s">
        <v>5</v>
      </c>
      <c s="6" t="s">
        <v>1753</v>
      </c>
      <c s="36" t="s">
        <v>1754</v>
      </c>
      <c s="37">
        <v>111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634</v>
      </c>
    </row>
    <row r="113" spans="1:5" ht="12.75">
      <c r="A113" t="s">
        <v>60</v>
      </c>
      <c r="E113" s="39" t="s">
        <v>71</v>
      </c>
    </row>
    <row r="114" spans="1:16" ht="12.75">
      <c r="A114" t="s">
        <v>50</v>
      </c>
      <c s="34" t="s">
        <v>190</v>
      </c>
      <c s="34" t="s">
        <v>1755</v>
      </c>
      <c s="35" t="s">
        <v>5</v>
      </c>
      <c s="6" t="s">
        <v>1756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634</v>
      </c>
    </row>
    <row r="117" spans="1:5" ht="12.75">
      <c r="A117" t="s">
        <v>60</v>
      </c>
      <c r="E117" s="39" t="s">
        <v>71</v>
      </c>
    </row>
    <row r="118" spans="1:16" ht="12.75">
      <c r="A118" t="s">
        <v>50</v>
      </c>
      <c s="34" t="s">
        <v>193</v>
      </c>
      <c s="34" t="s">
        <v>1757</v>
      </c>
      <c s="35" t="s">
        <v>5</v>
      </c>
      <c s="6" t="s">
        <v>1758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634</v>
      </c>
    </row>
    <row r="121" spans="1:5" ht="12.75">
      <c r="A121" t="s">
        <v>60</v>
      </c>
      <c r="E121" s="39" t="s">
        <v>71</v>
      </c>
    </row>
    <row r="122" spans="1:16" ht="12.75">
      <c r="A122" t="s">
        <v>50</v>
      </c>
      <c s="34" t="s">
        <v>196</v>
      </c>
      <c s="34" t="s">
        <v>1759</v>
      </c>
      <c s="35" t="s">
        <v>5</v>
      </c>
      <c s="6" t="s">
        <v>1760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634</v>
      </c>
    </row>
    <row r="125" spans="1:5" ht="12.75">
      <c r="A125" t="s">
        <v>60</v>
      </c>
      <c r="E125" s="39" t="s">
        <v>71</v>
      </c>
    </row>
    <row r="126" spans="1:16" ht="12.75">
      <c r="A126" t="s">
        <v>50</v>
      </c>
      <c s="34" t="s">
        <v>199</v>
      </c>
      <c s="34" t="s">
        <v>1761</v>
      </c>
      <c s="35" t="s">
        <v>5</v>
      </c>
      <c s="6" t="s">
        <v>1762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634</v>
      </c>
    </row>
    <row r="129" spans="1:5" ht="12.75">
      <c r="A129" t="s">
        <v>60</v>
      </c>
      <c r="E129" s="39" t="s">
        <v>71</v>
      </c>
    </row>
    <row r="130" spans="1:16" ht="12.75">
      <c r="A130" t="s">
        <v>50</v>
      </c>
      <c s="34" t="s">
        <v>202</v>
      </c>
      <c s="34" t="s">
        <v>1763</v>
      </c>
      <c s="35" t="s">
        <v>5</v>
      </c>
      <c s="6" t="s">
        <v>1764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634</v>
      </c>
    </row>
    <row r="133" spans="1:5" ht="12.75">
      <c r="A133" t="s">
        <v>60</v>
      </c>
      <c r="E133" s="39" t="s">
        <v>71</v>
      </c>
    </row>
    <row r="134" spans="1:16" ht="12.75">
      <c r="A134" t="s">
        <v>50</v>
      </c>
      <c s="34" t="s">
        <v>205</v>
      </c>
      <c s="34" t="s">
        <v>1765</v>
      </c>
      <c s="35" t="s">
        <v>5</v>
      </c>
      <c s="6" t="s">
        <v>1766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634</v>
      </c>
    </row>
    <row r="137" spans="1:5" ht="12.75">
      <c r="A137" t="s">
        <v>60</v>
      </c>
      <c r="E137" s="39" t="s">
        <v>71</v>
      </c>
    </row>
    <row r="138" spans="1:16" ht="12.75">
      <c r="A138" t="s">
        <v>50</v>
      </c>
      <c s="34" t="s">
        <v>208</v>
      </c>
      <c s="34" t="s">
        <v>1767</v>
      </c>
      <c s="35" t="s">
        <v>5</v>
      </c>
      <c s="6" t="s">
        <v>1768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634</v>
      </c>
    </row>
    <row r="141" spans="1:5" ht="12.75">
      <c r="A141" t="s">
        <v>60</v>
      </c>
      <c r="E141" s="39" t="s">
        <v>71</v>
      </c>
    </row>
    <row r="142" spans="1:16" ht="12.75">
      <c r="A142" t="s">
        <v>50</v>
      </c>
      <c s="34" t="s">
        <v>211</v>
      </c>
      <c s="34" t="s">
        <v>1769</v>
      </c>
      <c s="35" t="s">
        <v>5</v>
      </c>
      <c s="6" t="s">
        <v>1770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634</v>
      </c>
    </row>
    <row r="145" spans="1:5" ht="12.75">
      <c r="A145" t="s">
        <v>60</v>
      </c>
      <c r="E145" s="39" t="s">
        <v>71</v>
      </c>
    </row>
    <row r="146" spans="1:16" ht="12.75">
      <c r="A146" t="s">
        <v>50</v>
      </c>
      <c s="34" t="s">
        <v>214</v>
      </c>
      <c s="34" t="s">
        <v>868</v>
      </c>
      <c s="35" t="s">
        <v>5</v>
      </c>
      <c s="6" t="s">
        <v>869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634</v>
      </c>
    </row>
    <row r="149" spans="1:5" ht="12.75">
      <c r="A149" t="s">
        <v>60</v>
      </c>
      <c r="E149" s="39" t="s">
        <v>71</v>
      </c>
    </row>
    <row r="150" spans="1:16" ht="12.75">
      <c r="A150" t="s">
        <v>50</v>
      </c>
      <c s="34" t="s">
        <v>217</v>
      </c>
      <c s="34" t="s">
        <v>703</v>
      </c>
      <c s="35" t="s">
        <v>5</v>
      </c>
      <c s="6" t="s">
        <v>704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634</v>
      </c>
    </row>
    <row r="153" spans="1:5" ht="12.75">
      <c r="A153" t="s">
        <v>60</v>
      </c>
      <c r="E153" s="39" t="s">
        <v>71</v>
      </c>
    </row>
    <row r="154" spans="1:16" ht="25.5">
      <c r="A154" t="s">
        <v>50</v>
      </c>
      <c s="34" t="s">
        <v>220</v>
      </c>
      <c s="34" t="s">
        <v>729</v>
      </c>
      <c s="35" t="s">
        <v>5</v>
      </c>
      <c s="6" t="s">
        <v>730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634</v>
      </c>
    </row>
    <row r="157" spans="1:5" ht="12.75">
      <c r="A157" t="s">
        <v>60</v>
      </c>
      <c r="E157" s="39" t="s">
        <v>71</v>
      </c>
    </row>
    <row r="158" spans="1:16" ht="12.75">
      <c r="A158" t="s">
        <v>50</v>
      </c>
      <c s="34" t="s">
        <v>223</v>
      </c>
      <c s="34" t="s">
        <v>1771</v>
      </c>
      <c s="35" t="s">
        <v>5</v>
      </c>
      <c s="6" t="s">
        <v>1772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56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634</v>
      </c>
    </row>
    <row r="161" spans="1:5" ht="191.25">
      <c r="A161" t="s">
        <v>60</v>
      </c>
      <c r="E161" s="39" t="s">
        <v>1773</v>
      </c>
    </row>
    <row r="162" spans="1:16" ht="12.75">
      <c r="A162" t="s">
        <v>50</v>
      </c>
      <c s="34" t="s">
        <v>226</v>
      </c>
      <c s="34" t="s">
        <v>1774</v>
      </c>
      <c s="35" t="s">
        <v>5</v>
      </c>
      <c s="6" t="s">
        <v>1775</v>
      </c>
      <c s="36" t="s">
        <v>1426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56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634</v>
      </c>
    </row>
    <row r="165" spans="1:5" ht="191.25">
      <c r="A165" t="s">
        <v>60</v>
      </c>
      <c r="E165" s="39" t="s">
        <v>1776</v>
      </c>
    </row>
    <row r="166" spans="1:13" ht="12.75">
      <c r="A166" t="s">
        <v>47</v>
      </c>
      <c r="C166" s="31" t="s">
        <v>436</v>
      </c>
      <c r="E166" s="33" t="s">
        <v>1287</v>
      </c>
      <c r="J166" s="32">
        <f>0</f>
      </c>
      <c s="32">
        <f>0</f>
      </c>
      <c s="32">
        <f>0+L167+L171+L175</f>
      </c>
      <c s="32">
        <f>0+M167+M171+M175</f>
      </c>
    </row>
    <row r="167" spans="1:16" ht="38.25">
      <c r="A167" t="s">
        <v>50</v>
      </c>
      <c s="34" t="s">
        <v>227</v>
      </c>
      <c s="34" t="s">
        <v>1291</v>
      </c>
      <c s="35" t="s">
        <v>1292</v>
      </c>
      <c s="6" t="s">
        <v>1293</v>
      </c>
      <c s="36" t="s">
        <v>55</v>
      </c>
      <c s="37">
        <v>0.05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56</v>
      </c>
      <c>
        <f>(M167*21)/100</f>
      </c>
      <c t="s">
        <v>28</v>
      </c>
    </row>
    <row r="168" spans="1:5" ht="25.5">
      <c r="A168" s="35" t="s">
        <v>57</v>
      </c>
      <c r="E168" s="39" t="s">
        <v>58</v>
      </c>
    </row>
    <row r="169" spans="1:5" ht="12.75">
      <c r="A169" s="35" t="s">
        <v>59</v>
      </c>
      <c r="E169" s="40" t="s">
        <v>634</v>
      </c>
    </row>
    <row r="170" spans="1:5" ht="242.25">
      <c r="A170" t="s">
        <v>60</v>
      </c>
      <c r="E170" s="39" t="s">
        <v>846</v>
      </c>
    </row>
    <row r="171" spans="1:16" ht="25.5">
      <c r="A171" t="s">
        <v>50</v>
      </c>
      <c s="34" t="s">
        <v>228</v>
      </c>
      <c s="34" t="s">
        <v>52</v>
      </c>
      <c s="35" t="s">
        <v>53</v>
      </c>
      <c s="6" t="s">
        <v>54</v>
      </c>
      <c s="36" t="s">
        <v>55</v>
      </c>
      <c s="37">
        <v>0.01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56</v>
      </c>
      <c>
        <f>(M171*21)/100</f>
      </c>
      <c t="s">
        <v>28</v>
      </c>
    </row>
    <row r="172" spans="1:5" ht="25.5">
      <c r="A172" s="35" t="s">
        <v>57</v>
      </c>
      <c r="E172" s="39" t="s">
        <v>58</v>
      </c>
    </row>
    <row r="173" spans="1:5" ht="12.75">
      <c r="A173" s="35" t="s">
        <v>59</v>
      </c>
      <c r="E173" s="40" t="s">
        <v>634</v>
      </c>
    </row>
    <row r="174" spans="1:5" ht="242.25">
      <c r="A174" t="s">
        <v>60</v>
      </c>
      <c r="E174" s="39" t="s">
        <v>846</v>
      </c>
    </row>
    <row r="175" spans="1:16" ht="38.25">
      <c r="A175" t="s">
        <v>50</v>
      </c>
      <c s="34" t="s">
        <v>231</v>
      </c>
      <c s="34" t="s">
        <v>847</v>
      </c>
      <c s="35" t="s">
        <v>848</v>
      </c>
      <c s="6" t="s">
        <v>1301</v>
      </c>
      <c s="36" t="s">
        <v>55</v>
      </c>
      <c s="37">
        <v>0.01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56</v>
      </c>
      <c>
        <f>(M175*21)/100</f>
      </c>
      <c t="s">
        <v>28</v>
      </c>
    </row>
    <row r="176" spans="1:5" ht="25.5">
      <c r="A176" s="35" t="s">
        <v>57</v>
      </c>
      <c r="E176" s="39" t="s">
        <v>58</v>
      </c>
    </row>
    <row r="177" spans="1:5" ht="12.75">
      <c r="A177" s="35" t="s">
        <v>59</v>
      </c>
      <c r="E177" s="40" t="s">
        <v>634</v>
      </c>
    </row>
    <row r="178" spans="1:5" ht="242.25">
      <c r="A178" t="s">
        <v>60</v>
      </c>
      <c r="E178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COUNTIFS(L8:L336,"=0",A8:A336,"P")+COUNTIFS(L8:L336,"",A8:A336,"P")+SUM(Q8:Q336)</f>
      </c>
    </row>
    <row r="8" spans="1:13" ht="12.75">
      <c r="A8" t="s">
        <v>45</v>
      </c>
      <c r="C8" s="28" t="s">
        <v>1779</v>
      </c>
      <c r="E8" s="30" t="s">
        <v>1778</v>
      </c>
      <c r="J8" s="29">
        <f>0+J9+J82+J327</f>
      </c>
      <c s="29">
        <f>0+K9+K82+K327</f>
      </c>
      <c s="29">
        <f>0+L9+L82+L327</f>
      </c>
      <c s="29">
        <f>0+M9+M82+M327</f>
      </c>
    </row>
    <row r="9" spans="1:13" ht="12.75">
      <c r="A9" t="s">
        <v>47</v>
      </c>
      <c r="C9" s="31" t="s">
        <v>51</v>
      </c>
      <c r="E9" s="33" t="s">
        <v>957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50</v>
      </c>
      <c s="34" t="s">
        <v>51</v>
      </c>
      <c s="34" t="s">
        <v>1440</v>
      </c>
      <c s="35" t="s">
        <v>5</v>
      </c>
      <c s="6" t="s">
        <v>1441</v>
      </c>
      <c s="36" t="s">
        <v>144</v>
      </c>
      <c s="37">
        <v>5.3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318.75">
      <c r="A13" t="s">
        <v>60</v>
      </c>
      <c r="E13" s="39" t="s">
        <v>1442</v>
      </c>
    </row>
    <row r="14" spans="1:16" ht="12.75">
      <c r="A14" t="s">
        <v>50</v>
      </c>
      <c s="34" t="s">
        <v>28</v>
      </c>
      <c s="34" t="s">
        <v>142</v>
      </c>
      <c s="35" t="s">
        <v>5</v>
      </c>
      <c s="6" t="s">
        <v>143</v>
      </c>
      <c s="36" t="s">
        <v>144</v>
      </c>
      <c s="37">
        <v>2.2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318.75">
      <c r="A17" t="s">
        <v>60</v>
      </c>
      <c r="E17" s="39" t="s">
        <v>1442</v>
      </c>
    </row>
    <row r="18" spans="1:16" ht="12.75">
      <c r="A18" t="s">
        <v>50</v>
      </c>
      <c s="34" t="s">
        <v>26</v>
      </c>
      <c s="34" t="s">
        <v>147</v>
      </c>
      <c s="35" t="s">
        <v>5</v>
      </c>
      <c s="6" t="s">
        <v>148</v>
      </c>
      <c s="36" t="s">
        <v>144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1780</v>
      </c>
      <c s="35" t="s">
        <v>5</v>
      </c>
      <c s="6" t="s">
        <v>1781</v>
      </c>
      <c s="36" t="s">
        <v>144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25.5">
      <c r="A26" t="s">
        <v>50</v>
      </c>
      <c s="34" t="s">
        <v>74</v>
      </c>
      <c s="34" t="s">
        <v>963</v>
      </c>
      <c s="35" t="s">
        <v>5</v>
      </c>
      <c s="6" t="s">
        <v>964</v>
      </c>
      <c s="36" t="s">
        <v>79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12.75">
      <c r="A30" t="s">
        <v>50</v>
      </c>
      <c s="34" t="s">
        <v>27</v>
      </c>
      <c s="34" t="s">
        <v>253</v>
      </c>
      <c s="35" t="s">
        <v>5</v>
      </c>
      <c s="6" t="s">
        <v>254</v>
      </c>
      <c s="36" t="s">
        <v>69</v>
      </c>
      <c s="37">
        <v>37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635</v>
      </c>
    </row>
    <row r="34" spans="1:16" ht="12.75">
      <c r="A34" t="s">
        <v>50</v>
      </c>
      <c s="34" t="s">
        <v>65</v>
      </c>
      <c s="34" t="s">
        <v>1462</v>
      </c>
      <c s="35" t="s">
        <v>5</v>
      </c>
      <c s="6" t="s">
        <v>1463</v>
      </c>
      <c s="36" t="s">
        <v>69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635</v>
      </c>
    </row>
    <row r="38" spans="1:16" ht="12.75">
      <c r="A38" t="s">
        <v>50</v>
      </c>
      <c s="34" t="s">
        <v>82</v>
      </c>
      <c s="34" t="s">
        <v>156</v>
      </c>
      <c s="35" t="s">
        <v>5</v>
      </c>
      <c s="6" t="s">
        <v>157</v>
      </c>
      <c s="36" t="s">
        <v>69</v>
      </c>
      <c s="37">
        <v>37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635</v>
      </c>
    </row>
    <row r="42" spans="1:16" ht="25.5">
      <c r="A42" t="s">
        <v>50</v>
      </c>
      <c s="34" t="s">
        <v>85</v>
      </c>
      <c s="34" t="s">
        <v>969</v>
      </c>
      <c s="35" t="s">
        <v>5</v>
      </c>
      <c s="6" t="s">
        <v>970</v>
      </c>
      <c s="36" t="s">
        <v>79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88</v>
      </c>
      <c s="34" t="s">
        <v>971</v>
      </c>
      <c s="35" t="s">
        <v>5</v>
      </c>
      <c s="6" t="s">
        <v>972</v>
      </c>
      <c s="36" t="s">
        <v>79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635</v>
      </c>
    </row>
    <row r="50" spans="1:16" ht="25.5">
      <c r="A50" t="s">
        <v>50</v>
      </c>
      <c s="34" t="s">
        <v>91</v>
      </c>
      <c s="34" t="s">
        <v>975</v>
      </c>
      <c s="35" t="s">
        <v>5</v>
      </c>
      <c s="6" t="s">
        <v>976</v>
      </c>
      <c s="36" t="s">
        <v>69</v>
      </c>
      <c s="37">
        <v>37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635</v>
      </c>
    </row>
    <row r="54" spans="1:16" ht="25.5">
      <c r="A54" t="s">
        <v>50</v>
      </c>
      <c s="34" t="s">
        <v>94</v>
      </c>
      <c s="34" t="s">
        <v>549</v>
      </c>
      <c s="35" t="s">
        <v>5</v>
      </c>
      <c s="6" t="s">
        <v>550</v>
      </c>
      <c s="36" t="s">
        <v>79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635</v>
      </c>
    </row>
    <row r="58" spans="1:16" ht="12.75">
      <c r="A58" t="s">
        <v>50</v>
      </c>
      <c s="34" t="s">
        <v>97</v>
      </c>
      <c s="34" t="s">
        <v>842</v>
      </c>
      <c s="35" t="s">
        <v>5</v>
      </c>
      <c s="6" t="s">
        <v>843</v>
      </c>
      <c s="36" t="s">
        <v>79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635</v>
      </c>
    </row>
    <row r="62" spans="1:16" ht="25.5">
      <c r="A62" t="s">
        <v>50</v>
      </c>
      <c s="34" t="s">
        <v>100</v>
      </c>
      <c s="34" t="s">
        <v>983</v>
      </c>
      <c s="35" t="s">
        <v>5</v>
      </c>
      <c s="6" t="s">
        <v>984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635</v>
      </c>
    </row>
    <row r="66" spans="1:16" ht="25.5">
      <c r="A66" t="s">
        <v>50</v>
      </c>
      <c s="34" t="s">
        <v>103</v>
      </c>
      <c s="34" t="s">
        <v>164</v>
      </c>
      <c s="35" t="s">
        <v>5</v>
      </c>
      <c s="6" t="s">
        <v>165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635</v>
      </c>
    </row>
    <row r="70" spans="1:16" ht="12.75">
      <c r="A70" t="s">
        <v>50</v>
      </c>
      <c s="34" t="s">
        <v>110</v>
      </c>
      <c s="34" t="s">
        <v>1782</v>
      </c>
      <c s="35" t="s">
        <v>5</v>
      </c>
      <c s="6" t="s">
        <v>1783</v>
      </c>
      <c s="36" t="s">
        <v>183</v>
      </c>
      <c s="37">
        <v>0.25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56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63.75">
      <c r="A73" t="s">
        <v>60</v>
      </c>
      <c r="E73" s="39" t="s">
        <v>1784</v>
      </c>
    </row>
    <row r="74" spans="1:16" ht="25.5">
      <c r="A74" t="s">
        <v>50</v>
      </c>
      <c s="34" t="s">
        <v>113</v>
      </c>
      <c s="34" t="s">
        <v>1785</v>
      </c>
      <c s="35" t="s">
        <v>5</v>
      </c>
      <c s="6" t="s">
        <v>998</v>
      </c>
      <c s="36" t="s">
        <v>183</v>
      </c>
      <c s="37">
        <v>0.25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89.25">
      <c r="A77" t="s">
        <v>60</v>
      </c>
      <c r="E77" s="39" t="s">
        <v>999</v>
      </c>
    </row>
    <row r="78" spans="1:16" ht="12.75">
      <c r="A78" t="s">
        <v>50</v>
      </c>
      <c s="34" t="s">
        <v>116</v>
      </c>
      <c s="34" t="s">
        <v>1786</v>
      </c>
      <c s="35" t="s">
        <v>5</v>
      </c>
      <c s="6" t="s">
        <v>1013</v>
      </c>
      <c s="36" t="s">
        <v>183</v>
      </c>
      <c s="37">
        <v>0.25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56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89.25">
      <c r="A81" t="s">
        <v>60</v>
      </c>
      <c r="E81" s="39" t="s">
        <v>1014</v>
      </c>
    </row>
    <row r="82" spans="1:13" ht="12.75">
      <c r="A82" t="s">
        <v>47</v>
      </c>
      <c r="C82" s="31" t="s">
        <v>28</v>
      </c>
      <c r="E82" s="33" t="s">
        <v>1787</v>
      </c>
      <c r="J82" s="32">
        <f>0</f>
      </c>
      <c s="32">
        <f>0</f>
      </c>
      <c s="32">
        <f>0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</f>
      </c>
      <c s="32">
        <f>0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</f>
      </c>
    </row>
    <row r="83" spans="1:16" ht="25.5">
      <c r="A83" t="s">
        <v>50</v>
      </c>
      <c s="34" t="s">
        <v>119</v>
      </c>
      <c s="34" t="s">
        <v>1561</v>
      </c>
      <c s="35" t="s">
        <v>5</v>
      </c>
      <c s="6" t="s">
        <v>1562</v>
      </c>
      <c s="36" t="s">
        <v>69</v>
      </c>
      <c s="37">
        <v>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634</v>
      </c>
    </row>
    <row r="86" spans="1:5" ht="12.75">
      <c r="A86" t="s">
        <v>60</v>
      </c>
      <c r="E86" s="39" t="s">
        <v>635</v>
      </c>
    </row>
    <row r="87" spans="1:16" ht="25.5">
      <c r="A87" t="s">
        <v>50</v>
      </c>
      <c s="34" t="s">
        <v>122</v>
      </c>
      <c s="34" t="s">
        <v>1788</v>
      </c>
      <c s="35" t="s">
        <v>5</v>
      </c>
      <c s="6" t="s">
        <v>1789</v>
      </c>
      <c s="36" t="s">
        <v>69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634</v>
      </c>
    </row>
    <row r="90" spans="1:5" ht="12.75">
      <c r="A90" t="s">
        <v>60</v>
      </c>
      <c r="E90" s="39" t="s">
        <v>635</v>
      </c>
    </row>
    <row r="91" spans="1:16" ht="12.75">
      <c r="A91" t="s">
        <v>50</v>
      </c>
      <c s="34" t="s">
        <v>125</v>
      </c>
      <c s="34" t="s">
        <v>1481</v>
      </c>
      <c s="35" t="s">
        <v>5</v>
      </c>
      <c s="6" t="s">
        <v>1482</v>
      </c>
      <c s="36" t="s">
        <v>69</v>
      </c>
      <c s="37">
        <v>30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634</v>
      </c>
    </row>
    <row r="94" spans="1:5" ht="12.75">
      <c r="A94" t="s">
        <v>60</v>
      </c>
      <c r="E94" s="39" t="s">
        <v>635</v>
      </c>
    </row>
    <row r="95" spans="1:16" ht="12.75">
      <c r="A95" t="s">
        <v>50</v>
      </c>
      <c s="34" t="s">
        <v>128</v>
      </c>
      <c s="34" t="s">
        <v>757</v>
      </c>
      <c s="35" t="s">
        <v>5</v>
      </c>
      <c s="6" t="s">
        <v>758</v>
      </c>
      <c s="36" t="s">
        <v>79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634</v>
      </c>
    </row>
    <row r="98" spans="1:5" ht="12.75">
      <c r="A98" t="s">
        <v>60</v>
      </c>
      <c r="E98" s="39" t="s">
        <v>635</v>
      </c>
    </row>
    <row r="99" spans="1:16" ht="12.75">
      <c r="A99" t="s">
        <v>50</v>
      </c>
      <c s="34" t="s">
        <v>179</v>
      </c>
      <c s="34" t="s">
        <v>559</v>
      </c>
      <c s="35" t="s">
        <v>5</v>
      </c>
      <c s="6" t="s">
        <v>560</v>
      </c>
      <c s="36" t="s">
        <v>79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634</v>
      </c>
    </row>
    <row r="102" spans="1:5" ht="12.75">
      <c r="A102" t="s">
        <v>60</v>
      </c>
      <c r="E102" s="39" t="s">
        <v>635</v>
      </c>
    </row>
    <row r="103" spans="1:16" ht="12.75">
      <c r="A103" t="s">
        <v>50</v>
      </c>
      <c s="34" t="s">
        <v>180</v>
      </c>
      <c s="34" t="s">
        <v>761</v>
      </c>
      <c s="35" t="s">
        <v>5</v>
      </c>
      <c s="6" t="s">
        <v>762</v>
      </c>
      <c s="36" t="s">
        <v>69</v>
      </c>
      <c s="37">
        <v>250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634</v>
      </c>
    </row>
    <row r="106" spans="1:5" ht="12.75">
      <c r="A106" t="s">
        <v>60</v>
      </c>
      <c r="E106" s="39" t="s">
        <v>635</v>
      </c>
    </row>
    <row r="107" spans="1:16" ht="25.5">
      <c r="A107" t="s">
        <v>50</v>
      </c>
      <c s="34" t="s">
        <v>184</v>
      </c>
      <c s="34" t="s">
        <v>765</v>
      </c>
      <c s="35" t="s">
        <v>5</v>
      </c>
      <c s="6" t="s">
        <v>766</v>
      </c>
      <c s="36" t="s">
        <v>79</v>
      </c>
      <c s="37">
        <v>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634</v>
      </c>
    </row>
    <row r="110" spans="1:5" ht="12.75">
      <c r="A110" t="s">
        <v>60</v>
      </c>
      <c r="E110" s="39" t="s">
        <v>635</v>
      </c>
    </row>
    <row r="111" spans="1:16" ht="12.75">
      <c r="A111" t="s">
        <v>50</v>
      </c>
      <c s="34" t="s">
        <v>187</v>
      </c>
      <c s="34" t="s">
        <v>168</v>
      </c>
      <c s="35" t="s">
        <v>5</v>
      </c>
      <c s="6" t="s">
        <v>169</v>
      </c>
      <c s="36" t="s">
        <v>69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634</v>
      </c>
    </row>
    <row r="114" spans="1:5" ht="12.75">
      <c r="A114" t="s">
        <v>60</v>
      </c>
      <c r="E114" s="39" t="s">
        <v>635</v>
      </c>
    </row>
    <row r="115" spans="1:16" ht="12.75">
      <c r="A115" t="s">
        <v>50</v>
      </c>
      <c s="34" t="s">
        <v>190</v>
      </c>
      <c s="34" t="s">
        <v>771</v>
      </c>
      <c s="35" t="s">
        <v>5</v>
      </c>
      <c s="6" t="s">
        <v>772</v>
      </c>
      <c s="36" t="s">
        <v>79</v>
      </c>
      <c s="37">
        <v>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634</v>
      </c>
    </row>
    <row r="118" spans="1:5" ht="12.75">
      <c r="A118" t="s">
        <v>60</v>
      </c>
      <c r="E118" s="39" t="s">
        <v>635</v>
      </c>
    </row>
    <row r="119" spans="1:16" ht="12.75">
      <c r="A119" t="s">
        <v>50</v>
      </c>
      <c s="34" t="s">
        <v>193</v>
      </c>
      <c s="34" t="s">
        <v>773</v>
      </c>
      <c s="35" t="s">
        <v>5</v>
      </c>
      <c s="6" t="s">
        <v>774</v>
      </c>
      <c s="36" t="s">
        <v>79</v>
      </c>
      <c s="37">
        <v>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634</v>
      </c>
    </row>
    <row r="122" spans="1:5" ht="12.75">
      <c r="A122" t="s">
        <v>60</v>
      </c>
      <c r="E122" s="39" t="s">
        <v>635</v>
      </c>
    </row>
    <row r="123" spans="1:16" ht="12.75">
      <c r="A123" t="s">
        <v>50</v>
      </c>
      <c s="34" t="s">
        <v>196</v>
      </c>
      <c s="34" t="s">
        <v>775</v>
      </c>
      <c s="35" t="s">
        <v>5</v>
      </c>
      <c s="6" t="s">
        <v>776</v>
      </c>
      <c s="36" t="s">
        <v>79</v>
      </c>
      <c s="37">
        <v>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634</v>
      </c>
    </row>
    <row r="126" spans="1:5" ht="12.75">
      <c r="A126" t="s">
        <v>60</v>
      </c>
      <c r="E126" s="39" t="s">
        <v>635</v>
      </c>
    </row>
    <row r="127" spans="1:16" ht="25.5">
      <c r="A127" t="s">
        <v>50</v>
      </c>
      <c s="34" t="s">
        <v>199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634</v>
      </c>
    </row>
    <row r="130" spans="1:5" ht="12.75">
      <c r="A130" t="s">
        <v>60</v>
      </c>
      <c r="E130" s="39" t="s">
        <v>635</v>
      </c>
    </row>
    <row r="131" spans="1:16" ht="38.25">
      <c r="A131" t="s">
        <v>50</v>
      </c>
      <c s="34" t="s">
        <v>202</v>
      </c>
      <c s="34" t="s">
        <v>796</v>
      </c>
      <c s="35" t="s">
        <v>5</v>
      </c>
      <c s="6" t="s">
        <v>797</v>
      </c>
      <c s="36" t="s">
        <v>79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634</v>
      </c>
    </row>
    <row r="134" spans="1:5" ht="12.75">
      <c r="A134" t="s">
        <v>60</v>
      </c>
      <c r="E134" s="39" t="s">
        <v>635</v>
      </c>
    </row>
    <row r="135" spans="1:16" ht="12.75">
      <c r="A135" t="s">
        <v>50</v>
      </c>
      <c s="34" t="s">
        <v>205</v>
      </c>
      <c s="34" t="s">
        <v>1790</v>
      </c>
      <c s="35" t="s">
        <v>5</v>
      </c>
      <c s="6" t="s">
        <v>1791</v>
      </c>
      <c s="36" t="s">
        <v>174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634</v>
      </c>
    </row>
    <row r="138" spans="1:5" ht="12.75">
      <c r="A138" t="s">
        <v>60</v>
      </c>
      <c r="E138" s="39" t="s">
        <v>635</v>
      </c>
    </row>
    <row r="139" spans="1:16" ht="12.75">
      <c r="A139" t="s">
        <v>50</v>
      </c>
      <c s="34" t="s">
        <v>208</v>
      </c>
      <c s="34" t="s">
        <v>1792</v>
      </c>
      <c s="35" t="s">
        <v>5</v>
      </c>
      <c s="6" t="s">
        <v>1793</v>
      </c>
      <c s="36" t="s">
        <v>69</v>
      </c>
      <c s="37">
        <v>250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634</v>
      </c>
    </row>
    <row r="142" spans="1:5" ht="12.75">
      <c r="A142" t="s">
        <v>60</v>
      </c>
      <c r="E142" s="39" t="s">
        <v>635</v>
      </c>
    </row>
    <row r="143" spans="1:16" ht="12.75">
      <c r="A143" t="s">
        <v>50</v>
      </c>
      <c s="34" t="s">
        <v>211</v>
      </c>
      <c s="34" t="s">
        <v>1164</v>
      </c>
      <c s="35" t="s">
        <v>5</v>
      </c>
      <c s="6" t="s">
        <v>1165</v>
      </c>
      <c s="36" t="s">
        <v>79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634</v>
      </c>
    </row>
    <row r="146" spans="1:5" ht="12.75">
      <c r="A146" t="s">
        <v>60</v>
      </c>
      <c r="E146" s="39" t="s">
        <v>635</v>
      </c>
    </row>
    <row r="147" spans="1:16" ht="12.75">
      <c r="A147" t="s">
        <v>50</v>
      </c>
      <c s="34" t="s">
        <v>214</v>
      </c>
      <c s="34" t="s">
        <v>1358</v>
      </c>
      <c s="35" t="s">
        <v>5</v>
      </c>
      <c s="6" t="s">
        <v>1359</v>
      </c>
      <c s="36" t="s">
        <v>79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634</v>
      </c>
    </row>
    <row r="150" spans="1:5" ht="12.75">
      <c r="A150" t="s">
        <v>60</v>
      </c>
      <c r="E150" s="39" t="s">
        <v>635</v>
      </c>
    </row>
    <row r="151" spans="1:16" ht="12.75">
      <c r="A151" t="s">
        <v>50</v>
      </c>
      <c s="34" t="s">
        <v>217</v>
      </c>
      <c s="34" t="s">
        <v>1585</v>
      </c>
      <c s="35" t="s">
        <v>5</v>
      </c>
      <c s="6" t="s">
        <v>1586</v>
      </c>
      <c s="36" t="s">
        <v>79</v>
      </c>
      <c s="37">
        <v>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634</v>
      </c>
    </row>
    <row r="154" spans="1:5" ht="12.75">
      <c r="A154" t="s">
        <v>60</v>
      </c>
      <c r="E154" s="39" t="s">
        <v>635</v>
      </c>
    </row>
    <row r="155" spans="1:16" ht="12.75">
      <c r="A155" t="s">
        <v>50</v>
      </c>
      <c s="34" t="s">
        <v>220</v>
      </c>
      <c s="34" t="s">
        <v>1587</v>
      </c>
      <c s="35" t="s">
        <v>5</v>
      </c>
      <c s="6" t="s">
        <v>1588</v>
      </c>
      <c s="36" t="s">
        <v>79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634</v>
      </c>
    </row>
    <row r="158" spans="1:5" ht="12.75">
      <c r="A158" t="s">
        <v>60</v>
      </c>
      <c r="E158" s="39" t="s">
        <v>635</v>
      </c>
    </row>
    <row r="159" spans="1:16" ht="12.75">
      <c r="A159" t="s">
        <v>50</v>
      </c>
      <c s="34" t="s">
        <v>223</v>
      </c>
      <c s="34" t="s">
        <v>1794</v>
      </c>
      <c s="35" t="s">
        <v>5</v>
      </c>
      <c s="6" t="s">
        <v>1795</v>
      </c>
      <c s="36" t="s">
        <v>69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634</v>
      </c>
    </row>
    <row r="162" spans="1:5" ht="12.75">
      <c r="A162" t="s">
        <v>60</v>
      </c>
      <c r="E162" s="39" t="s">
        <v>635</v>
      </c>
    </row>
    <row r="163" spans="1:16" ht="12.75">
      <c r="A163" t="s">
        <v>50</v>
      </c>
      <c s="34" t="s">
        <v>226</v>
      </c>
      <c s="34" t="s">
        <v>1796</v>
      </c>
      <c s="35" t="s">
        <v>5</v>
      </c>
      <c s="6" t="s">
        <v>1797</v>
      </c>
      <c s="36" t="s">
        <v>69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634</v>
      </c>
    </row>
    <row r="166" spans="1:5" ht="12.75">
      <c r="A166" t="s">
        <v>60</v>
      </c>
      <c r="E166" s="39" t="s">
        <v>635</v>
      </c>
    </row>
    <row r="167" spans="1:16" ht="12.75">
      <c r="A167" t="s">
        <v>50</v>
      </c>
      <c s="34" t="s">
        <v>227</v>
      </c>
      <c s="34" t="s">
        <v>1798</v>
      </c>
      <c s="35" t="s">
        <v>5</v>
      </c>
      <c s="6" t="s">
        <v>1799</v>
      </c>
      <c s="36" t="s">
        <v>69</v>
      </c>
      <c s="37">
        <v>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12.75">
      <c r="A169" s="35" t="s">
        <v>59</v>
      </c>
      <c r="E169" s="40" t="s">
        <v>634</v>
      </c>
    </row>
    <row r="170" spans="1:5" ht="12.75">
      <c r="A170" t="s">
        <v>60</v>
      </c>
      <c r="E170" s="39" t="s">
        <v>635</v>
      </c>
    </row>
    <row r="171" spans="1:16" ht="12.75">
      <c r="A171" t="s">
        <v>50</v>
      </c>
      <c s="34" t="s">
        <v>228</v>
      </c>
      <c s="34" t="s">
        <v>1800</v>
      </c>
      <c s="35" t="s">
        <v>5</v>
      </c>
      <c s="6" t="s">
        <v>1801</v>
      </c>
      <c s="36" t="s">
        <v>69</v>
      </c>
      <c s="37">
        <v>60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12.75">
      <c r="A173" s="35" t="s">
        <v>59</v>
      </c>
      <c r="E173" s="40" t="s">
        <v>634</v>
      </c>
    </row>
    <row r="174" spans="1:5" ht="12.75">
      <c r="A174" t="s">
        <v>60</v>
      </c>
      <c r="E174" s="39" t="s">
        <v>635</v>
      </c>
    </row>
    <row r="175" spans="1:16" ht="12.75">
      <c r="A175" t="s">
        <v>50</v>
      </c>
      <c s="34" t="s">
        <v>231</v>
      </c>
      <c s="34" t="s">
        <v>1589</v>
      </c>
      <c s="35" t="s">
        <v>5</v>
      </c>
      <c s="6" t="s">
        <v>1590</v>
      </c>
      <c s="36" t="s">
        <v>79</v>
      </c>
      <c s="37">
        <v>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12.75">
      <c r="A177" s="35" t="s">
        <v>59</v>
      </c>
      <c r="E177" s="40" t="s">
        <v>634</v>
      </c>
    </row>
    <row r="178" spans="1:5" ht="12.75">
      <c r="A178" t="s">
        <v>60</v>
      </c>
      <c r="E178" s="39" t="s">
        <v>635</v>
      </c>
    </row>
    <row r="179" spans="1:16" ht="12.75">
      <c r="A179" t="s">
        <v>50</v>
      </c>
      <c s="34" t="s">
        <v>232</v>
      </c>
      <c s="34" t="s">
        <v>1591</v>
      </c>
      <c s="35" t="s">
        <v>5</v>
      </c>
      <c s="6" t="s">
        <v>1592</v>
      </c>
      <c s="36" t="s">
        <v>79</v>
      </c>
      <c s="37">
        <v>18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12.75">
      <c r="A181" s="35" t="s">
        <v>59</v>
      </c>
      <c r="E181" s="40" t="s">
        <v>634</v>
      </c>
    </row>
    <row r="182" spans="1:5" ht="12.75">
      <c r="A182" t="s">
        <v>60</v>
      </c>
      <c r="E182" s="39" t="s">
        <v>635</v>
      </c>
    </row>
    <row r="183" spans="1:16" ht="12.75">
      <c r="A183" t="s">
        <v>50</v>
      </c>
      <c s="34" t="s">
        <v>233</v>
      </c>
      <c s="34" t="s">
        <v>638</v>
      </c>
      <c s="35" t="s">
        <v>5</v>
      </c>
      <c s="6" t="s">
        <v>639</v>
      </c>
      <c s="36" t="s">
        <v>174</v>
      </c>
      <c s="37">
        <v>0.07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12.75">
      <c r="A185" s="35" t="s">
        <v>59</v>
      </c>
      <c r="E185" s="40" t="s">
        <v>634</v>
      </c>
    </row>
    <row r="186" spans="1:5" ht="12.75">
      <c r="A186" t="s">
        <v>60</v>
      </c>
      <c r="E186" s="39" t="s">
        <v>635</v>
      </c>
    </row>
    <row r="187" spans="1:16" ht="12.75">
      <c r="A187" t="s">
        <v>50</v>
      </c>
      <c s="34" t="s">
        <v>293</v>
      </c>
      <c s="34" t="s">
        <v>640</v>
      </c>
      <c s="35" t="s">
        <v>5</v>
      </c>
      <c s="6" t="s">
        <v>641</v>
      </c>
      <c s="36" t="s">
        <v>69</v>
      </c>
      <c s="37">
        <v>40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12.75">
      <c r="A189" s="35" t="s">
        <v>59</v>
      </c>
      <c r="E189" s="40" t="s">
        <v>634</v>
      </c>
    </row>
    <row r="190" spans="1:5" ht="12.75">
      <c r="A190" t="s">
        <v>60</v>
      </c>
      <c r="E190" s="39" t="s">
        <v>635</v>
      </c>
    </row>
    <row r="191" spans="1:16" ht="25.5">
      <c r="A191" t="s">
        <v>50</v>
      </c>
      <c s="34" t="s">
        <v>296</v>
      </c>
      <c s="34" t="s">
        <v>1802</v>
      </c>
      <c s="35" t="s">
        <v>5</v>
      </c>
      <c s="6" t="s">
        <v>1803</v>
      </c>
      <c s="36" t="s">
        <v>79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12.75">
      <c r="A193" s="35" t="s">
        <v>59</v>
      </c>
      <c r="E193" s="40" t="s">
        <v>634</v>
      </c>
    </row>
    <row r="194" spans="1:5" ht="12.75">
      <c r="A194" t="s">
        <v>60</v>
      </c>
      <c r="E194" s="39" t="s">
        <v>635</v>
      </c>
    </row>
    <row r="195" spans="1:16" ht="12.75">
      <c r="A195" t="s">
        <v>50</v>
      </c>
      <c s="34" t="s">
        <v>299</v>
      </c>
      <c s="34" t="s">
        <v>1804</v>
      </c>
      <c s="35" t="s">
        <v>5</v>
      </c>
      <c s="6" t="s">
        <v>1805</v>
      </c>
      <c s="36" t="s">
        <v>79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12.75">
      <c r="A197" s="35" t="s">
        <v>59</v>
      </c>
      <c r="E197" s="40" t="s">
        <v>634</v>
      </c>
    </row>
    <row r="198" spans="1:5" ht="12.75">
      <c r="A198" t="s">
        <v>60</v>
      </c>
      <c r="E198" s="39" t="s">
        <v>635</v>
      </c>
    </row>
    <row r="199" spans="1:16" ht="12.75">
      <c r="A199" t="s">
        <v>50</v>
      </c>
      <c s="34" t="s">
        <v>302</v>
      </c>
      <c s="34" t="s">
        <v>1806</v>
      </c>
      <c s="35" t="s">
        <v>5</v>
      </c>
      <c s="6" t="s">
        <v>1807</v>
      </c>
      <c s="36" t="s">
        <v>79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12.75">
      <c r="A201" s="35" t="s">
        <v>59</v>
      </c>
      <c r="E201" s="40" t="s">
        <v>634</v>
      </c>
    </row>
    <row r="202" spans="1:5" ht="12.75">
      <c r="A202" t="s">
        <v>60</v>
      </c>
      <c r="E202" s="39" t="s">
        <v>635</v>
      </c>
    </row>
    <row r="203" spans="1:16" ht="12.75">
      <c r="A203" t="s">
        <v>50</v>
      </c>
      <c s="34" t="s">
        <v>305</v>
      </c>
      <c s="34" t="s">
        <v>1808</v>
      </c>
      <c s="35" t="s">
        <v>5</v>
      </c>
      <c s="6" t="s">
        <v>1809</v>
      </c>
      <c s="36" t="s">
        <v>79</v>
      </c>
      <c s="37">
        <v>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70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2.75">
      <c r="A205" s="35" t="s">
        <v>59</v>
      </c>
      <c r="E205" s="40" t="s">
        <v>634</v>
      </c>
    </row>
    <row r="206" spans="1:5" ht="12.75">
      <c r="A206" t="s">
        <v>60</v>
      </c>
      <c r="E206" s="39" t="s">
        <v>635</v>
      </c>
    </row>
    <row r="207" spans="1:16" ht="12.75">
      <c r="A207" t="s">
        <v>50</v>
      </c>
      <c s="34" t="s">
        <v>308</v>
      </c>
      <c s="34" t="s">
        <v>1810</v>
      </c>
      <c s="35" t="s">
        <v>5</v>
      </c>
      <c s="6" t="s">
        <v>1811</v>
      </c>
      <c s="36" t="s">
        <v>79</v>
      </c>
      <c s="37">
        <v>3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70</v>
      </c>
      <c>
        <f>(M207*21)/100</f>
      </c>
      <c t="s">
        <v>28</v>
      </c>
    </row>
    <row r="208" spans="1:5" ht="12.75">
      <c r="A208" s="35" t="s">
        <v>57</v>
      </c>
      <c r="E208" s="39" t="s">
        <v>5</v>
      </c>
    </row>
    <row r="209" spans="1:5" ht="12.75">
      <c r="A209" s="35" t="s">
        <v>59</v>
      </c>
      <c r="E209" s="40" t="s">
        <v>634</v>
      </c>
    </row>
    <row r="210" spans="1:5" ht="12.75">
      <c r="A210" t="s">
        <v>60</v>
      </c>
      <c r="E210" s="39" t="s">
        <v>635</v>
      </c>
    </row>
    <row r="211" spans="1:16" ht="12.75">
      <c r="A211" t="s">
        <v>50</v>
      </c>
      <c s="34" t="s">
        <v>311</v>
      </c>
      <c s="34" t="s">
        <v>1812</v>
      </c>
      <c s="35" t="s">
        <v>5</v>
      </c>
      <c s="6" t="s">
        <v>1813</v>
      </c>
      <c s="36" t="s">
        <v>79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70</v>
      </c>
      <c>
        <f>(M211*21)/100</f>
      </c>
      <c t="s">
        <v>28</v>
      </c>
    </row>
    <row r="212" spans="1:5" ht="12.75">
      <c r="A212" s="35" t="s">
        <v>57</v>
      </c>
      <c r="E212" s="39" t="s">
        <v>5</v>
      </c>
    </row>
    <row r="213" spans="1:5" ht="12.75">
      <c r="A213" s="35" t="s">
        <v>59</v>
      </c>
      <c r="E213" s="40" t="s">
        <v>634</v>
      </c>
    </row>
    <row r="214" spans="1:5" ht="12.75">
      <c r="A214" t="s">
        <v>60</v>
      </c>
      <c r="E214" s="39" t="s">
        <v>635</v>
      </c>
    </row>
    <row r="215" spans="1:16" ht="12.75">
      <c r="A215" t="s">
        <v>50</v>
      </c>
      <c s="34" t="s">
        <v>314</v>
      </c>
      <c s="34" t="s">
        <v>1814</v>
      </c>
      <c s="35" t="s">
        <v>5</v>
      </c>
      <c s="6" t="s">
        <v>1815</v>
      </c>
      <c s="36" t="s">
        <v>79</v>
      </c>
      <c s="37">
        <v>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70</v>
      </c>
      <c>
        <f>(M215*21)/100</f>
      </c>
      <c t="s">
        <v>28</v>
      </c>
    </row>
    <row r="216" spans="1:5" ht="12.75">
      <c r="A216" s="35" t="s">
        <v>57</v>
      </c>
      <c r="E216" s="39" t="s">
        <v>5</v>
      </c>
    </row>
    <row r="217" spans="1:5" ht="12.75">
      <c r="A217" s="35" t="s">
        <v>59</v>
      </c>
      <c r="E217" s="40" t="s">
        <v>634</v>
      </c>
    </row>
    <row r="218" spans="1:5" ht="12.75">
      <c r="A218" t="s">
        <v>60</v>
      </c>
      <c r="E218" s="39" t="s">
        <v>635</v>
      </c>
    </row>
    <row r="219" spans="1:16" ht="12.75">
      <c r="A219" t="s">
        <v>50</v>
      </c>
      <c s="34" t="s">
        <v>317</v>
      </c>
      <c s="34" t="s">
        <v>1816</v>
      </c>
      <c s="35" t="s">
        <v>5</v>
      </c>
      <c s="6" t="s">
        <v>1817</v>
      </c>
      <c s="36" t="s">
        <v>1426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70</v>
      </c>
      <c>
        <f>(M219*21)/100</f>
      </c>
      <c t="s">
        <v>28</v>
      </c>
    </row>
    <row r="220" spans="1:5" ht="12.75">
      <c r="A220" s="35" t="s">
        <v>57</v>
      </c>
      <c r="E220" s="39" t="s">
        <v>5</v>
      </c>
    </row>
    <row r="221" spans="1:5" ht="12.75">
      <c r="A221" s="35" t="s">
        <v>59</v>
      </c>
      <c r="E221" s="40" t="s">
        <v>634</v>
      </c>
    </row>
    <row r="222" spans="1:5" ht="12.75">
      <c r="A222" t="s">
        <v>60</v>
      </c>
      <c r="E222" s="39" t="s">
        <v>635</v>
      </c>
    </row>
    <row r="223" spans="1:16" ht="12.75">
      <c r="A223" t="s">
        <v>50</v>
      </c>
      <c s="34" t="s">
        <v>320</v>
      </c>
      <c s="34" t="s">
        <v>1818</v>
      </c>
      <c s="35" t="s">
        <v>5</v>
      </c>
      <c s="6" t="s">
        <v>1819</v>
      </c>
      <c s="36" t="s">
        <v>1426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70</v>
      </c>
      <c>
        <f>(M223*21)/100</f>
      </c>
      <c t="s">
        <v>28</v>
      </c>
    </row>
    <row r="224" spans="1:5" ht="12.75">
      <c r="A224" s="35" t="s">
        <v>57</v>
      </c>
      <c r="E224" s="39" t="s">
        <v>5</v>
      </c>
    </row>
    <row r="225" spans="1:5" ht="12.75">
      <c r="A225" s="35" t="s">
        <v>59</v>
      </c>
      <c r="E225" s="40" t="s">
        <v>634</v>
      </c>
    </row>
    <row r="226" spans="1:5" ht="12.75">
      <c r="A226" t="s">
        <v>60</v>
      </c>
      <c r="E226" s="39" t="s">
        <v>635</v>
      </c>
    </row>
    <row r="227" spans="1:16" ht="12.75">
      <c r="A227" t="s">
        <v>50</v>
      </c>
      <c s="34" t="s">
        <v>323</v>
      </c>
      <c s="34" t="s">
        <v>1820</v>
      </c>
      <c s="35" t="s">
        <v>5</v>
      </c>
      <c s="6" t="s">
        <v>1821</v>
      </c>
      <c s="36" t="s">
        <v>79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70</v>
      </c>
      <c>
        <f>(M227*21)/100</f>
      </c>
      <c t="s">
        <v>28</v>
      </c>
    </row>
    <row r="228" spans="1:5" ht="12.75">
      <c r="A228" s="35" t="s">
        <v>57</v>
      </c>
      <c r="E228" s="39" t="s">
        <v>5</v>
      </c>
    </row>
    <row r="229" spans="1:5" ht="12.75">
      <c r="A229" s="35" t="s">
        <v>59</v>
      </c>
      <c r="E229" s="40" t="s">
        <v>634</v>
      </c>
    </row>
    <row r="230" spans="1:5" ht="12.75">
      <c r="A230" t="s">
        <v>60</v>
      </c>
      <c r="E230" s="39" t="s">
        <v>635</v>
      </c>
    </row>
    <row r="231" spans="1:16" ht="12.75">
      <c r="A231" t="s">
        <v>50</v>
      </c>
      <c s="34" t="s">
        <v>327</v>
      </c>
      <c s="34" t="s">
        <v>1822</v>
      </c>
      <c s="35" t="s">
        <v>5</v>
      </c>
      <c s="6" t="s">
        <v>1823</v>
      </c>
      <c s="36" t="s">
        <v>79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70</v>
      </c>
      <c>
        <f>(M231*21)/100</f>
      </c>
      <c t="s">
        <v>28</v>
      </c>
    </row>
    <row r="232" spans="1:5" ht="12.75">
      <c r="A232" s="35" t="s">
        <v>57</v>
      </c>
      <c r="E232" s="39" t="s">
        <v>5</v>
      </c>
    </row>
    <row r="233" spans="1:5" ht="12.75">
      <c r="A233" s="35" t="s">
        <v>59</v>
      </c>
      <c r="E233" s="40" t="s">
        <v>634</v>
      </c>
    </row>
    <row r="234" spans="1:5" ht="12.75">
      <c r="A234" t="s">
        <v>60</v>
      </c>
      <c r="E234" s="39" t="s">
        <v>635</v>
      </c>
    </row>
    <row r="235" spans="1:16" ht="12.75">
      <c r="A235" t="s">
        <v>50</v>
      </c>
      <c s="34" t="s">
        <v>330</v>
      </c>
      <c s="34" t="s">
        <v>1824</v>
      </c>
      <c s="35" t="s">
        <v>5</v>
      </c>
      <c s="6" t="s">
        <v>1825</v>
      </c>
      <c s="36" t="s">
        <v>79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70</v>
      </c>
      <c>
        <f>(M235*21)/100</f>
      </c>
      <c t="s">
        <v>28</v>
      </c>
    </row>
    <row r="236" spans="1:5" ht="12.75">
      <c r="A236" s="35" t="s">
        <v>57</v>
      </c>
      <c r="E236" s="39" t="s">
        <v>5</v>
      </c>
    </row>
    <row r="237" spans="1:5" ht="12.75">
      <c r="A237" s="35" t="s">
        <v>59</v>
      </c>
      <c r="E237" s="40" t="s">
        <v>634</v>
      </c>
    </row>
    <row r="238" spans="1:5" ht="12.75">
      <c r="A238" t="s">
        <v>60</v>
      </c>
      <c r="E238" s="39" t="s">
        <v>635</v>
      </c>
    </row>
    <row r="239" spans="1:16" ht="12.75">
      <c r="A239" t="s">
        <v>50</v>
      </c>
      <c s="34" t="s">
        <v>333</v>
      </c>
      <c s="34" t="s">
        <v>1826</v>
      </c>
      <c s="35" t="s">
        <v>5</v>
      </c>
      <c s="6" t="s">
        <v>1827</v>
      </c>
      <c s="36" t="s">
        <v>79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70</v>
      </c>
      <c>
        <f>(M239*21)/100</f>
      </c>
      <c t="s">
        <v>28</v>
      </c>
    </row>
    <row r="240" spans="1:5" ht="12.75">
      <c r="A240" s="35" t="s">
        <v>57</v>
      </c>
      <c r="E240" s="39" t="s">
        <v>5</v>
      </c>
    </row>
    <row r="241" spans="1:5" ht="12.75">
      <c r="A241" s="35" t="s">
        <v>59</v>
      </c>
      <c r="E241" s="40" t="s">
        <v>634</v>
      </c>
    </row>
    <row r="242" spans="1:5" ht="12.75">
      <c r="A242" t="s">
        <v>60</v>
      </c>
      <c r="E242" s="39" t="s">
        <v>635</v>
      </c>
    </row>
    <row r="243" spans="1:16" ht="12.75">
      <c r="A243" t="s">
        <v>50</v>
      </c>
      <c s="34" t="s">
        <v>336</v>
      </c>
      <c s="34" t="s">
        <v>1828</v>
      </c>
      <c s="35" t="s">
        <v>5</v>
      </c>
      <c s="6" t="s">
        <v>1829</v>
      </c>
      <c s="36" t="s">
        <v>79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70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634</v>
      </c>
    </row>
    <row r="246" spans="1:5" ht="12.75">
      <c r="A246" t="s">
        <v>60</v>
      </c>
      <c r="E246" s="39" t="s">
        <v>635</v>
      </c>
    </row>
    <row r="247" spans="1:16" ht="25.5">
      <c r="A247" t="s">
        <v>50</v>
      </c>
      <c s="34" t="s">
        <v>339</v>
      </c>
      <c s="34" t="s">
        <v>1830</v>
      </c>
      <c s="35" t="s">
        <v>5</v>
      </c>
      <c s="6" t="s">
        <v>1831</v>
      </c>
      <c s="36" t="s">
        <v>79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70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634</v>
      </c>
    </row>
    <row r="250" spans="1:5" ht="12.75">
      <c r="A250" t="s">
        <v>60</v>
      </c>
      <c r="E250" s="39" t="s">
        <v>635</v>
      </c>
    </row>
    <row r="251" spans="1:16" ht="12.75">
      <c r="A251" t="s">
        <v>50</v>
      </c>
      <c s="34" t="s">
        <v>342</v>
      </c>
      <c s="34" t="s">
        <v>1832</v>
      </c>
      <c s="35" t="s">
        <v>5</v>
      </c>
      <c s="6" t="s">
        <v>1833</v>
      </c>
      <c s="36" t="s">
        <v>79</v>
      </c>
      <c s="37">
        <v>5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70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634</v>
      </c>
    </row>
    <row r="254" spans="1:5" ht="12.75">
      <c r="A254" t="s">
        <v>60</v>
      </c>
      <c r="E254" s="39" t="s">
        <v>635</v>
      </c>
    </row>
    <row r="255" spans="1:16" ht="12.75">
      <c r="A255" t="s">
        <v>50</v>
      </c>
      <c s="34" t="s">
        <v>343</v>
      </c>
      <c s="34" t="s">
        <v>1834</v>
      </c>
      <c s="35" t="s">
        <v>5</v>
      </c>
      <c s="6" t="s">
        <v>1835</v>
      </c>
      <c s="36" t="s">
        <v>79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70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634</v>
      </c>
    </row>
    <row r="258" spans="1:5" ht="12.75">
      <c r="A258" t="s">
        <v>60</v>
      </c>
      <c r="E258" s="39" t="s">
        <v>635</v>
      </c>
    </row>
    <row r="259" spans="1:16" ht="25.5">
      <c r="A259" t="s">
        <v>50</v>
      </c>
      <c s="34" t="s">
        <v>346</v>
      </c>
      <c s="34" t="s">
        <v>1836</v>
      </c>
      <c s="35" t="s">
        <v>5</v>
      </c>
      <c s="6" t="s">
        <v>1837</v>
      </c>
      <c s="36" t="s">
        <v>79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70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634</v>
      </c>
    </row>
    <row r="262" spans="1:5" ht="12.75">
      <c r="A262" t="s">
        <v>60</v>
      </c>
      <c r="E262" s="39" t="s">
        <v>635</v>
      </c>
    </row>
    <row r="263" spans="1:16" ht="12.75">
      <c r="A263" t="s">
        <v>50</v>
      </c>
      <c s="34" t="s">
        <v>349</v>
      </c>
      <c s="34" t="s">
        <v>1838</v>
      </c>
      <c s="35" t="s">
        <v>5</v>
      </c>
      <c s="6" t="s">
        <v>1839</v>
      </c>
      <c s="36" t="s">
        <v>79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70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634</v>
      </c>
    </row>
    <row r="266" spans="1:5" ht="12.75">
      <c r="A266" t="s">
        <v>60</v>
      </c>
      <c r="E266" s="39" t="s">
        <v>635</v>
      </c>
    </row>
    <row r="267" spans="1:16" ht="25.5">
      <c r="A267" t="s">
        <v>50</v>
      </c>
      <c s="34" t="s">
        <v>352</v>
      </c>
      <c s="34" t="s">
        <v>1840</v>
      </c>
      <c s="35" t="s">
        <v>5</v>
      </c>
      <c s="6" t="s">
        <v>1841</v>
      </c>
      <c s="36" t="s">
        <v>79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70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634</v>
      </c>
    </row>
    <row r="270" spans="1:5" ht="12.75">
      <c r="A270" t="s">
        <v>60</v>
      </c>
      <c r="E270" s="39" t="s">
        <v>635</v>
      </c>
    </row>
    <row r="271" spans="1:16" ht="12.75">
      <c r="A271" t="s">
        <v>50</v>
      </c>
      <c s="34" t="s">
        <v>355</v>
      </c>
      <c s="34" t="s">
        <v>1842</v>
      </c>
      <c s="35" t="s">
        <v>5</v>
      </c>
      <c s="6" t="s">
        <v>1843</v>
      </c>
      <c s="36" t="s">
        <v>79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70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634</v>
      </c>
    </row>
    <row r="274" spans="1:5" ht="12.75">
      <c r="A274" t="s">
        <v>60</v>
      </c>
      <c r="E274" s="39" t="s">
        <v>635</v>
      </c>
    </row>
    <row r="275" spans="1:16" ht="12.75">
      <c r="A275" t="s">
        <v>50</v>
      </c>
      <c s="34" t="s">
        <v>358</v>
      </c>
      <c s="34" t="s">
        <v>1844</v>
      </c>
      <c s="35" t="s">
        <v>5</v>
      </c>
      <c s="6" t="s">
        <v>1632</v>
      </c>
      <c s="36" t="s">
        <v>79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70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634</v>
      </c>
    </row>
    <row r="278" spans="1:5" ht="12.75">
      <c r="A278" t="s">
        <v>60</v>
      </c>
      <c r="E278" s="39" t="s">
        <v>635</v>
      </c>
    </row>
    <row r="279" spans="1:16" ht="25.5">
      <c r="A279" t="s">
        <v>50</v>
      </c>
      <c s="34" t="s">
        <v>361</v>
      </c>
      <c s="34" t="s">
        <v>1845</v>
      </c>
      <c s="35" t="s">
        <v>5</v>
      </c>
      <c s="6" t="s">
        <v>1846</v>
      </c>
      <c s="36" t="s">
        <v>79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70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634</v>
      </c>
    </row>
    <row r="282" spans="1:5" ht="12.75">
      <c r="A282" t="s">
        <v>60</v>
      </c>
      <c r="E282" s="39" t="s">
        <v>635</v>
      </c>
    </row>
    <row r="283" spans="1:16" ht="12.75">
      <c r="A283" t="s">
        <v>50</v>
      </c>
      <c s="34" t="s">
        <v>364</v>
      </c>
      <c s="34" t="s">
        <v>1847</v>
      </c>
      <c s="35" t="s">
        <v>5</v>
      </c>
      <c s="6" t="s">
        <v>1848</v>
      </c>
      <c s="36" t="s">
        <v>79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70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634</v>
      </c>
    </row>
    <row r="286" spans="1:5" ht="12.75">
      <c r="A286" t="s">
        <v>60</v>
      </c>
      <c r="E286" s="39" t="s">
        <v>635</v>
      </c>
    </row>
    <row r="287" spans="1:16" ht="25.5">
      <c r="A287" t="s">
        <v>50</v>
      </c>
      <c s="34" t="s">
        <v>367</v>
      </c>
      <c s="34" t="s">
        <v>919</v>
      </c>
      <c s="35" t="s">
        <v>5</v>
      </c>
      <c s="6" t="s">
        <v>920</v>
      </c>
      <c s="36" t="s">
        <v>79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70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634</v>
      </c>
    </row>
    <row r="290" spans="1:5" ht="12.75">
      <c r="A290" t="s">
        <v>60</v>
      </c>
      <c r="E290" s="39" t="s">
        <v>635</v>
      </c>
    </row>
    <row r="291" spans="1:16" ht="12.75">
      <c r="A291" t="s">
        <v>50</v>
      </c>
      <c s="34" t="s">
        <v>370</v>
      </c>
      <c s="34" t="s">
        <v>1849</v>
      </c>
      <c s="35" t="s">
        <v>5</v>
      </c>
      <c s="6" t="s">
        <v>1850</v>
      </c>
      <c s="36" t="s">
        <v>79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70</v>
      </c>
      <c>
        <f>(M291*21)/100</f>
      </c>
      <c t="s">
        <v>28</v>
      </c>
    </row>
    <row r="292" spans="1:5" ht="12.75">
      <c r="A292" s="35" t="s">
        <v>57</v>
      </c>
      <c r="E292" s="39" t="s">
        <v>5</v>
      </c>
    </row>
    <row r="293" spans="1:5" ht="12.75">
      <c r="A293" s="35" t="s">
        <v>59</v>
      </c>
      <c r="E293" s="40" t="s">
        <v>634</v>
      </c>
    </row>
    <row r="294" spans="1:5" ht="12.75">
      <c r="A294" t="s">
        <v>60</v>
      </c>
      <c r="E294" s="39" t="s">
        <v>635</v>
      </c>
    </row>
    <row r="295" spans="1:16" ht="25.5">
      <c r="A295" t="s">
        <v>50</v>
      </c>
      <c s="34" t="s">
        <v>373</v>
      </c>
      <c s="34" t="s">
        <v>1851</v>
      </c>
      <c s="35" t="s">
        <v>5</v>
      </c>
      <c s="6" t="s">
        <v>1852</v>
      </c>
      <c s="36" t="s">
        <v>79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70</v>
      </c>
      <c>
        <f>(M295*21)/100</f>
      </c>
      <c t="s">
        <v>28</v>
      </c>
    </row>
    <row r="296" spans="1:5" ht="12.75">
      <c r="A296" s="35" t="s">
        <v>57</v>
      </c>
      <c r="E296" s="39" t="s">
        <v>5</v>
      </c>
    </row>
    <row r="297" spans="1:5" ht="12.75">
      <c r="A297" s="35" t="s">
        <v>59</v>
      </c>
      <c r="E297" s="40" t="s">
        <v>634</v>
      </c>
    </row>
    <row r="298" spans="1:5" ht="12.75">
      <c r="A298" t="s">
        <v>60</v>
      </c>
      <c r="E298" s="39" t="s">
        <v>635</v>
      </c>
    </row>
    <row r="299" spans="1:16" ht="12.75">
      <c r="A299" t="s">
        <v>50</v>
      </c>
      <c s="34" t="s">
        <v>376</v>
      </c>
      <c s="34" t="s">
        <v>1853</v>
      </c>
      <c s="35" t="s">
        <v>5</v>
      </c>
      <c s="6" t="s">
        <v>1854</v>
      </c>
      <c s="36" t="s">
        <v>79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70</v>
      </c>
      <c>
        <f>(M299*21)/100</f>
      </c>
      <c t="s">
        <v>28</v>
      </c>
    </row>
    <row r="300" spans="1:5" ht="12.75">
      <c r="A300" s="35" t="s">
        <v>57</v>
      </c>
      <c r="E300" s="39" t="s">
        <v>5</v>
      </c>
    </row>
    <row r="301" spans="1:5" ht="12.75">
      <c r="A301" s="35" t="s">
        <v>59</v>
      </c>
      <c r="E301" s="40" t="s">
        <v>634</v>
      </c>
    </row>
    <row r="302" spans="1:5" ht="12.75">
      <c r="A302" t="s">
        <v>60</v>
      </c>
      <c r="E302" s="39" t="s">
        <v>635</v>
      </c>
    </row>
    <row r="303" spans="1:16" ht="25.5">
      <c r="A303" t="s">
        <v>50</v>
      </c>
      <c s="34" t="s">
        <v>379</v>
      </c>
      <c s="34" t="s">
        <v>1855</v>
      </c>
      <c s="35" t="s">
        <v>5</v>
      </c>
      <c s="6" t="s">
        <v>1856</v>
      </c>
      <c s="36" t="s">
        <v>79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70</v>
      </c>
      <c>
        <f>(M303*21)/100</f>
      </c>
      <c t="s">
        <v>28</v>
      </c>
    </row>
    <row r="304" spans="1:5" ht="12.75">
      <c r="A304" s="35" t="s">
        <v>57</v>
      </c>
      <c r="E304" s="39" t="s">
        <v>5</v>
      </c>
    </row>
    <row r="305" spans="1:5" ht="12.75">
      <c r="A305" s="35" t="s">
        <v>59</v>
      </c>
      <c r="E305" s="40" t="s">
        <v>634</v>
      </c>
    </row>
    <row r="306" spans="1:5" ht="12.75">
      <c r="A306" t="s">
        <v>60</v>
      </c>
      <c r="E306" s="39" t="s">
        <v>635</v>
      </c>
    </row>
    <row r="307" spans="1:16" ht="25.5">
      <c r="A307" t="s">
        <v>50</v>
      </c>
      <c s="34" t="s">
        <v>382</v>
      </c>
      <c s="34" t="s">
        <v>1857</v>
      </c>
      <c s="35" t="s">
        <v>5</v>
      </c>
      <c s="6" t="s">
        <v>1858</v>
      </c>
      <c s="36" t="s">
        <v>79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70</v>
      </c>
      <c>
        <f>(M307*21)/100</f>
      </c>
      <c t="s">
        <v>28</v>
      </c>
    </row>
    <row r="308" spans="1:5" ht="12.75">
      <c r="A308" s="35" t="s">
        <v>57</v>
      </c>
      <c r="E308" s="39" t="s">
        <v>5</v>
      </c>
    </row>
    <row r="309" spans="1:5" ht="12.75">
      <c r="A309" s="35" t="s">
        <v>59</v>
      </c>
      <c r="E309" s="40" t="s">
        <v>634</v>
      </c>
    </row>
    <row r="310" spans="1:5" ht="12.75">
      <c r="A310" t="s">
        <v>60</v>
      </c>
      <c r="E310" s="39" t="s">
        <v>635</v>
      </c>
    </row>
    <row r="311" spans="1:16" ht="12.75">
      <c r="A311" t="s">
        <v>50</v>
      </c>
      <c s="34" t="s">
        <v>385</v>
      </c>
      <c s="34" t="s">
        <v>1859</v>
      </c>
      <c s="35" t="s">
        <v>5</v>
      </c>
      <c s="6" t="s">
        <v>1860</v>
      </c>
      <c s="36" t="s">
        <v>79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70</v>
      </c>
      <c>
        <f>(M311*21)/100</f>
      </c>
      <c t="s">
        <v>28</v>
      </c>
    </row>
    <row r="312" spans="1:5" ht="12.75">
      <c r="A312" s="35" t="s">
        <v>57</v>
      </c>
      <c r="E312" s="39" t="s">
        <v>5</v>
      </c>
    </row>
    <row r="313" spans="1:5" ht="12.75">
      <c r="A313" s="35" t="s">
        <v>59</v>
      </c>
      <c r="E313" s="40" t="s">
        <v>634</v>
      </c>
    </row>
    <row r="314" spans="1:5" ht="12.75">
      <c r="A314" t="s">
        <v>60</v>
      </c>
      <c r="E314" s="39" t="s">
        <v>635</v>
      </c>
    </row>
    <row r="315" spans="1:16" ht="12.75">
      <c r="A315" t="s">
        <v>50</v>
      </c>
      <c s="34" t="s">
        <v>388</v>
      </c>
      <c s="34" t="s">
        <v>1861</v>
      </c>
      <c s="35" t="s">
        <v>5</v>
      </c>
      <c s="6" t="s">
        <v>1862</v>
      </c>
      <c s="36" t="s">
        <v>79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70</v>
      </c>
      <c>
        <f>(M315*21)/100</f>
      </c>
      <c t="s">
        <v>28</v>
      </c>
    </row>
    <row r="316" spans="1:5" ht="12.75">
      <c r="A316" s="35" t="s">
        <v>57</v>
      </c>
      <c r="E316" s="39" t="s">
        <v>5</v>
      </c>
    </row>
    <row r="317" spans="1:5" ht="12.75">
      <c r="A317" s="35" t="s">
        <v>59</v>
      </c>
      <c r="E317" s="40" t="s">
        <v>634</v>
      </c>
    </row>
    <row r="318" spans="1:5" ht="12.75">
      <c r="A318" t="s">
        <v>60</v>
      </c>
      <c r="E318" s="39" t="s">
        <v>635</v>
      </c>
    </row>
    <row r="319" spans="1:16" ht="25.5">
      <c r="A319" t="s">
        <v>50</v>
      </c>
      <c s="34" t="s">
        <v>391</v>
      </c>
      <c s="34" t="s">
        <v>1863</v>
      </c>
      <c s="35" t="s">
        <v>5</v>
      </c>
      <c s="6" t="s">
        <v>1864</v>
      </c>
      <c s="36" t="s">
        <v>79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70</v>
      </c>
      <c>
        <f>(M319*21)/100</f>
      </c>
      <c t="s">
        <v>28</v>
      </c>
    </row>
    <row r="320" spans="1:5" ht="12.75">
      <c r="A320" s="35" t="s">
        <v>57</v>
      </c>
      <c r="E320" s="39" t="s">
        <v>5</v>
      </c>
    </row>
    <row r="321" spans="1:5" ht="12.75">
      <c r="A321" s="35" t="s">
        <v>59</v>
      </c>
      <c r="E321" s="40" t="s">
        <v>634</v>
      </c>
    </row>
    <row r="322" spans="1:5" ht="12.75">
      <c r="A322" t="s">
        <v>60</v>
      </c>
      <c r="E322" s="39" t="s">
        <v>635</v>
      </c>
    </row>
    <row r="323" spans="1:16" ht="25.5">
      <c r="A323" t="s">
        <v>50</v>
      </c>
      <c s="34" t="s">
        <v>394</v>
      </c>
      <c s="34" t="s">
        <v>729</v>
      </c>
      <c s="35" t="s">
        <v>5</v>
      </c>
      <c s="6" t="s">
        <v>730</v>
      </c>
      <c s="36" t="s">
        <v>79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70</v>
      </c>
      <c>
        <f>(M323*21)/100</f>
      </c>
      <c t="s">
        <v>28</v>
      </c>
    </row>
    <row r="324" spans="1:5" ht="12.75">
      <c r="A324" s="35" t="s">
        <v>57</v>
      </c>
      <c r="E324" s="39" t="s">
        <v>5</v>
      </c>
    </row>
    <row r="325" spans="1:5" ht="12.75">
      <c r="A325" s="35" t="s">
        <v>59</v>
      </c>
      <c r="E325" s="40" t="s">
        <v>634</v>
      </c>
    </row>
    <row r="326" spans="1:5" ht="12.75">
      <c r="A326" t="s">
        <v>60</v>
      </c>
      <c r="E326" s="39" t="s">
        <v>635</v>
      </c>
    </row>
    <row r="327" spans="1:13" ht="12.75">
      <c r="A327" t="s">
        <v>47</v>
      </c>
      <c r="C327" s="31" t="s">
        <v>26</v>
      </c>
      <c r="E327" s="33" t="s">
        <v>1287</v>
      </c>
      <c r="J327" s="32">
        <f>0</f>
      </c>
      <c s="32">
        <f>0</f>
      </c>
      <c s="32">
        <f>0+L328+L332+L336</f>
      </c>
      <c s="32">
        <f>0+M328+M332+M336</f>
      </c>
    </row>
    <row r="328" spans="1:16" ht="25.5">
      <c r="A328" t="s">
        <v>50</v>
      </c>
      <c s="34" t="s">
        <v>395</v>
      </c>
      <c s="34" t="s">
        <v>135</v>
      </c>
      <c s="35" t="s">
        <v>136</v>
      </c>
      <c s="6" t="s">
        <v>1289</v>
      </c>
      <c s="36" t="s">
        <v>55</v>
      </c>
      <c s="37">
        <v>9.24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56</v>
      </c>
      <c>
        <f>(M328*21)/100</f>
      </c>
      <c t="s">
        <v>28</v>
      </c>
    </row>
    <row r="329" spans="1:5" ht="25.5">
      <c r="A329" s="35" t="s">
        <v>57</v>
      </c>
      <c r="E329" s="39" t="s">
        <v>58</v>
      </c>
    </row>
    <row r="330" spans="1:5" ht="12.75">
      <c r="A330" s="35" t="s">
        <v>59</v>
      </c>
      <c r="E330" s="40" t="s">
        <v>634</v>
      </c>
    </row>
    <row r="331" spans="1:5" ht="242.25">
      <c r="A331" t="s">
        <v>60</v>
      </c>
      <c r="E331" s="39" t="s">
        <v>846</v>
      </c>
    </row>
    <row r="332" spans="1:16" ht="38.25">
      <c r="A332" t="s">
        <v>50</v>
      </c>
      <c s="34" t="s">
        <v>396</v>
      </c>
      <c s="34" t="s">
        <v>1291</v>
      </c>
      <c s="35" t="s">
        <v>1292</v>
      </c>
      <c s="6" t="s">
        <v>1293</v>
      </c>
      <c s="36" t="s">
        <v>55</v>
      </c>
      <c s="37">
        <v>0.1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56</v>
      </c>
      <c>
        <f>(M332*21)/100</f>
      </c>
      <c t="s">
        <v>28</v>
      </c>
    </row>
    <row r="333" spans="1:5" ht="25.5">
      <c r="A333" s="35" t="s">
        <v>57</v>
      </c>
      <c r="E333" s="39" t="s">
        <v>58</v>
      </c>
    </row>
    <row r="334" spans="1:5" ht="12.75">
      <c r="A334" s="35" t="s">
        <v>59</v>
      </c>
      <c r="E334" s="40" t="s">
        <v>634</v>
      </c>
    </row>
    <row r="335" spans="1:5" ht="242.25">
      <c r="A335" t="s">
        <v>60</v>
      </c>
      <c r="E335" s="39" t="s">
        <v>846</v>
      </c>
    </row>
    <row r="336" spans="1:16" ht="38.25">
      <c r="A336" t="s">
        <v>50</v>
      </c>
      <c s="34" t="s">
        <v>399</v>
      </c>
      <c s="34" t="s">
        <v>847</v>
      </c>
      <c s="35" t="s">
        <v>848</v>
      </c>
      <c s="6" t="s">
        <v>1301</v>
      </c>
      <c s="36" t="s">
        <v>55</v>
      </c>
      <c s="37">
        <v>0.2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56</v>
      </c>
      <c>
        <f>(M336*21)/100</f>
      </c>
      <c t="s">
        <v>28</v>
      </c>
    </row>
    <row r="337" spans="1:5" ht="25.5">
      <c r="A337" s="35" t="s">
        <v>57</v>
      </c>
      <c r="E337" s="39" t="s">
        <v>58</v>
      </c>
    </row>
    <row r="338" spans="1:5" ht="12.75">
      <c r="A338" s="35" t="s">
        <v>59</v>
      </c>
      <c r="E338" s="40" t="s">
        <v>634</v>
      </c>
    </row>
    <row r="339" spans="1:5" ht="242.25">
      <c r="A339" t="s">
        <v>60</v>
      </c>
      <c r="E339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2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COUNTIFS(L8:L247,"=0",A8:A247,"P")+COUNTIFS(L8:L247,"",A8:A247,"P")+SUM(Q8:Q247)</f>
      </c>
    </row>
    <row r="8" spans="1:13" ht="12.75">
      <c r="A8" t="s">
        <v>45</v>
      </c>
      <c r="C8" s="28" t="s">
        <v>1867</v>
      </c>
      <c r="E8" s="30" t="s">
        <v>1866</v>
      </c>
      <c r="J8" s="29">
        <f>0+J9+J242</f>
      </c>
      <c s="29">
        <f>0+K9+K242</f>
      </c>
      <c s="29">
        <f>0+L9+L242</f>
      </c>
      <c s="29">
        <f>0+M9+M242</f>
      </c>
    </row>
    <row r="9" spans="1:13" ht="12.75">
      <c r="A9" t="s">
        <v>47</v>
      </c>
      <c r="C9" s="31" t="s">
        <v>51</v>
      </c>
      <c r="E9" s="33" t="s">
        <v>1868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</f>
      </c>
    </row>
    <row r="10" spans="1:16" ht="12.75">
      <c r="A10" t="s">
        <v>50</v>
      </c>
      <c s="34" t="s">
        <v>51</v>
      </c>
      <c s="34" t="s">
        <v>971</v>
      </c>
      <c s="35" t="s">
        <v>5</v>
      </c>
      <c s="6" t="s">
        <v>972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71</v>
      </c>
    </row>
    <row r="14" spans="1:16" ht="12.75">
      <c r="A14" t="s">
        <v>50</v>
      </c>
      <c s="34" t="s">
        <v>28</v>
      </c>
      <c s="34" t="s">
        <v>1869</v>
      </c>
      <c s="35" t="s">
        <v>5</v>
      </c>
      <c s="6" t="s">
        <v>1870</v>
      </c>
      <c s="36" t="s">
        <v>79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25.5">
      <c r="A18" t="s">
        <v>50</v>
      </c>
      <c s="34" t="s">
        <v>26</v>
      </c>
      <c s="34" t="s">
        <v>160</v>
      </c>
      <c s="35" t="s">
        <v>5</v>
      </c>
      <c s="6" t="s">
        <v>161</v>
      </c>
      <c s="36" t="s">
        <v>69</v>
      </c>
      <c s="37">
        <v>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71</v>
      </c>
    </row>
    <row r="22" spans="1:16" ht="25.5">
      <c r="A22" t="s">
        <v>50</v>
      </c>
      <c s="34" t="s">
        <v>4</v>
      </c>
      <c s="34" t="s">
        <v>1871</v>
      </c>
      <c s="35" t="s">
        <v>5</v>
      </c>
      <c s="6" t="s">
        <v>1872</v>
      </c>
      <c s="36" t="s">
        <v>69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71</v>
      </c>
    </row>
    <row r="26" spans="1:16" ht="25.5">
      <c r="A26" t="s">
        <v>50</v>
      </c>
      <c s="34" t="s">
        <v>74</v>
      </c>
      <c s="34" t="s">
        <v>832</v>
      </c>
      <c s="35" t="s">
        <v>5</v>
      </c>
      <c s="6" t="s">
        <v>833</v>
      </c>
      <c s="36" t="s">
        <v>69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25.5">
      <c r="A30" t="s">
        <v>50</v>
      </c>
      <c s="34" t="s">
        <v>27</v>
      </c>
      <c s="34" t="s">
        <v>1873</v>
      </c>
      <c s="35" t="s">
        <v>5</v>
      </c>
      <c s="6" t="s">
        <v>1874</v>
      </c>
      <c s="36" t="s">
        <v>69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71</v>
      </c>
    </row>
    <row r="34" spans="1:16" ht="25.5">
      <c r="A34" t="s">
        <v>50</v>
      </c>
      <c s="34" t="s">
        <v>65</v>
      </c>
      <c s="34" t="s">
        <v>1646</v>
      </c>
      <c s="35" t="s">
        <v>5</v>
      </c>
      <c s="6" t="s">
        <v>1647</v>
      </c>
      <c s="36" t="s">
        <v>69</v>
      </c>
      <c s="37">
        <v>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71</v>
      </c>
    </row>
    <row r="38" spans="1:16" ht="12.75">
      <c r="A38" t="s">
        <v>50</v>
      </c>
      <c s="34" t="s">
        <v>82</v>
      </c>
      <c s="34" t="s">
        <v>836</v>
      </c>
      <c s="35" t="s">
        <v>5</v>
      </c>
      <c s="6" t="s">
        <v>837</v>
      </c>
      <c s="36" t="s">
        <v>69</v>
      </c>
      <c s="37">
        <v>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71</v>
      </c>
    </row>
    <row r="42" spans="1:16" ht="12.75">
      <c r="A42" t="s">
        <v>50</v>
      </c>
      <c s="34" t="s">
        <v>85</v>
      </c>
      <c s="34" t="s">
        <v>840</v>
      </c>
      <c s="35" t="s">
        <v>5</v>
      </c>
      <c s="6" t="s">
        <v>841</v>
      </c>
      <c s="36" t="s">
        <v>151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88</v>
      </c>
      <c s="34" t="s">
        <v>1875</v>
      </c>
      <c s="35" t="s">
        <v>5</v>
      </c>
      <c s="6" t="s">
        <v>1876</v>
      </c>
      <c s="36" t="s">
        <v>79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635</v>
      </c>
    </row>
    <row r="50" spans="1:16" ht="25.5">
      <c r="A50" t="s">
        <v>50</v>
      </c>
      <c s="34" t="s">
        <v>91</v>
      </c>
      <c s="34" t="s">
        <v>1877</v>
      </c>
      <c s="35" t="s">
        <v>5</v>
      </c>
      <c s="6" t="s">
        <v>1878</v>
      </c>
      <c s="36" t="s">
        <v>69</v>
      </c>
      <c s="37">
        <v>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635</v>
      </c>
    </row>
    <row r="54" spans="1:16" ht="12.75">
      <c r="A54" t="s">
        <v>50</v>
      </c>
      <c s="34" t="s">
        <v>94</v>
      </c>
      <c s="34" t="s">
        <v>761</v>
      </c>
      <c s="35" t="s">
        <v>5</v>
      </c>
      <c s="6" t="s">
        <v>762</v>
      </c>
      <c s="36" t="s">
        <v>69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635</v>
      </c>
    </row>
    <row r="58" spans="1:16" ht="12.75">
      <c r="A58" t="s">
        <v>50</v>
      </c>
      <c s="34" t="s">
        <v>97</v>
      </c>
      <c s="34" t="s">
        <v>1879</v>
      </c>
      <c s="35" t="s">
        <v>5</v>
      </c>
      <c s="6" t="s">
        <v>1880</v>
      </c>
      <c s="36" t="s">
        <v>69</v>
      </c>
      <c s="37">
        <v>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635</v>
      </c>
    </row>
    <row r="62" spans="1:16" ht="25.5">
      <c r="A62" t="s">
        <v>50</v>
      </c>
      <c s="34" t="s">
        <v>100</v>
      </c>
      <c s="34" t="s">
        <v>1881</v>
      </c>
      <c s="35" t="s">
        <v>5</v>
      </c>
      <c s="6" t="s">
        <v>1882</v>
      </c>
      <c s="36" t="s">
        <v>79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635</v>
      </c>
    </row>
    <row r="66" spans="1:16" ht="25.5">
      <c r="A66" t="s">
        <v>50</v>
      </c>
      <c s="34" t="s">
        <v>103</v>
      </c>
      <c s="34" t="s">
        <v>763</v>
      </c>
      <c s="35" t="s">
        <v>5</v>
      </c>
      <c s="6" t="s">
        <v>764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635</v>
      </c>
    </row>
    <row r="70" spans="1:16" ht="25.5">
      <c r="A70" t="s">
        <v>50</v>
      </c>
      <c s="34" t="s">
        <v>110</v>
      </c>
      <c s="34" t="s">
        <v>765</v>
      </c>
      <c s="35" t="s">
        <v>5</v>
      </c>
      <c s="6" t="s">
        <v>766</v>
      </c>
      <c s="36" t="s">
        <v>79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635</v>
      </c>
    </row>
    <row r="74" spans="1:16" ht="12.75">
      <c r="A74" t="s">
        <v>50</v>
      </c>
      <c s="34" t="s">
        <v>113</v>
      </c>
      <c s="34" t="s">
        <v>767</v>
      </c>
      <c s="35" t="s">
        <v>5</v>
      </c>
      <c s="6" t="s">
        <v>768</v>
      </c>
      <c s="36" t="s">
        <v>79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71</v>
      </c>
    </row>
    <row r="78" spans="1:16" ht="25.5">
      <c r="A78" t="s">
        <v>50</v>
      </c>
      <c s="34" t="s">
        <v>116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635</v>
      </c>
    </row>
    <row r="82" spans="1:16" ht="12.75">
      <c r="A82" t="s">
        <v>50</v>
      </c>
      <c s="34" t="s">
        <v>119</v>
      </c>
      <c s="34" t="s">
        <v>802</v>
      </c>
      <c s="35" t="s">
        <v>5</v>
      </c>
      <c s="6" t="s">
        <v>803</v>
      </c>
      <c s="36" t="s">
        <v>106</v>
      </c>
      <c s="37">
        <v>24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635</v>
      </c>
    </row>
    <row r="86" spans="1:16" ht="12.75">
      <c r="A86" t="s">
        <v>50</v>
      </c>
      <c s="34" t="s">
        <v>122</v>
      </c>
      <c s="34" t="s">
        <v>632</v>
      </c>
      <c s="35" t="s">
        <v>5</v>
      </c>
      <c s="6" t="s">
        <v>633</v>
      </c>
      <c s="36" t="s">
        <v>69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635</v>
      </c>
    </row>
    <row r="90" spans="1:16" ht="12.75">
      <c r="A90" t="s">
        <v>50</v>
      </c>
      <c s="34" t="s">
        <v>125</v>
      </c>
      <c s="34" t="s">
        <v>636</v>
      </c>
      <c s="35" t="s">
        <v>5</v>
      </c>
      <c s="6" t="s">
        <v>637</v>
      </c>
      <c s="36" t="s">
        <v>69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634</v>
      </c>
    </row>
    <row r="93" spans="1:5" ht="12.75">
      <c r="A93" t="s">
        <v>60</v>
      </c>
      <c r="E93" s="39" t="s">
        <v>635</v>
      </c>
    </row>
    <row r="94" spans="1:16" ht="12.75">
      <c r="A94" t="s">
        <v>50</v>
      </c>
      <c s="34" t="s">
        <v>128</v>
      </c>
      <c s="34" t="s">
        <v>1883</v>
      </c>
      <c s="35" t="s">
        <v>5</v>
      </c>
      <c s="6" t="s">
        <v>1884</v>
      </c>
      <c s="36" t="s">
        <v>174</v>
      </c>
      <c s="37">
        <v>0.24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179</v>
      </c>
      <c s="34" t="s">
        <v>640</v>
      </c>
      <c s="35" t="s">
        <v>5</v>
      </c>
      <c s="6" t="s">
        <v>641</v>
      </c>
      <c s="36" t="s">
        <v>69</v>
      </c>
      <c s="37">
        <v>120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12.75">
      <c r="A101" t="s">
        <v>60</v>
      </c>
      <c r="E101" s="39" t="s">
        <v>635</v>
      </c>
    </row>
    <row r="102" spans="1:16" ht="12.75">
      <c r="A102" t="s">
        <v>50</v>
      </c>
      <c s="34" t="s">
        <v>180</v>
      </c>
      <c s="34" t="s">
        <v>642</v>
      </c>
      <c s="35" t="s">
        <v>5</v>
      </c>
      <c s="6" t="s">
        <v>643</v>
      </c>
      <c s="36" t="s">
        <v>174</v>
      </c>
      <c s="37">
        <v>1.5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12.75">
      <c r="A105" t="s">
        <v>60</v>
      </c>
      <c r="E105" s="39" t="s">
        <v>635</v>
      </c>
    </row>
    <row r="106" spans="1:16" ht="12.75">
      <c r="A106" t="s">
        <v>50</v>
      </c>
      <c s="34" t="s">
        <v>184</v>
      </c>
      <c s="34" t="s">
        <v>644</v>
      </c>
      <c s="35" t="s">
        <v>5</v>
      </c>
      <c s="6" t="s">
        <v>645</v>
      </c>
      <c s="36" t="s">
        <v>174</v>
      </c>
      <c s="37">
        <v>1.5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634</v>
      </c>
    </row>
    <row r="109" spans="1:5" ht="12.75">
      <c r="A109" t="s">
        <v>60</v>
      </c>
      <c r="E109" s="39" t="s">
        <v>635</v>
      </c>
    </row>
    <row r="110" spans="1:16" ht="12.75">
      <c r="A110" t="s">
        <v>50</v>
      </c>
      <c s="34" t="s">
        <v>187</v>
      </c>
      <c s="34" t="s">
        <v>646</v>
      </c>
      <c s="35" t="s">
        <v>5</v>
      </c>
      <c s="6" t="s">
        <v>647</v>
      </c>
      <c s="36" t="s">
        <v>79</v>
      </c>
      <c s="37">
        <v>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634</v>
      </c>
    </row>
    <row r="113" spans="1:5" ht="12.75">
      <c r="A113" t="s">
        <v>60</v>
      </c>
      <c r="E113" s="39" t="s">
        <v>71</v>
      </c>
    </row>
    <row r="114" spans="1:16" ht="12.75">
      <c r="A114" t="s">
        <v>50</v>
      </c>
      <c s="34" t="s">
        <v>190</v>
      </c>
      <c s="34" t="s">
        <v>648</v>
      </c>
      <c s="35" t="s">
        <v>5</v>
      </c>
      <c s="6" t="s">
        <v>649</v>
      </c>
      <c s="36" t="s">
        <v>79</v>
      </c>
      <c s="37">
        <v>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634</v>
      </c>
    </row>
    <row r="117" spans="1:5" ht="12.75">
      <c r="A117" t="s">
        <v>60</v>
      </c>
      <c r="E117" s="39" t="s">
        <v>71</v>
      </c>
    </row>
    <row r="118" spans="1:16" ht="12.75">
      <c r="A118" t="s">
        <v>50</v>
      </c>
      <c s="34" t="s">
        <v>193</v>
      </c>
      <c s="34" t="s">
        <v>1885</v>
      </c>
      <c s="35" t="s">
        <v>5</v>
      </c>
      <c s="6" t="s">
        <v>1886</v>
      </c>
      <c s="36" t="s">
        <v>79</v>
      </c>
      <c s="37">
        <v>13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634</v>
      </c>
    </row>
    <row r="121" spans="1:5" ht="12.75">
      <c r="A121" t="s">
        <v>60</v>
      </c>
      <c r="E121" s="39" t="s">
        <v>635</v>
      </c>
    </row>
    <row r="122" spans="1:16" ht="12.75">
      <c r="A122" t="s">
        <v>50</v>
      </c>
      <c s="34" t="s">
        <v>196</v>
      </c>
      <c s="34" t="s">
        <v>1887</v>
      </c>
      <c s="35" t="s">
        <v>5</v>
      </c>
      <c s="6" t="s">
        <v>1888</v>
      </c>
      <c s="36" t="s">
        <v>79</v>
      </c>
      <c s="37">
        <v>13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634</v>
      </c>
    </row>
    <row r="125" spans="1:5" ht="12.75">
      <c r="A125" t="s">
        <v>60</v>
      </c>
      <c r="E125" s="39" t="s">
        <v>635</v>
      </c>
    </row>
    <row r="126" spans="1:16" ht="12.75">
      <c r="A126" t="s">
        <v>50</v>
      </c>
      <c s="34" t="s">
        <v>199</v>
      </c>
      <c s="34" t="s">
        <v>1889</v>
      </c>
      <c s="35" t="s">
        <v>5</v>
      </c>
      <c s="6" t="s">
        <v>1890</v>
      </c>
      <c s="36" t="s">
        <v>79</v>
      </c>
      <c s="37">
        <v>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634</v>
      </c>
    </row>
    <row r="129" spans="1:5" ht="12.75">
      <c r="A129" t="s">
        <v>60</v>
      </c>
      <c r="E129" s="39" t="s">
        <v>71</v>
      </c>
    </row>
    <row r="130" spans="1:16" ht="12.75">
      <c r="A130" t="s">
        <v>50</v>
      </c>
      <c s="34" t="s">
        <v>202</v>
      </c>
      <c s="34" t="s">
        <v>1891</v>
      </c>
      <c s="35" t="s">
        <v>5</v>
      </c>
      <c s="6" t="s">
        <v>1892</v>
      </c>
      <c s="36" t="s">
        <v>79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634</v>
      </c>
    </row>
    <row r="133" spans="1:5" ht="12.75">
      <c r="A133" t="s">
        <v>60</v>
      </c>
      <c r="E133" s="39" t="s">
        <v>71</v>
      </c>
    </row>
    <row r="134" spans="1:16" ht="12.75">
      <c r="A134" t="s">
        <v>50</v>
      </c>
      <c s="34" t="s">
        <v>205</v>
      </c>
      <c s="34" t="s">
        <v>1893</v>
      </c>
      <c s="35" t="s">
        <v>5</v>
      </c>
      <c s="6" t="s">
        <v>1894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634</v>
      </c>
    </row>
    <row r="137" spans="1:5" ht="12.75">
      <c r="A137" t="s">
        <v>60</v>
      </c>
      <c r="E137" s="39" t="s">
        <v>635</v>
      </c>
    </row>
    <row r="138" spans="1:16" ht="12.75">
      <c r="A138" t="s">
        <v>50</v>
      </c>
      <c s="34" t="s">
        <v>208</v>
      </c>
      <c s="34" t="s">
        <v>1895</v>
      </c>
      <c s="35" t="s">
        <v>5</v>
      </c>
      <c s="6" t="s">
        <v>1896</v>
      </c>
      <c s="36" t="s">
        <v>79</v>
      </c>
      <c s="37">
        <v>100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634</v>
      </c>
    </row>
    <row r="141" spans="1:5" ht="12.75">
      <c r="A141" t="s">
        <v>60</v>
      </c>
      <c r="E141" s="39" t="s">
        <v>635</v>
      </c>
    </row>
    <row r="142" spans="1:16" ht="12.75">
      <c r="A142" t="s">
        <v>50</v>
      </c>
      <c s="34" t="s">
        <v>211</v>
      </c>
      <c s="34" t="s">
        <v>650</v>
      </c>
      <c s="35" t="s">
        <v>5</v>
      </c>
      <c s="6" t="s">
        <v>651</v>
      </c>
      <c s="36" t="s">
        <v>79</v>
      </c>
      <c s="37">
        <v>11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634</v>
      </c>
    </row>
    <row r="145" spans="1:5" ht="12.75">
      <c r="A145" t="s">
        <v>60</v>
      </c>
      <c r="E145" s="39" t="s">
        <v>71</v>
      </c>
    </row>
    <row r="146" spans="1:16" ht="12.75">
      <c r="A146" t="s">
        <v>50</v>
      </c>
      <c s="34" t="s">
        <v>214</v>
      </c>
      <c s="34" t="s">
        <v>1897</v>
      </c>
      <c s="35" t="s">
        <v>5</v>
      </c>
      <c s="6" t="s">
        <v>1898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634</v>
      </c>
    </row>
    <row r="149" spans="1:5" ht="12.75">
      <c r="A149" t="s">
        <v>60</v>
      </c>
      <c r="E149" s="39" t="s">
        <v>635</v>
      </c>
    </row>
    <row r="150" spans="1:16" ht="12.75">
      <c r="A150" t="s">
        <v>50</v>
      </c>
      <c s="34" t="s">
        <v>217</v>
      </c>
      <c s="34" t="s">
        <v>655</v>
      </c>
      <c s="35" t="s">
        <v>5</v>
      </c>
      <c s="6" t="s">
        <v>656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634</v>
      </c>
    </row>
    <row r="153" spans="1:5" ht="12.75">
      <c r="A153" t="s">
        <v>60</v>
      </c>
      <c r="E153" s="39" t="s">
        <v>635</v>
      </c>
    </row>
    <row r="154" spans="1:16" ht="12.75">
      <c r="A154" t="s">
        <v>50</v>
      </c>
      <c s="34" t="s">
        <v>220</v>
      </c>
      <c s="34" t="s">
        <v>1899</v>
      </c>
      <c s="35" t="s">
        <v>5</v>
      </c>
      <c s="6" t="s">
        <v>1900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634</v>
      </c>
    </row>
    <row r="157" spans="1:5" ht="12.75">
      <c r="A157" t="s">
        <v>60</v>
      </c>
      <c r="E157" s="39" t="s">
        <v>71</v>
      </c>
    </row>
    <row r="158" spans="1:16" ht="12.75">
      <c r="A158" t="s">
        <v>50</v>
      </c>
      <c s="34" t="s">
        <v>223</v>
      </c>
      <c s="34" t="s">
        <v>1901</v>
      </c>
      <c s="35" t="s">
        <v>5</v>
      </c>
      <c s="6" t="s">
        <v>1902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634</v>
      </c>
    </row>
    <row r="161" spans="1:5" ht="12.75">
      <c r="A161" t="s">
        <v>60</v>
      </c>
      <c r="E161" s="39" t="s">
        <v>71</v>
      </c>
    </row>
    <row r="162" spans="1:16" ht="12.75">
      <c r="A162" t="s">
        <v>50</v>
      </c>
      <c s="34" t="s">
        <v>226</v>
      </c>
      <c s="34" t="s">
        <v>1903</v>
      </c>
      <c s="35" t="s">
        <v>5</v>
      </c>
      <c s="6" t="s">
        <v>1904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634</v>
      </c>
    </row>
    <row r="165" spans="1:5" ht="12.75">
      <c r="A165" t="s">
        <v>60</v>
      </c>
      <c r="E165" s="39" t="s">
        <v>71</v>
      </c>
    </row>
    <row r="166" spans="1:16" ht="12.75">
      <c r="A166" t="s">
        <v>50</v>
      </c>
      <c s="34" t="s">
        <v>227</v>
      </c>
      <c s="34" t="s">
        <v>1905</v>
      </c>
      <c s="35" t="s">
        <v>5</v>
      </c>
      <c s="6" t="s">
        <v>1906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634</v>
      </c>
    </row>
    <row r="169" spans="1:5" ht="12.75">
      <c r="A169" t="s">
        <v>60</v>
      </c>
      <c r="E169" s="39" t="s">
        <v>71</v>
      </c>
    </row>
    <row r="170" spans="1:16" ht="25.5">
      <c r="A170" t="s">
        <v>50</v>
      </c>
      <c s="34" t="s">
        <v>228</v>
      </c>
      <c s="34" t="s">
        <v>1907</v>
      </c>
      <c s="35" t="s">
        <v>5</v>
      </c>
      <c s="6" t="s">
        <v>1908</v>
      </c>
      <c s="36" t="s">
        <v>79</v>
      </c>
      <c s="37">
        <v>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634</v>
      </c>
    </row>
    <row r="173" spans="1:5" ht="12.75">
      <c r="A173" t="s">
        <v>60</v>
      </c>
      <c r="E173" s="39" t="s">
        <v>71</v>
      </c>
    </row>
    <row r="174" spans="1:16" ht="12.75">
      <c r="A174" t="s">
        <v>50</v>
      </c>
      <c s="34" t="s">
        <v>231</v>
      </c>
      <c s="34" t="s">
        <v>1909</v>
      </c>
      <c s="35" t="s">
        <v>5</v>
      </c>
      <c s="6" t="s">
        <v>1910</v>
      </c>
      <c s="36" t="s">
        <v>79</v>
      </c>
      <c s="37">
        <v>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634</v>
      </c>
    </row>
    <row r="177" spans="1:5" ht="12.75">
      <c r="A177" t="s">
        <v>60</v>
      </c>
      <c r="E177" s="39" t="s">
        <v>71</v>
      </c>
    </row>
    <row r="178" spans="1:16" ht="12.75">
      <c r="A178" t="s">
        <v>50</v>
      </c>
      <c s="34" t="s">
        <v>232</v>
      </c>
      <c s="34" t="s">
        <v>1816</v>
      </c>
      <c s="35" t="s">
        <v>5</v>
      </c>
      <c s="6" t="s">
        <v>1817</v>
      </c>
      <c s="36" t="s">
        <v>1426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634</v>
      </c>
    </row>
    <row r="181" spans="1:5" ht="12.75">
      <c r="A181" t="s">
        <v>60</v>
      </c>
      <c r="E181" s="39" t="s">
        <v>71</v>
      </c>
    </row>
    <row r="182" spans="1:16" ht="12.75">
      <c r="A182" t="s">
        <v>50</v>
      </c>
      <c s="34" t="s">
        <v>233</v>
      </c>
      <c s="34" t="s">
        <v>1818</v>
      </c>
      <c s="35" t="s">
        <v>5</v>
      </c>
      <c s="6" t="s">
        <v>1819</v>
      </c>
      <c s="36" t="s">
        <v>1426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634</v>
      </c>
    </row>
    <row r="185" spans="1:5" ht="12.75">
      <c r="A185" t="s">
        <v>60</v>
      </c>
      <c r="E185" s="39" t="s">
        <v>71</v>
      </c>
    </row>
    <row r="186" spans="1:16" ht="25.5">
      <c r="A186" t="s">
        <v>50</v>
      </c>
      <c s="34" t="s">
        <v>293</v>
      </c>
      <c s="34" t="s">
        <v>1911</v>
      </c>
      <c s="35" t="s">
        <v>5</v>
      </c>
      <c s="6" t="s">
        <v>1912</v>
      </c>
      <c s="36" t="s">
        <v>79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634</v>
      </c>
    </row>
    <row r="189" spans="1:5" ht="12.75">
      <c r="A189" t="s">
        <v>60</v>
      </c>
      <c r="E189" s="39" t="s">
        <v>635</v>
      </c>
    </row>
    <row r="190" spans="1:16" ht="25.5">
      <c r="A190" t="s">
        <v>50</v>
      </c>
      <c s="34" t="s">
        <v>296</v>
      </c>
      <c s="34" t="s">
        <v>1913</v>
      </c>
      <c s="35" t="s">
        <v>5</v>
      </c>
      <c s="6" t="s">
        <v>1914</v>
      </c>
      <c s="36" t="s">
        <v>79</v>
      </c>
      <c s="37">
        <v>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634</v>
      </c>
    </row>
    <row r="193" spans="1:5" ht="12.75">
      <c r="A193" t="s">
        <v>60</v>
      </c>
      <c r="E193" s="39" t="s">
        <v>635</v>
      </c>
    </row>
    <row r="194" spans="1:16" ht="25.5">
      <c r="A194" t="s">
        <v>50</v>
      </c>
      <c s="34" t="s">
        <v>299</v>
      </c>
      <c s="34" t="s">
        <v>729</v>
      </c>
      <c s="35" t="s">
        <v>5</v>
      </c>
      <c s="6" t="s">
        <v>730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634</v>
      </c>
    </row>
    <row r="197" spans="1:5" ht="12.75">
      <c r="A197" t="s">
        <v>60</v>
      </c>
      <c r="E197" s="39" t="s">
        <v>635</v>
      </c>
    </row>
    <row r="198" spans="1:16" ht="25.5">
      <c r="A198" t="s">
        <v>50</v>
      </c>
      <c s="34" t="s">
        <v>302</v>
      </c>
      <c s="34" t="s">
        <v>1915</v>
      </c>
      <c s="35" t="s">
        <v>5</v>
      </c>
      <c s="6" t="s">
        <v>1916</v>
      </c>
      <c s="36" t="s">
        <v>79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56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634</v>
      </c>
    </row>
    <row r="201" spans="1:5" ht="102">
      <c r="A201" t="s">
        <v>60</v>
      </c>
      <c r="E201" s="39" t="s">
        <v>1714</v>
      </c>
    </row>
    <row r="202" spans="1:16" ht="12.75">
      <c r="A202" t="s">
        <v>50</v>
      </c>
      <c s="34" t="s">
        <v>305</v>
      </c>
      <c s="34" t="s">
        <v>1917</v>
      </c>
      <c s="35" t="s">
        <v>5</v>
      </c>
      <c s="6" t="s">
        <v>1918</v>
      </c>
      <c s="36" t="s">
        <v>1919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634</v>
      </c>
    </row>
    <row r="205" spans="1:5" ht="127.5">
      <c r="A205" t="s">
        <v>60</v>
      </c>
      <c r="E205" s="39" t="s">
        <v>1920</v>
      </c>
    </row>
    <row r="206" spans="1:16" ht="12.75">
      <c r="A206" t="s">
        <v>50</v>
      </c>
      <c s="34" t="s">
        <v>308</v>
      </c>
      <c s="34" t="s">
        <v>1921</v>
      </c>
      <c s="35" t="s">
        <v>5</v>
      </c>
      <c s="6" t="s">
        <v>1639</v>
      </c>
      <c s="36" t="s">
        <v>69</v>
      </c>
      <c s="37">
        <v>65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634</v>
      </c>
    </row>
    <row r="209" spans="1:5" ht="63.75">
      <c r="A209" t="s">
        <v>60</v>
      </c>
      <c r="E209" s="39" t="s">
        <v>1640</v>
      </c>
    </row>
    <row r="210" spans="1:16" ht="12.75">
      <c r="A210" t="s">
        <v>50</v>
      </c>
      <c s="34" t="s">
        <v>311</v>
      </c>
      <c s="34" t="s">
        <v>1922</v>
      </c>
      <c s="35" t="s">
        <v>5</v>
      </c>
      <c s="6" t="s">
        <v>843</v>
      </c>
      <c s="36" t="s">
        <v>79</v>
      </c>
      <c s="37">
        <v>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56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634</v>
      </c>
    </row>
    <row r="213" spans="1:5" ht="76.5">
      <c r="A213" t="s">
        <v>60</v>
      </c>
      <c r="E213" s="39" t="s">
        <v>1923</v>
      </c>
    </row>
    <row r="214" spans="1:16" ht="38.25">
      <c r="A214" t="s">
        <v>50</v>
      </c>
      <c s="34" t="s">
        <v>314</v>
      </c>
      <c s="34" t="s">
        <v>1924</v>
      </c>
      <c s="35" t="s">
        <v>5</v>
      </c>
      <c s="6" t="s">
        <v>1925</v>
      </c>
      <c s="36" t="s">
        <v>1426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1926</v>
      </c>
    </row>
    <row r="217" spans="1:5" ht="12.75">
      <c r="A217" t="s">
        <v>60</v>
      </c>
      <c r="E217" s="39" t="s">
        <v>635</v>
      </c>
    </row>
    <row r="218" spans="1:16" ht="12.75">
      <c r="A218" t="s">
        <v>50</v>
      </c>
      <c s="34" t="s">
        <v>317</v>
      </c>
      <c s="34" t="s">
        <v>1927</v>
      </c>
      <c s="35" t="s">
        <v>5</v>
      </c>
      <c s="6" t="s">
        <v>1928</v>
      </c>
      <c s="36" t="s">
        <v>79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1926</v>
      </c>
    </row>
    <row r="221" spans="1:5" ht="12.75">
      <c r="A221" t="s">
        <v>60</v>
      </c>
      <c r="E221" s="39" t="s">
        <v>635</v>
      </c>
    </row>
    <row r="222" spans="1:16" ht="25.5">
      <c r="A222" t="s">
        <v>50</v>
      </c>
      <c s="34" t="s">
        <v>320</v>
      </c>
      <c s="34" t="s">
        <v>1929</v>
      </c>
      <c s="35" t="s">
        <v>5</v>
      </c>
      <c s="6" t="s">
        <v>1930</v>
      </c>
      <c s="36" t="s">
        <v>79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56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.75">
      <c r="A224" s="35" t="s">
        <v>59</v>
      </c>
      <c r="E224" s="40" t="s">
        <v>1931</v>
      </c>
    </row>
    <row r="225" spans="1:5" ht="114.75">
      <c r="A225" t="s">
        <v>60</v>
      </c>
      <c r="E225" s="39" t="s">
        <v>1539</v>
      </c>
    </row>
    <row r="226" spans="1:16" ht="12.75">
      <c r="A226" t="s">
        <v>50</v>
      </c>
      <c s="34" t="s">
        <v>323</v>
      </c>
      <c s="34" t="s">
        <v>1932</v>
      </c>
      <c s="35" t="s">
        <v>5</v>
      </c>
      <c s="6" t="s">
        <v>1933</v>
      </c>
      <c s="36" t="s">
        <v>79</v>
      </c>
      <c s="37">
        <v>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56</v>
      </c>
      <c>
        <f>(M226*21)/100</f>
      </c>
      <c t="s">
        <v>28</v>
      </c>
    </row>
    <row r="227" spans="1:5" ht="12.75">
      <c r="A227" s="35" t="s">
        <v>57</v>
      </c>
      <c r="E227" s="39" t="s">
        <v>5</v>
      </c>
    </row>
    <row r="228" spans="1:5" ht="12.75">
      <c r="A228" s="35" t="s">
        <v>59</v>
      </c>
      <c r="E228" s="40" t="s">
        <v>1931</v>
      </c>
    </row>
    <row r="229" spans="1:5" ht="114.75">
      <c r="A229" t="s">
        <v>60</v>
      </c>
      <c r="E229" s="39" t="s">
        <v>1539</v>
      </c>
    </row>
    <row r="230" spans="1:16" ht="12.75">
      <c r="A230" t="s">
        <v>50</v>
      </c>
      <c s="34" t="s">
        <v>327</v>
      </c>
      <c s="34" t="s">
        <v>1934</v>
      </c>
      <c s="35" t="s">
        <v>5</v>
      </c>
      <c s="6" t="s">
        <v>1935</v>
      </c>
      <c s="36" t="s">
        <v>1426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56</v>
      </c>
      <c>
        <f>(M230*21)/100</f>
      </c>
      <c t="s">
        <v>28</v>
      </c>
    </row>
    <row r="231" spans="1:5" ht="12.75">
      <c r="A231" s="35" t="s">
        <v>57</v>
      </c>
      <c r="E231" s="39" t="s">
        <v>5</v>
      </c>
    </row>
    <row r="232" spans="1:5" ht="12.75">
      <c r="A232" s="35" t="s">
        <v>59</v>
      </c>
      <c r="E232" s="40" t="s">
        <v>634</v>
      </c>
    </row>
    <row r="233" spans="1:5" ht="127.5">
      <c r="A233" t="s">
        <v>60</v>
      </c>
      <c r="E233" s="39" t="s">
        <v>1920</v>
      </c>
    </row>
    <row r="234" spans="1:16" ht="12.75">
      <c r="A234" t="s">
        <v>50</v>
      </c>
      <c s="34" t="s">
        <v>330</v>
      </c>
      <c s="34" t="s">
        <v>1936</v>
      </c>
      <c s="35" t="s">
        <v>5</v>
      </c>
      <c s="6" t="s">
        <v>941</v>
      </c>
      <c s="36" t="s">
        <v>106</v>
      </c>
      <c s="37">
        <v>32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56</v>
      </c>
      <c>
        <f>(M234*21)/100</f>
      </c>
      <c t="s">
        <v>28</v>
      </c>
    </row>
    <row r="235" spans="1:5" ht="12.75">
      <c r="A235" s="35" t="s">
        <v>57</v>
      </c>
      <c r="E235" s="39" t="s">
        <v>5</v>
      </c>
    </row>
    <row r="236" spans="1:5" ht="12.75">
      <c r="A236" s="35" t="s">
        <v>59</v>
      </c>
      <c r="E236" s="40" t="s">
        <v>634</v>
      </c>
    </row>
    <row r="237" spans="1:5" ht="127.5">
      <c r="A237" t="s">
        <v>60</v>
      </c>
      <c r="E237" s="39" t="s">
        <v>935</v>
      </c>
    </row>
    <row r="238" spans="1:16" ht="12.75">
      <c r="A238" t="s">
        <v>50</v>
      </c>
      <c s="34" t="s">
        <v>333</v>
      </c>
      <c s="34" t="s">
        <v>1551</v>
      </c>
      <c s="35" t="s">
        <v>5</v>
      </c>
      <c s="6" t="s">
        <v>1552</v>
      </c>
      <c s="36" t="s">
        <v>79</v>
      </c>
      <c s="37">
        <v>6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56</v>
      </c>
      <c>
        <f>(M238*21)/100</f>
      </c>
      <c t="s">
        <v>28</v>
      </c>
    </row>
    <row r="239" spans="1:5" ht="12.75">
      <c r="A239" s="35" t="s">
        <v>57</v>
      </c>
      <c r="E239" s="39" t="s">
        <v>5</v>
      </c>
    </row>
    <row r="240" spans="1:5" ht="12.75">
      <c r="A240" s="35" t="s">
        <v>59</v>
      </c>
      <c r="E240" s="40" t="s">
        <v>634</v>
      </c>
    </row>
    <row r="241" spans="1:5" ht="12.75">
      <c r="A241" t="s">
        <v>60</v>
      </c>
      <c r="E241" s="39" t="s">
        <v>635</v>
      </c>
    </row>
    <row r="242" spans="1:13" ht="12.75">
      <c r="A242" t="s">
        <v>47</v>
      </c>
      <c r="C242" s="31" t="s">
        <v>28</v>
      </c>
      <c r="E242" s="33" t="s">
        <v>1287</v>
      </c>
      <c r="J242" s="32">
        <f>0</f>
      </c>
      <c s="32">
        <f>0</f>
      </c>
      <c s="32">
        <f>0+L243+L247</f>
      </c>
      <c s="32">
        <f>0+M243+M247</f>
      </c>
    </row>
    <row r="243" spans="1:16" ht="38.25">
      <c r="A243" t="s">
        <v>50</v>
      </c>
      <c s="34" t="s">
        <v>336</v>
      </c>
      <c s="34" t="s">
        <v>1291</v>
      </c>
      <c s="35" t="s">
        <v>1292</v>
      </c>
      <c s="6" t="s">
        <v>1293</v>
      </c>
      <c s="36" t="s">
        <v>55</v>
      </c>
      <c s="37">
        <v>0.1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56</v>
      </c>
      <c>
        <f>(M243*21)/100</f>
      </c>
      <c t="s">
        <v>28</v>
      </c>
    </row>
    <row r="244" spans="1:5" ht="25.5">
      <c r="A244" s="35" t="s">
        <v>57</v>
      </c>
      <c r="E244" s="39" t="s">
        <v>58</v>
      </c>
    </row>
    <row r="245" spans="1:5" ht="12.75">
      <c r="A245" s="35" t="s">
        <v>59</v>
      </c>
      <c r="E245" s="40" t="s">
        <v>634</v>
      </c>
    </row>
    <row r="246" spans="1:5" ht="242.25">
      <c r="A246" t="s">
        <v>60</v>
      </c>
      <c r="E246" s="39" t="s">
        <v>846</v>
      </c>
    </row>
    <row r="247" spans="1:16" ht="38.25">
      <c r="A247" t="s">
        <v>50</v>
      </c>
      <c s="34" t="s">
        <v>339</v>
      </c>
      <c s="34" t="s">
        <v>847</v>
      </c>
      <c s="35" t="s">
        <v>848</v>
      </c>
      <c s="6" t="s">
        <v>1301</v>
      </c>
      <c s="36" t="s">
        <v>55</v>
      </c>
      <c s="37">
        <v>0.1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56</v>
      </c>
      <c>
        <f>(M247*21)/100</f>
      </c>
      <c t="s">
        <v>28</v>
      </c>
    </row>
    <row r="248" spans="1:5" ht="25.5">
      <c r="A248" s="35" t="s">
        <v>57</v>
      </c>
      <c r="E248" s="39" t="s">
        <v>58</v>
      </c>
    </row>
    <row r="249" spans="1:5" ht="12.75">
      <c r="A249" s="35" t="s">
        <v>59</v>
      </c>
      <c r="E249" s="40" t="s">
        <v>634</v>
      </c>
    </row>
    <row r="250" spans="1:5" ht="242.25">
      <c r="A250" t="s">
        <v>60</v>
      </c>
      <c r="E250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3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COUNTIFS(L8:L340,"=0",A8:A340,"P")+COUNTIFS(L8:L340,"",A8:A340,"P")+SUM(Q8:Q340)</f>
      </c>
    </row>
    <row r="8" spans="1:13" ht="12.75">
      <c r="A8" t="s">
        <v>45</v>
      </c>
      <c r="C8" s="28" t="s">
        <v>1939</v>
      </c>
      <c r="E8" s="30" t="s">
        <v>1938</v>
      </c>
      <c r="J8" s="29">
        <f>0+J9+J334+J339</f>
      </c>
      <c s="29">
        <f>0+K9+K334+K339</f>
      </c>
      <c s="29">
        <f>0+L9+L334+L339</f>
      </c>
      <c s="29">
        <f>0+M9+M334+M339</f>
      </c>
    </row>
    <row r="9" spans="1:13" ht="12.75">
      <c r="A9" t="s">
        <v>47</v>
      </c>
      <c r="C9" s="31" t="s">
        <v>51</v>
      </c>
      <c r="E9" s="33" t="s">
        <v>1940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</f>
      </c>
    </row>
    <row r="10" spans="1:16" ht="12.75">
      <c r="A10" t="s">
        <v>50</v>
      </c>
      <c s="34" t="s">
        <v>51</v>
      </c>
      <c s="34" t="s">
        <v>836</v>
      </c>
      <c s="35" t="s">
        <v>5</v>
      </c>
      <c s="6" t="s">
        <v>837</v>
      </c>
      <c s="36" t="s">
        <v>69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1941</v>
      </c>
      <c s="35" t="s">
        <v>5</v>
      </c>
      <c s="6" t="s">
        <v>1942</v>
      </c>
      <c s="36" t="s">
        <v>79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12.75">
      <c r="A18" t="s">
        <v>50</v>
      </c>
      <c s="34" t="s">
        <v>26</v>
      </c>
      <c s="34" t="s">
        <v>757</v>
      </c>
      <c s="35" t="s">
        <v>5</v>
      </c>
      <c s="6" t="s">
        <v>758</v>
      </c>
      <c s="36" t="s">
        <v>79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761</v>
      </c>
      <c s="35" t="s">
        <v>5</v>
      </c>
      <c s="6" t="s">
        <v>762</v>
      </c>
      <c s="36" t="s">
        <v>69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1943</v>
      </c>
      <c s="35" t="s">
        <v>5</v>
      </c>
      <c s="6" t="s">
        <v>1944</v>
      </c>
      <c s="36" t="s">
        <v>69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12.75">
      <c r="A30" t="s">
        <v>50</v>
      </c>
      <c s="34" t="s">
        <v>27</v>
      </c>
      <c s="34" t="s">
        <v>1945</v>
      </c>
      <c s="35" t="s">
        <v>5</v>
      </c>
      <c s="6" t="s">
        <v>1946</v>
      </c>
      <c s="36" t="s">
        <v>69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635</v>
      </c>
    </row>
    <row r="34" spans="1:16" ht="25.5">
      <c r="A34" t="s">
        <v>50</v>
      </c>
      <c s="34" t="s">
        <v>65</v>
      </c>
      <c s="34" t="s">
        <v>765</v>
      </c>
      <c s="35" t="s">
        <v>5</v>
      </c>
      <c s="6" t="s">
        <v>766</v>
      </c>
      <c s="36" t="s">
        <v>79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635</v>
      </c>
    </row>
    <row r="38" spans="1:16" ht="25.5">
      <c r="A38" t="s">
        <v>50</v>
      </c>
      <c s="34" t="s">
        <v>82</v>
      </c>
      <c s="34" t="s">
        <v>265</v>
      </c>
      <c s="35" t="s">
        <v>5</v>
      </c>
      <c s="6" t="s">
        <v>266</v>
      </c>
      <c s="36" t="s">
        <v>79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85</v>
      </c>
      <c s="34" t="s">
        <v>767</v>
      </c>
      <c s="35" t="s">
        <v>5</v>
      </c>
      <c s="6" t="s">
        <v>768</v>
      </c>
      <c s="36" t="s">
        <v>79</v>
      </c>
      <c s="37">
        <v>22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88</v>
      </c>
      <c s="34" t="s">
        <v>769</v>
      </c>
      <c s="35" t="s">
        <v>5</v>
      </c>
      <c s="6" t="s">
        <v>770</v>
      </c>
      <c s="36" t="s">
        <v>79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635</v>
      </c>
    </row>
    <row r="50" spans="1:16" ht="25.5">
      <c r="A50" t="s">
        <v>50</v>
      </c>
      <c s="34" t="s">
        <v>91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635</v>
      </c>
    </row>
    <row r="54" spans="1:16" ht="38.25">
      <c r="A54" t="s">
        <v>50</v>
      </c>
      <c s="34" t="s">
        <v>94</v>
      </c>
      <c s="34" t="s">
        <v>796</v>
      </c>
      <c s="35" t="s">
        <v>5</v>
      </c>
      <c s="6" t="s">
        <v>797</v>
      </c>
      <c s="36" t="s">
        <v>79</v>
      </c>
      <c s="37">
        <v>12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635</v>
      </c>
    </row>
    <row r="58" spans="1:16" ht="12.75">
      <c r="A58" t="s">
        <v>50</v>
      </c>
      <c s="34" t="s">
        <v>97</v>
      </c>
      <c s="34" t="s">
        <v>802</v>
      </c>
      <c s="35" t="s">
        <v>5</v>
      </c>
      <c s="6" t="s">
        <v>803</v>
      </c>
      <c s="36" t="s">
        <v>106</v>
      </c>
      <c s="37">
        <v>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635</v>
      </c>
    </row>
    <row r="62" spans="1:16" ht="12.75">
      <c r="A62" t="s">
        <v>50</v>
      </c>
      <c s="34" t="s">
        <v>100</v>
      </c>
      <c s="34" t="s">
        <v>1947</v>
      </c>
      <c s="35" t="s">
        <v>5</v>
      </c>
      <c s="6" t="s">
        <v>1948</v>
      </c>
      <c s="36" t="s">
        <v>106</v>
      </c>
      <c s="37">
        <v>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635</v>
      </c>
    </row>
    <row r="66" spans="1:16" ht="12.75">
      <c r="A66" t="s">
        <v>50</v>
      </c>
      <c s="34" t="s">
        <v>103</v>
      </c>
      <c s="34" t="s">
        <v>811</v>
      </c>
      <c s="35" t="s">
        <v>5</v>
      </c>
      <c s="6" t="s">
        <v>812</v>
      </c>
      <c s="36" t="s">
        <v>106</v>
      </c>
      <c s="37">
        <v>24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635</v>
      </c>
    </row>
    <row r="70" spans="1:16" ht="12.75">
      <c r="A70" t="s">
        <v>50</v>
      </c>
      <c s="34" t="s">
        <v>110</v>
      </c>
      <c s="34" t="s">
        <v>814</v>
      </c>
      <c s="35" t="s">
        <v>5</v>
      </c>
      <c s="6" t="s">
        <v>815</v>
      </c>
      <c s="36" t="s">
        <v>106</v>
      </c>
      <c s="37">
        <v>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635</v>
      </c>
    </row>
    <row r="74" spans="1:16" ht="12.75">
      <c r="A74" t="s">
        <v>50</v>
      </c>
      <c s="34" t="s">
        <v>113</v>
      </c>
      <c s="34" t="s">
        <v>819</v>
      </c>
      <c s="35" t="s">
        <v>5</v>
      </c>
      <c s="6" t="s">
        <v>124</v>
      </c>
      <c s="36" t="s">
        <v>79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635</v>
      </c>
    </row>
    <row r="78" spans="1:16" ht="12.75">
      <c r="A78" t="s">
        <v>50</v>
      </c>
      <c s="34" t="s">
        <v>116</v>
      </c>
      <c s="34" t="s">
        <v>1144</v>
      </c>
      <c s="35" t="s">
        <v>5</v>
      </c>
      <c s="6" t="s">
        <v>1145</v>
      </c>
      <c s="36" t="s">
        <v>79</v>
      </c>
      <c s="37">
        <v>11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635</v>
      </c>
    </row>
    <row r="82" spans="1:16" ht="12.75">
      <c r="A82" t="s">
        <v>50</v>
      </c>
      <c s="34" t="s">
        <v>119</v>
      </c>
      <c s="34" t="s">
        <v>1340</v>
      </c>
      <c s="35" t="s">
        <v>5</v>
      </c>
      <c s="6" t="s">
        <v>1341</v>
      </c>
      <c s="36" t="s">
        <v>79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635</v>
      </c>
    </row>
    <row r="86" spans="1:16" ht="12.75">
      <c r="A86" t="s">
        <v>50</v>
      </c>
      <c s="34" t="s">
        <v>122</v>
      </c>
      <c s="34" t="s">
        <v>1154</v>
      </c>
      <c s="35" t="s">
        <v>5</v>
      </c>
      <c s="6" t="s">
        <v>1155</v>
      </c>
      <c s="36" t="s">
        <v>79</v>
      </c>
      <c s="37">
        <v>11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635</v>
      </c>
    </row>
    <row r="90" spans="1:16" ht="12.75">
      <c r="A90" t="s">
        <v>50</v>
      </c>
      <c s="34" t="s">
        <v>125</v>
      </c>
      <c s="34" t="s">
        <v>1349</v>
      </c>
      <c s="35" t="s">
        <v>5</v>
      </c>
      <c s="6" t="s">
        <v>1350</v>
      </c>
      <c s="36" t="s">
        <v>79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634</v>
      </c>
    </row>
    <row r="93" spans="1:5" ht="12.75">
      <c r="A93" t="s">
        <v>60</v>
      </c>
      <c r="E93" s="39" t="s">
        <v>635</v>
      </c>
    </row>
    <row r="94" spans="1:16" ht="12.75">
      <c r="A94" t="s">
        <v>50</v>
      </c>
      <c s="34" t="s">
        <v>128</v>
      </c>
      <c s="34" t="s">
        <v>632</v>
      </c>
      <c s="35" t="s">
        <v>5</v>
      </c>
      <c s="6" t="s">
        <v>633</v>
      </c>
      <c s="36" t="s">
        <v>69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12.75">
      <c r="A97" t="s">
        <v>60</v>
      </c>
      <c r="E97" s="39" t="s">
        <v>635</v>
      </c>
    </row>
    <row r="98" spans="1:16" ht="12.75">
      <c r="A98" t="s">
        <v>50</v>
      </c>
      <c s="34" t="s">
        <v>179</v>
      </c>
      <c s="34" t="s">
        <v>636</v>
      </c>
      <c s="35" t="s">
        <v>5</v>
      </c>
      <c s="6" t="s">
        <v>637</v>
      </c>
      <c s="36" t="s">
        <v>69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12.75">
      <c r="A101" t="s">
        <v>60</v>
      </c>
      <c r="E101" s="39" t="s">
        <v>635</v>
      </c>
    </row>
    <row r="102" spans="1:16" ht="12.75">
      <c r="A102" t="s">
        <v>50</v>
      </c>
      <c s="34" t="s">
        <v>180</v>
      </c>
      <c s="34" t="s">
        <v>642</v>
      </c>
      <c s="35" t="s">
        <v>5</v>
      </c>
      <c s="6" t="s">
        <v>643</v>
      </c>
      <c s="36" t="s">
        <v>174</v>
      </c>
      <c s="37">
        <v>0.2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12.75">
      <c r="A105" t="s">
        <v>60</v>
      </c>
      <c r="E105" s="39" t="s">
        <v>635</v>
      </c>
    </row>
    <row r="106" spans="1:16" ht="12.75">
      <c r="A106" t="s">
        <v>50</v>
      </c>
      <c s="34" t="s">
        <v>184</v>
      </c>
      <c s="34" t="s">
        <v>644</v>
      </c>
      <c s="35" t="s">
        <v>5</v>
      </c>
      <c s="6" t="s">
        <v>645</v>
      </c>
      <c s="36" t="s">
        <v>174</v>
      </c>
      <c s="37">
        <v>0.2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634</v>
      </c>
    </row>
    <row r="109" spans="1:5" ht="12.75">
      <c r="A109" t="s">
        <v>60</v>
      </c>
      <c r="E109" s="39" t="s">
        <v>635</v>
      </c>
    </row>
    <row r="110" spans="1:16" ht="12.75">
      <c r="A110" t="s">
        <v>50</v>
      </c>
      <c s="34" t="s">
        <v>187</v>
      </c>
      <c s="34" t="s">
        <v>1243</v>
      </c>
      <c s="35" t="s">
        <v>5</v>
      </c>
      <c s="6" t="s">
        <v>1244</v>
      </c>
      <c s="36" t="s">
        <v>79</v>
      </c>
      <c s="37">
        <v>28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634</v>
      </c>
    </row>
    <row r="113" spans="1:5" ht="12.75">
      <c r="A113" t="s">
        <v>60</v>
      </c>
      <c r="E113" s="39" t="s">
        <v>635</v>
      </c>
    </row>
    <row r="114" spans="1:16" ht="12.75">
      <c r="A114" t="s">
        <v>50</v>
      </c>
      <c s="34" t="s">
        <v>190</v>
      </c>
      <c s="34" t="s">
        <v>1246</v>
      </c>
      <c s="35" t="s">
        <v>5</v>
      </c>
      <c s="6" t="s">
        <v>1247</v>
      </c>
      <c s="36" t="s">
        <v>79</v>
      </c>
      <c s="37">
        <v>28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634</v>
      </c>
    </row>
    <row r="117" spans="1:5" ht="12.75">
      <c r="A117" t="s">
        <v>60</v>
      </c>
      <c r="E117" s="39" t="s">
        <v>635</v>
      </c>
    </row>
    <row r="118" spans="1:16" ht="12.75">
      <c r="A118" t="s">
        <v>50</v>
      </c>
      <c s="34" t="s">
        <v>193</v>
      </c>
      <c s="34" t="s">
        <v>646</v>
      </c>
      <c s="35" t="s">
        <v>5</v>
      </c>
      <c s="6" t="s">
        <v>647</v>
      </c>
      <c s="36" t="s">
        <v>79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634</v>
      </c>
    </row>
    <row r="121" spans="1:5" ht="12.75">
      <c r="A121" t="s">
        <v>60</v>
      </c>
      <c r="E121" s="39" t="s">
        <v>635</v>
      </c>
    </row>
    <row r="122" spans="1:16" ht="12.75">
      <c r="A122" t="s">
        <v>50</v>
      </c>
      <c s="34" t="s">
        <v>196</v>
      </c>
      <c s="34" t="s">
        <v>648</v>
      </c>
      <c s="35" t="s">
        <v>5</v>
      </c>
      <c s="6" t="s">
        <v>649</v>
      </c>
      <c s="36" t="s">
        <v>79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634</v>
      </c>
    </row>
    <row r="125" spans="1:5" ht="12.75">
      <c r="A125" t="s">
        <v>60</v>
      </c>
      <c r="E125" s="39" t="s">
        <v>635</v>
      </c>
    </row>
    <row r="126" spans="1:16" ht="12.75">
      <c r="A126" t="s">
        <v>50</v>
      </c>
      <c s="34" t="s">
        <v>199</v>
      </c>
      <c s="34" t="s">
        <v>1889</v>
      </c>
      <c s="35" t="s">
        <v>5</v>
      </c>
      <c s="6" t="s">
        <v>1890</v>
      </c>
      <c s="36" t="s">
        <v>79</v>
      </c>
      <c s="37">
        <v>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634</v>
      </c>
    </row>
    <row r="129" spans="1:5" ht="12.75">
      <c r="A129" t="s">
        <v>60</v>
      </c>
      <c r="E129" s="39" t="s">
        <v>635</v>
      </c>
    </row>
    <row r="130" spans="1:16" ht="12.75">
      <c r="A130" t="s">
        <v>50</v>
      </c>
      <c s="34" t="s">
        <v>202</v>
      </c>
      <c s="34" t="s">
        <v>1889</v>
      </c>
      <c s="35" t="s">
        <v>51</v>
      </c>
      <c s="6" t="s">
        <v>1890</v>
      </c>
      <c s="36" t="s">
        <v>79</v>
      </c>
      <c s="37">
        <v>11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634</v>
      </c>
    </row>
    <row r="133" spans="1:5" ht="12.75">
      <c r="A133" t="s">
        <v>60</v>
      </c>
      <c r="E133" s="39" t="s">
        <v>635</v>
      </c>
    </row>
    <row r="134" spans="1:16" ht="12.75">
      <c r="A134" t="s">
        <v>50</v>
      </c>
      <c s="34" t="s">
        <v>205</v>
      </c>
      <c s="34" t="s">
        <v>1891</v>
      </c>
      <c s="35" t="s">
        <v>5</v>
      </c>
      <c s="6" t="s">
        <v>1892</v>
      </c>
      <c s="36" t="s">
        <v>79</v>
      </c>
      <c s="37">
        <v>11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634</v>
      </c>
    </row>
    <row r="137" spans="1:5" ht="12.75">
      <c r="A137" t="s">
        <v>60</v>
      </c>
      <c r="E137" s="39" t="s">
        <v>635</v>
      </c>
    </row>
    <row r="138" spans="1:16" ht="12.75">
      <c r="A138" t="s">
        <v>50</v>
      </c>
      <c s="34" t="s">
        <v>208</v>
      </c>
      <c s="34" t="s">
        <v>650</v>
      </c>
      <c s="35" t="s">
        <v>5</v>
      </c>
      <c s="6" t="s">
        <v>651</v>
      </c>
      <c s="36" t="s">
        <v>79</v>
      </c>
      <c s="37">
        <v>11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634</v>
      </c>
    </row>
    <row r="141" spans="1:5" ht="12.75">
      <c r="A141" t="s">
        <v>60</v>
      </c>
      <c r="E141" s="39" t="s">
        <v>635</v>
      </c>
    </row>
    <row r="142" spans="1:16" ht="12.75">
      <c r="A142" t="s">
        <v>50</v>
      </c>
      <c s="34" t="s">
        <v>211</v>
      </c>
      <c s="34" t="s">
        <v>650</v>
      </c>
      <c s="35" t="s">
        <v>51</v>
      </c>
      <c s="6" t="s">
        <v>651</v>
      </c>
      <c s="36" t="s">
        <v>79</v>
      </c>
      <c s="37">
        <v>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634</v>
      </c>
    </row>
    <row r="145" spans="1:5" ht="12.75">
      <c r="A145" t="s">
        <v>60</v>
      </c>
      <c r="E145" s="39" t="s">
        <v>635</v>
      </c>
    </row>
    <row r="146" spans="1:16" ht="12.75">
      <c r="A146" t="s">
        <v>50</v>
      </c>
      <c s="34" t="s">
        <v>214</v>
      </c>
      <c s="34" t="s">
        <v>1949</v>
      </c>
      <c s="35" t="s">
        <v>5</v>
      </c>
      <c s="6" t="s">
        <v>1950</v>
      </c>
      <c s="36" t="s">
        <v>79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634</v>
      </c>
    </row>
    <row r="149" spans="1:5" ht="12.75">
      <c r="A149" t="s">
        <v>60</v>
      </c>
      <c r="E149" s="39" t="s">
        <v>635</v>
      </c>
    </row>
    <row r="150" spans="1:16" ht="12.75">
      <c r="A150" t="s">
        <v>50</v>
      </c>
      <c s="34" t="s">
        <v>217</v>
      </c>
      <c s="34" t="s">
        <v>1951</v>
      </c>
      <c s="35" t="s">
        <v>5</v>
      </c>
      <c s="6" t="s">
        <v>1952</v>
      </c>
      <c s="36" t="s">
        <v>79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634</v>
      </c>
    </row>
    <row r="153" spans="1:5" ht="12.75">
      <c r="A153" t="s">
        <v>60</v>
      </c>
      <c r="E153" s="39" t="s">
        <v>635</v>
      </c>
    </row>
    <row r="154" spans="1:16" ht="12.75">
      <c r="A154" t="s">
        <v>50</v>
      </c>
      <c s="34" t="s">
        <v>220</v>
      </c>
      <c s="34" t="s">
        <v>1953</v>
      </c>
      <c s="35" t="s">
        <v>5</v>
      </c>
      <c s="6" t="s">
        <v>1954</v>
      </c>
      <c s="36" t="s">
        <v>79</v>
      </c>
      <c s="37">
        <v>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634</v>
      </c>
    </row>
    <row r="157" spans="1:5" ht="12.75">
      <c r="A157" t="s">
        <v>60</v>
      </c>
      <c r="E157" s="39" t="s">
        <v>635</v>
      </c>
    </row>
    <row r="158" spans="1:16" ht="12.75">
      <c r="A158" t="s">
        <v>50</v>
      </c>
      <c s="34" t="s">
        <v>223</v>
      </c>
      <c s="34" t="s">
        <v>1955</v>
      </c>
      <c s="35" t="s">
        <v>5</v>
      </c>
      <c s="6" t="s">
        <v>1956</v>
      </c>
      <c s="36" t="s">
        <v>79</v>
      </c>
      <c s="37">
        <v>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634</v>
      </c>
    </row>
    <row r="161" spans="1:5" ht="12.75">
      <c r="A161" t="s">
        <v>60</v>
      </c>
      <c r="E161" s="39" t="s">
        <v>635</v>
      </c>
    </row>
    <row r="162" spans="1:16" ht="12.75">
      <c r="A162" t="s">
        <v>50</v>
      </c>
      <c s="34" t="s">
        <v>226</v>
      </c>
      <c s="34" t="s">
        <v>1957</v>
      </c>
      <c s="35" t="s">
        <v>5</v>
      </c>
      <c s="6" t="s">
        <v>1958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634</v>
      </c>
    </row>
    <row r="165" spans="1:5" ht="12.75">
      <c r="A165" t="s">
        <v>60</v>
      </c>
      <c r="E165" s="39" t="s">
        <v>635</v>
      </c>
    </row>
    <row r="166" spans="1:16" ht="12.75">
      <c r="A166" t="s">
        <v>50</v>
      </c>
      <c s="34" t="s">
        <v>227</v>
      </c>
      <c s="34" t="s">
        <v>1959</v>
      </c>
      <c s="35" t="s">
        <v>5</v>
      </c>
      <c s="6" t="s">
        <v>1960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634</v>
      </c>
    </row>
    <row r="169" spans="1:5" ht="12.75">
      <c r="A169" t="s">
        <v>60</v>
      </c>
      <c r="E169" s="39" t="s">
        <v>635</v>
      </c>
    </row>
    <row r="170" spans="1:16" ht="12.75">
      <c r="A170" t="s">
        <v>50</v>
      </c>
      <c s="34" t="s">
        <v>228</v>
      </c>
      <c s="34" t="s">
        <v>1961</v>
      </c>
      <c s="35" t="s">
        <v>5</v>
      </c>
      <c s="6" t="s">
        <v>1962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634</v>
      </c>
    </row>
    <row r="173" spans="1:5" ht="12.75">
      <c r="A173" t="s">
        <v>60</v>
      </c>
      <c r="E173" s="39" t="s">
        <v>635</v>
      </c>
    </row>
    <row r="174" spans="1:16" ht="12.75">
      <c r="A174" t="s">
        <v>50</v>
      </c>
      <c s="34" t="s">
        <v>231</v>
      </c>
      <c s="34" t="s">
        <v>1963</v>
      </c>
      <c s="35" t="s">
        <v>5</v>
      </c>
      <c s="6" t="s">
        <v>1964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634</v>
      </c>
    </row>
    <row r="177" spans="1:5" ht="12.75">
      <c r="A177" t="s">
        <v>60</v>
      </c>
      <c r="E177" s="39" t="s">
        <v>635</v>
      </c>
    </row>
    <row r="178" spans="1:16" ht="12.75">
      <c r="A178" t="s">
        <v>50</v>
      </c>
      <c s="34" t="s">
        <v>232</v>
      </c>
      <c s="34" t="s">
        <v>1965</v>
      </c>
      <c s="35" t="s">
        <v>5</v>
      </c>
      <c s="6" t="s">
        <v>1966</v>
      </c>
      <c s="36" t="s">
        <v>79</v>
      </c>
      <c s="37">
        <v>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634</v>
      </c>
    </row>
    <row r="181" spans="1:5" ht="12.75">
      <c r="A181" t="s">
        <v>60</v>
      </c>
      <c r="E181" s="39" t="s">
        <v>635</v>
      </c>
    </row>
    <row r="182" spans="1:16" ht="12.75">
      <c r="A182" t="s">
        <v>50</v>
      </c>
      <c s="34" t="s">
        <v>233</v>
      </c>
      <c s="34" t="s">
        <v>1967</v>
      </c>
      <c s="35" t="s">
        <v>5</v>
      </c>
      <c s="6" t="s">
        <v>1968</v>
      </c>
      <c s="36" t="s">
        <v>79</v>
      </c>
      <c s="37">
        <v>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634</v>
      </c>
    </row>
    <row r="185" spans="1:5" ht="12.75">
      <c r="A185" t="s">
        <v>60</v>
      </c>
      <c r="E185" s="39" t="s">
        <v>635</v>
      </c>
    </row>
    <row r="186" spans="1:16" ht="12.75">
      <c r="A186" t="s">
        <v>50</v>
      </c>
      <c s="34" t="s">
        <v>293</v>
      </c>
      <c s="34" t="s">
        <v>1969</v>
      </c>
      <c s="35" t="s">
        <v>5</v>
      </c>
      <c s="6" t="s">
        <v>1970</v>
      </c>
      <c s="36" t="s">
        <v>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634</v>
      </c>
    </row>
    <row r="189" spans="1:5" ht="12.75">
      <c r="A189" t="s">
        <v>60</v>
      </c>
      <c r="E189" s="39" t="s">
        <v>635</v>
      </c>
    </row>
    <row r="190" spans="1:16" ht="12.75">
      <c r="A190" t="s">
        <v>50</v>
      </c>
      <c s="34" t="s">
        <v>296</v>
      </c>
      <c s="34" t="s">
        <v>1971</v>
      </c>
      <c s="35" t="s">
        <v>5</v>
      </c>
      <c s="6" t="s">
        <v>1972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634</v>
      </c>
    </row>
    <row r="193" spans="1:5" ht="12.75">
      <c r="A193" t="s">
        <v>60</v>
      </c>
      <c r="E193" s="39" t="s">
        <v>635</v>
      </c>
    </row>
    <row r="194" spans="1:16" ht="12.75">
      <c r="A194" t="s">
        <v>50</v>
      </c>
      <c s="34" t="s">
        <v>299</v>
      </c>
      <c s="34" t="s">
        <v>1973</v>
      </c>
      <c s="35" t="s">
        <v>5</v>
      </c>
      <c s="6" t="s">
        <v>1974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634</v>
      </c>
    </row>
    <row r="197" spans="1:5" ht="12.75">
      <c r="A197" t="s">
        <v>60</v>
      </c>
      <c r="E197" s="39" t="s">
        <v>635</v>
      </c>
    </row>
    <row r="198" spans="1:16" ht="12.75">
      <c r="A198" t="s">
        <v>50</v>
      </c>
      <c s="34" t="s">
        <v>302</v>
      </c>
      <c s="34" t="s">
        <v>1975</v>
      </c>
      <c s="35" t="s">
        <v>5</v>
      </c>
      <c s="6" t="s">
        <v>1976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70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634</v>
      </c>
    </row>
    <row r="201" spans="1:5" ht="12.75">
      <c r="A201" t="s">
        <v>60</v>
      </c>
      <c r="E201" s="39" t="s">
        <v>635</v>
      </c>
    </row>
    <row r="202" spans="1:16" ht="12.75">
      <c r="A202" t="s">
        <v>50</v>
      </c>
      <c s="34" t="s">
        <v>305</v>
      </c>
      <c s="34" t="s">
        <v>1977</v>
      </c>
      <c s="35" t="s">
        <v>5</v>
      </c>
      <c s="6" t="s">
        <v>1978</v>
      </c>
      <c s="36" t="s">
        <v>79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70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634</v>
      </c>
    </row>
    <row r="205" spans="1:5" ht="12.75">
      <c r="A205" t="s">
        <v>60</v>
      </c>
      <c r="E205" s="39" t="s">
        <v>635</v>
      </c>
    </row>
    <row r="206" spans="1:16" ht="12.75">
      <c r="A206" t="s">
        <v>50</v>
      </c>
      <c s="34" t="s">
        <v>308</v>
      </c>
      <c s="34" t="s">
        <v>1979</v>
      </c>
      <c s="35" t="s">
        <v>5</v>
      </c>
      <c s="6" t="s">
        <v>1980</v>
      </c>
      <c s="36" t="s">
        <v>79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70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634</v>
      </c>
    </row>
    <row r="209" spans="1:5" ht="12.75">
      <c r="A209" t="s">
        <v>60</v>
      </c>
      <c r="E209" s="39" t="s">
        <v>635</v>
      </c>
    </row>
    <row r="210" spans="1:16" ht="12.75">
      <c r="A210" t="s">
        <v>50</v>
      </c>
      <c s="34" t="s">
        <v>311</v>
      </c>
      <c s="34" t="s">
        <v>1496</v>
      </c>
      <c s="35" t="s">
        <v>5</v>
      </c>
      <c s="6" t="s">
        <v>1497</v>
      </c>
      <c s="36" t="s">
        <v>69</v>
      </c>
      <c s="37">
        <v>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70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634</v>
      </c>
    </row>
    <row r="213" spans="1:5" ht="12.75">
      <c r="A213" t="s">
        <v>60</v>
      </c>
      <c r="E213" s="39" t="s">
        <v>635</v>
      </c>
    </row>
    <row r="214" spans="1:16" ht="12.75">
      <c r="A214" t="s">
        <v>50</v>
      </c>
      <c s="34" t="s">
        <v>314</v>
      </c>
      <c s="34" t="s">
        <v>1498</v>
      </c>
      <c s="35" t="s">
        <v>5</v>
      </c>
      <c s="6" t="s">
        <v>1499</v>
      </c>
      <c s="36" t="s">
        <v>69</v>
      </c>
      <c s="37">
        <v>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70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634</v>
      </c>
    </row>
    <row r="217" spans="1:5" ht="12.75">
      <c r="A217" t="s">
        <v>60</v>
      </c>
      <c r="E217" s="39" t="s">
        <v>635</v>
      </c>
    </row>
    <row r="218" spans="1:16" ht="12.75">
      <c r="A218" t="s">
        <v>50</v>
      </c>
      <c s="34" t="s">
        <v>317</v>
      </c>
      <c s="34" t="s">
        <v>1981</v>
      </c>
      <c s="35" t="s">
        <v>5</v>
      </c>
      <c s="6" t="s">
        <v>1982</v>
      </c>
      <c s="36" t="s">
        <v>69</v>
      </c>
      <c s="37">
        <v>20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70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634</v>
      </c>
    </row>
    <row r="221" spans="1:5" ht="12.75">
      <c r="A221" t="s">
        <v>60</v>
      </c>
      <c r="E221" s="39" t="s">
        <v>635</v>
      </c>
    </row>
    <row r="222" spans="1:16" ht="12.75">
      <c r="A222" t="s">
        <v>50</v>
      </c>
      <c s="34" t="s">
        <v>320</v>
      </c>
      <c s="34" t="s">
        <v>1983</v>
      </c>
      <c s="35" t="s">
        <v>5</v>
      </c>
      <c s="6" t="s">
        <v>1984</v>
      </c>
      <c s="36" t="s">
        <v>69</v>
      </c>
      <c s="37">
        <v>20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70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.75">
      <c r="A224" s="35" t="s">
        <v>59</v>
      </c>
      <c r="E224" s="40" t="s">
        <v>634</v>
      </c>
    </row>
    <row r="225" spans="1:5" ht="12.75">
      <c r="A225" t="s">
        <v>60</v>
      </c>
      <c r="E225" s="39" t="s">
        <v>635</v>
      </c>
    </row>
    <row r="226" spans="1:16" ht="12.75">
      <c r="A226" t="s">
        <v>50</v>
      </c>
      <c s="34" t="s">
        <v>323</v>
      </c>
      <c s="34" t="s">
        <v>1985</v>
      </c>
      <c s="35" t="s">
        <v>5</v>
      </c>
      <c s="6" t="s">
        <v>1986</v>
      </c>
      <c s="36" t="s">
        <v>79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70</v>
      </c>
      <c>
        <f>(M226*21)/100</f>
      </c>
      <c t="s">
        <v>28</v>
      </c>
    </row>
    <row r="227" spans="1:5" ht="12.75">
      <c r="A227" s="35" t="s">
        <v>57</v>
      </c>
      <c r="E227" s="39" t="s">
        <v>5</v>
      </c>
    </row>
    <row r="228" spans="1:5" ht="12.75">
      <c r="A228" s="35" t="s">
        <v>59</v>
      </c>
      <c r="E228" s="40" t="s">
        <v>634</v>
      </c>
    </row>
    <row r="229" spans="1:5" ht="12.75">
      <c r="A229" t="s">
        <v>60</v>
      </c>
      <c r="E229" s="39" t="s">
        <v>635</v>
      </c>
    </row>
    <row r="230" spans="1:16" ht="12.75">
      <c r="A230" t="s">
        <v>50</v>
      </c>
      <c s="34" t="s">
        <v>327</v>
      </c>
      <c s="34" t="s">
        <v>1987</v>
      </c>
      <c s="35" t="s">
        <v>5</v>
      </c>
      <c s="6" t="s">
        <v>1988</v>
      </c>
      <c s="36" t="s">
        <v>79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70</v>
      </c>
      <c>
        <f>(M230*21)/100</f>
      </c>
      <c t="s">
        <v>28</v>
      </c>
    </row>
    <row r="231" spans="1:5" ht="12.75">
      <c r="A231" s="35" t="s">
        <v>57</v>
      </c>
      <c r="E231" s="39" t="s">
        <v>5</v>
      </c>
    </row>
    <row r="232" spans="1:5" ht="12.75">
      <c r="A232" s="35" t="s">
        <v>59</v>
      </c>
      <c r="E232" s="40" t="s">
        <v>634</v>
      </c>
    </row>
    <row r="233" spans="1:5" ht="12.75">
      <c r="A233" t="s">
        <v>60</v>
      </c>
      <c r="E233" s="39" t="s">
        <v>635</v>
      </c>
    </row>
    <row r="234" spans="1:16" ht="12.75">
      <c r="A234" t="s">
        <v>50</v>
      </c>
      <c s="34" t="s">
        <v>330</v>
      </c>
      <c s="34" t="s">
        <v>1502</v>
      </c>
      <c s="35" t="s">
        <v>5</v>
      </c>
      <c s="6" t="s">
        <v>1503</v>
      </c>
      <c s="36" t="s">
        <v>79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70</v>
      </c>
      <c>
        <f>(M234*21)/100</f>
      </c>
      <c t="s">
        <v>28</v>
      </c>
    </row>
    <row r="235" spans="1:5" ht="12.75">
      <c r="A235" s="35" t="s">
        <v>57</v>
      </c>
      <c r="E235" s="39" t="s">
        <v>5</v>
      </c>
    </row>
    <row r="236" spans="1:5" ht="12.75">
      <c r="A236" s="35" t="s">
        <v>59</v>
      </c>
      <c r="E236" s="40" t="s">
        <v>634</v>
      </c>
    </row>
    <row r="237" spans="1:5" ht="12.75">
      <c r="A237" t="s">
        <v>60</v>
      </c>
      <c r="E237" s="39" t="s">
        <v>635</v>
      </c>
    </row>
    <row r="238" spans="1:16" ht="12.75">
      <c r="A238" t="s">
        <v>50</v>
      </c>
      <c s="34" t="s">
        <v>333</v>
      </c>
      <c s="34" t="s">
        <v>1504</v>
      </c>
      <c s="35" t="s">
        <v>5</v>
      </c>
      <c s="6" t="s">
        <v>1505</v>
      </c>
      <c s="36" t="s">
        <v>79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70</v>
      </c>
      <c>
        <f>(M238*21)/100</f>
      </c>
      <c t="s">
        <v>28</v>
      </c>
    </row>
    <row r="239" spans="1:5" ht="12.75">
      <c r="A239" s="35" t="s">
        <v>57</v>
      </c>
      <c r="E239" s="39" t="s">
        <v>5</v>
      </c>
    </row>
    <row r="240" spans="1:5" ht="12.75">
      <c r="A240" s="35" t="s">
        <v>59</v>
      </c>
      <c r="E240" s="40" t="s">
        <v>634</v>
      </c>
    </row>
    <row r="241" spans="1:5" ht="12.75">
      <c r="A241" t="s">
        <v>60</v>
      </c>
      <c r="E241" s="39" t="s">
        <v>635</v>
      </c>
    </row>
    <row r="242" spans="1:16" ht="12.75">
      <c r="A242" t="s">
        <v>50</v>
      </c>
      <c s="34" t="s">
        <v>336</v>
      </c>
      <c s="34" t="s">
        <v>1506</v>
      </c>
      <c s="35" t="s">
        <v>5</v>
      </c>
      <c s="6" t="s">
        <v>1507</v>
      </c>
      <c s="36" t="s">
        <v>79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70</v>
      </c>
      <c>
        <f>(M242*21)/100</f>
      </c>
      <c t="s">
        <v>28</v>
      </c>
    </row>
    <row r="243" spans="1:5" ht="12.75">
      <c r="A243" s="35" t="s">
        <v>57</v>
      </c>
      <c r="E243" s="39" t="s">
        <v>5</v>
      </c>
    </row>
    <row r="244" spans="1:5" ht="12.75">
      <c r="A244" s="35" t="s">
        <v>59</v>
      </c>
      <c r="E244" s="40" t="s">
        <v>634</v>
      </c>
    </row>
    <row r="245" spans="1:5" ht="12.75">
      <c r="A245" t="s">
        <v>60</v>
      </c>
      <c r="E245" s="39" t="s">
        <v>635</v>
      </c>
    </row>
    <row r="246" spans="1:16" ht="12.75">
      <c r="A246" t="s">
        <v>50</v>
      </c>
      <c s="34" t="s">
        <v>339</v>
      </c>
      <c s="34" t="s">
        <v>1508</v>
      </c>
      <c s="35" t="s">
        <v>5</v>
      </c>
      <c s="6" t="s">
        <v>1509</v>
      </c>
      <c s="36" t="s">
        <v>79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70</v>
      </c>
      <c>
        <f>(M246*21)/100</f>
      </c>
      <c t="s">
        <v>28</v>
      </c>
    </row>
    <row r="247" spans="1:5" ht="12.75">
      <c r="A247" s="35" t="s">
        <v>57</v>
      </c>
      <c r="E247" s="39" t="s">
        <v>5</v>
      </c>
    </row>
    <row r="248" spans="1:5" ht="12.75">
      <c r="A248" s="35" t="s">
        <v>59</v>
      </c>
      <c r="E248" s="40" t="s">
        <v>634</v>
      </c>
    </row>
    <row r="249" spans="1:5" ht="12.75">
      <c r="A249" t="s">
        <v>60</v>
      </c>
      <c r="E249" s="39" t="s">
        <v>635</v>
      </c>
    </row>
    <row r="250" spans="1:16" ht="12.75">
      <c r="A250" t="s">
        <v>50</v>
      </c>
      <c s="34" t="s">
        <v>342</v>
      </c>
      <c s="34" t="s">
        <v>1989</v>
      </c>
      <c s="35" t="s">
        <v>5</v>
      </c>
      <c s="6" t="s">
        <v>1990</v>
      </c>
      <c s="36" t="s">
        <v>79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70</v>
      </c>
      <c>
        <f>(M250*21)/100</f>
      </c>
      <c t="s">
        <v>28</v>
      </c>
    </row>
    <row r="251" spans="1:5" ht="12.75">
      <c r="A251" s="35" t="s">
        <v>57</v>
      </c>
      <c r="E251" s="39" t="s">
        <v>5</v>
      </c>
    </row>
    <row r="252" spans="1:5" ht="12.75">
      <c r="A252" s="35" t="s">
        <v>59</v>
      </c>
      <c r="E252" s="40" t="s">
        <v>634</v>
      </c>
    </row>
    <row r="253" spans="1:5" ht="12.75">
      <c r="A253" t="s">
        <v>60</v>
      </c>
      <c r="E253" s="39" t="s">
        <v>635</v>
      </c>
    </row>
    <row r="254" spans="1:16" ht="12.75">
      <c r="A254" t="s">
        <v>50</v>
      </c>
      <c s="34" t="s">
        <v>343</v>
      </c>
      <c s="34" t="s">
        <v>1991</v>
      </c>
      <c s="35" t="s">
        <v>5</v>
      </c>
      <c s="6" t="s">
        <v>1992</v>
      </c>
      <c s="36" t="s">
        <v>79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70</v>
      </c>
      <c>
        <f>(M254*21)/100</f>
      </c>
      <c t="s">
        <v>28</v>
      </c>
    </row>
    <row r="255" spans="1:5" ht="12.75">
      <c r="A255" s="35" t="s">
        <v>57</v>
      </c>
      <c r="E255" s="39" t="s">
        <v>5</v>
      </c>
    </row>
    <row r="256" spans="1:5" ht="12.75">
      <c r="A256" s="35" t="s">
        <v>59</v>
      </c>
      <c r="E256" s="40" t="s">
        <v>634</v>
      </c>
    </row>
    <row r="257" spans="1:5" ht="12.75">
      <c r="A257" t="s">
        <v>60</v>
      </c>
      <c r="E257" s="39" t="s">
        <v>635</v>
      </c>
    </row>
    <row r="258" spans="1:16" ht="12.75">
      <c r="A258" t="s">
        <v>50</v>
      </c>
      <c s="34" t="s">
        <v>346</v>
      </c>
      <c s="34" t="s">
        <v>1993</v>
      </c>
      <c s="35" t="s">
        <v>5</v>
      </c>
      <c s="6" t="s">
        <v>1994</v>
      </c>
      <c s="36" t="s">
        <v>79</v>
      </c>
      <c s="37">
        <v>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70</v>
      </c>
      <c>
        <f>(M258*21)/100</f>
      </c>
      <c t="s">
        <v>28</v>
      </c>
    </row>
    <row r="259" spans="1:5" ht="12.75">
      <c r="A259" s="35" t="s">
        <v>57</v>
      </c>
      <c r="E259" s="39" t="s">
        <v>5</v>
      </c>
    </row>
    <row r="260" spans="1:5" ht="12.75">
      <c r="A260" s="35" t="s">
        <v>59</v>
      </c>
      <c r="E260" s="40" t="s">
        <v>634</v>
      </c>
    </row>
    <row r="261" spans="1:5" ht="12.75">
      <c r="A261" t="s">
        <v>60</v>
      </c>
      <c r="E261" s="39" t="s">
        <v>635</v>
      </c>
    </row>
    <row r="262" spans="1:16" ht="12.75">
      <c r="A262" t="s">
        <v>50</v>
      </c>
      <c s="34" t="s">
        <v>349</v>
      </c>
      <c s="34" t="s">
        <v>1995</v>
      </c>
      <c s="35" t="s">
        <v>5</v>
      </c>
      <c s="6" t="s">
        <v>1996</v>
      </c>
      <c s="36" t="s">
        <v>79</v>
      </c>
      <c s="37">
        <v>4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70</v>
      </c>
      <c>
        <f>(M262*21)/100</f>
      </c>
      <c t="s">
        <v>28</v>
      </c>
    </row>
    <row r="263" spans="1:5" ht="12.75">
      <c r="A263" s="35" t="s">
        <v>57</v>
      </c>
      <c r="E263" s="39" t="s">
        <v>5</v>
      </c>
    </row>
    <row r="264" spans="1:5" ht="12.75">
      <c r="A264" s="35" t="s">
        <v>59</v>
      </c>
      <c r="E264" s="40" t="s">
        <v>634</v>
      </c>
    </row>
    <row r="265" spans="1:5" ht="12.75">
      <c r="A265" t="s">
        <v>60</v>
      </c>
      <c r="E265" s="39" t="s">
        <v>635</v>
      </c>
    </row>
    <row r="266" spans="1:16" ht="12.75">
      <c r="A266" t="s">
        <v>50</v>
      </c>
      <c s="34" t="s">
        <v>352</v>
      </c>
      <c s="34" t="s">
        <v>1997</v>
      </c>
      <c s="35" t="s">
        <v>5</v>
      </c>
      <c s="6" t="s">
        <v>1998</v>
      </c>
      <c s="36" t="s">
        <v>79</v>
      </c>
      <c s="37">
        <v>8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70</v>
      </c>
      <c>
        <f>(M266*21)/100</f>
      </c>
      <c t="s">
        <v>28</v>
      </c>
    </row>
    <row r="267" spans="1:5" ht="12.75">
      <c r="A267" s="35" t="s">
        <v>57</v>
      </c>
      <c r="E267" s="39" t="s">
        <v>5</v>
      </c>
    </row>
    <row r="268" spans="1:5" ht="12.75">
      <c r="A268" s="35" t="s">
        <v>59</v>
      </c>
      <c r="E268" s="40" t="s">
        <v>634</v>
      </c>
    </row>
    <row r="269" spans="1:5" ht="12.75">
      <c r="A269" t="s">
        <v>60</v>
      </c>
      <c r="E269" s="39" t="s">
        <v>635</v>
      </c>
    </row>
    <row r="270" spans="1:16" ht="12.75">
      <c r="A270" t="s">
        <v>50</v>
      </c>
      <c s="34" t="s">
        <v>355</v>
      </c>
      <c s="34" t="s">
        <v>1999</v>
      </c>
      <c s="35" t="s">
        <v>5</v>
      </c>
      <c s="6" t="s">
        <v>2000</v>
      </c>
      <c s="36" t="s">
        <v>79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70</v>
      </c>
      <c>
        <f>(M270*21)/100</f>
      </c>
      <c t="s">
        <v>28</v>
      </c>
    </row>
    <row r="271" spans="1:5" ht="12.75">
      <c r="A271" s="35" t="s">
        <v>57</v>
      </c>
      <c r="E271" s="39" t="s">
        <v>5</v>
      </c>
    </row>
    <row r="272" spans="1:5" ht="12.75">
      <c r="A272" s="35" t="s">
        <v>59</v>
      </c>
      <c r="E272" s="40" t="s">
        <v>634</v>
      </c>
    </row>
    <row r="273" spans="1:5" ht="12.75">
      <c r="A273" t="s">
        <v>60</v>
      </c>
      <c r="E273" s="39" t="s">
        <v>635</v>
      </c>
    </row>
    <row r="274" spans="1:16" ht="12.75">
      <c r="A274" t="s">
        <v>50</v>
      </c>
      <c s="34" t="s">
        <v>358</v>
      </c>
      <c s="34" t="s">
        <v>2001</v>
      </c>
      <c s="35" t="s">
        <v>5</v>
      </c>
      <c s="6" t="s">
        <v>2002</v>
      </c>
      <c s="36" t="s">
        <v>79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70</v>
      </c>
      <c>
        <f>(M274*21)/100</f>
      </c>
      <c t="s">
        <v>28</v>
      </c>
    </row>
    <row r="275" spans="1:5" ht="12.75">
      <c r="A275" s="35" t="s">
        <v>57</v>
      </c>
      <c r="E275" s="39" t="s">
        <v>5</v>
      </c>
    </row>
    <row r="276" spans="1:5" ht="12.75">
      <c r="A276" s="35" t="s">
        <v>59</v>
      </c>
      <c r="E276" s="40" t="s">
        <v>634</v>
      </c>
    </row>
    <row r="277" spans="1:5" ht="12.75">
      <c r="A277" t="s">
        <v>60</v>
      </c>
      <c r="E277" s="39" t="s">
        <v>635</v>
      </c>
    </row>
    <row r="278" spans="1:16" ht="25.5">
      <c r="A278" t="s">
        <v>50</v>
      </c>
      <c s="34" t="s">
        <v>361</v>
      </c>
      <c s="34" t="s">
        <v>2003</v>
      </c>
      <c s="35" t="s">
        <v>5</v>
      </c>
      <c s="6" t="s">
        <v>2004</v>
      </c>
      <c s="36" t="s">
        <v>79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70</v>
      </c>
      <c>
        <f>(M278*21)/100</f>
      </c>
      <c t="s">
        <v>28</v>
      </c>
    </row>
    <row r="279" spans="1:5" ht="12.75">
      <c r="A279" s="35" t="s">
        <v>57</v>
      </c>
      <c r="E279" s="39" t="s">
        <v>5</v>
      </c>
    </row>
    <row r="280" spans="1:5" ht="12.75">
      <c r="A280" s="35" t="s">
        <v>59</v>
      </c>
      <c r="E280" s="40" t="s">
        <v>634</v>
      </c>
    </row>
    <row r="281" spans="1:5" ht="12.75">
      <c r="A281" t="s">
        <v>60</v>
      </c>
      <c r="E281" s="39" t="s">
        <v>635</v>
      </c>
    </row>
    <row r="282" spans="1:16" ht="25.5">
      <c r="A282" t="s">
        <v>50</v>
      </c>
      <c s="34" t="s">
        <v>364</v>
      </c>
      <c s="34" t="s">
        <v>2005</v>
      </c>
      <c s="35" t="s">
        <v>5</v>
      </c>
      <c s="6" t="s">
        <v>2006</v>
      </c>
      <c s="36" t="s">
        <v>79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70</v>
      </c>
      <c>
        <f>(M282*21)/100</f>
      </c>
      <c t="s">
        <v>28</v>
      </c>
    </row>
    <row r="283" spans="1:5" ht="12.75">
      <c r="A283" s="35" t="s">
        <v>57</v>
      </c>
      <c r="E283" s="39" t="s">
        <v>5</v>
      </c>
    </row>
    <row r="284" spans="1:5" ht="12.75">
      <c r="A284" s="35" t="s">
        <v>59</v>
      </c>
      <c r="E284" s="40" t="s">
        <v>634</v>
      </c>
    </row>
    <row r="285" spans="1:5" ht="12.75">
      <c r="A285" t="s">
        <v>60</v>
      </c>
      <c r="E285" s="39" t="s">
        <v>635</v>
      </c>
    </row>
    <row r="286" spans="1:16" ht="12.75">
      <c r="A286" t="s">
        <v>50</v>
      </c>
      <c s="34" t="s">
        <v>367</v>
      </c>
      <c s="34" t="s">
        <v>1627</v>
      </c>
      <c s="35" t="s">
        <v>5</v>
      </c>
      <c s="6" t="s">
        <v>1628</v>
      </c>
      <c s="36" t="s">
        <v>79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70</v>
      </c>
      <c>
        <f>(M286*21)/100</f>
      </c>
      <c t="s">
        <v>28</v>
      </c>
    </row>
    <row r="287" spans="1:5" ht="12.75">
      <c r="A287" s="35" t="s">
        <v>57</v>
      </c>
      <c r="E287" s="39" t="s">
        <v>5</v>
      </c>
    </row>
    <row r="288" spans="1:5" ht="12.75">
      <c r="A288" s="35" t="s">
        <v>59</v>
      </c>
      <c r="E288" s="40" t="s">
        <v>634</v>
      </c>
    </row>
    <row r="289" spans="1:5" ht="12.75">
      <c r="A289" t="s">
        <v>60</v>
      </c>
      <c r="E289" s="39" t="s">
        <v>635</v>
      </c>
    </row>
    <row r="290" spans="1:16" ht="12.75">
      <c r="A290" t="s">
        <v>50</v>
      </c>
      <c s="34" t="s">
        <v>370</v>
      </c>
      <c s="34" t="s">
        <v>1534</v>
      </c>
      <c s="35" t="s">
        <v>5</v>
      </c>
      <c s="6" t="s">
        <v>1535</v>
      </c>
      <c s="36" t="s">
        <v>79</v>
      </c>
      <c s="37">
        <v>10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70</v>
      </c>
      <c>
        <f>(M290*21)/100</f>
      </c>
      <c t="s">
        <v>28</v>
      </c>
    </row>
    <row r="291" spans="1:5" ht="12.75">
      <c r="A291" s="35" t="s">
        <v>57</v>
      </c>
      <c r="E291" s="39" t="s">
        <v>5</v>
      </c>
    </row>
    <row r="292" spans="1:5" ht="12.75">
      <c r="A292" s="35" t="s">
        <v>59</v>
      </c>
      <c r="E292" s="40" t="s">
        <v>634</v>
      </c>
    </row>
    <row r="293" spans="1:5" ht="12.75">
      <c r="A293" t="s">
        <v>60</v>
      </c>
      <c r="E293" s="39" t="s">
        <v>635</v>
      </c>
    </row>
    <row r="294" spans="1:16" ht="12.75">
      <c r="A294" t="s">
        <v>50</v>
      </c>
      <c s="34" t="s">
        <v>373</v>
      </c>
      <c s="34" t="s">
        <v>2007</v>
      </c>
      <c s="35" t="s">
        <v>5</v>
      </c>
      <c s="6" t="s">
        <v>2008</v>
      </c>
      <c s="36" t="s">
        <v>79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70</v>
      </c>
      <c>
        <f>(M294*21)/100</f>
      </c>
      <c t="s">
        <v>28</v>
      </c>
    </row>
    <row r="295" spans="1:5" ht="12.75">
      <c r="A295" s="35" t="s">
        <v>57</v>
      </c>
      <c r="E295" s="39" t="s">
        <v>5</v>
      </c>
    </row>
    <row r="296" spans="1:5" ht="12.75">
      <c r="A296" s="35" t="s">
        <v>59</v>
      </c>
      <c r="E296" s="40" t="s">
        <v>634</v>
      </c>
    </row>
    <row r="297" spans="1:5" ht="12.75">
      <c r="A297" t="s">
        <v>60</v>
      </c>
      <c r="E297" s="39" t="s">
        <v>635</v>
      </c>
    </row>
    <row r="298" spans="1:16" ht="12.75">
      <c r="A298" t="s">
        <v>50</v>
      </c>
      <c s="34" t="s">
        <v>376</v>
      </c>
      <c s="34" t="s">
        <v>2009</v>
      </c>
      <c s="35" t="s">
        <v>5</v>
      </c>
      <c s="6" t="s">
        <v>2010</v>
      </c>
      <c s="36" t="s">
        <v>79</v>
      </c>
      <c s="37">
        <v>26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70</v>
      </c>
      <c>
        <f>(M298*21)/100</f>
      </c>
      <c t="s">
        <v>28</v>
      </c>
    </row>
    <row r="299" spans="1:5" ht="12.75">
      <c r="A299" s="35" t="s">
        <v>57</v>
      </c>
      <c r="E299" s="39" t="s">
        <v>5</v>
      </c>
    </row>
    <row r="300" spans="1:5" ht="12.75">
      <c r="A300" s="35" t="s">
        <v>59</v>
      </c>
      <c r="E300" s="40" t="s">
        <v>634</v>
      </c>
    </row>
    <row r="301" spans="1:5" ht="12.75">
      <c r="A301" t="s">
        <v>60</v>
      </c>
      <c r="E301" s="39" t="s">
        <v>635</v>
      </c>
    </row>
    <row r="302" spans="1:16" ht="12.75">
      <c r="A302" t="s">
        <v>50</v>
      </c>
      <c s="34" t="s">
        <v>379</v>
      </c>
      <c s="34" t="s">
        <v>1631</v>
      </c>
      <c s="35" t="s">
        <v>5</v>
      </c>
      <c s="6" t="s">
        <v>1632</v>
      </c>
      <c s="36" t="s">
        <v>79</v>
      </c>
      <c s="37">
        <v>28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70</v>
      </c>
      <c>
        <f>(M302*21)/100</f>
      </c>
      <c t="s">
        <v>28</v>
      </c>
    </row>
    <row r="303" spans="1:5" ht="12.75">
      <c r="A303" s="35" t="s">
        <v>57</v>
      </c>
      <c r="E303" s="39" t="s">
        <v>5</v>
      </c>
    </row>
    <row r="304" spans="1:5" ht="12.75">
      <c r="A304" s="35" t="s">
        <v>59</v>
      </c>
      <c r="E304" s="40" t="s">
        <v>634</v>
      </c>
    </row>
    <row r="305" spans="1:5" ht="12.75">
      <c r="A305" t="s">
        <v>60</v>
      </c>
      <c r="E305" s="39" t="s">
        <v>635</v>
      </c>
    </row>
    <row r="306" spans="1:16" ht="25.5">
      <c r="A306" t="s">
        <v>50</v>
      </c>
      <c s="34" t="s">
        <v>382</v>
      </c>
      <c s="34" t="s">
        <v>2011</v>
      </c>
      <c s="35" t="s">
        <v>5</v>
      </c>
      <c s="6" t="s">
        <v>2012</v>
      </c>
      <c s="36" t="s">
        <v>79</v>
      </c>
      <c s="37">
        <v>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56</v>
      </c>
      <c>
        <f>(M306*21)/100</f>
      </c>
      <c t="s">
        <v>28</v>
      </c>
    </row>
    <row r="307" spans="1:5" ht="12.75">
      <c r="A307" s="35" t="s">
        <v>57</v>
      </c>
      <c r="E307" s="39" t="s">
        <v>5</v>
      </c>
    </row>
    <row r="308" spans="1:5" ht="12.75">
      <c r="A308" s="35" t="s">
        <v>59</v>
      </c>
      <c r="E308" s="40" t="s">
        <v>634</v>
      </c>
    </row>
    <row r="309" spans="1:5" ht="114.75">
      <c r="A309" t="s">
        <v>60</v>
      </c>
      <c r="E309" s="39" t="s">
        <v>745</v>
      </c>
    </row>
    <row r="310" spans="1:16" ht="12.75">
      <c r="A310" t="s">
        <v>50</v>
      </c>
      <c s="34" t="s">
        <v>385</v>
      </c>
      <c s="34" t="s">
        <v>2013</v>
      </c>
      <c s="35" t="s">
        <v>5</v>
      </c>
      <c s="6" t="s">
        <v>939</v>
      </c>
      <c s="36" t="s">
        <v>106</v>
      </c>
      <c s="37">
        <v>48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56</v>
      </c>
      <c>
        <f>(M310*21)/100</f>
      </c>
      <c t="s">
        <v>28</v>
      </c>
    </row>
    <row r="311" spans="1:5" ht="12.75">
      <c r="A311" s="35" t="s">
        <v>57</v>
      </c>
      <c r="E311" s="39" t="s">
        <v>5</v>
      </c>
    </row>
    <row r="312" spans="1:5" ht="12.75">
      <c r="A312" s="35" t="s">
        <v>59</v>
      </c>
      <c r="E312" s="40" t="s">
        <v>634</v>
      </c>
    </row>
    <row r="313" spans="1:5" ht="127.5">
      <c r="A313" t="s">
        <v>60</v>
      </c>
      <c r="E313" s="39" t="s">
        <v>2014</v>
      </c>
    </row>
    <row r="314" spans="1:16" ht="12.75">
      <c r="A314" t="s">
        <v>50</v>
      </c>
      <c s="34" t="s">
        <v>388</v>
      </c>
      <c s="34" t="s">
        <v>2015</v>
      </c>
      <c s="35" t="s">
        <v>5</v>
      </c>
      <c s="6" t="s">
        <v>941</v>
      </c>
      <c s="36" t="s">
        <v>106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56</v>
      </c>
      <c>
        <f>(M314*21)/100</f>
      </c>
      <c t="s">
        <v>28</v>
      </c>
    </row>
    <row r="315" spans="1:5" ht="12.75">
      <c r="A315" s="35" t="s">
        <v>57</v>
      </c>
      <c r="E315" s="39" t="s">
        <v>5</v>
      </c>
    </row>
    <row r="316" spans="1:5" ht="12.75">
      <c r="A316" s="35" t="s">
        <v>59</v>
      </c>
      <c r="E316" s="40" t="s">
        <v>634</v>
      </c>
    </row>
    <row r="317" spans="1:5" ht="127.5">
      <c r="A317" t="s">
        <v>60</v>
      </c>
      <c r="E317" s="39" t="s">
        <v>2016</v>
      </c>
    </row>
    <row r="318" spans="1:16" ht="25.5">
      <c r="A318" t="s">
        <v>50</v>
      </c>
      <c s="34" t="s">
        <v>391</v>
      </c>
      <c s="34" t="s">
        <v>2017</v>
      </c>
      <c s="35" t="s">
        <v>5</v>
      </c>
      <c s="6" t="s">
        <v>2018</v>
      </c>
      <c s="36" t="s">
        <v>1919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56</v>
      </c>
      <c>
        <f>(M318*21)/100</f>
      </c>
      <c t="s">
        <v>28</v>
      </c>
    </row>
    <row r="319" spans="1:5" ht="12.75">
      <c r="A319" s="35" t="s">
        <v>57</v>
      </c>
      <c r="E319" s="39" t="s">
        <v>5</v>
      </c>
    </row>
    <row r="320" spans="1:5" ht="12.75">
      <c r="A320" s="35" t="s">
        <v>59</v>
      </c>
      <c r="E320" s="40" t="s">
        <v>634</v>
      </c>
    </row>
    <row r="321" spans="1:5" ht="114.75">
      <c r="A321" t="s">
        <v>60</v>
      </c>
      <c r="E321" s="39" t="s">
        <v>745</v>
      </c>
    </row>
    <row r="322" spans="1:16" ht="12.75">
      <c r="A322" t="s">
        <v>50</v>
      </c>
      <c s="34" t="s">
        <v>394</v>
      </c>
      <c s="34" t="s">
        <v>2019</v>
      </c>
      <c s="35" t="s">
        <v>5</v>
      </c>
      <c s="6" t="s">
        <v>2020</v>
      </c>
      <c s="36" t="s">
        <v>79</v>
      </c>
      <c s="37">
        <v>11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56</v>
      </c>
      <c>
        <f>(M322*21)/100</f>
      </c>
      <c t="s">
        <v>28</v>
      </c>
    </row>
    <row r="323" spans="1:5" ht="12.75">
      <c r="A323" s="35" t="s">
        <v>57</v>
      </c>
      <c r="E323" s="39" t="s">
        <v>5</v>
      </c>
    </row>
    <row r="324" spans="1:5" ht="12.75">
      <c r="A324" s="35" t="s">
        <v>59</v>
      </c>
      <c r="E324" s="40" t="s">
        <v>634</v>
      </c>
    </row>
    <row r="325" spans="1:5" ht="114.75">
      <c r="A325" t="s">
        <v>60</v>
      </c>
      <c r="E325" s="39" t="s">
        <v>1539</v>
      </c>
    </row>
    <row r="326" spans="1:16" ht="12.75">
      <c r="A326" t="s">
        <v>50</v>
      </c>
      <c s="34" t="s">
        <v>395</v>
      </c>
      <c s="34" t="s">
        <v>2021</v>
      </c>
      <c s="35" t="s">
        <v>5</v>
      </c>
      <c s="6" t="s">
        <v>2022</v>
      </c>
      <c s="36" t="s">
        <v>79</v>
      </c>
      <c s="37">
        <v>11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56</v>
      </c>
      <c>
        <f>(M326*21)/100</f>
      </c>
      <c t="s">
        <v>28</v>
      </c>
    </row>
    <row r="327" spans="1:5" ht="12.75">
      <c r="A327" s="35" t="s">
        <v>57</v>
      </c>
      <c r="E327" s="39" t="s">
        <v>5</v>
      </c>
    </row>
    <row r="328" spans="1:5" ht="12.75">
      <c r="A328" s="35" t="s">
        <v>59</v>
      </c>
      <c r="E328" s="40" t="s">
        <v>634</v>
      </c>
    </row>
    <row r="329" spans="1:5" ht="140.25">
      <c r="A329" t="s">
        <v>60</v>
      </c>
      <c r="E329" s="39" t="s">
        <v>2023</v>
      </c>
    </row>
    <row r="330" spans="1:16" ht="12.75">
      <c r="A330" t="s">
        <v>50</v>
      </c>
      <c s="34" t="s">
        <v>396</v>
      </c>
      <c s="34" t="s">
        <v>2024</v>
      </c>
      <c s="35" t="s">
        <v>5</v>
      </c>
      <c s="6" t="s">
        <v>1918</v>
      </c>
      <c s="36" t="s">
        <v>1919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56</v>
      </c>
      <c>
        <f>(M330*21)/100</f>
      </c>
      <c t="s">
        <v>28</v>
      </c>
    </row>
    <row r="331" spans="1:5" ht="12.75">
      <c r="A331" s="35" t="s">
        <v>57</v>
      </c>
      <c r="E331" s="39" t="s">
        <v>5</v>
      </c>
    </row>
    <row r="332" spans="1:5" ht="12.75">
      <c r="A332" s="35" t="s">
        <v>59</v>
      </c>
      <c r="E332" s="40" t="s">
        <v>634</v>
      </c>
    </row>
    <row r="333" spans="1:5" ht="127.5">
      <c r="A333" t="s">
        <v>60</v>
      </c>
      <c r="E333" s="39" t="s">
        <v>1920</v>
      </c>
    </row>
    <row r="334" spans="1:13" ht="12.75">
      <c r="A334" t="s">
        <v>47</v>
      </c>
      <c r="C334" s="31" t="s">
        <v>28</v>
      </c>
      <c r="E334" s="33" t="s">
        <v>2025</v>
      </c>
      <c r="J334" s="32">
        <f>0</f>
      </c>
      <c s="32">
        <f>0</f>
      </c>
      <c s="32">
        <f>0+L335</f>
      </c>
      <c s="32">
        <f>0+M335</f>
      </c>
    </row>
    <row r="335" spans="1:16" ht="12.75">
      <c r="A335" t="s">
        <v>50</v>
      </c>
      <c s="34" t="s">
        <v>399</v>
      </c>
      <c s="34" t="s">
        <v>2026</v>
      </c>
      <c s="35" t="s">
        <v>5</v>
      </c>
      <c s="6" t="s">
        <v>1918</v>
      </c>
      <c s="36" t="s">
        <v>1919</v>
      </c>
      <c s="37">
        <v>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56</v>
      </c>
      <c>
        <f>(M335*21)/100</f>
      </c>
      <c t="s">
        <v>28</v>
      </c>
    </row>
    <row r="336" spans="1:5" ht="12.75">
      <c r="A336" s="35" t="s">
        <v>57</v>
      </c>
      <c r="E336" s="39" t="s">
        <v>5</v>
      </c>
    </row>
    <row r="337" spans="1:5" ht="12.75">
      <c r="A337" s="35" t="s">
        <v>59</v>
      </c>
      <c r="E337" s="40" t="s">
        <v>634</v>
      </c>
    </row>
    <row r="338" spans="1:5" ht="127.5">
      <c r="A338" t="s">
        <v>60</v>
      </c>
      <c r="E338" s="39" t="s">
        <v>1920</v>
      </c>
    </row>
    <row r="339" spans="1:13" ht="12.75">
      <c r="A339" t="s">
        <v>47</v>
      </c>
      <c r="C339" s="31" t="s">
        <v>26</v>
      </c>
      <c r="E339" s="33" t="s">
        <v>1287</v>
      </c>
      <c r="J339" s="32">
        <f>0</f>
      </c>
      <c s="32">
        <f>0</f>
      </c>
      <c s="32">
        <f>0+L340</f>
      </c>
      <c s="32">
        <f>0+M340</f>
      </c>
    </row>
    <row r="340" spans="1:16" ht="38.25">
      <c r="A340" t="s">
        <v>50</v>
      </c>
      <c s="34" t="s">
        <v>400</v>
      </c>
      <c s="34" t="s">
        <v>243</v>
      </c>
      <c s="35" t="s">
        <v>244</v>
      </c>
      <c s="6" t="s">
        <v>949</v>
      </c>
      <c s="36" t="s">
        <v>55</v>
      </c>
      <c s="37">
        <v>0.4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56</v>
      </c>
      <c>
        <f>(M340*21)/100</f>
      </c>
      <c t="s">
        <v>28</v>
      </c>
    </row>
    <row r="341" spans="1:5" ht="25.5">
      <c r="A341" s="35" t="s">
        <v>57</v>
      </c>
      <c r="E341" s="39" t="s">
        <v>58</v>
      </c>
    </row>
    <row r="342" spans="1:5" ht="12.75">
      <c r="A342" s="35" t="s">
        <v>59</v>
      </c>
      <c r="E342" s="40" t="s">
        <v>634</v>
      </c>
    </row>
    <row r="343" spans="1:5" ht="242.25">
      <c r="A343" t="s">
        <v>60</v>
      </c>
      <c r="E343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COUNTIFS(L8:L394,"=0",A8:A394,"P")+COUNTIFS(L8:L394,"",A8:A394,"P")+SUM(Q8:Q394)</f>
      </c>
    </row>
    <row r="8" spans="1:13" ht="12.75">
      <c r="A8" t="s">
        <v>45</v>
      </c>
      <c r="C8" s="28" t="s">
        <v>2029</v>
      </c>
      <c r="E8" s="30" t="s">
        <v>2028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51</v>
      </c>
      <c r="E9" s="33" t="s">
        <v>631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</f>
      </c>
    </row>
    <row r="10" spans="1:16" ht="25.5">
      <c r="A10" t="s">
        <v>50</v>
      </c>
      <c s="34" t="s">
        <v>51</v>
      </c>
      <c s="34" t="s">
        <v>832</v>
      </c>
      <c s="35" t="s">
        <v>5</v>
      </c>
      <c s="6" t="s">
        <v>833</v>
      </c>
      <c s="36" t="s">
        <v>69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25.5">
      <c r="A14" t="s">
        <v>50</v>
      </c>
      <c s="34" t="s">
        <v>28</v>
      </c>
      <c s="34" t="s">
        <v>832</v>
      </c>
      <c s="35" t="s">
        <v>51</v>
      </c>
      <c s="6" t="s">
        <v>833</v>
      </c>
      <c s="36" t="s">
        <v>69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12.75">
      <c r="A18" t="s">
        <v>50</v>
      </c>
      <c s="34" t="s">
        <v>26</v>
      </c>
      <c s="34" t="s">
        <v>836</v>
      </c>
      <c s="35" t="s">
        <v>5</v>
      </c>
      <c s="6" t="s">
        <v>837</v>
      </c>
      <c s="36" t="s">
        <v>69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836</v>
      </c>
      <c s="35" t="s">
        <v>51</v>
      </c>
      <c s="6" t="s">
        <v>837</v>
      </c>
      <c s="36" t="s">
        <v>69</v>
      </c>
      <c s="37">
        <v>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838</v>
      </c>
      <c s="35" t="s">
        <v>5</v>
      </c>
      <c s="6" t="s">
        <v>839</v>
      </c>
      <c s="36" t="s">
        <v>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12.75">
      <c r="A30" t="s">
        <v>50</v>
      </c>
      <c s="34" t="s">
        <v>27</v>
      </c>
      <c s="34" t="s">
        <v>840</v>
      </c>
      <c s="35" t="s">
        <v>5</v>
      </c>
      <c s="6" t="s">
        <v>841</v>
      </c>
      <c s="36" t="s">
        <v>151</v>
      </c>
      <c s="37">
        <v>0.15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635</v>
      </c>
    </row>
    <row r="34" spans="1:16" ht="12.75">
      <c r="A34" t="s">
        <v>50</v>
      </c>
      <c s="34" t="s">
        <v>65</v>
      </c>
      <c s="34" t="s">
        <v>555</v>
      </c>
      <c s="35" t="s">
        <v>5</v>
      </c>
      <c s="6" t="s">
        <v>556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635</v>
      </c>
    </row>
    <row r="38" spans="1:16" ht="12.75">
      <c r="A38" t="s">
        <v>50</v>
      </c>
      <c s="34" t="s">
        <v>82</v>
      </c>
      <c s="34" t="s">
        <v>757</v>
      </c>
      <c s="35" t="s">
        <v>5</v>
      </c>
      <c s="6" t="s">
        <v>758</v>
      </c>
      <c s="36" t="s">
        <v>79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85</v>
      </c>
      <c s="34" t="s">
        <v>761</v>
      </c>
      <c s="35" t="s">
        <v>5</v>
      </c>
      <c s="6" t="s">
        <v>762</v>
      </c>
      <c s="36" t="s">
        <v>69</v>
      </c>
      <c s="37">
        <v>50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88</v>
      </c>
      <c s="34" t="s">
        <v>761</v>
      </c>
      <c s="35" t="s">
        <v>51</v>
      </c>
      <c s="6" t="s">
        <v>762</v>
      </c>
      <c s="36" t="s">
        <v>69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635</v>
      </c>
    </row>
    <row r="50" spans="1:16" ht="25.5">
      <c r="A50" t="s">
        <v>50</v>
      </c>
      <c s="34" t="s">
        <v>91</v>
      </c>
      <c s="34" t="s">
        <v>765</v>
      </c>
      <c s="35" t="s">
        <v>5</v>
      </c>
      <c s="6" t="s">
        <v>766</v>
      </c>
      <c s="36" t="s">
        <v>79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635</v>
      </c>
    </row>
    <row r="54" spans="1:16" ht="25.5">
      <c r="A54" t="s">
        <v>50</v>
      </c>
      <c s="34" t="s">
        <v>94</v>
      </c>
      <c s="34" t="s">
        <v>765</v>
      </c>
      <c s="35" t="s">
        <v>51</v>
      </c>
      <c s="6" t="s">
        <v>766</v>
      </c>
      <c s="36" t="s">
        <v>79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635</v>
      </c>
    </row>
    <row r="58" spans="1:16" ht="12.75">
      <c r="A58" t="s">
        <v>50</v>
      </c>
      <c s="34" t="s">
        <v>97</v>
      </c>
      <c s="34" t="s">
        <v>767</v>
      </c>
      <c s="35" t="s">
        <v>5</v>
      </c>
      <c s="6" t="s">
        <v>768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635</v>
      </c>
    </row>
    <row r="62" spans="1:16" ht="12.75">
      <c r="A62" t="s">
        <v>50</v>
      </c>
      <c s="34" t="s">
        <v>100</v>
      </c>
      <c s="34" t="s">
        <v>767</v>
      </c>
      <c s="35" t="s">
        <v>51</v>
      </c>
      <c s="6" t="s">
        <v>768</v>
      </c>
      <c s="36" t="s">
        <v>79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635</v>
      </c>
    </row>
    <row r="66" spans="1:16" ht="25.5">
      <c r="A66" t="s">
        <v>50</v>
      </c>
      <c s="34" t="s">
        <v>103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635</v>
      </c>
    </row>
    <row r="70" spans="1:16" ht="38.25">
      <c r="A70" t="s">
        <v>50</v>
      </c>
      <c s="34" t="s">
        <v>110</v>
      </c>
      <c s="34" t="s">
        <v>796</v>
      </c>
      <c s="35" t="s">
        <v>5</v>
      </c>
      <c s="6" t="s">
        <v>797</v>
      </c>
      <c s="36" t="s">
        <v>79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635</v>
      </c>
    </row>
    <row r="74" spans="1:16" ht="12.75">
      <c r="A74" t="s">
        <v>50</v>
      </c>
      <c s="34" t="s">
        <v>113</v>
      </c>
      <c s="34" t="s">
        <v>1140</v>
      </c>
      <c s="35" t="s">
        <v>5</v>
      </c>
      <c s="6" t="s">
        <v>1141</v>
      </c>
      <c s="36" t="s">
        <v>79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635</v>
      </c>
    </row>
    <row r="78" spans="1:16" ht="12.75">
      <c r="A78" t="s">
        <v>50</v>
      </c>
      <c s="34" t="s">
        <v>116</v>
      </c>
      <c s="34" t="s">
        <v>1337</v>
      </c>
      <c s="35" t="s">
        <v>5</v>
      </c>
      <c s="6" t="s">
        <v>1338</v>
      </c>
      <c s="36" t="s">
        <v>79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635</v>
      </c>
    </row>
    <row r="82" spans="1:16" ht="12.75">
      <c r="A82" t="s">
        <v>50</v>
      </c>
      <c s="34" t="s">
        <v>119</v>
      </c>
      <c s="34" t="s">
        <v>638</v>
      </c>
      <c s="35" t="s">
        <v>5</v>
      </c>
      <c s="6" t="s">
        <v>639</v>
      </c>
      <c s="36" t="s">
        <v>174</v>
      </c>
      <c s="37">
        <v>0.5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635</v>
      </c>
    </row>
    <row r="86" spans="1:16" ht="12.75">
      <c r="A86" t="s">
        <v>50</v>
      </c>
      <c s="34" t="s">
        <v>122</v>
      </c>
      <c s="34" t="s">
        <v>640</v>
      </c>
      <c s="35" t="s">
        <v>5</v>
      </c>
      <c s="6" t="s">
        <v>641</v>
      </c>
      <c s="36" t="s">
        <v>69</v>
      </c>
      <c s="37">
        <v>50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635</v>
      </c>
    </row>
    <row r="90" spans="1:16" ht="12.75">
      <c r="A90" t="s">
        <v>50</v>
      </c>
      <c s="34" t="s">
        <v>125</v>
      </c>
      <c s="34" t="s">
        <v>642</v>
      </c>
      <c s="35" t="s">
        <v>5</v>
      </c>
      <c s="6" t="s">
        <v>643</v>
      </c>
      <c s="36" t="s">
        <v>174</v>
      </c>
      <c s="37">
        <v>0.4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634</v>
      </c>
    </row>
    <row r="93" spans="1:5" ht="12.75">
      <c r="A93" t="s">
        <v>60</v>
      </c>
      <c r="E93" s="39" t="s">
        <v>635</v>
      </c>
    </row>
    <row r="94" spans="1:16" ht="12.75">
      <c r="A94" t="s">
        <v>50</v>
      </c>
      <c s="34" t="s">
        <v>128</v>
      </c>
      <c s="34" t="s">
        <v>644</v>
      </c>
      <c s="35" t="s">
        <v>5</v>
      </c>
      <c s="6" t="s">
        <v>645</v>
      </c>
      <c s="36" t="s">
        <v>174</v>
      </c>
      <c s="37">
        <v>0.4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12.75">
      <c r="A97" t="s">
        <v>60</v>
      </c>
      <c r="E97" s="39" t="s">
        <v>635</v>
      </c>
    </row>
    <row r="98" spans="1:16" ht="12.75">
      <c r="A98" t="s">
        <v>50</v>
      </c>
      <c s="34" t="s">
        <v>179</v>
      </c>
      <c s="34" t="s">
        <v>646</v>
      </c>
      <c s="35" t="s">
        <v>5</v>
      </c>
      <c s="6" t="s">
        <v>647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12.75">
      <c r="A101" t="s">
        <v>60</v>
      </c>
      <c r="E101" s="39" t="s">
        <v>635</v>
      </c>
    </row>
    <row r="102" spans="1:16" ht="12.75">
      <c r="A102" t="s">
        <v>50</v>
      </c>
      <c s="34" t="s">
        <v>180</v>
      </c>
      <c s="34" t="s">
        <v>648</v>
      </c>
      <c s="35" t="s">
        <v>5</v>
      </c>
      <c s="6" t="s">
        <v>649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12.75">
      <c r="A105" t="s">
        <v>60</v>
      </c>
      <c r="E105" s="39" t="s">
        <v>635</v>
      </c>
    </row>
    <row r="106" spans="1:16" ht="12.75">
      <c r="A106" t="s">
        <v>50</v>
      </c>
      <c s="34" t="s">
        <v>184</v>
      </c>
      <c s="34" t="s">
        <v>2030</v>
      </c>
      <c s="35" t="s">
        <v>5</v>
      </c>
      <c s="6" t="s">
        <v>2031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634</v>
      </c>
    </row>
    <row r="109" spans="1:5" ht="12.75">
      <c r="A109" t="s">
        <v>60</v>
      </c>
      <c r="E109" s="39" t="s">
        <v>635</v>
      </c>
    </row>
    <row r="110" spans="1:16" ht="12.75">
      <c r="A110" t="s">
        <v>50</v>
      </c>
      <c s="34" t="s">
        <v>187</v>
      </c>
      <c s="34" t="s">
        <v>2032</v>
      </c>
      <c s="35" t="s">
        <v>5</v>
      </c>
      <c s="6" t="s">
        <v>2033</v>
      </c>
      <c s="36" t="s">
        <v>79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634</v>
      </c>
    </row>
    <row r="113" spans="1:5" ht="12.75">
      <c r="A113" t="s">
        <v>60</v>
      </c>
      <c r="E113" s="39" t="s">
        <v>635</v>
      </c>
    </row>
    <row r="114" spans="1:16" ht="12.75">
      <c r="A114" t="s">
        <v>50</v>
      </c>
      <c s="34" t="s">
        <v>190</v>
      </c>
      <c s="34" t="s">
        <v>2034</v>
      </c>
      <c s="35" t="s">
        <v>5</v>
      </c>
      <c s="6" t="s">
        <v>2035</v>
      </c>
      <c s="36" t="s">
        <v>79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634</v>
      </c>
    </row>
    <row r="117" spans="1:5" ht="12.75">
      <c r="A117" t="s">
        <v>60</v>
      </c>
      <c r="E117" s="39" t="s">
        <v>635</v>
      </c>
    </row>
    <row r="118" spans="1:16" ht="12.75">
      <c r="A118" t="s">
        <v>50</v>
      </c>
      <c s="34" t="s">
        <v>193</v>
      </c>
      <c s="34" t="s">
        <v>1496</v>
      </c>
      <c s="35" t="s">
        <v>5</v>
      </c>
      <c s="6" t="s">
        <v>1497</v>
      </c>
      <c s="36" t="s">
        <v>69</v>
      </c>
      <c s="37">
        <v>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634</v>
      </c>
    </row>
    <row r="121" spans="1:5" ht="12.75">
      <c r="A121" t="s">
        <v>60</v>
      </c>
      <c r="E121" s="39" t="s">
        <v>635</v>
      </c>
    </row>
    <row r="122" spans="1:16" ht="12.75">
      <c r="A122" t="s">
        <v>50</v>
      </c>
      <c s="34" t="s">
        <v>196</v>
      </c>
      <c s="34" t="s">
        <v>1498</v>
      </c>
      <c s="35" t="s">
        <v>5</v>
      </c>
      <c s="6" t="s">
        <v>1499</v>
      </c>
      <c s="36" t="s">
        <v>69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634</v>
      </c>
    </row>
    <row r="125" spans="1:5" ht="12.75">
      <c r="A125" t="s">
        <v>60</v>
      </c>
      <c r="E125" s="39" t="s">
        <v>635</v>
      </c>
    </row>
    <row r="126" spans="1:16" ht="12.75">
      <c r="A126" t="s">
        <v>50</v>
      </c>
      <c s="34" t="s">
        <v>199</v>
      </c>
      <c s="34" t="s">
        <v>2036</v>
      </c>
      <c s="35" t="s">
        <v>5</v>
      </c>
      <c s="6" t="s">
        <v>2037</v>
      </c>
      <c s="36" t="s">
        <v>69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634</v>
      </c>
    </row>
    <row r="129" spans="1:5" ht="12.75">
      <c r="A129" t="s">
        <v>60</v>
      </c>
      <c r="E129" s="39" t="s">
        <v>635</v>
      </c>
    </row>
    <row r="130" spans="1:16" ht="12.75">
      <c r="A130" t="s">
        <v>50</v>
      </c>
      <c s="34" t="s">
        <v>202</v>
      </c>
      <c s="34" t="s">
        <v>2038</v>
      </c>
      <c s="35" t="s">
        <v>5</v>
      </c>
      <c s="6" t="s">
        <v>2039</v>
      </c>
      <c s="36" t="s">
        <v>79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634</v>
      </c>
    </row>
    <row r="133" spans="1:5" ht="12.75">
      <c r="A133" t="s">
        <v>60</v>
      </c>
      <c r="E133" s="39" t="s">
        <v>635</v>
      </c>
    </row>
    <row r="134" spans="1:16" ht="12.75">
      <c r="A134" t="s">
        <v>50</v>
      </c>
      <c s="34" t="s">
        <v>205</v>
      </c>
      <c s="34" t="s">
        <v>665</v>
      </c>
      <c s="35" t="s">
        <v>5</v>
      </c>
      <c s="6" t="s">
        <v>666</v>
      </c>
      <c s="36" t="s">
        <v>79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634</v>
      </c>
    </row>
    <row r="137" spans="1:5" ht="12.75">
      <c r="A137" t="s">
        <v>60</v>
      </c>
      <c r="E137" s="39" t="s">
        <v>635</v>
      </c>
    </row>
    <row r="138" spans="1:16" ht="12.75">
      <c r="A138" t="s">
        <v>50</v>
      </c>
      <c s="34" t="s">
        <v>208</v>
      </c>
      <c s="34" t="s">
        <v>2040</v>
      </c>
      <c s="35" t="s">
        <v>5</v>
      </c>
      <c s="6" t="s">
        <v>2041</v>
      </c>
      <c s="36" t="s">
        <v>79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634</v>
      </c>
    </row>
    <row r="141" spans="1:5" ht="12.75">
      <c r="A141" t="s">
        <v>60</v>
      </c>
      <c r="E141" s="39" t="s">
        <v>635</v>
      </c>
    </row>
    <row r="142" spans="1:16" ht="12.75">
      <c r="A142" t="s">
        <v>50</v>
      </c>
      <c s="34" t="s">
        <v>211</v>
      </c>
      <c s="34" t="s">
        <v>2042</v>
      </c>
      <c s="35" t="s">
        <v>5</v>
      </c>
      <c s="6" t="s">
        <v>2043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634</v>
      </c>
    </row>
    <row r="145" spans="1:5" ht="12.75">
      <c r="A145" t="s">
        <v>60</v>
      </c>
      <c r="E145" s="39" t="s">
        <v>635</v>
      </c>
    </row>
    <row r="146" spans="1:16" ht="25.5">
      <c r="A146" t="s">
        <v>50</v>
      </c>
      <c s="34" t="s">
        <v>214</v>
      </c>
      <c s="34" t="s">
        <v>1435</v>
      </c>
      <c s="35" t="s">
        <v>5</v>
      </c>
      <c s="6" t="s">
        <v>1436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634</v>
      </c>
    </row>
    <row r="149" spans="1:5" ht="12.75">
      <c r="A149" t="s">
        <v>60</v>
      </c>
      <c r="E149" s="39" t="s">
        <v>635</v>
      </c>
    </row>
    <row r="150" spans="1:16" ht="12.75">
      <c r="A150" t="s">
        <v>50</v>
      </c>
      <c s="34" t="s">
        <v>217</v>
      </c>
      <c s="34" t="s">
        <v>2044</v>
      </c>
      <c s="35" t="s">
        <v>5</v>
      </c>
      <c s="6" t="s">
        <v>2045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634</v>
      </c>
    </row>
    <row r="153" spans="1:5" ht="12.75">
      <c r="A153" t="s">
        <v>60</v>
      </c>
      <c r="E153" s="39" t="s">
        <v>635</v>
      </c>
    </row>
    <row r="154" spans="1:16" ht="12.75">
      <c r="A154" t="s">
        <v>50</v>
      </c>
      <c s="34" t="s">
        <v>220</v>
      </c>
      <c s="34" t="s">
        <v>2046</v>
      </c>
      <c s="35" t="s">
        <v>5</v>
      </c>
      <c s="6" t="s">
        <v>2047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634</v>
      </c>
    </row>
    <row r="157" spans="1:5" ht="12.75">
      <c r="A157" t="s">
        <v>60</v>
      </c>
      <c r="E157" s="39" t="s">
        <v>635</v>
      </c>
    </row>
    <row r="158" spans="1:16" ht="12.75">
      <c r="A158" t="s">
        <v>50</v>
      </c>
      <c s="34" t="s">
        <v>223</v>
      </c>
      <c s="34" t="s">
        <v>2048</v>
      </c>
      <c s="35" t="s">
        <v>5</v>
      </c>
      <c s="6" t="s">
        <v>2049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634</v>
      </c>
    </row>
    <row r="161" spans="1:5" ht="12.75">
      <c r="A161" t="s">
        <v>60</v>
      </c>
      <c r="E161" s="39" t="s">
        <v>635</v>
      </c>
    </row>
    <row r="162" spans="1:16" ht="12.75">
      <c r="A162" t="s">
        <v>50</v>
      </c>
      <c s="34" t="s">
        <v>226</v>
      </c>
      <c s="34" t="s">
        <v>2050</v>
      </c>
      <c s="35" t="s">
        <v>5</v>
      </c>
      <c s="6" t="s">
        <v>2051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634</v>
      </c>
    </row>
    <row r="165" spans="1:5" ht="12.75">
      <c r="A165" t="s">
        <v>60</v>
      </c>
      <c r="E165" s="39" t="s">
        <v>635</v>
      </c>
    </row>
    <row r="166" spans="1:16" ht="12.75">
      <c r="A166" t="s">
        <v>50</v>
      </c>
      <c s="34" t="s">
        <v>227</v>
      </c>
      <c s="34" t="s">
        <v>2052</v>
      </c>
      <c s="35" t="s">
        <v>5</v>
      </c>
      <c s="6" t="s">
        <v>2053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634</v>
      </c>
    </row>
    <row r="169" spans="1:5" ht="12.75">
      <c r="A169" t="s">
        <v>60</v>
      </c>
      <c r="E169" s="39" t="s">
        <v>635</v>
      </c>
    </row>
    <row r="170" spans="1:16" ht="12.75">
      <c r="A170" t="s">
        <v>50</v>
      </c>
      <c s="34" t="s">
        <v>228</v>
      </c>
      <c s="34" t="s">
        <v>2054</v>
      </c>
      <c s="35" t="s">
        <v>5</v>
      </c>
      <c s="6" t="s">
        <v>2055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634</v>
      </c>
    </row>
    <row r="173" spans="1:5" ht="12.75">
      <c r="A173" t="s">
        <v>60</v>
      </c>
      <c r="E173" s="39" t="s">
        <v>635</v>
      </c>
    </row>
    <row r="174" spans="1:16" ht="12.75">
      <c r="A174" t="s">
        <v>50</v>
      </c>
      <c s="34" t="s">
        <v>231</v>
      </c>
      <c s="34" t="s">
        <v>2056</v>
      </c>
      <c s="35" t="s">
        <v>5</v>
      </c>
      <c s="6" t="s">
        <v>2057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634</v>
      </c>
    </row>
    <row r="177" spans="1:5" ht="12.75">
      <c r="A177" t="s">
        <v>60</v>
      </c>
      <c r="E177" s="39" t="s">
        <v>635</v>
      </c>
    </row>
    <row r="178" spans="1:16" ht="12.75">
      <c r="A178" t="s">
        <v>50</v>
      </c>
      <c s="34" t="s">
        <v>232</v>
      </c>
      <c s="34" t="s">
        <v>2058</v>
      </c>
      <c s="35" t="s">
        <v>5</v>
      </c>
      <c s="6" t="s">
        <v>2059</v>
      </c>
      <c s="36" t="s">
        <v>79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634</v>
      </c>
    </row>
    <row r="181" spans="1:5" ht="12.75">
      <c r="A181" t="s">
        <v>60</v>
      </c>
      <c r="E181" s="39" t="s">
        <v>635</v>
      </c>
    </row>
    <row r="182" spans="1:16" ht="12.75">
      <c r="A182" t="s">
        <v>50</v>
      </c>
      <c s="34" t="s">
        <v>233</v>
      </c>
      <c s="34" t="s">
        <v>2060</v>
      </c>
      <c s="35" t="s">
        <v>5</v>
      </c>
      <c s="6" t="s">
        <v>2061</v>
      </c>
      <c s="36" t="s">
        <v>79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634</v>
      </c>
    </row>
    <row r="185" spans="1:5" ht="12.75">
      <c r="A185" t="s">
        <v>60</v>
      </c>
      <c r="E185" s="39" t="s">
        <v>635</v>
      </c>
    </row>
    <row r="186" spans="1:16" ht="12.75">
      <c r="A186" t="s">
        <v>50</v>
      </c>
      <c s="34" t="s">
        <v>293</v>
      </c>
      <c s="34" t="s">
        <v>2062</v>
      </c>
      <c s="35" t="s">
        <v>5</v>
      </c>
      <c s="6" t="s">
        <v>2063</v>
      </c>
      <c s="36" t="s">
        <v>79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634</v>
      </c>
    </row>
    <row r="189" spans="1:5" ht="12.75">
      <c r="A189" t="s">
        <v>60</v>
      </c>
      <c r="E189" s="39" t="s">
        <v>635</v>
      </c>
    </row>
    <row r="190" spans="1:16" ht="12.75">
      <c r="A190" t="s">
        <v>50</v>
      </c>
      <c s="34" t="s">
        <v>296</v>
      </c>
      <c s="34" t="s">
        <v>2064</v>
      </c>
      <c s="35" t="s">
        <v>5</v>
      </c>
      <c s="6" t="s">
        <v>2065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634</v>
      </c>
    </row>
    <row r="193" spans="1:5" ht="12.75">
      <c r="A193" t="s">
        <v>60</v>
      </c>
      <c r="E193" s="39" t="s">
        <v>635</v>
      </c>
    </row>
    <row r="194" spans="1:16" ht="12.75">
      <c r="A194" t="s">
        <v>50</v>
      </c>
      <c s="34" t="s">
        <v>299</v>
      </c>
      <c s="34" t="s">
        <v>2066</v>
      </c>
      <c s="35" t="s">
        <v>5</v>
      </c>
      <c s="6" t="s">
        <v>2067</v>
      </c>
      <c s="36" t="s">
        <v>79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634</v>
      </c>
    </row>
    <row r="197" spans="1:5" ht="12.75">
      <c r="A197" t="s">
        <v>60</v>
      </c>
      <c r="E197" s="39" t="s">
        <v>635</v>
      </c>
    </row>
    <row r="198" spans="1:16" ht="12.75">
      <c r="A198" t="s">
        <v>50</v>
      </c>
      <c s="34" t="s">
        <v>302</v>
      </c>
      <c s="34" t="s">
        <v>2068</v>
      </c>
      <c s="35" t="s">
        <v>5</v>
      </c>
      <c s="6" t="s">
        <v>2069</v>
      </c>
      <c s="36" t="s">
        <v>69</v>
      </c>
      <c s="37">
        <v>50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70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634</v>
      </c>
    </row>
    <row r="201" spans="1:5" ht="12.75">
      <c r="A201" t="s">
        <v>60</v>
      </c>
      <c r="E201" s="39" t="s">
        <v>635</v>
      </c>
    </row>
    <row r="202" spans="1:16" ht="12.75">
      <c r="A202" t="s">
        <v>50</v>
      </c>
      <c s="34" t="s">
        <v>305</v>
      </c>
      <c s="34" t="s">
        <v>2070</v>
      </c>
      <c s="35" t="s">
        <v>5</v>
      </c>
      <c s="6" t="s">
        <v>2071</v>
      </c>
      <c s="36" t="s">
        <v>69</v>
      </c>
      <c s="37">
        <v>50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70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634</v>
      </c>
    </row>
    <row r="205" spans="1:5" ht="12.75">
      <c r="A205" t="s">
        <v>60</v>
      </c>
      <c r="E205" s="39" t="s">
        <v>635</v>
      </c>
    </row>
    <row r="206" spans="1:16" ht="12.75">
      <c r="A206" t="s">
        <v>50</v>
      </c>
      <c s="34" t="s">
        <v>308</v>
      </c>
      <c s="34" t="s">
        <v>2072</v>
      </c>
      <c s="35" t="s">
        <v>5</v>
      </c>
      <c s="6" t="s">
        <v>2073</v>
      </c>
      <c s="36" t="s">
        <v>69</v>
      </c>
      <c s="37">
        <v>75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70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634</v>
      </c>
    </row>
    <row r="209" spans="1:5" ht="12.75">
      <c r="A209" t="s">
        <v>60</v>
      </c>
      <c r="E209" s="39" t="s">
        <v>635</v>
      </c>
    </row>
    <row r="210" spans="1:16" ht="12.75">
      <c r="A210" t="s">
        <v>50</v>
      </c>
      <c s="34" t="s">
        <v>311</v>
      </c>
      <c s="34" t="s">
        <v>2074</v>
      </c>
      <c s="35" t="s">
        <v>5</v>
      </c>
      <c s="6" t="s">
        <v>2075</v>
      </c>
      <c s="36" t="s">
        <v>69</v>
      </c>
      <c s="37">
        <v>20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70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634</v>
      </c>
    </row>
    <row r="213" spans="1:5" ht="12.75">
      <c r="A213" t="s">
        <v>60</v>
      </c>
      <c r="E213" s="39" t="s">
        <v>635</v>
      </c>
    </row>
    <row r="214" spans="1:16" ht="12.75">
      <c r="A214" t="s">
        <v>50</v>
      </c>
      <c s="34" t="s">
        <v>314</v>
      </c>
      <c s="34" t="s">
        <v>2076</v>
      </c>
      <c s="35" t="s">
        <v>5</v>
      </c>
      <c s="6" t="s">
        <v>2077</v>
      </c>
      <c s="36" t="s">
        <v>69</v>
      </c>
      <c s="37">
        <v>20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70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634</v>
      </c>
    </row>
    <row r="217" spans="1:5" ht="12.75">
      <c r="A217" t="s">
        <v>60</v>
      </c>
      <c r="E217" s="39" t="s">
        <v>635</v>
      </c>
    </row>
    <row r="218" spans="1:16" ht="12.75">
      <c r="A218" t="s">
        <v>50</v>
      </c>
      <c s="34" t="s">
        <v>317</v>
      </c>
      <c s="34" t="s">
        <v>2078</v>
      </c>
      <c s="35" t="s">
        <v>5</v>
      </c>
      <c s="6" t="s">
        <v>2079</v>
      </c>
      <c s="36" t="s">
        <v>79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70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634</v>
      </c>
    </row>
    <row r="221" spans="1:5" ht="12.75">
      <c r="A221" t="s">
        <v>60</v>
      </c>
      <c r="E221" s="39" t="s">
        <v>635</v>
      </c>
    </row>
    <row r="222" spans="1:16" ht="12.75">
      <c r="A222" t="s">
        <v>50</v>
      </c>
      <c s="34" t="s">
        <v>320</v>
      </c>
      <c s="34" t="s">
        <v>2080</v>
      </c>
      <c s="35" t="s">
        <v>5</v>
      </c>
      <c s="6" t="s">
        <v>2081</v>
      </c>
      <c s="36" t="s">
        <v>79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70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.75">
      <c r="A224" s="35" t="s">
        <v>59</v>
      </c>
      <c r="E224" s="40" t="s">
        <v>634</v>
      </c>
    </row>
    <row r="225" spans="1:5" ht="12.75">
      <c r="A225" t="s">
        <v>60</v>
      </c>
      <c r="E225" s="39" t="s">
        <v>635</v>
      </c>
    </row>
    <row r="226" spans="1:16" ht="12.75">
      <c r="A226" t="s">
        <v>50</v>
      </c>
      <c s="34" t="s">
        <v>323</v>
      </c>
      <c s="34" t="s">
        <v>2082</v>
      </c>
      <c s="35" t="s">
        <v>5</v>
      </c>
      <c s="6" t="s">
        <v>2083</v>
      </c>
      <c s="36" t="s">
        <v>79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70</v>
      </c>
      <c>
        <f>(M226*21)/100</f>
      </c>
      <c t="s">
        <v>28</v>
      </c>
    </row>
    <row r="227" spans="1:5" ht="12.75">
      <c r="A227" s="35" t="s">
        <v>57</v>
      </c>
      <c r="E227" s="39" t="s">
        <v>5</v>
      </c>
    </row>
    <row r="228" spans="1:5" ht="12.75">
      <c r="A228" s="35" t="s">
        <v>59</v>
      </c>
      <c r="E228" s="40" t="s">
        <v>634</v>
      </c>
    </row>
    <row r="229" spans="1:5" ht="12.75">
      <c r="A229" t="s">
        <v>60</v>
      </c>
      <c r="E229" s="39" t="s">
        <v>635</v>
      </c>
    </row>
    <row r="230" spans="1:16" ht="25.5">
      <c r="A230" t="s">
        <v>50</v>
      </c>
      <c s="34" t="s">
        <v>327</v>
      </c>
      <c s="34" t="s">
        <v>2084</v>
      </c>
      <c s="35" t="s">
        <v>5</v>
      </c>
      <c s="6" t="s">
        <v>2085</v>
      </c>
      <c s="36" t="s">
        <v>79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70</v>
      </c>
      <c>
        <f>(M230*21)/100</f>
      </c>
      <c t="s">
        <v>28</v>
      </c>
    </row>
    <row r="231" spans="1:5" ht="12.75">
      <c r="A231" s="35" t="s">
        <v>57</v>
      </c>
      <c r="E231" s="39" t="s">
        <v>5</v>
      </c>
    </row>
    <row r="232" spans="1:5" ht="12.75">
      <c r="A232" s="35" t="s">
        <v>59</v>
      </c>
      <c r="E232" s="40" t="s">
        <v>634</v>
      </c>
    </row>
    <row r="233" spans="1:5" ht="12.75">
      <c r="A233" t="s">
        <v>60</v>
      </c>
      <c r="E233" s="39" t="s">
        <v>635</v>
      </c>
    </row>
    <row r="234" spans="1:16" ht="12.75">
      <c r="A234" t="s">
        <v>50</v>
      </c>
      <c s="34" t="s">
        <v>330</v>
      </c>
      <c s="34" t="s">
        <v>2086</v>
      </c>
      <c s="35" t="s">
        <v>5</v>
      </c>
      <c s="6" t="s">
        <v>2087</v>
      </c>
      <c s="36" t="s">
        <v>79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70</v>
      </c>
      <c>
        <f>(M234*21)/100</f>
      </c>
      <c t="s">
        <v>28</v>
      </c>
    </row>
    <row r="235" spans="1:5" ht="12.75">
      <c r="A235" s="35" t="s">
        <v>57</v>
      </c>
      <c r="E235" s="39" t="s">
        <v>5</v>
      </c>
    </row>
    <row r="236" spans="1:5" ht="12.75">
      <c r="A236" s="35" t="s">
        <v>59</v>
      </c>
      <c r="E236" s="40" t="s">
        <v>634</v>
      </c>
    </row>
    <row r="237" spans="1:5" ht="12.75">
      <c r="A237" t="s">
        <v>60</v>
      </c>
      <c r="E237" s="39" t="s">
        <v>635</v>
      </c>
    </row>
    <row r="238" spans="1:16" ht="12.75">
      <c r="A238" t="s">
        <v>50</v>
      </c>
      <c s="34" t="s">
        <v>333</v>
      </c>
      <c s="34" t="s">
        <v>2088</v>
      </c>
      <c s="35" t="s">
        <v>5</v>
      </c>
      <c s="6" t="s">
        <v>2089</v>
      </c>
      <c s="36" t="s">
        <v>79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70</v>
      </c>
      <c>
        <f>(M238*21)/100</f>
      </c>
      <c t="s">
        <v>28</v>
      </c>
    </row>
    <row r="239" spans="1:5" ht="12.75">
      <c r="A239" s="35" t="s">
        <v>57</v>
      </c>
      <c r="E239" s="39" t="s">
        <v>5</v>
      </c>
    </row>
    <row r="240" spans="1:5" ht="12.75">
      <c r="A240" s="35" t="s">
        <v>59</v>
      </c>
      <c r="E240" s="40" t="s">
        <v>634</v>
      </c>
    </row>
    <row r="241" spans="1:5" ht="12.75">
      <c r="A241" t="s">
        <v>60</v>
      </c>
      <c r="E241" s="39" t="s">
        <v>635</v>
      </c>
    </row>
    <row r="242" spans="1:16" ht="12.75">
      <c r="A242" t="s">
        <v>50</v>
      </c>
      <c s="34" t="s">
        <v>336</v>
      </c>
      <c s="34" t="s">
        <v>2090</v>
      </c>
      <c s="35" t="s">
        <v>5</v>
      </c>
      <c s="6" t="s">
        <v>2091</v>
      </c>
      <c s="36" t="s">
        <v>79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70</v>
      </c>
      <c>
        <f>(M242*21)/100</f>
      </c>
      <c t="s">
        <v>28</v>
      </c>
    </row>
    <row r="243" spans="1:5" ht="12.75">
      <c r="A243" s="35" t="s">
        <v>57</v>
      </c>
      <c r="E243" s="39" t="s">
        <v>5</v>
      </c>
    </row>
    <row r="244" spans="1:5" ht="12.75">
      <c r="A244" s="35" t="s">
        <v>59</v>
      </c>
      <c r="E244" s="40" t="s">
        <v>634</v>
      </c>
    </row>
    <row r="245" spans="1:5" ht="12.75">
      <c r="A245" t="s">
        <v>60</v>
      </c>
      <c r="E245" s="39" t="s">
        <v>635</v>
      </c>
    </row>
    <row r="246" spans="1:16" ht="25.5">
      <c r="A246" t="s">
        <v>50</v>
      </c>
      <c s="34" t="s">
        <v>339</v>
      </c>
      <c s="34" t="s">
        <v>2092</v>
      </c>
      <c s="35" t="s">
        <v>5</v>
      </c>
      <c s="6" t="s">
        <v>2093</v>
      </c>
      <c s="36" t="s">
        <v>79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70</v>
      </c>
      <c>
        <f>(M246*21)/100</f>
      </c>
      <c t="s">
        <v>28</v>
      </c>
    </row>
    <row r="247" spans="1:5" ht="12.75">
      <c r="A247" s="35" t="s">
        <v>57</v>
      </c>
      <c r="E247" s="39" t="s">
        <v>5</v>
      </c>
    </row>
    <row r="248" spans="1:5" ht="12.75">
      <c r="A248" s="35" t="s">
        <v>59</v>
      </c>
      <c r="E248" s="40" t="s">
        <v>634</v>
      </c>
    </row>
    <row r="249" spans="1:5" ht="12.75">
      <c r="A249" t="s">
        <v>60</v>
      </c>
      <c r="E249" s="39" t="s">
        <v>635</v>
      </c>
    </row>
    <row r="250" spans="1:16" ht="12.75">
      <c r="A250" t="s">
        <v>50</v>
      </c>
      <c s="34" t="s">
        <v>342</v>
      </c>
      <c s="34" t="s">
        <v>2094</v>
      </c>
      <c s="35" t="s">
        <v>5</v>
      </c>
      <c s="6" t="s">
        <v>2095</v>
      </c>
      <c s="36" t="s">
        <v>79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70</v>
      </c>
      <c>
        <f>(M250*21)/100</f>
      </c>
      <c t="s">
        <v>28</v>
      </c>
    </row>
    <row r="251" spans="1:5" ht="12.75">
      <c r="A251" s="35" t="s">
        <v>57</v>
      </c>
      <c r="E251" s="39" t="s">
        <v>5</v>
      </c>
    </row>
    <row r="252" spans="1:5" ht="12.75">
      <c r="A252" s="35" t="s">
        <v>59</v>
      </c>
      <c r="E252" s="40" t="s">
        <v>634</v>
      </c>
    </row>
    <row r="253" spans="1:5" ht="12.75">
      <c r="A253" t="s">
        <v>60</v>
      </c>
      <c r="E253" s="39" t="s">
        <v>635</v>
      </c>
    </row>
    <row r="254" spans="1:16" ht="12.75">
      <c r="A254" t="s">
        <v>50</v>
      </c>
      <c s="34" t="s">
        <v>343</v>
      </c>
      <c s="34" t="s">
        <v>2096</v>
      </c>
      <c s="35" t="s">
        <v>5</v>
      </c>
      <c s="6" t="s">
        <v>2097</v>
      </c>
      <c s="36" t="s">
        <v>79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70</v>
      </c>
      <c>
        <f>(M254*21)/100</f>
      </c>
      <c t="s">
        <v>28</v>
      </c>
    </row>
    <row r="255" spans="1:5" ht="12.75">
      <c r="A255" s="35" t="s">
        <v>57</v>
      </c>
      <c r="E255" s="39" t="s">
        <v>5</v>
      </c>
    </row>
    <row r="256" spans="1:5" ht="12.75">
      <c r="A256" s="35" t="s">
        <v>59</v>
      </c>
      <c r="E256" s="40" t="s">
        <v>634</v>
      </c>
    </row>
    <row r="257" spans="1:5" ht="12.75">
      <c r="A257" t="s">
        <v>60</v>
      </c>
      <c r="E257" s="39" t="s">
        <v>635</v>
      </c>
    </row>
    <row r="258" spans="1:16" ht="12.75">
      <c r="A258" t="s">
        <v>50</v>
      </c>
      <c s="34" t="s">
        <v>346</v>
      </c>
      <c s="34" t="s">
        <v>2098</v>
      </c>
      <c s="35" t="s">
        <v>5</v>
      </c>
      <c s="6" t="s">
        <v>2099</v>
      </c>
      <c s="36" t="s">
        <v>79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70</v>
      </c>
      <c>
        <f>(M258*21)/100</f>
      </c>
      <c t="s">
        <v>28</v>
      </c>
    </row>
    <row r="259" spans="1:5" ht="12.75">
      <c r="A259" s="35" t="s">
        <v>57</v>
      </c>
      <c r="E259" s="39" t="s">
        <v>5</v>
      </c>
    </row>
    <row r="260" spans="1:5" ht="12.75">
      <c r="A260" s="35" t="s">
        <v>59</v>
      </c>
      <c r="E260" s="40" t="s">
        <v>634</v>
      </c>
    </row>
    <row r="261" spans="1:5" ht="12.75">
      <c r="A261" t="s">
        <v>60</v>
      </c>
      <c r="E261" s="39" t="s">
        <v>635</v>
      </c>
    </row>
    <row r="262" spans="1:16" ht="12.75">
      <c r="A262" t="s">
        <v>50</v>
      </c>
      <c s="34" t="s">
        <v>349</v>
      </c>
      <c s="34" t="s">
        <v>2100</v>
      </c>
      <c s="35" t="s">
        <v>5</v>
      </c>
      <c s="6" t="s">
        <v>2101</v>
      </c>
      <c s="36" t="s">
        <v>79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70</v>
      </c>
      <c>
        <f>(M262*21)/100</f>
      </c>
      <c t="s">
        <v>28</v>
      </c>
    </row>
    <row r="263" spans="1:5" ht="12.75">
      <c r="A263" s="35" t="s">
        <v>57</v>
      </c>
      <c r="E263" s="39" t="s">
        <v>5</v>
      </c>
    </row>
    <row r="264" spans="1:5" ht="12.75">
      <c r="A264" s="35" t="s">
        <v>59</v>
      </c>
      <c r="E264" s="40" t="s">
        <v>634</v>
      </c>
    </row>
    <row r="265" spans="1:5" ht="12.75">
      <c r="A265" t="s">
        <v>60</v>
      </c>
      <c r="E265" s="39" t="s">
        <v>635</v>
      </c>
    </row>
    <row r="266" spans="1:16" ht="12.75">
      <c r="A266" t="s">
        <v>50</v>
      </c>
      <c s="34" t="s">
        <v>352</v>
      </c>
      <c s="34" t="s">
        <v>2102</v>
      </c>
      <c s="35" t="s">
        <v>5</v>
      </c>
      <c s="6" t="s">
        <v>2103</v>
      </c>
      <c s="36" t="s">
        <v>79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70</v>
      </c>
      <c>
        <f>(M266*21)/100</f>
      </c>
      <c t="s">
        <v>28</v>
      </c>
    </row>
    <row r="267" spans="1:5" ht="12.75">
      <c r="A267" s="35" t="s">
        <v>57</v>
      </c>
      <c r="E267" s="39" t="s">
        <v>5</v>
      </c>
    </row>
    <row r="268" spans="1:5" ht="12.75">
      <c r="A268" s="35" t="s">
        <v>59</v>
      </c>
      <c r="E268" s="40" t="s">
        <v>634</v>
      </c>
    </row>
    <row r="269" spans="1:5" ht="12.75">
      <c r="A269" t="s">
        <v>60</v>
      </c>
      <c r="E269" s="39" t="s">
        <v>635</v>
      </c>
    </row>
    <row r="270" spans="1:16" ht="12.75">
      <c r="A270" t="s">
        <v>50</v>
      </c>
      <c s="34" t="s">
        <v>355</v>
      </c>
      <c s="34" t="s">
        <v>2104</v>
      </c>
      <c s="35" t="s">
        <v>5</v>
      </c>
      <c s="6" t="s">
        <v>2105</v>
      </c>
      <c s="36" t="s">
        <v>79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70</v>
      </c>
      <c>
        <f>(M270*21)/100</f>
      </c>
      <c t="s">
        <v>28</v>
      </c>
    </row>
    <row r="271" spans="1:5" ht="12.75">
      <c r="A271" s="35" t="s">
        <v>57</v>
      </c>
      <c r="E271" s="39" t="s">
        <v>5</v>
      </c>
    </row>
    <row r="272" spans="1:5" ht="12.75">
      <c r="A272" s="35" t="s">
        <v>59</v>
      </c>
      <c r="E272" s="40" t="s">
        <v>634</v>
      </c>
    </row>
    <row r="273" spans="1:5" ht="12.75">
      <c r="A273" t="s">
        <v>60</v>
      </c>
      <c r="E273" s="39" t="s">
        <v>635</v>
      </c>
    </row>
    <row r="274" spans="1:16" ht="12.75">
      <c r="A274" t="s">
        <v>50</v>
      </c>
      <c s="34" t="s">
        <v>358</v>
      </c>
      <c s="34" t="s">
        <v>2106</v>
      </c>
      <c s="35" t="s">
        <v>5</v>
      </c>
      <c s="6" t="s">
        <v>2107</v>
      </c>
      <c s="36" t="s">
        <v>79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70</v>
      </c>
      <c>
        <f>(M274*21)/100</f>
      </c>
      <c t="s">
        <v>28</v>
      </c>
    </row>
    <row r="275" spans="1:5" ht="12.75">
      <c r="A275" s="35" t="s">
        <v>57</v>
      </c>
      <c r="E275" s="39" t="s">
        <v>5</v>
      </c>
    </row>
    <row r="276" spans="1:5" ht="12.75">
      <c r="A276" s="35" t="s">
        <v>59</v>
      </c>
      <c r="E276" s="40" t="s">
        <v>634</v>
      </c>
    </row>
    <row r="277" spans="1:5" ht="12.75">
      <c r="A277" t="s">
        <v>60</v>
      </c>
      <c r="E277" s="39" t="s">
        <v>635</v>
      </c>
    </row>
    <row r="278" spans="1:16" ht="12.75">
      <c r="A278" t="s">
        <v>50</v>
      </c>
      <c s="34" t="s">
        <v>361</v>
      </c>
      <c s="34" t="s">
        <v>2108</v>
      </c>
      <c s="35" t="s">
        <v>5</v>
      </c>
      <c s="6" t="s">
        <v>2109</v>
      </c>
      <c s="36" t="s">
        <v>79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70</v>
      </c>
      <c>
        <f>(M278*21)/100</f>
      </c>
      <c t="s">
        <v>28</v>
      </c>
    </row>
    <row r="279" spans="1:5" ht="12.75">
      <c r="A279" s="35" t="s">
        <v>57</v>
      </c>
      <c r="E279" s="39" t="s">
        <v>5</v>
      </c>
    </row>
    <row r="280" spans="1:5" ht="12.75">
      <c r="A280" s="35" t="s">
        <v>59</v>
      </c>
      <c r="E280" s="40" t="s">
        <v>634</v>
      </c>
    </row>
    <row r="281" spans="1:5" ht="12.75">
      <c r="A281" t="s">
        <v>60</v>
      </c>
      <c r="E281" s="39" t="s">
        <v>635</v>
      </c>
    </row>
    <row r="282" spans="1:16" ht="12.75">
      <c r="A282" t="s">
        <v>50</v>
      </c>
      <c s="34" t="s">
        <v>364</v>
      </c>
      <c s="34" t="s">
        <v>2110</v>
      </c>
      <c s="35" t="s">
        <v>5</v>
      </c>
      <c s="6" t="s">
        <v>2111</v>
      </c>
      <c s="36" t="s">
        <v>79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70</v>
      </c>
      <c>
        <f>(M282*21)/100</f>
      </c>
      <c t="s">
        <v>28</v>
      </c>
    </row>
    <row r="283" spans="1:5" ht="12.75">
      <c r="A283" s="35" t="s">
        <v>57</v>
      </c>
      <c r="E283" s="39" t="s">
        <v>5</v>
      </c>
    </row>
    <row r="284" spans="1:5" ht="12.75">
      <c r="A284" s="35" t="s">
        <v>59</v>
      </c>
      <c r="E284" s="40" t="s">
        <v>634</v>
      </c>
    </row>
    <row r="285" spans="1:5" ht="12.75">
      <c r="A285" t="s">
        <v>60</v>
      </c>
      <c r="E285" s="39" t="s">
        <v>635</v>
      </c>
    </row>
    <row r="286" spans="1:16" ht="12.75">
      <c r="A286" t="s">
        <v>50</v>
      </c>
      <c s="34" t="s">
        <v>367</v>
      </c>
      <c s="34" t="s">
        <v>2112</v>
      </c>
      <c s="35" t="s">
        <v>5</v>
      </c>
      <c s="6" t="s">
        <v>2113</v>
      </c>
      <c s="36" t="s">
        <v>69</v>
      </c>
      <c s="37">
        <v>50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70</v>
      </c>
      <c>
        <f>(M286*21)/100</f>
      </c>
      <c t="s">
        <v>28</v>
      </c>
    </row>
    <row r="287" spans="1:5" ht="12.75">
      <c r="A287" s="35" t="s">
        <v>57</v>
      </c>
      <c r="E287" s="39" t="s">
        <v>5</v>
      </c>
    </row>
    <row r="288" spans="1:5" ht="12.75">
      <c r="A288" s="35" t="s">
        <v>59</v>
      </c>
      <c r="E288" s="40" t="s">
        <v>634</v>
      </c>
    </row>
    <row r="289" spans="1:5" ht="12.75">
      <c r="A289" t="s">
        <v>60</v>
      </c>
      <c r="E289" s="39" t="s">
        <v>635</v>
      </c>
    </row>
    <row r="290" spans="1:16" ht="12.75">
      <c r="A290" t="s">
        <v>50</v>
      </c>
      <c s="34" t="s">
        <v>370</v>
      </c>
      <c s="34" t="s">
        <v>2114</v>
      </c>
      <c s="35" t="s">
        <v>5</v>
      </c>
      <c s="6" t="s">
        <v>2115</v>
      </c>
      <c s="36" t="s">
        <v>69</v>
      </c>
      <c s="37">
        <v>50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70</v>
      </c>
      <c>
        <f>(M290*21)/100</f>
      </c>
      <c t="s">
        <v>28</v>
      </c>
    </row>
    <row r="291" spans="1:5" ht="12.75">
      <c r="A291" s="35" t="s">
        <v>57</v>
      </c>
      <c r="E291" s="39" t="s">
        <v>5</v>
      </c>
    </row>
    <row r="292" spans="1:5" ht="12.75">
      <c r="A292" s="35" t="s">
        <v>59</v>
      </c>
      <c r="E292" s="40" t="s">
        <v>634</v>
      </c>
    </row>
    <row r="293" spans="1:5" ht="12.75">
      <c r="A293" t="s">
        <v>60</v>
      </c>
      <c r="E293" s="39" t="s">
        <v>635</v>
      </c>
    </row>
    <row r="294" spans="1:16" ht="12.75">
      <c r="A294" t="s">
        <v>50</v>
      </c>
      <c s="34" t="s">
        <v>373</v>
      </c>
      <c s="34" t="s">
        <v>2116</v>
      </c>
      <c s="35" t="s">
        <v>5</v>
      </c>
      <c s="6" t="s">
        <v>2117</v>
      </c>
      <c s="36" t="s">
        <v>69</v>
      </c>
      <c s="37">
        <v>20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70</v>
      </c>
      <c>
        <f>(M294*21)/100</f>
      </c>
      <c t="s">
        <v>28</v>
      </c>
    </row>
    <row r="295" spans="1:5" ht="12.75">
      <c r="A295" s="35" t="s">
        <v>57</v>
      </c>
      <c r="E295" s="39" t="s">
        <v>5</v>
      </c>
    </row>
    <row r="296" spans="1:5" ht="12.75">
      <c r="A296" s="35" t="s">
        <v>59</v>
      </c>
      <c r="E296" s="40" t="s">
        <v>634</v>
      </c>
    </row>
    <row r="297" spans="1:5" ht="12.75">
      <c r="A297" t="s">
        <v>60</v>
      </c>
      <c r="E297" s="39" t="s">
        <v>635</v>
      </c>
    </row>
    <row r="298" spans="1:16" ht="12.75">
      <c r="A298" t="s">
        <v>50</v>
      </c>
      <c s="34" t="s">
        <v>376</v>
      </c>
      <c s="34" t="s">
        <v>2118</v>
      </c>
      <c s="35" t="s">
        <v>5</v>
      </c>
      <c s="6" t="s">
        <v>2119</v>
      </c>
      <c s="36" t="s">
        <v>79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70</v>
      </c>
      <c>
        <f>(M298*21)/100</f>
      </c>
      <c t="s">
        <v>28</v>
      </c>
    </row>
    <row r="299" spans="1:5" ht="12.75">
      <c r="A299" s="35" t="s">
        <v>57</v>
      </c>
      <c r="E299" s="39" t="s">
        <v>5</v>
      </c>
    </row>
    <row r="300" spans="1:5" ht="12.75">
      <c r="A300" s="35" t="s">
        <v>59</v>
      </c>
      <c r="E300" s="40" t="s">
        <v>634</v>
      </c>
    </row>
    <row r="301" spans="1:5" ht="12.75">
      <c r="A301" t="s">
        <v>60</v>
      </c>
      <c r="E301" s="39" t="s">
        <v>635</v>
      </c>
    </row>
    <row r="302" spans="1:16" ht="25.5">
      <c r="A302" t="s">
        <v>50</v>
      </c>
      <c s="34" t="s">
        <v>379</v>
      </c>
      <c s="34" t="s">
        <v>2120</v>
      </c>
      <c s="35" t="s">
        <v>5</v>
      </c>
      <c s="6" t="s">
        <v>2121</v>
      </c>
      <c s="36" t="s">
        <v>79</v>
      </c>
      <c s="37">
        <v>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70</v>
      </c>
      <c>
        <f>(M302*21)/100</f>
      </c>
      <c t="s">
        <v>28</v>
      </c>
    </row>
    <row r="303" spans="1:5" ht="12.75">
      <c r="A303" s="35" t="s">
        <v>57</v>
      </c>
      <c r="E303" s="39" t="s">
        <v>5</v>
      </c>
    </row>
    <row r="304" spans="1:5" ht="12.75">
      <c r="A304" s="35" t="s">
        <v>59</v>
      </c>
      <c r="E304" s="40" t="s">
        <v>634</v>
      </c>
    </row>
    <row r="305" spans="1:5" ht="12.75">
      <c r="A305" t="s">
        <v>60</v>
      </c>
      <c r="E305" s="39" t="s">
        <v>635</v>
      </c>
    </row>
    <row r="306" spans="1:16" ht="12.75">
      <c r="A306" t="s">
        <v>50</v>
      </c>
      <c s="34" t="s">
        <v>382</v>
      </c>
      <c s="34" t="s">
        <v>2122</v>
      </c>
      <c s="35" t="s">
        <v>5</v>
      </c>
      <c s="6" t="s">
        <v>2123</v>
      </c>
      <c s="36" t="s">
        <v>79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70</v>
      </c>
      <c>
        <f>(M306*21)/100</f>
      </c>
      <c t="s">
        <v>28</v>
      </c>
    </row>
    <row r="307" spans="1:5" ht="12.75">
      <c r="A307" s="35" t="s">
        <v>57</v>
      </c>
      <c r="E307" s="39" t="s">
        <v>5</v>
      </c>
    </row>
    <row r="308" spans="1:5" ht="12.75">
      <c r="A308" s="35" t="s">
        <v>59</v>
      </c>
      <c r="E308" s="40" t="s">
        <v>634</v>
      </c>
    </row>
    <row r="309" spans="1:5" ht="12.75">
      <c r="A309" t="s">
        <v>60</v>
      </c>
      <c r="E309" s="39" t="s">
        <v>635</v>
      </c>
    </row>
    <row r="310" spans="1:16" ht="12.75">
      <c r="A310" t="s">
        <v>50</v>
      </c>
      <c s="34" t="s">
        <v>385</v>
      </c>
      <c s="34" t="s">
        <v>2124</v>
      </c>
      <c s="35" t="s">
        <v>5</v>
      </c>
      <c s="6" t="s">
        <v>2125</v>
      </c>
      <c s="36" t="s">
        <v>79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70</v>
      </c>
      <c>
        <f>(M310*21)/100</f>
      </c>
      <c t="s">
        <v>28</v>
      </c>
    </row>
    <row r="311" spans="1:5" ht="12.75">
      <c r="A311" s="35" t="s">
        <v>57</v>
      </c>
      <c r="E311" s="39" t="s">
        <v>5</v>
      </c>
    </row>
    <row r="312" spans="1:5" ht="12.75">
      <c r="A312" s="35" t="s">
        <v>59</v>
      </c>
      <c r="E312" s="40" t="s">
        <v>634</v>
      </c>
    </row>
    <row r="313" spans="1:5" ht="12.75">
      <c r="A313" t="s">
        <v>60</v>
      </c>
      <c r="E313" s="39" t="s">
        <v>635</v>
      </c>
    </row>
    <row r="314" spans="1:16" ht="12.75">
      <c r="A314" t="s">
        <v>50</v>
      </c>
      <c s="34" t="s">
        <v>388</v>
      </c>
      <c s="34" t="s">
        <v>2126</v>
      </c>
      <c s="35" t="s">
        <v>5</v>
      </c>
      <c s="6" t="s">
        <v>2127</v>
      </c>
      <c s="36" t="s">
        <v>79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70</v>
      </c>
      <c>
        <f>(M314*21)/100</f>
      </c>
      <c t="s">
        <v>28</v>
      </c>
    </row>
    <row r="315" spans="1:5" ht="12.75">
      <c r="A315" s="35" t="s">
        <v>57</v>
      </c>
      <c r="E315" s="39" t="s">
        <v>5</v>
      </c>
    </row>
    <row r="316" spans="1:5" ht="12.75">
      <c r="A316" s="35" t="s">
        <v>59</v>
      </c>
      <c r="E316" s="40" t="s">
        <v>634</v>
      </c>
    </row>
    <row r="317" spans="1:5" ht="12.75">
      <c r="A317" t="s">
        <v>60</v>
      </c>
      <c r="E317" s="39" t="s">
        <v>635</v>
      </c>
    </row>
    <row r="318" spans="1:16" ht="12.75">
      <c r="A318" t="s">
        <v>50</v>
      </c>
      <c s="34" t="s">
        <v>391</v>
      </c>
      <c s="34" t="s">
        <v>2128</v>
      </c>
      <c s="35" t="s">
        <v>5</v>
      </c>
      <c s="6" t="s">
        <v>2129</v>
      </c>
      <c s="36" t="s">
        <v>79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70</v>
      </c>
      <c>
        <f>(M318*21)/100</f>
      </c>
      <c t="s">
        <v>28</v>
      </c>
    </row>
    <row r="319" spans="1:5" ht="12.75">
      <c r="A319" s="35" t="s">
        <v>57</v>
      </c>
      <c r="E319" s="39" t="s">
        <v>5</v>
      </c>
    </row>
    <row r="320" spans="1:5" ht="12.75">
      <c r="A320" s="35" t="s">
        <v>59</v>
      </c>
      <c r="E320" s="40" t="s">
        <v>634</v>
      </c>
    </row>
    <row r="321" spans="1:5" ht="12.75">
      <c r="A321" t="s">
        <v>60</v>
      </c>
      <c r="E321" s="39" t="s">
        <v>635</v>
      </c>
    </row>
    <row r="322" spans="1:16" ht="12.75">
      <c r="A322" t="s">
        <v>50</v>
      </c>
      <c s="34" t="s">
        <v>394</v>
      </c>
      <c s="34" t="s">
        <v>2130</v>
      </c>
      <c s="35" t="s">
        <v>5</v>
      </c>
      <c s="6" t="s">
        <v>2131</v>
      </c>
      <c s="36" t="s">
        <v>151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70</v>
      </c>
      <c>
        <f>(M322*21)/100</f>
      </c>
      <c t="s">
        <v>28</v>
      </c>
    </row>
    <row r="323" spans="1:5" ht="12.75">
      <c r="A323" s="35" t="s">
        <v>57</v>
      </c>
      <c r="E323" s="39" t="s">
        <v>5</v>
      </c>
    </row>
    <row r="324" spans="1:5" ht="12.75">
      <c r="A324" s="35" t="s">
        <v>59</v>
      </c>
      <c r="E324" s="40" t="s">
        <v>634</v>
      </c>
    </row>
    <row r="325" spans="1:5" ht="12.75">
      <c r="A325" t="s">
        <v>60</v>
      </c>
      <c r="E325" s="39" t="s">
        <v>635</v>
      </c>
    </row>
    <row r="326" spans="1:16" ht="12.75">
      <c r="A326" t="s">
        <v>50</v>
      </c>
      <c s="34" t="s">
        <v>395</v>
      </c>
      <c s="34" t="s">
        <v>2132</v>
      </c>
      <c s="35" t="s">
        <v>5</v>
      </c>
      <c s="6" t="s">
        <v>2133</v>
      </c>
      <c s="36" t="s">
        <v>79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70</v>
      </c>
      <c>
        <f>(M326*21)/100</f>
      </c>
      <c t="s">
        <v>28</v>
      </c>
    </row>
    <row r="327" spans="1:5" ht="12.75">
      <c r="A327" s="35" t="s">
        <v>57</v>
      </c>
      <c r="E327" s="39" t="s">
        <v>5</v>
      </c>
    </row>
    <row r="328" spans="1:5" ht="12.75">
      <c r="A328" s="35" t="s">
        <v>59</v>
      </c>
      <c r="E328" s="40" t="s">
        <v>634</v>
      </c>
    </row>
    <row r="329" spans="1:5" ht="12.75">
      <c r="A329" t="s">
        <v>60</v>
      </c>
      <c r="E329" s="39" t="s">
        <v>635</v>
      </c>
    </row>
    <row r="330" spans="1:16" ht="12.75">
      <c r="A330" t="s">
        <v>50</v>
      </c>
      <c s="34" t="s">
        <v>396</v>
      </c>
      <c s="34" t="s">
        <v>2134</v>
      </c>
      <c s="35" t="s">
        <v>5</v>
      </c>
      <c s="6" t="s">
        <v>2135</v>
      </c>
      <c s="36" t="s">
        <v>79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70</v>
      </c>
      <c>
        <f>(M330*21)/100</f>
      </c>
      <c t="s">
        <v>28</v>
      </c>
    </row>
    <row r="331" spans="1:5" ht="12.75">
      <c r="A331" s="35" t="s">
        <v>57</v>
      </c>
      <c r="E331" s="39" t="s">
        <v>5</v>
      </c>
    </row>
    <row r="332" spans="1:5" ht="12.75">
      <c r="A332" s="35" t="s">
        <v>59</v>
      </c>
      <c r="E332" s="40" t="s">
        <v>634</v>
      </c>
    </row>
    <row r="333" spans="1:5" ht="12.75">
      <c r="A333" t="s">
        <v>60</v>
      </c>
      <c r="E333" s="39" t="s">
        <v>635</v>
      </c>
    </row>
    <row r="334" spans="1:16" ht="12.75">
      <c r="A334" t="s">
        <v>50</v>
      </c>
      <c s="34" t="s">
        <v>399</v>
      </c>
      <c s="34" t="s">
        <v>2136</v>
      </c>
      <c s="35" t="s">
        <v>5</v>
      </c>
      <c s="6" t="s">
        <v>2137</v>
      </c>
      <c s="36" t="s">
        <v>79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70</v>
      </c>
      <c>
        <f>(M334*21)/100</f>
      </c>
      <c t="s">
        <v>28</v>
      </c>
    </row>
    <row r="335" spans="1:5" ht="12.75">
      <c r="A335" s="35" t="s">
        <v>57</v>
      </c>
      <c r="E335" s="39" t="s">
        <v>5</v>
      </c>
    </row>
    <row r="336" spans="1:5" ht="12.75">
      <c r="A336" s="35" t="s">
        <v>59</v>
      </c>
      <c r="E336" s="40" t="s">
        <v>634</v>
      </c>
    </row>
    <row r="337" spans="1:5" ht="12.75">
      <c r="A337" t="s">
        <v>60</v>
      </c>
      <c r="E337" s="39" t="s">
        <v>635</v>
      </c>
    </row>
    <row r="338" spans="1:16" ht="12.75">
      <c r="A338" t="s">
        <v>50</v>
      </c>
      <c s="34" t="s">
        <v>400</v>
      </c>
      <c s="34" t="s">
        <v>2138</v>
      </c>
      <c s="35" t="s">
        <v>5</v>
      </c>
      <c s="6" t="s">
        <v>2139</v>
      </c>
      <c s="36" t="s">
        <v>79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70</v>
      </c>
      <c>
        <f>(M338*21)/100</f>
      </c>
      <c t="s">
        <v>28</v>
      </c>
    </row>
    <row r="339" spans="1:5" ht="12.75">
      <c r="A339" s="35" t="s">
        <v>57</v>
      </c>
      <c r="E339" s="39" t="s">
        <v>5</v>
      </c>
    </row>
    <row r="340" spans="1:5" ht="12.75">
      <c r="A340" s="35" t="s">
        <v>59</v>
      </c>
      <c r="E340" s="40" t="s">
        <v>634</v>
      </c>
    </row>
    <row r="341" spans="1:5" ht="12.75">
      <c r="A341" t="s">
        <v>60</v>
      </c>
      <c r="E341" s="39" t="s">
        <v>635</v>
      </c>
    </row>
    <row r="342" spans="1:16" ht="12.75">
      <c r="A342" t="s">
        <v>50</v>
      </c>
      <c s="34" t="s">
        <v>401</v>
      </c>
      <c s="34" t="s">
        <v>2140</v>
      </c>
      <c s="35" t="s">
        <v>5</v>
      </c>
      <c s="6" t="s">
        <v>2141</v>
      </c>
      <c s="36" t="s">
        <v>79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70</v>
      </c>
      <c>
        <f>(M342*21)/100</f>
      </c>
      <c t="s">
        <v>28</v>
      </c>
    </row>
    <row r="343" spans="1:5" ht="12.75">
      <c r="A343" s="35" t="s">
        <v>57</v>
      </c>
      <c r="E343" s="39" t="s">
        <v>5</v>
      </c>
    </row>
    <row r="344" spans="1:5" ht="12.75">
      <c r="A344" s="35" t="s">
        <v>59</v>
      </c>
      <c r="E344" s="40" t="s">
        <v>634</v>
      </c>
    </row>
    <row r="345" spans="1:5" ht="12.75">
      <c r="A345" t="s">
        <v>60</v>
      </c>
      <c r="E345" s="39" t="s">
        <v>635</v>
      </c>
    </row>
    <row r="346" spans="1:16" ht="12.75">
      <c r="A346" t="s">
        <v>50</v>
      </c>
      <c s="34" t="s">
        <v>404</v>
      </c>
      <c s="34" t="s">
        <v>2142</v>
      </c>
      <c s="35" t="s">
        <v>5</v>
      </c>
      <c s="6" t="s">
        <v>2143</v>
      </c>
      <c s="36" t="s">
        <v>79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70</v>
      </c>
      <c>
        <f>(M346*21)/100</f>
      </c>
      <c t="s">
        <v>28</v>
      </c>
    </row>
    <row r="347" spans="1:5" ht="12.75">
      <c r="A347" s="35" t="s">
        <v>57</v>
      </c>
      <c r="E347" s="39" t="s">
        <v>5</v>
      </c>
    </row>
    <row r="348" spans="1:5" ht="12.75">
      <c r="A348" s="35" t="s">
        <v>59</v>
      </c>
      <c r="E348" s="40" t="s">
        <v>634</v>
      </c>
    </row>
    <row r="349" spans="1:5" ht="12.75">
      <c r="A349" t="s">
        <v>60</v>
      </c>
      <c r="E349" s="39" t="s">
        <v>635</v>
      </c>
    </row>
    <row r="350" spans="1:16" ht="12.75">
      <c r="A350" t="s">
        <v>50</v>
      </c>
      <c s="34" t="s">
        <v>407</v>
      </c>
      <c s="34" t="s">
        <v>2144</v>
      </c>
      <c s="35" t="s">
        <v>5</v>
      </c>
      <c s="6" t="s">
        <v>2145</v>
      </c>
      <c s="36" t="s">
        <v>79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70</v>
      </c>
      <c>
        <f>(M350*21)/100</f>
      </c>
      <c t="s">
        <v>28</v>
      </c>
    </row>
    <row r="351" spans="1:5" ht="12.75">
      <c r="A351" s="35" t="s">
        <v>57</v>
      </c>
      <c r="E351" s="39" t="s">
        <v>5</v>
      </c>
    </row>
    <row r="352" spans="1:5" ht="12.75">
      <c r="A352" s="35" t="s">
        <v>59</v>
      </c>
      <c r="E352" s="40" t="s">
        <v>634</v>
      </c>
    </row>
    <row r="353" spans="1:5" ht="12.75">
      <c r="A353" t="s">
        <v>60</v>
      </c>
      <c r="E353" s="39" t="s">
        <v>635</v>
      </c>
    </row>
    <row r="354" spans="1:16" ht="12.75">
      <c r="A354" t="s">
        <v>50</v>
      </c>
      <c s="34" t="s">
        <v>410</v>
      </c>
      <c s="34" t="s">
        <v>2146</v>
      </c>
      <c s="35" t="s">
        <v>5</v>
      </c>
      <c s="6" t="s">
        <v>2147</v>
      </c>
      <c s="36" t="s">
        <v>79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70</v>
      </c>
      <c>
        <f>(M354*21)/100</f>
      </c>
      <c t="s">
        <v>28</v>
      </c>
    </row>
    <row r="355" spans="1:5" ht="12.75">
      <c r="A355" s="35" t="s">
        <v>57</v>
      </c>
      <c r="E355" s="39" t="s">
        <v>5</v>
      </c>
    </row>
    <row r="356" spans="1:5" ht="12.75">
      <c r="A356" s="35" t="s">
        <v>59</v>
      </c>
      <c r="E356" s="40" t="s">
        <v>634</v>
      </c>
    </row>
    <row r="357" spans="1:5" ht="12.75">
      <c r="A357" t="s">
        <v>60</v>
      </c>
      <c r="E357" s="39" t="s">
        <v>635</v>
      </c>
    </row>
    <row r="358" spans="1:16" ht="12.75">
      <c r="A358" t="s">
        <v>50</v>
      </c>
      <c s="34" t="s">
        <v>413</v>
      </c>
      <c s="34" t="s">
        <v>2146</v>
      </c>
      <c s="35" t="s">
        <v>51</v>
      </c>
      <c s="6" t="s">
        <v>2147</v>
      </c>
      <c s="36" t="s">
        <v>79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70</v>
      </c>
      <c>
        <f>(M358*21)/100</f>
      </c>
      <c t="s">
        <v>28</v>
      </c>
    </row>
    <row r="359" spans="1:5" ht="12.75">
      <c r="A359" s="35" t="s">
        <v>57</v>
      </c>
      <c r="E359" s="39" t="s">
        <v>5</v>
      </c>
    </row>
    <row r="360" spans="1:5" ht="12.75">
      <c r="A360" s="35" t="s">
        <v>59</v>
      </c>
      <c r="E360" s="40" t="s">
        <v>634</v>
      </c>
    </row>
    <row r="361" spans="1:5" ht="12.75">
      <c r="A361" t="s">
        <v>60</v>
      </c>
      <c r="E361" s="39" t="s">
        <v>635</v>
      </c>
    </row>
    <row r="362" spans="1:16" ht="12.75">
      <c r="A362" t="s">
        <v>50</v>
      </c>
      <c s="34" t="s">
        <v>416</v>
      </c>
      <c s="34" t="s">
        <v>2148</v>
      </c>
      <c s="35" t="s">
        <v>5</v>
      </c>
      <c s="6" t="s">
        <v>2149</v>
      </c>
      <c s="36" t="s">
        <v>79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70</v>
      </c>
      <c>
        <f>(M362*21)/100</f>
      </c>
      <c t="s">
        <v>28</v>
      </c>
    </row>
    <row r="363" spans="1:5" ht="12.75">
      <c r="A363" s="35" t="s">
        <v>57</v>
      </c>
      <c r="E363" s="39" t="s">
        <v>5</v>
      </c>
    </row>
    <row r="364" spans="1:5" ht="12.75">
      <c r="A364" s="35" t="s">
        <v>59</v>
      </c>
      <c r="E364" s="40" t="s">
        <v>634</v>
      </c>
    </row>
    <row r="365" spans="1:5" ht="12.75">
      <c r="A365" t="s">
        <v>60</v>
      </c>
      <c r="E365" s="39" t="s">
        <v>635</v>
      </c>
    </row>
    <row r="366" spans="1:16" ht="12.75">
      <c r="A366" t="s">
        <v>50</v>
      </c>
      <c s="34" t="s">
        <v>419</v>
      </c>
      <c s="34" t="s">
        <v>2148</v>
      </c>
      <c s="35" t="s">
        <v>51</v>
      </c>
      <c s="6" t="s">
        <v>2149</v>
      </c>
      <c s="36" t="s">
        <v>79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70</v>
      </c>
      <c>
        <f>(M366*21)/100</f>
      </c>
      <c t="s">
        <v>28</v>
      </c>
    </row>
    <row r="367" spans="1:5" ht="12.75">
      <c r="A367" s="35" t="s">
        <v>57</v>
      </c>
      <c r="E367" s="39" t="s">
        <v>5</v>
      </c>
    </row>
    <row r="368" spans="1:5" ht="12.75">
      <c r="A368" s="35" t="s">
        <v>59</v>
      </c>
      <c r="E368" s="40" t="s">
        <v>634</v>
      </c>
    </row>
    <row r="369" spans="1:5" ht="12.75">
      <c r="A369" t="s">
        <v>60</v>
      </c>
      <c r="E369" s="39" t="s">
        <v>635</v>
      </c>
    </row>
    <row r="370" spans="1:16" ht="12.75">
      <c r="A370" t="s">
        <v>50</v>
      </c>
      <c s="34" t="s">
        <v>422</v>
      </c>
      <c s="34" t="s">
        <v>2150</v>
      </c>
      <c s="35" t="s">
        <v>5</v>
      </c>
      <c s="6" t="s">
        <v>2151</v>
      </c>
      <c s="36" t="s">
        <v>79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70</v>
      </c>
      <c>
        <f>(M370*21)/100</f>
      </c>
      <c t="s">
        <v>28</v>
      </c>
    </row>
    <row r="371" spans="1:5" ht="12.75">
      <c r="A371" s="35" t="s">
        <v>57</v>
      </c>
      <c r="E371" s="39" t="s">
        <v>5</v>
      </c>
    </row>
    <row r="372" spans="1:5" ht="12.75">
      <c r="A372" s="35" t="s">
        <v>59</v>
      </c>
      <c r="E372" s="40" t="s">
        <v>634</v>
      </c>
    </row>
    <row r="373" spans="1:5" ht="12.75">
      <c r="A373" t="s">
        <v>60</v>
      </c>
      <c r="E373" s="39" t="s">
        <v>635</v>
      </c>
    </row>
    <row r="374" spans="1:16" ht="12.75">
      <c r="A374" t="s">
        <v>50</v>
      </c>
      <c s="34" t="s">
        <v>425</v>
      </c>
      <c s="34" t="s">
        <v>2152</v>
      </c>
      <c s="35" t="s">
        <v>5</v>
      </c>
      <c s="6" t="s">
        <v>2153</v>
      </c>
      <c s="36" t="s">
        <v>79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70</v>
      </c>
      <c>
        <f>(M374*21)/100</f>
      </c>
      <c t="s">
        <v>28</v>
      </c>
    </row>
    <row r="375" spans="1:5" ht="12.75">
      <c r="A375" s="35" t="s">
        <v>57</v>
      </c>
      <c r="E375" s="39" t="s">
        <v>5</v>
      </c>
    </row>
    <row r="376" spans="1:5" ht="12.75">
      <c r="A376" s="35" t="s">
        <v>59</v>
      </c>
      <c r="E376" s="40" t="s">
        <v>634</v>
      </c>
    </row>
    <row r="377" spans="1:5" ht="12.75">
      <c r="A377" t="s">
        <v>60</v>
      </c>
      <c r="E377" s="39" t="s">
        <v>635</v>
      </c>
    </row>
    <row r="378" spans="1:16" ht="12.75">
      <c r="A378" t="s">
        <v>50</v>
      </c>
      <c s="34" t="s">
        <v>426</v>
      </c>
      <c s="34" t="s">
        <v>2154</v>
      </c>
      <c s="35" t="s">
        <v>5</v>
      </c>
      <c s="6" t="s">
        <v>2155</v>
      </c>
      <c s="36" t="s">
        <v>79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70</v>
      </c>
      <c>
        <f>(M378*21)/100</f>
      </c>
      <c t="s">
        <v>28</v>
      </c>
    </row>
    <row r="379" spans="1:5" ht="12.75">
      <c r="A379" s="35" t="s">
        <v>57</v>
      </c>
      <c r="E379" s="39" t="s">
        <v>5</v>
      </c>
    </row>
    <row r="380" spans="1:5" ht="12.75">
      <c r="A380" s="35" t="s">
        <v>59</v>
      </c>
      <c r="E380" s="40" t="s">
        <v>634</v>
      </c>
    </row>
    <row r="381" spans="1:5" ht="12.75">
      <c r="A381" t="s">
        <v>60</v>
      </c>
      <c r="E381" s="39" t="s">
        <v>635</v>
      </c>
    </row>
    <row r="382" spans="1:16" ht="12.75">
      <c r="A382" t="s">
        <v>50</v>
      </c>
      <c s="34" t="s">
        <v>427</v>
      </c>
      <c s="34" t="s">
        <v>2156</v>
      </c>
      <c s="35" t="s">
        <v>5</v>
      </c>
      <c s="6" t="s">
        <v>2157</v>
      </c>
      <c s="36" t="s">
        <v>79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70</v>
      </c>
      <c>
        <f>(M382*21)/100</f>
      </c>
      <c t="s">
        <v>28</v>
      </c>
    </row>
    <row r="383" spans="1:5" ht="12.75">
      <c r="A383" s="35" t="s">
        <v>57</v>
      </c>
      <c r="E383" s="39" t="s">
        <v>5</v>
      </c>
    </row>
    <row r="384" spans="1:5" ht="12.75">
      <c r="A384" s="35" t="s">
        <v>59</v>
      </c>
      <c r="E384" s="40" t="s">
        <v>634</v>
      </c>
    </row>
    <row r="385" spans="1:5" ht="12.75">
      <c r="A385" t="s">
        <v>60</v>
      </c>
      <c r="E385" s="39" t="s">
        <v>635</v>
      </c>
    </row>
    <row r="386" spans="1:16" ht="12.75">
      <c r="A386" t="s">
        <v>50</v>
      </c>
      <c s="34" t="s">
        <v>430</v>
      </c>
      <c s="34" t="s">
        <v>1917</v>
      </c>
      <c s="35" t="s">
        <v>5</v>
      </c>
      <c s="6" t="s">
        <v>1918</v>
      </c>
      <c s="36" t="s">
        <v>1919</v>
      </c>
      <c s="37">
        <v>2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56</v>
      </c>
      <c>
        <f>(M386*21)/100</f>
      </c>
      <c t="s">
        <v>28</v>
      </c>
    </row>
    <row r="387" spans="1:5" ht="12.75">
      <c r="A387" s="35" t="s">
        <v>57</v>
      </c>
      <c r="E387" s="39" t="s">
        <v>5</v>
      </c>
    </row>
    <row r="388" spans="1:5" ht="12.75">
      <c r="A388" s="35" t="s">
        <v>59</v>
      </c>
      <c r="E388" s="40" t="s">
        <v>634</v>
      </c>
    </row>
    <row r="389" spans="1:5" ht="127.5">
      <c r="A389" t="s">
        <v>60</v>
      </c>
      <c r="E389" s="39" t="s">
        <v>1920</v>
      </c>
    </row>
    <row r="390" spans="1:16" ht="12.75">
      <c r="A390" t="s">
        <v>50</v>
      </c>
      <c s="34" t="s">
        <v>431</v>
      </c>
      <c s="34" t="s">
        <v>2158</v>
      </c>
      <c s="35" t="s">
        <v>5</v>
      </c>
      <c s="6" t="s">
        <v>941</v>
      </c>
      <c s="36" t="s">
        <v>1426</v>
      </c>
      <c s="37">
        <v>1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56</v>
      </c>
      <c>
        <f>(M390*21)/100</f>
      </c>
      <c t="s">
        <v>28</v>
      </c>
    </row>
    <row r="391" spans="1:5" ht="12.75">
      <c r="A391" s="35" t="s">
        <v>57</v>
      </c>
      <c r="E391" s="39" t="s">
        <v>5</v>
      </c>
    </row>
    <row r="392" spans="1:5" ht="12.75">
      <c r="A392" s="35" t="s">
        <v>59</v>
      </c>
      <c r="E392" s="40" t="s">
        <v>634</v>
      </c>
    </row>
    <row r="393" spans="1:5" ht="127.5">
      <c r="A393" t="s">
        <v>60</v>
      </c>
      <c r="E393" s="39" t="s">
        <v>935</v>
      </c>
    </row>
    <row r="394" spans="1:16" ht="25.5">
      <c r="A394" t="s">
        <v>50</v>
      </c>
      <c s="34" t="s">
        <v>432</v>
      </c>
      <c s="34" t="s">
        <v>2159</v>
      </c>
      <c s="35" t="s">
        <v>5</v>
      </c>
      <c s="6" t="s">
        <v>2160</v>
      </c>
      <c s="36" t="s">
        <v>79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56</v>
      </c>
      <c>
        <f>(M394*21)/100</f>
      </c>
      <c t="s">
        <v>28</v>
      </c>
    </row>
    <row r="395" spans="1:5" ht="12.75">
      <c r="A395" s="35" t="s">
        <v>57</v>
      </c>
      <c r="E395" s="39" t="s">
        <v>5</v>
      </c>
    </row>
    <row r="396" spans="1:5" ht="12.75">
      <c r="A396" s="35" t="s">
        <v>59</v>
      </c>
      <c r="E396" s="40" t="s">
        <v>634</v>
      </c>
    </row>
    <row r="397" spans="1:5" ht="12.75">
      <c r="A397" t="s">
        <v>60</v>
      </c>
      <c r="E397" s="39" t="s">
        <v>635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COUNTIFS(L8:L95,"=0",A8:A95,"P")+COUNTIFS(L8:L95,"",A8:A95,"P")+SUM(Q8:Q95)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0.06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62</v>
      </c>
      <c s="35" t="s">
        <v>63</v>
      </c>
      <c s="6" t="s">
        <v>64</v>
      </c>
      <c s="36" t="s">
        <v>55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255">
      <c r="A17" t="s">
        <v>60</v>
      </c>
      <c r="E17" s="39" t="s">
        <v>61</v>
      </c>
    </row>
    <row r="18" spans="1:13" ht="12.75">
      <c r="A18" t="s">
        <v>47</v>
      </c>
      <c r="C18" s="31" t="s">
        <v>65</v>
      </c>
      <c r="E18" s="33" t="s">
        <v>66</v>
      </c>
      <c r="J18" s="32">
        <f>0</f>
      </c>
      <c s="32">
        <f>0</f>
      </c>
      <c s="32">
        <f>0+L19+L23+L27+L31+L35+L39+L43+L47+L51+L55+L59+L63+L67+L71+L75+L79+L83+L87+L91+L95</f>
      </c>
      <c s="32">
        <f>0+M19+M23+M27+M31+M35+M39+M43+M47+M51+M55+M59+M63+M67+M71+M75+M79+M83+M87+M91+M95</f>
      </c>
    </row>
    <row r="19" spans="1:16" ht="12.75">
      <c r="A19" t="s">
        <v>50</v>
      </c>
      <c s="34" t="s">
        <v>26</v>
      </c>
      <c s="34" t="s">
        <v>67</v>
      </c>
      <c s="35" t="s">
        <v>5</v>
      </c>
      <c s="6" t="s">
        <v>68</v>
      </c>
      <c s="36" t="s">
        <v>69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71</v>
      </c>
    </row>
    <row r="23" spans="1:16" ht="12.75">
      <c r="A23" t="s">
        <v>50</v>
      </c>
      <c s="34" t="s">
        <v>4</v>
      </c>
      <c s="34" t="s">
        <v>72</v>
      </c>
      <c s="35" t="s">
        <v>5</v>
      </c>
      <c s="6" t="s">
        <v>73</v>
      </c>
      <c s="36" t="s">
        <v>69</v>
      </c>
      <c s="37">
        <v>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71</v>
      </c>
    </row>
    <row r="27" spans="1:16" ht="12.75">
      <c r="A27" t="s">
        <v>50</v>
      </c>
      <c s="34" t="s">
        <v>74</v>
      </c>
      <c s="34" t="s">
        <v>75</v>
      </c>
      <c s="35" t="s">
        <v>5</v>
      </c>
      <c s="6" t="s">
        <v>76</v>
      </c>
      <c s="36" t="s">
        <v>69</v>
      </c>
      <c s="37">
        <v>10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71</v>
      </c>
    </row>
    <row r="31" spans="1:16" ht="25.5">
      <c r="A31" t="s">
        <v>50</v>
      </c>
      <c s="34" t="s">
        <v>27</v>
      </c>
      <c s="34" t="s">
        <v>77</v>
      </c>
      <c s="35" t="s">
        <v>5</v>
      </c>
      <c s="6" t="s">
        <v>78</v>
      </c>
      <c s="36" t="s">
        <v>79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71</v>
      </c>
    </row>
    <row r="35" spans="1:16" ht="12.75">
      <c r="A35" t="s">
        <v>50</v>
      </c>
      <c s="34" t="s">
        <v>65</v>
      </c>
      <c s="34" t="s">
        <v>80</v>
      </c>
      <c s="35" t="s">
        <v>5</v>
      </c>
      <c s="6" t="s">
        <v>81</v>
      </c>
      <c s="36" t="s">
        <v>79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71</v>
      </c>
    </row>
    <row r="39" spans="1:16" ht="12.75">
      <c r="A39" t="s">
        <v>50</v>
      </c>
      <c s="34" t="s">
        <v>82</v>
      </c>
      <c s="34" t="s">
        <v>83</v>
      </c>
      <c s="35" t="s">
        <v>5</v>
      </c>
      <c s="6" t="s">
        <v>84</v>
      </c>
      <c s="36" t="s">
        <v>79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71</v>
      </c>
    </row>
    <row r="43" spans="1:16" ht="12.75">
      <c r="A43" t="s">
        <v>50</v>
      </c>
      <c s="34" t="s">
        <v>85</v>
      </c>
      <c s="34" t="s">
        <v>86</v>
      </c>
      <c s="35" t="s">
        <v>5</v>
      </c>
      <c s="6" t="s">
        <v>87</v>
      </c>
      <c s="36" t="s">
        <v>79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5</v>
      </c>
    </row>
    <row r="46" spans="1:5" ht="12.75">
      <c r="A46" t="s">
        <v>60</v>
      </c>
      <c r="E46" s="39" t="s">
        <v>71</v>
      </c>
    </row>
    <row r="47" spans="1:16" ht="12.75">
      <c r="A47" t="s">
        <v>50</v>
      </c>
      <c s="34" t="s">
        <v>88</v>
      </c>
      <c s="34" t="s">
        <v>89</v>
      </c>
      <c s="35" t="s">
        <v>5</v>
      </c>
      <c s="6" t="s">
        <v>90</v>
      </c>
      <c s="36" t="s">
        <v>79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5</v>
      </c>
    </row>
    <row r="50" spans="1:5" ht="12.75">
      <c r="A50" t="s">
        <v>60</v>
      </c>
      <c r="E50" s="39" t="s">
        <v>71</v>
      </c>
    </row>
    <row r="51" spans="1:16" ht="25.5">
      <c r="A51" t="s">
        <v>50</v>
      </c>
      <c s="34" t="s">
        <v>91</v>
      </c>
      <c s="34" t="s">
        <v>92</v>
      </c>
      <c s="35" t="s">
        <v>5</v>
      </c>
      <c s="6" t="s">
        <v>93</v>
      </c>
      <c s="36" t="s">
        <v>79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5</v>
      </c>
    </row>
    <row r="54" spans="1:5" ht="12.75">
      <c r="A54" t="s">
        <v>60</v>
      </c>
      <c r="E54" s="39" t="s">
        <v>71</v>
      </c>
    </row>
    <row r="55" spans="1:16" ht="12.75">
      <c r="A55" t="s">
        <v>50</v>
      </c>
      <c s="34" t="s">
        <v>94</v>
      </c>
      <c s="34" t="s">
        <v>95</v>
      </c>
      <c s="35" t="s">
        <v>5</v>
      </c>
      <c s="6" t="s">
        <v>96</v>
      </c>
      <c s="36" t="s">
        <v>79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5</v>
      </c>
    </row>
    <row r="58" spans="1:5" ht="12.75">
      <c r="A58" t="s">
        <v>60</v>
      </c>
      <c r="E58" s="39" t="s">
        <v>71</v>
      </c>
    </row>
    <row r="59" spans="1:16" ht="12.75">
      <c r="A59" t="s">
        <v>50</v>
      </c>
      <c s="34" t="s">
        <v>97</v>
      </c>
      <c s="34" t="s">
        <v>98</v>
      </c>
      <c s="35" t="s">
        <v>5</v>
      </c>
      <c s="6" t="s">
        <v>99</v>
      </c>
      <c s="36" t="s">
        <v>79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5</v>
      </c>
    </row>
    <row r="62" spans="1:5" ht="12.75">
      <c r="A62" t="s">
        <v>60</v>
      </c>
      <c r="E62" s="39" t="s">
        <v>71</v>
      </c>
    </row>
    <row r="63" spans="1:16" ht="12.75">
      <c r="A63" t="s">
        <v>50</v>
      </c>
      <c s="34" t="s">
        <v>100</v>
      </c>
      <c s="34" t="s">
        <v>101</v>
      </c>
      <c s="35" t="s">
        <v>5</v>
      </c>
      <c s="6" t="s">
        <v>102</v>
      </c>
      <c s="36" t="s">
        <v>79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12.75">
      <c r="A65" s="35" t="s">
        <v>59</v>
      </c>
      <c r="E65" s="40" t="s">
        <v>5</v>
      </c>
    </row>
    <row r="66" spans="1:5" ht="12.75">
      <c r="A66" t="s">
        <v>60</v>
      </c>
      <c r="E66" s="39" t="s">
        <v>71</v>
      </c>
    </row>
    <row r="67" spans="1:16" ht="12.75">
      <c r="A67" t="s">
        <v>50</v>
      </c>
      <c s="34" t="s">
        <v>103</v>
      </c>
      <c s="34" t="s">
        <v>104</v>
      </c>
      <c s="35" t="s">
        <v>5</v>
      </c>
      <c s="6" t="s">
        <v>105</v>
      </c>
      <c s="36" t="s">
        <v>106</v>
      </c>
      <c s="37">
        <v>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107</v>
      </c>
    </row>
    <row r="69" spans="1:5" ht="25.5">
      <c r="A69" s="35" t="s">
        <v>59</v>
      </c>
      <c r="E69" s="40" t="s">
        <v>108</v>
      </c>
    </row>
    <row r="70" spans="1:5" ht="114.75">
      <c r="A70" t="s">
        <v>60</v>
      </c>
      <c r="E70" s="39" t="s">
        <v>109</v>
      </c>
    </row>
    <row r="71" spans="1:16" ht="12.75">
      <c r="A71" t="s">
        <v>50</v>
      </c>
      <c s="34" t="s">
        <v>110</v>
      </c>
      <c s="34" t="s">
        <v>111</v>
      </c>
      <c s="35" t="s">
        <v>5</v>
      </c>
      <c s="6" t="s">
        <v>112</v>
      </c>
      <c s="36" t="s">
        <v>106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5</v>
      </c>
    </row>
    <row r="74" spans="1:5" ht="12.75">
      <c r="A74" t="s">
        <v>60</v>
      </c>
      <c r="E74" s="39" t="s">
        <v>71</v>
      </c>
    </row>
    <row r="75" spans="1:16" ht="12.75">
      <c r="A75" t="s">
        <v>50</v>
      </c>
      <c s="34" t="s">
        <v>113</v>
      </c>
      <c s="34" t="s">
        <v>114</v>
      </c>
      <c s="35" t="s">
        <v>5</v>
      </c>
      <c s="6" t="s">
        <v>115</v>
      </c>
      <c s="36" t="s">
        <v>79</v>
      </c>
      <c s="37">
        <v>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5</v>
      </c>
    </row>
    <row r="78" spans="1:5" ht="12.75">
      <c r="A78" t="s">
        <v>60</v>
      </c>
      <c r="E78" s="39" t="s">
        <v>71</v>
      </c>
    </row>
    <row r="79" spans="1:16" ht="25.5">
      <c r="A79" t="s">
        <v>50</v>
      </c>
      <c s="34" t="s">
        <v>116</v>
      </c>
      <c s="34" t="s">
        <v>117</v>
      </c>
      <c s="35" t="s">
        <v>5</v>
      </c>
      <c s="6" t="s">
        <v>118</v>
      </c>
      <c s="36" t="s">
        <v>79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5</v>
      </c>
    </row>
    <row r="82" spans="1:5" ht="12.75">
      <c r="A82" t="s">
        <v>60</v>
      </c>
      <c r="E82" s="39" t="s">
        <v>71</v>
      </c>
    </row>
    <row r="83" spans="1:16" ht="12.75">
      <c r="A83" t="s">
        <v>50</v>
      </c>
      <c s="34" t="s">
        <v>119</v>
      </c>
      <c s="34" t="s">
        <v>120</v>
      </c>
      <c s="35" t="s">
        <v>5</v>
      </c>
      <c s="6" t="s">
        <v>121</v>
      </c>
      <c s="36" t="s">
        <v>106</v>
      </c>
      <c s="37">
        <v>62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5</v>
      </c>
    </row>
    <row r="86" spans="1:5" ht="12.75">
      <c r="A86" t="s">
        <v>60</v>
      </c>
      <c r="E86" s="39" t="s">
        <v>71</v>
      </c>
    </row>
    <row r="87" spans="1:16" ht="12.75">
      <c r="A87" t="s">
        <v>50</v>
      </c>
      <c s="34" t="s">
        <v>122</v>
      </c>
      <c s="34" t="s">
        <v>123</v>
      </c>
      <c s="35" t="s">
        <v>5</v>
      </c>
      <c s="6" t="s">
        <v>124</v>
      </c>
      <c s="36" t="s">
        <v>79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5</v>
      </c>
    </row>
    <row r="90" spans="1:5" ht="12.75">
      <c r="A90" t="s">
        <v>60</v>
      </c>
      <c r="E90" s="39" t="s">
        <v>71</v>
      </c>
    </row>
    <row r="91" spans="1:16" ht="25.5">
      <c r="A91" t="s">
        <v>50</v>
      </c>
      <c s="34" t="s">
        <v>125</v>
      </c>
      <c s="34" t="s">
        <v>126</v>
      </c>
      <c s="35" t="s">
        <v>5</v>
      </c>
      <c s="6" t="s">
        <v>127</v>
      </c>
      <c s="36" t="s">
        <v>79</v>
      </c>
      <c s="37">
        <v>56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5</v>
      </c>
    </row>
    <row r="94" spans="1:5" ht="12.75">
      <c r="A94" t="s">
        <v>60</v>
      </c>
      <c r="E94" s="39" t="s">
        <v>71</v>
      </c>
    </row>
    <row r="95" spans="1:16" ht="25.5">
      <c r="A95" t="s">
        <v>50</v>
      </c>
      <c s="34" t="s">
        <v>128</v>
      </c>
      <c s="34" t="s">
        <v>129</v>
      </c>
      <c s="35" t="s">
        <v>5</v>
      </c>
      <c s="6" t="s">
        <v>130</v>
      </c>
      <c s="36" t="s">
        <v>79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5</v>
      </c>
    </row>
    <row r="98" spans="1:5" ht="12.75">
      <c r="A98" t="s">
        <v>60</v>
      </c>
      <c r="E98" s="39" t="s">
        <v>131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COUNTIFS(L8:L209,"=0",A8:A209,"P")+COUNTIFS(L8:L209,"",A8:A209,"P")+SUM(Q8:Q209)</f>
      </c>
    </row>
    <row r="8" spans="1:13" ht="12.75">
      <c r="A8" t="s">
        <v>45</v>
      </c>
      <c r="C8" s="28" t="s">
        <v>2163</v>
      </c>
      <c r="E8" s="30" t="s">
        <v>2162</v>
      </c>
      <c r="J8" s="29">
        <f>0+J9+J138+J167+J208</f>
      </c>
      <c s="29">
        <f>0+K9+K138+K167+K208</f>
      </c>
      <c s="29">
        <f>0+L9+L138+L167+L208</f>
      </c>
      <c s="29">
        <f>0+M9+M138+M167+M208</f>
      </c>
    </row>
    <row r="9" spans="1:13" ht="12.75">
      <c r="A9" t="s">
        <v>47</v>
      </c>
      <c r="C9" s="31" t="s">
        <v>51</v>
      </c>
      <c r="E9" s="33" t="s">
        <v>1385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50</v>
      </c>
      <c s="34" t="s">
        <v>51</v>
      </c>
      <c s="34" t="s">
        <v>1466</v>
      </c>
      <c s="35" t="s">
        <v>5</v>
      </c>
      <c s="6" t="s">
        <v>1467</v>
      </c>
      <c s="36" t="s">
        <v>69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838</v>
      </c>
      <c s="35" t="s">
        <v>5</v>
      </c>
      <c s="6" t="s">
        <v>839</v>
      </c>
      <c s="36" t="s">
        <v>79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12.75">
      <c r="A18" t="s">
        <v>50</v>
      </c>
      <c s="34" t="s">
        <v>26</v>
      </c>
      <c s="34" t="s">
        <v>840</v>
      </c>
      <c s="35" t="s">
        <v>5</v>
      </c>
      <c s="6" t="s">
        <v>841</v>
      </c>
      <c s="36" t="s">
        <v>151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25.5">
      <c r="A22" t="s">
        <v>50</v>
      </c>
      <c s="34" t="s">
        <v>4</v>
      </c>
      <c s="34" t="s">
        <v>983</v>
      </c>
      <c s="35" t="s">
        <v>5</v>
      </c>
      <c s="6" t="s">
        <v>984</v>
      </c>
      <c s="36" t="s">
        <v>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25.5">
      <c r="A26" t="s">
        <v>50</v>
      </c>
      <c s="34" t="s">
        <v>74</v>
      </c>
      <c s="34" t="s">
        <v>983</v>
      </c>
      <c s="35" t="s">
        <v>51</v>
      </c>
      <c s="6" t="s">
        <v>984</v>
      </c>
      <c s="36" t="s">
        <v>79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25.5">
      <c r="A30" t="s">
        <v>50</v>
      </c>
      <c s="34" t="s">
        <v>27</v>
      </c>
      <c s="34" t="s">
        <v>1386</v>
      </c>
      <c s="35" t="s">
        <v>5</v>
      </c>
      <c s="6" t="s">
        <v>1387</v>
      </c>
      <c s="36" t="s">
        <v>79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635</v>
      </c>
    </row>
    <row r="34" spans="1:16" ht="12.75">
      <c r="A34" t="s">
        <v>50</v>
      </c>
      <c s="34" t="s">
        <v>65</v>
      </c>
      <c s="34" t="s">
        <v>555</v>
      </c>
      <c s="35" t="s">
        <v>5</v>
      </c>
      <c s="6" t="s">
        <v>556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635</v>
      </c>
    </row>
    <row r="38" spans="1:16" ht="12.75">
      <c r="A38" t="s">
        <v>50</v>
      </c>
      <c s="34" t="s">
        <v>82</v>
      </c>
      <c s="34" t="s">
        <v>1027</v>
      </c>
      <c s="35" t="s">
        <v>5</v>
      </c>
      <c s="6" t="s">
        <v>1028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85</v>
      </c>
      <c s="34" t="s">
        <v>757</v>
      </c>
      <c s="35" t="s">
        <v>5</v>
      </c>
      <c s="6" t="s">
        <v>758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88</v>
      </c>
      <c s="34" t="s">
        <v>557</v>
      </c>
      <c s="35" t="s">
        <v>5</v>
      </c>
      <c s="6" t="s">
        <v>558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635</v>
      </c>
    </row>
    <row r="50" spans="1:16" ht="12.75">
      <c r="A50" t="s">
        <v>50</v>
      </c>
      <c s="34" t="s">
        <v>91</v>
      </c>
      <c s="34" t="s">
        <v>767</v>
      </c>
      <c s="35" t="s">
        <v>5</v>
      </c>
      <c s="6" t="s">
        <v>768</v>
      </c>
      <c s="36" t="s">
        <v>79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635</v>
      </c>
    </row>
    <row r="54" spans="1:16" ht="12.75">
      <c r="A54" t="s">
        <v>50</v>
      </c>
      <c s="34" t="s">
        <v>94</v>
      </c>
      <c s="34" t="s">
        <v>773</v>
      </c>
      <c s="35" t="s">
        <v>5</v>
      </c>
      <c s="6" t="s">
        <v>774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635</v>
      </c>
    </row>
    <row r="58" spans="1:16" ht="12.75">
      <c r="A58" t="s">
        <v>50</v>
      </c>
      <c s="34" t="s">
        <v>97</v>
      </c>
      <c s="34" t="s">
        <v>775</v>
      </c>
      <c s="35" t="s">
        <v>5</v>
      </c>
      <c s="6" t="s">
        <v>776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1390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1391</v>
      </c>
      <c s="35" t="s">
        <v>5</v>
      </c>
      <c s="6" t="s">
        <v>1392</v>
      </c>
      <c s="36" t="s">
        <v>79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635</v>
      </c>
    </row>
    <row r="66" spans="1:16" ht="12.75">
      <c r="A66" t="s">
        <v>50</v>
      </c>
      <c s="34" t="s">
        <v>103</v>
      </c>
      <c s="34" t="s">
        <v>1393</v>
      </c>
      <c s="35" t="s">
        <v>5</v>
      </c>
      <c s="6" t="s">
        <v>1394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635</v>
      </c>
    </row>
    <row r="70" spans="1:16" ht="12.75">
      <c r="A70" t="s">
        <v>50</v>
      </c>
      <c s="34" t="s">
        <v>110</v>
      </c>
      <c s="34" t="s">
        <v>1158</v>
      </c>
      <c s="35" t="s">
        <v>5</v>
      </c>
      <c s="6" t="s">
        <v>1159</v>
      </c>
      <c s="36" t="s">
        <v>79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635</v>
      </c>
    </row>
    <row r="74" spans="1:16" ht="12.75">
      <c r="A74" t="s">
        <v>50</v>
      </c>
      <c s="34" t="s">
        <v>113</v>
      </c>
      <c s="34" t="s">
        <v>1352</v>
      </c>
      <c s="35" t="s">
        <v>5</v>
      </c>
      <c s="6" t="s">
        <v>1353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635</v>
      </c>
    </row>
    <row r="78" spans="1:16" ht="12.75">
      <c r="A78" t="s">
        <v>50</v>
      </c>
      <c s="34" t="s">
        <v>116</v>
      </c>
      <c s="34" t="s">
        <v>1160</v>
      </c>
      <c s="35" t="s">
        <v>5</v>
      </c>
      <c s="6" t="s">
        <v>1161</v>
      </c>
      <c s="36" t="s">
        <v>79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635</v>
      </c>
    </row>
    <row r="82" spans="1:16" ht="12.75">
      <c r="A82" t="s">
        <v>50</v>
      </c>
      <c s="34" t="s">
        <v>119</v>
      </c>
      <c s="34" t="s">
        <v>1355</v>
      </c>
      <c s="35" t="s">
        <v>5</v>
      </c>
      <c s="6" t="s">
        <v>1356</v>
      </c>
      <c s="36" t="s">
        <v>79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635</v>
      </c>
    </row>
    <row r="86" spans="1:16" ht="25.5">
      <c r="A86" t="s">
        <v>50</v>
      </c>
      <c s="34" t="s">
        <v>122</v>
      </c>
      <c s="34" t="s">
        <v>1395</v>
      </c>
      <c s="35" t="s">
        <v>5</v>
      </c>
      <c s="6" t="s">
        <v>1396</v>
      </c>
      <c s="36" t="s">
        <v>79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635</v>
      </c>
    </row>
    <row r="90" spans="1:16" ht="12.75">
      <c r="A90" t="s">
        <v>50</v>
      </c>
      <c s="34" t="s">
        <v>125</v>
      </c>
      <c s="34" t="s">
        <v>1397</v>
      </c>
      <c s="35" t="s">
        <v>5</v>
      </c>
      <c s="6" t="s">
        <v>1398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634</v>
      </c>
    </row>
    <row r="93" spans="1:5" ht="12.75">
      <c r="A93" t="s">
        <v>60</v>
      </c>
      <c r="E93" s="39" t="s">
        <v>635</v>
      </c>
    </row>
    <row r="94" spans="1:16" ht="12.75">
      <c r="A94" t="s">
        <v>50</v>
      </c>
      <c s="34" t="s">
        <v>128</v>
      </c>
      <c s="34" t="s">
        <v>1399</v>
      </c>
      <c s="35" t="s">
        <v>5</v>
      </c>
      <c s="6" t="s">
        <v>1400</v>
      </c>
      <c s="36" t="s">
        <v>79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12.75">
      <c r="A97" t="s">
        <v>60</v>
      </c>
      <c r="E97" s="39" t="s">
        <v>635</v>
      </c>
    </row>
    <row r="98" spans="1:16" ht="12.75">
      <c r="A98" t="s">
        <v>50</v>
      </c>
      <c s="34" t="s">
        <v>179</v>
      </c>
      <c s="34" t="s">
        <v>1401</v>
      </c>
      <c s="35" t="s">
        <v>5</v>
      </c>
      <c s="6" t="s">
        <v>1402</v>
      </c>
      <c s="36" t="s">
        <v>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12.75">
      <c r="A101" t="s">
        <v>60</v>
      </c>
      <c r="E101" s="39" t="s">
        <v>635</v>
      </c>
    </row>
    <row r="102" spans="1:16" ht="25.5">
      <c r="A102" t="s">
        <v>50</v>
      </c>
      <c s="34" t="s">
        <v>180</v>
      </c>
      <c s="34" t="s">
        <v>1403</v>
      </c>
      <c s="35" t="s">
        <v>5</v>
      </c>
      <c s="6" t="s">
        <v>1404</v>
      </c>
      <c s="36" t="s">
        <v>79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12.75">
      <c r="A105" t="s">
        <v>60</v>
      </c>
      <c r="E105" s="39" t="s">
        <v>635</v>
      </c>
    </row>
    <row r="106" spans="1:16" ht="12.75">
      <c r="A106" t="s">
        <v>50</v>
      </c>
      <c s="34" t="s">
        <v>184</v>
      </c>
      <c s="34" t="s">
        <v>1405</v>
      </c>
      <c s="35" t="s">
        <v>5</v>
      </c>
      <c s="6" t="s">
        <v>1406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634</v>
      </c>
    </row>
    <row r="109" spans="1:5" ht="12.75">
      <c r="A109" t="s">
        <v>60</v>
      </c>
      <c r="E109" s="39" t="s">
        <v>635</v>
      </c>
    </row>
    <row r="110" spans="1:16" ht="12.75">
      <c r="A110" t="s">
        <v>50</v>
      </c>
      <c s="34" t="s">
        <v>187</v>
      </c>
      <c s="34" t="s">
        <v>1407</v>
      </c>
      <c s="35" t="s">
        <v>5</v>
      </c>
      <c s="6" t="s">
        <v>1408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634</v>
      </c>
    </row>
    <row r="113" spans="1:5" ht="12.75">
      <c r="A113" t="s">
        <v>60</v>
      </c>
      <c r="E113" s="39" t="s">
        <v>635</v>
      </c>
    </row>
    <row r="114" spans="1:16" ht="12.75">
      <c r="A114" t="s">
        <v>50</v>
      </c>
      <c s="34" t="s">
        <v>190</v>
      </c>
      <c s="34" t="s">
        <v>1409</v>
      </c>
      <c s="35" t="s">
        <v>5</v>
      </c>
      <c s="6" t="s">
        <v>1410</v>
      </c>
      <c s="36" t="s">
        <v>79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634</v>
      </c>
    </row>
    <row r="117" spans="1:5" ht="12.75">
      <c r="A117" t="s">
        <v>60</v>
      </c>
      <c r="E117" s="39" t="s">
        <v>635</v>
      </c>
    </row>
    <row r="118" spans="1:16" ht="12.75">
      <c r="A118" t="s">
        <v>50</v>
      </c>
      <c s="34" t="s">
        <v>193</v>
      </c>
      <c s="34" t="s">
        <v>1472</v>
      </c>
      <c s="35" t="s">
        <v>5</v>
      </c>
      <c s="6" t="s">
        <v>1473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634</v>
      </c>
    </row>
    <row r="121" spans="1:5" ht="12.75">
      <c r="A121" t="s">
        <v>60</v>
      </c>
      <c r="E121" s="39" t="s">
        <v>635</v>
      </c>
    </row>
    <row r="122" spans="1:16" ht="12.75">
      <c r="A122" t="s">
        <v>50</v>
      </c>
      <c s="34" t="s">
        <v>196</v>
      </c>
      <c s="34" t="s">
        <v>1474</v>
      </c>
      <c s="35" t="s">
        <v>5</v>
      </c>
      <c s="6" t="s">
        <v>1475</v>
      </c>
      <c s="36" t="s">
        <v>69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634</v>
      </c>
    </row>
    <row r="125" spans="1:5" ht="12.75">
      <c r="A125" t="s">
        <v>60</v>
      </c>
      <c r="E125" s="39" t="s">
        <v>635</v>
      </c>
    </row>
    <row r="126" spans="1:16" ht="12.75">
      <c r="A126" t="s">
        <v>50</v>
      </c>
      <c s="34" t="s">
        <v>199</v>
      </c>
      <c s="34" t="s">
        <v>1476</v>
      </c>
      <c s="35" t="s">
        <v>5</v>
      </c>
      <c s="6" t="s">
        <v>1477</v>
      </c>
      <c s="36" t="s">
        <v>69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634</v>
      </c>
    </row>
    <row r="129" spans="1:5" ht="12.75">
      <c r="A129" t="s">
        <v>60</v>
      </c>
      <c r="E129" s="39" t="s">
        <v>635</v>
      </c>
    </row>
    <row r="130" spans="1:16" ht="12.75">
      <c r="A130" t="s">
        <v>50</v>
      </c>
      <c s="34" t="s">
        <v>202</v>
      </c>
      <c s="34" t="s">
        <v>1478</v>
      </c>
      <c s="35" t="s">
        <v>5</v>
      </c>
      <c s="6" t="s">
        <v>1479</v>
      </c>
      <c s="36" t="s">
        <v>1426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634</v>
      </c>
    </row>
    <row r="133" spans="1:5" ht="12.75">
      <c r="A133" t="s">
        <v>60</v>
      </c>
      <c r="E133" s="39" t="s">
        <v>635</v>
      </c>
    </row>
    <row r="134" spans="1:16" ht="12.75">
      <c r="A134" t="s">
        <v>50</v>
      </c>
      <c s="34" t="s">
        <v>205</v>
      </c>
      <c s="34" t="s">
        <v>1411</v>
      </c>
      <c s="35" t="s">
        <v>5</v>
      </c>
      <c s="6" t="s">
        <v>1412</v>
      </c>
      <c s="36" t="s">
        <v>79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56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634</v>
      </c>
    </row>
    <row r="137" spans="1:5" ht="153">
      <c r="A137" t="s">
        <v>60</v>
      </c>
      <c r="E137" s="39" t="s">
        <v>1413</v>
      </c>
    </row>
    <row r="138" spans="1:13" ht="12.75">
      <c r="A138" t="s">
        <v>47</v>
      </c>
      <c r="C138" s="31" t="s">
        <v>26</v>
      </c>
      <c r="E138" s="33" t="s">
        <v>1415</v>
      </c>
      <c r="J138" s="32">
        <f>0</f>
      </c>
      <c s="32">
        <f>0</f>
      </c>
      <c s="32">
        <f>0+L139+L143+L147+L151+L155+L159+L163</f>
      </c>
      <c s="32">
        <f>0+M139+M143+M147+M151+M155+M159+M163</f>
      </c>
    </row>
    <row r="139" spans="1:16" ht="12.75">
      <c r="A139" t="s">
        <v>50</v>
      </c>
      <c s="34" t="s">
        <v>208</v>
      </c>
      <c s="34" t="s">
        <v>761</v>
      </c>
      <c s="35" t="s">
        <v>5</v>
      </c>
      <c s="6" t="s">
        <v>762</v>
      </c>
      <c s="36" t="s">
        <v>69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634</v>
      </c>
    </row>
    <row r="142" spans="1:5" ht="12.75">
      <c r="A142" t="s">
        <v>60</v>
      </c>
      <c r="E142" s="39" t="s">
        <v>635</v>
      </c>
    </row>
    <row r="143" spans="1:16" ht="12.75">
      <c r="A143" t="s">
        <v>50</v>
      </c>
      <c s="34" t="s">
        <v>211</v>
      </c>
      <c s="34" t="s">
        <v>638</v>
      </c>
      <c s="35" t="s">
        <v>5</v>
      </c>
      <c s="6" t="s">
        <v>639</v>
      </c>
      <c s="36" t="s">
        <v>174</v>
      </c>
      <c s="37">
        <v>0.05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634</v>
      </c>
    </row>
    <row r="146" spans="1:5" ht="12.75">
      <c r="A146" t="s">
        <v>60</v>
      </c>
      <c r="E146" s="39" t="s">
        <v>635</v>
      </c>
    </row>
    <row r="147" spans="1:16" ht="12.75">
      <c r="A147" t="s">
        <v>50</v>
      </c>
      <c s="34" t="s">
        <v>214</v>
      </c>
      <c s="34" t="s">
        <v>640</v>
      </c>
      <c s="35" t="s">
        <v>5</v>
      </c>
      <c s="6" t="s">
        <v>641</v>
      </c>
      <c s="36" t="s">
        <v>69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634</v>
      </c>
    </row>
    <row r="150" spans="1:5" ht="12.75">
      <c r="A150" t="s">
        <v>60</v>
      </c>
      <c r="E150" s="39" t="s">
        <v>635</v>
      </c>
    </row>
    <row r="151" spans="1:16" ht="12.75">
      <c r="A151" t="s">
        <v>50</v>
      </c>
      <c s="34" t="s">
        <v>217</v>
      </c>
      <c s="34" t="s">
        <v>646</v>
      </c>
      <c s="35" t="s">
        <v>5</v>
      </c>
      <c s="6" t="s">
        <v>647</v>
      </c>
      <c s="36" t="s">
        <v>79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634</v>
      </c>
    </row>
    <row r="154" spans="1:5" ht="102">
      <c r="A154" t="s">
        <v>60</v>
      </c>
      <c r="E154" s="39" t="s">
        <v>1416</v>
      </c>
    </row>
    <row r="155" spans="1:16" ht="12.75">
      <c r="A155" t="s">
        <v>50</v>
      </c>
      <c s="34" t="s">
        <v>220</v>
      </c>
      <c s="34" t="s">
        <v>648</v>
      </c>
      <c s="35" t="s">
        <v>5</v>
      </c>
      <c s="6" t="s">
        <v>649</v>
      </c>
      <c s="36" t="s">
        <v>79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634</v>
      </c>
    </row>
    <row r="158" spans="1:5" ht="102">
      <c r="A158" t="s">
        <v>60</v>
      </c>
      <c r="E158" s="39" t="s">
        <v>1417</v>
      </c>
    </row>
    <row r="159" spans="1:16" ht="12.75">
      <c r="A159" t="s">
        <v>50</v>
      </c>
      <c s="34" t="s">
        <v>223</v>
      </c>
      <c s="34" t="s">
        <v>1418</v>
      </c>
      <c s="35" t="s">
        <v>5</v>
      </c>
      <c s="6" t="s">
        <v>1419</v>
      </c>
      <c s="36" t="s">
        <v>1420</v>
      </c>
      <c s="37">
        <v>0.02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634</v>
      </c>
    </row>
    <row r="162" spans="1:5" ht="12.75">
      <c r="A162" t="s">
        <v>60</v>
      </c>
      <c r="E162" s="39" t="s">
        <v>635</v>
      </c>
    </row>
    <row r="163" spans="1:16" ht="12.75">
      <c r="A163" t="s">
        <v>50</v>
      </c>
      <c s="34" t="s">
        <v>226</v>
      </c>
      <c s="34" t="s">
        <v>1421</v>
      </c>
      <c s="35" t="s">
        <v>5</v>
      </c>
      <c s="6" t="s">
        <v>1422</v>
      </c>
      <c s="36" t="s">
        <v>1420</v>
      </c>
      <c s="37">
        <v>0.02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634</v>
      </c>
    </row>
    <row r="166" spans="1:5" ht="12.75">
      <c r="A166" t="s">
        <v>60</v>
      </c>
      <c r="E166" s="39" t="s">
        <v>635</v>
      </c>
    </row>
    <row r="167" spans="1:13" ht="12.75">
      <c r="A167" t="s">
        <v>47</v>
      </c>
      <c r="C167" s="31" t="s">
        <v>4</v>
      </c>
      <c r="E167" s="33" t="s">
        <v>1423</v>
      </c>
      <c r="J167" s="32">
        <f>0</f>
      </c>
      <c s="32">
        <f>0</f>
      </c>
      <c s="32">
        <f>0+L168+L172+L176+L180+L184+L188+L192+L196+L200+L204</f>
      </c>
      <c s="32">
        <f>0+M168+M172+M176+M180+M184+M188+M192+M196+M200+M204</f>
      </c>
    </row>
    <row r="168" spans="1:16" ht="12.75">
      <c r="A168" t="s">
        <v>50</v>
      </c>
      <c s="34" t="s">
        <v>227</v>
      </c>
      <c s="34" t="s">
        <v>104</v>
      </c>
      <c s="35" t="s">
        <v>5</v>
      </c>
      <c s="6" t="s">
        <v>105</v>
      </c>
      <c s="36" t="s">
        <v>106</v>
      </c>
      <c s="37">
        <v>20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107</v>
      </c>
    </row>
    <row r="170" spans="1:5" ht="25.5">
      <c r="A170" s="35" t="s">
        <v>59</v>
      </c>
      <c r="E170" s="40" t="s">
        <v>108</v>
      </c>
    </row>
    <row r="171" spans="1:5" ht="114.75">
      <c r="A171" t="s">
        <v>60</v>
      </c>
      <c r="E171" s="39" t="s">
        <v>109</v>
      </c>
    </row>
    <row r="172" spans="1:16" ht="12.75">
      <c r="A172" t="s">
        <v>50</v>
      </c>
      <c s="34" t="s">
        <v>228</v>
      </c>
      <c s="34" t="s">
        <v>1424</v>
      </c>
      <c s="35" t="s">
        <v>5</v>
      </c>
      <c s="6" t="s">
        <v>1425</v>
      </c>
      <c s="36" t="s">
        <v>1426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634</v>
      </c>
    </row>
    <row r="175" spans="1:5" ht="12.75">
      <c r="A175" t="s">
        <v>60</v>
      </c>
      <c r="E175" s="39" t="s">
        <v>635</v>
      </c>
    </row>
    <row r="176" spans="1:16" ht="12.75">
      <c r="A176" t="s">
        <v>50</v>
      </c>
      <c s="34" t="s">
        <v>231</v>
      </c>
      <c s="34" t="s">
        <v>1427</v>
      </c>
      <c s="35" t="s">
        <v>5</v>
      </c>
      <c s="6" t="s">
        <v>1428</v>
      </c>
      <c s="36" t="s">
        <v>1426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634</v>
      </c>
    </row>
    <row r="179" spans="1:5" ht="12.75">
      <c r="A179" t="s">
        <v>60</v>
      </c>
      <c r="E179" s="39" t="s">
        <v>635</v>
      </c>
    </row>
    <row r="180" spans="1:16" ht="12.75">
      <c r="A180" t="s">
        <v>50</v>
      </c>
      <c s="34" t="s">
        <v>232</v>
      </c>
      <c s="34" t="s">
        <v>1429</v>
      </c>
      <c s="35" t="s">
        <v>5</v>
      </c>
      <c s="6" t="s">
        <v>1430</v>
      </c>
      <c s="36" t="s">
        <v>1426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634</v>
      </c>
    </row>
    <row r="183" spans="1:5" ht="12.75">
      <c r="A183" t="s">
        <v>60</v>
      </c>
      <c r="E183" s="39" t="s">
        <v>635</v>
      </c>
    </row>
    <row r="184" spans="1:16" ht="12.75">
      <c r="A184" t="s">
        <v>50</v>
      </c>
      <c s="34" t="s">
        <v>233</v>
      </c>
      <c s="34" t="s">
        <v>911</v>
      </c>
      <c s="35" t="s">
        <v>5</v>
      </c>
      <c s="6" t="s">
        <v>912</v>
      </c>
      <c s="36" t="s">
        <v>79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5</v>
      </c>
    </row>
    <row r="186" spans="1:5" ht="12.75">
      <c r="A186" s="35" t="s">
        <v>59</v>
      </c>
      <c r="E186" s="40" t="s">
        <v>634</v>
      </c>
    </row>
    <row r="187" spans="1:5" ht="12.75">
      <c r="A187" t="s">
        <v>60</v>
      </c>
      <c r="E187" s="39" t="s">
        <v>635</v>
      </c>
    </row>
    <row r="188" spans="1:16" ht="12.75">
      <c r="A188" t="s">
        <v>50</v>
      </c>
      <c s="34" t="s">
        <v>293</v>
      </c>
      <c s="34" t="s">
        <v>915</v>
      </c>
      <c s="35" t="s">
        <v>5</v>
      </c>
      <c s="6" t="s">
        <v>916</v>
      </c>
      <c s="36" t="s">
        <v>79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634</v>
      </c>
    </row>
    <row r="191" spans="1:5" ht="12.75">
      <c r="A191" t="s">
        <v>60</v>
      </c>
      <c r="E191" s="39" t="s">
        <v>635</v>
      </c>
    </row>
    <row r="192" spans="1:16" ht="12.75">
      <c r="A192" t="s">
        <v>50</v>
      </c>
      <c s="34" t="s">
        <v>296</v>
      </c>
      <c s="34" t="s">
        <v>1431</v>
      </c>
      <c s="35" t="s">
        <v>5</v>
      </c>
      <c s="6" t="s">
        <v>1432</v>
      </c>
      <c s="36" t="s">
        <v>79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634</v>
      </c>
    </row>
    <row r="195" spans="1:5" ht="12.75">
      <c r="A195" t="s">
        <v>60</v>
      </c>
      <c r="E195" s="39" t="s">
        <v>635</v>
      </c>
    </row>
    <row r="196" spans="1:16" ht="12.75">
      <c r="A196" t="s">
        <v>50</v>
      </c>
      <c s="34" t="s">
        <v>299</v>
      </c>
      <c s="34" t="s">
        <v>1433</v>
      </c>
      <c s="35" t="s">
        <v>5</v>
      </c>
      <c s="6" t="s">
        <v>2164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634</v>
      </c>
    </row>
    <row r="199" spans="1:5" ht="12.75">
      <c r="A199" t="s">
        <v>60</v>
      </c>
      <c r="E199" s="39" t="s">
        <v>635</v>
      </c>
    </row>
    <row r="200" spans="1:16" ht="12.75">
      <c r="A200" t="s">
        <v>50</v>
      </c>
      <c s="34" t="s">
        <v>302</v>
      </c>
      <c s="34" t="s">
        <v>1435</v>
      </c>
      <c s="35" t="s">
        <v>5</v>
      </c>
      <c s="6" t="s">
        <v>932</v>
      </c>
      <c s="36" t="s">
        <v>79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634</v>
      </c>
    </row>
    <row r="203" spans="1:5" ht="12.75">
      <c r="A203" t="s">
        <v>60</v>
      </c>
      <c r="E203" s="39" t="s">
        <v>635</v>
      </c>
    </row>
    <row r="204" spans="1:16" ht="25.5">
      <c r="A204" t="s">
        <v>50</v>
      </c>
      <c s="34" t="s">
        <v>305</v>
      </c>
      <c s="34" t="s">
        <v>729</v>
      </c>
      <c s="35" t="s">
        <v>5</v>
      </c>
      <c s="6" t="s">
        <v>730</v>
      </c>
      <c s="36" t="s">
        <v>79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634</v>
      </c>
    </row>
    <row r="207" spans="1:5" ht="12.75">
      <c r="A207" t="s">
        <v>60</v>
      </c>
      <c r="E207" s="39" t="s">
        <v>635</v>
      </c>
    </row>
    <row r="208" spans="1:13" ht="12.75">
      <c r="A208" t="s">
        <v>47</v>
      </c>
      <c r="C208" s="31" t="s">
        <v>436</v>
      </c>
      <c r="E208" s="33" t="s">
        <v>1287</v>
      </c>
      <c r="J208" s="32">
        <f>0</f>
      </c>
      <c s="32">
        <f>0</f>
      </c>
      <c s="32">
        <f>0+L209</f>
      </c>
      <c s="32">
        <f>0+M209</f>
      </c>
    </row>
    <row r="209" spans="1:16" ht="38.25">
      <c r="A209" t="s">
        <v>50</v>
      </c>
      <c s="34" t="s">
        <v>308</v>
      </c>
      <c s="34" t="s">
        <v>847</v>
      </c>
      <c s="35" t="s">
        <v>848</v>
      </c>
      <c s="6" t="s">
        <v>1301</v>
      </c>
      <c s="36" t="s">
        <v>55</v>
      </c>
      <c s="37">
        <v>0.1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56</v>
      </c>
      <c>
        <f>(M209*21)/100</f>
      </c>
      <c t="s">
        <v>28</v>
      </c>
    </row>
    <row r="210" spans="1:5" ht="25.5">
      <c r="A210" s="35" t="s">
        <v>57</v>
      </c>
      <c r="E210" s="39" t="s">
        <v>58</v>
      </c>
    </row>
    <row r="211" spans="1:5" ht="12.75">
      <c r="A211" s="35" t="s">
        <v>59</v>
      </c>
      <c r="E211" s="40" t="s">
        <v>634</v>
      </c>
    </row>
    <row r="212" spans="1:5" ht="242.25">
      <c r="A212" t="s">
        <v>60</v>
      </c>
      <c r="E212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2165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2165</v>
      </c>
      <c r="E4" s="26" t="s">
        <v>2166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COUNTIFS(L8:L62,"=0",A8:A62,"P")+COUNTIFS(L8:L62,"",A8:A62,"P")+SUM(Q8:Q62)</f>
      </c>
    </row>
    <row r="8" spans="1:13" ht="12.75">
      <c r="A8" t="s">
        <v>45</v>
      </c>
      <c r="C8" s="28" t="s">
        <v>2169</v>
      </c>
      <c r="E8" s="30" t="s">
        <v>2168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51</v>
      </c>
      <c r="E9" s="33" t="s">
        <v>2170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50</v>
      </c>
      <c s="34" t="s">
        <v>51</v>
      </c>
      <c s="34" t="s">
        <v>2171</v>
      </c>
      <c s="35" t="s">
        <v>5</v>
      </c>
      <c s="6" t="s">
        <v>2172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2173</v>
      </c>
    </row>
    <row r="13" spans="1:5" ht="12.75">
      <c r="A13" t="s">
        <v>60</v>
      </c>
      <c r="E13" s="39" t="s">
        <v>2174</v>
      </c>
    </row>
    <row r="14" spans="1:16" ht="25.5">
      <c r="A14" t="s">
        <v>50</v>
      </c>
      <c s="34" t="s">
        <v>28</v>
      </c>
      <c s="34" t="s">
        <v>2175</v>
      </c>
      <c s="35" t="s">
        <v>5</v>
      </c>
      <c s="6" t="s">
        <v>2176</v>
      </c>
      <c s="36" t="s">
        <v>79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2177</v>
      </c>
    </row>
    <row r="17" spans="1:5" ht="12.75">
      <c r="A17" t="s">
        <v>60</v>
      </c>
      <c r="E17" s="39" t="s">
        <v>635</v>
      </c>
    </row>
    <row r="18" spans="1:16" ht="12.75">
      <c r="A18" t="s">
        <v>50</v>
      </c>
      <c s="34" t="s">
        <v>26</v>
      </c>
      <c s="34" t="s">
        <v>2178</v>
      </c>
      <c s="35" t="s">
        <v>5</v>
      </c>
      <c s="6" t="s">
        <v>2179</v>
      </c>
      <c s="36" t="s">
        <v>106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2180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2181</v>
      </c>
      <c s="35" t="s">
        <v>5</v>
      </c>
      <c s="6" t="s">
        <v>2182</v>
      </c>
      <c s="36" t="s">
        <v>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2183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2184</v>
      </c>
      <c s="35" t="s">
        <v>5</v>
      </c>
      <c s="6" t="s">
        <v>2185</v>
      </c>
      <c s="36" t="s">
        <v>79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2186</v>
      </c>
    </row>
    <row r="29" spans="1:5" ht="12.75">
      <c r="A29" t="s">
        <v>60</v>
      </c>
      <c r="E29" s="39" t="s">
        <v>635</v>
      </c>
    </row>
    <row r="30" spans="1:16" ht="12.75">
      <c r="A30" t="s">
        <v>50</v>
      </c>
      <c s="34" t="s">
        <v>27</v>
      </c>
      <c s="34" t="s">
        <v>2187</v>
      </c>
      <c s="35" t="s">
        <v>5</v>
      </c>
      <c s="6" t="s">
        <v>2188</v>
      </c>
      <c s="36" t="s">
        <v>79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2189</v>
      </c>
    </row>
    <row r="33" spans="1:5" ht="12.75">
      <c r="A33" t="s">
        <v>60</v>
      </c>
      <c r="E33" s="39" t="s">
        <v>635</v>
      </c>
    </row>
    <row r="34" spans="1:16" ht="25.5">
      <c r="A34" t="s">
        <v>50</v>
      </c>
      <c s="34" t="s">
        <v>65</v>
      </c>
      <c s="34" t="s">
        <v>2190</v>
      </c>
      <c s="35" t="s">
        <v>5</v>
      </c>
      <c s="6" t="s">
        <v>2191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2192</v>
      </c>
    </row>
    <row r="37" spans="1:5" ht="12.75">
      <c r="A37" t="s">
        <v>60</v>
      </c>
      <c r="E37" s="39" t="s">
        <v>635</v>
      </c>
    </row>
    <row r="38" spans="1:16" ht="12.75">
      <c r="A38" t="s">
        <v>50</v>
      </c>
      <c s="34" t="s">
        <v>82</v>
      </c>
      <c s="34" t="s">
        <v>2193</v>
      </c>
      <c s="35" t="s">
        <v>5</v>
      </c>
      <c s="6" t="s">
        <v>2194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2195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85</v>
      </c>
      <c s="34" t="s">
        <v>2196</v>
      </c>
      <c s="35" t="s">
        <v>5</v>
      </c>
      <c s="6" t="s">
        <v>2197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2198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88</v>
      </c>
      <c s="34" t="s">
        <v>2199</v>
      </c>
      <c s="35" t="s">
        <v>5</v>
      </c>
      <c s="6" t="s">
        <v>2200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2201</v>
      </c>
    </row>
    <row r="49" spans="1:5" ht="12.75">
      <c r="A49" t="s">
        <v>60</v>
      </c>
      <c r="E49" s="39" t="s">
        <v>635</v>
      </c>
    </row>
    <row r="50" spans="1:16" ht="25.5">
      <c r="A50" t="s">
        <v>50</v>
      </c>
      <c s="34" t="s">
        <v>91</v>
      </c>
      <c s="34" t="s">
        <v>2202</v>
      </c>
      <c s="35" t="s">
        <v>5</v>
      </c>
      <c s="6" t="s">
        <v>2203</v>
      </c>
      <c s="36" t="s">
        <v>79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2204</v>
      </c>
    </row>
    <row r="53" spans="1:5" ht="12.75">
      <c r="A53" t="s">
        <v>60</v>
      </c>
      <c r="E53" s="39" t="s">
        <v>635</v>
      </c>
    </row>
    <row r="54" spans="1:16" ht="12.75">
      <c r="A54" t="s">
        <v>50</v>
      </c>
      <c s="34" t="s">
        <v>94</v>
      </c>
      <c s="34" t="s">
        <v>2205</v>
      </c>
      <c s="35" t="s">
        <v>5</v>
      </c>
      <c s="6" t="s">
        <v>2206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2207</v>
      </c>
    </row>
    <row r="57" spans="1:5" ht="12.75">
      <c r="A57" t="s">
        <v>60</v>
      </c>
      <c r="E57" s="39" t="s">
        <v>635</v>
      </c>
    </row>
    <row r="58" spans="1:16" ht="25.5">
      <c r="A58" t="s">
        <v>50</v>
      </c>
      <c s="34" t="s">
        <v>97</v>
      </c>
      <c s="34" t="s">
        <v>2208</v>
      </c>
      <c s="35" t="s">
        <v>5</v>
      </c>
      <c s="6" t="s">
        <v>2209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2210</v>
      </c>
    </row>
    <row r="61" spans="1:5" ht="12.75">
      <c r="A61" t="s">
        <v>60</v>
      </c>
      <c r="E61" s="39" t="s">
        <v>635</v>
      </c>
    </row>
    <row r="62" spans="1:16" ht="12.75">
      <c r="A62" t="s">
        <v>50</v>
      </c>
      <c s="34" t="s">
        <v>100</v>
      </c>
      <c s="34" t="s">
        <v>2211</v>
      </c>
      <c s="35" t="s">
        <v>5</v>
      </c>
      <c s="6" t="s">
        <v>2212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2213</v>
      </c>
    </row>
    <row r="65" spans="1:5" ht="12.75">
      <c r="A65" t="s">
        <v>60</v>
      </c>
      <c r="E65" s="39" t="s">
        <v>635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2165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2165</v>
      </c>
      <c r="E4" s="26" t="s">
        <v>2166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COUNTIFS(L8:L218,"=0",A8:A218,"P")+COUNTIFS(L8:L218,"",A8:A218,"P")+SUM(Q8:Q218)</f>
      </c>
    </row>
    <row r="8" spans="1:13" ht="12.75">
      <c r="A8" t="s">
        <v>45</v>
      </c>
      <c r="C8" s="28" t="s">
        <v>2216</v>
      </c>
      <c r="E8" s="30" t="s">
        <v>2215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51</v>
      </c>
      <c r="E9" s="33" t="s">
        <v>2170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25.5">
      <c r="A10" t="s">
        <v>50</v>
      </c>
      <c s="34" t="s">
        <v>51</v>
      </c>
      <c s="34" t="s">
        <v>2217</v>
      </c>
      <c s="35" t="s">
        <v>5</v>
      </c>
      <c s="6" t="s">
        <v>2218</v>
      </c>
      <c s="36" t="s">
        <v>69</v>
      </c>
      <c s="37">
        <v>170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2219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2220</v>
      </c>
      <c s="35" t="s">
        <v>5</v>
      </c>
      <c s="6" t="s">
        <v>2221</v>
      </c>
      <c s="36" t="s">
        <v>151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2222</v>
      </c>
    </row>
    <row r="17" spans="1:5" ht="12.75">
      <c r="A17" t="s">
        <v>60</v>
      </c>
      <c r="E17" s="39" t="s">
        <v>635</v>
      </c>
    </row>
    <row r="18" spans="1:16" ht="12.75">
      <c r="A18" t="s">
        <v>50</v>
      </c>
      <c s="34" t="s">
        <v>26</v>
      </c>
      <c s="34" t="s">
        <v>1027</v>
      </c>
      <c s="35" t="s">
        <v>5</v>
      </c>
      <c s="6" t="s">
        <v>1028</v>
      </c>
      <c s="36" t="s">
        <v>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2223</v>
      </c>
    </row>
    <row r="21" spans="1:5" ht="12.75">
      <c r="A21" t="s">
        <v>60</v>
      </c>
      <c r="E21" s="39" t="s">
        <v>635</v>
      </c>
    </row>
    <row r="22" spans="1:16" ht="25.5">
      <c r="A22" t="s">
        <v>50</v>
      </c>
      <c s="34" t="s">
        <v>4</v>
      </c>
      <c s="34" t="s">
        <v>759</v>
      </c>
      <c s="35" t="s">
        <v>5</v>
      </c>
      <c s="6" t="s">
        <v>760</v>
      </c>
      <c s="36" t="s">
        <v>69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2224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761</v>
      </c>
      <c s="35" t="s">
        <v>5</v>
      </c>
      <c s="6" t="s">
        <v>762</v>
      </c>
      <c s="36" t="s">
        <v>69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2225</v>
      </c>
    </row>
    <row r="29" spans="1:5" ht="12.75">
      <c r="A29" t="s">
        <v>60</v>
      </c>
      <c r="E29" s="39" t="s">
        <v>635</v>
      </c>
    </row>
    <row r="30" spans="1:16" ht="12.75">
      <c r="A30" t="s">
        <v>50</v>
      </c>
      <c s="34" t="s">
        <v>27</v>
      </c>
      <c s="34" t="s">
        <v>261</v>
      </c>
      <c s="35" t="s">
        <v>5</v>
      </c>
      <c s="6" t="s">
        <v>262</v>
      </c>
      <c s="36" t="s">
        <v>69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2226</v>
      </c>
    </row>
    <row r="33" spans="1:5" ht="12.75">
      <c r="A33" t="s">
        <v>60</v>
      </c>
      <c r="E33" s="39" t="s">
        <v>635</v>
      </c>
    </row>
    <row r="34" spans="1:16" ht="25.5">
      <c r="A34" t="s">
        <v>50</v>
      </c>
      <c s="34" t="s">
        <v>65</v>
      </c>
      <c s="34" t="s">
        <v>763</v>
      </c>
      <c s="35" t="s">
        <v>5</v>
      </c>
      <c s="6" t="s">
        <v>764</v>
      </c>
      <c s="36" t="s">
        <v>79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2227</v>
      </c>
    </row>
    <row r="37" spans="1:5" ht="12.75">
      <c r="A37" t="s">
        <v>60</v>
      </c>
      <c r="E37" s="39" t="s">
        <v>635</v>
      </c>
    </row>
    <row r="38" spans="1:16" ht="25.5">
      <c r="A38" t="s">
        <v>50</v>
      </c>
      <c s="34" t="s">
        <v>82</v>
      </c>
      <c s="34" t="s">
        <v>765</v>
      </c>
      <c s="35" t="s">
        <v>5</v>
      </c>
      <c s="6" t="s">
        <v>766</v>
      </c>
      <c s="36" t="s">
        <v>79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2228</v>
      </c>
    </row>
    <row r="41" spans="1:5" ht="12.75">
      <c r="A41" t="s">
        <v>60</v>
      </c>
      <c r="E41" s="39" t="s">
        <v>635</v>
      </c>
    </row>
    <row r="42" spans="1:16" ht="25.5">
      <c r="A42" t="s">
        <v>50</v>
      </c>
      <c s="34" t="s">
        <v>85</v>
      </c>
      <c s="34" t="s">
        <v>267</v>
      </c>
      <c s="35" t="s">
        <v>5</v>
      </c>
      <c s="6" t="s">
        <v>268</v>
      </c>
      <c s="36" t="s">
        <v>79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2229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88</v>
      </c>
      <c s="34" t="s">
        <v>168</v>
      </c>
      <c s="35" t="s">
        <v>5</v>
      </c>
      <c s="6" t="s">
        <v>169</v>
      </c>
      <c s="36" t="s">
        <v>69</v>
      </c>
      <c s="37">
        <v>170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2230</v>
      </c>
    </row>
    <row r="49" spans="1:5" ht="12.75">
      <c r="A49" t="s">
        <v>60</v>
      </c>
      <c r="E49" s="39" t="s">
        <v>635</v>
      </c>
    </row>
    <row r="50" spans="1:16" ht="12.75">
      <c r="A50" t="s">
        <v>50</v>
      </c>
      <c s="34" t="s">
        <v>91</v>
      </c>
      <c s="34" t="s">
        <v>170</v>
      </c>
      <c s="35" t="s">
        <v>5</v>
      </c>
      <c s="6" t="s">
        <v>171</v>
      </c>
      <c s="36" t="s">
        <v>79</v>
      </c>
      <c s="37">
        <v>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2231</v>
      </c>
    </row>
    <row r="53" spans="1:5" ht="12.75">
      <c r="A53" t="s">
        <v>60</v>
      </c>
      <c r="E53" s="39" t="s">
        <v>635</v>
      </c>
    </row>
    <row r="54" spans="1:16" ht="12.75">
      <c r="A54" t="s">
        <v>50</v>
      </c>
      <c s="34" t="s">
        <v>94</v>
      </c>
      <c s="34" t="s">
        <v>2232</v>
      </c>
      <c s="35" t="s">
        <v>5</v>
      </c>
      <c s="6" t="s">
        <v>2233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2234</v>
      </c>
    </row>
    <row r="57" spans="1:5" ht="12.75">
      <c r="A57" t="s">
        <v>60</v>
      </c>
      <c r="E57" s="39" t="s">
        <v>635</v>
      </c>
    </row>
    <row r="58" spans="1:16" ht="12.75">
      <c r="A58" t="s">
        <v>50</v>
      </c>
      <c s="34" t="s">
        <v>97</v>
      </c>
      <c s="34" t="s">
        <v>1489</v>
      </c>
      <c s="35" t="s">
        <v>5</v>
      </c>
      <c s="6" t="s">
        <v>1490</v>
      </c>
      <c s="36" t="s">
        <v>79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2235</v>
      </c>
    </row>
    <row r="61" spans="1:5" ht="12.75">
      <c r="A61" t="s">
        <v>60</v>
      </c>
      <c r="E61" s="39" t="s">
        <v>635</v>
      </c>
    </row>
    <row r="62" spans="1:16" ht="12.75">
      <c r="A62" t="s">
        <v>50</v>
      </c>
      <c s="34" t="s">
        <v>100</v>
      </c>
      <c s="34" t="s">
        <v>2236</v>
      </c>
      <c s="35" t="s">
        <v>5</v>
      </c>
      <c s="6" t="s">
        <v>2237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2238</v>
      </c>
    </row>
    <row r="65" spans="1:5" ht="12.75">
      <c r="A65" t="s">
        <v>60</v>
      </c>
      <c r="E65" s="39" t="s">
        <v>635</v>
      </c>
    </row>
    <row r="66" spans="1:16" ht="12.75">
      <c r="A66" t="s">
        <v>50</v>
      </c>
      <c s="34" t="s">
        <v>103</v>
      </c>
      <c s="34" t="s">
        <v>2239</v>
      </c>
      <c s="35" t="s">
        <v>5</v>
      </c>
      <c s="6" t="s">
        <v>2240</v>
      </c>
      <c s="36" t="s">
        <v>79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2241</v>
      </c>
    </row>
    <row r="69" spans="1:5" ht="12.75">
      <c r="A69" t="s">
        <v>60</v>
      </c>
      <c r="E69" s="39" t="s">
        <v>635</v>
      </c>
    </row>
    <row r="70" spans="1:16" ht="12.75">
      <c r="A70" t="s">
        <v>50</v>
      </c>
      <c s="34" t="s">
        <v>110</v>
      </c>
      <c s="34" t="s">
        <v>781</v>
      </c>
      <c s="35" t="s">
        <v>5</v>
      </c>
      <c s="6" t="s">
        <v>782</v>
      </c>
      <c s="36" t="s">
        <v>79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2242</v>
      </c>
    </row>
    <row r="73" spans="1:5" ht="12.75">
      <c r="A73" t="s">
        <v>60</v>
      </c>
      <c r="E73" s="39" t="s">
        <v>635</v>
      </c>
    </row>
    <row r="74" spans="1:16" ht="12.75">
      <c r="A74" t="s">
        <v>50</v>
      </c>
      <c s="34" t="s">
        <v>113</v>
      </c>
      <c s="34" t="s">
        <v>790</v>
      </c>
      <c s="35" t="s">
        <v>5</v>
      </c>
      <c s="6" t="s">
        <v>791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2243</v>
      </c>
    </row>
    <row r="77" spans="1:5" ht="12.75">
      <c r="A77" t="s">
        <v>60</v>
      </c>
      <c r="E77" s="39" t="s">
        <v>635</v>
      </c>
    </row>
    <row r="78" spans="1:16" ht="12.75">
      <c r="A78" t="s">
        <v>50</v>
      </c>
      <c s="34" t="s">
        <v>116</v>
      </c>
      <c s="34" t="s">
        <v>2244</v>
      </c>
      <c s="35" t="s">
        <v>5</v>
      </c>
      <c s="6" t="s">
        <v>2245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2173</v>
      </c>
    </row>
    <row r="81" spans="1:5" ht="12.75">
      <c r="A81" t="s">
        <v>60</v>
      </c>
      <c r="E81" s="39" t="s">
        <v>635</v>
      </c>
    </row>
    <row r="82" spans="1:16" ht="12.75">
      <c r="A82" t="s">
        <v>50</v>
      </c>
      <c s="34" t="s">
        <v>119</v>
      </c>
      <c s="34" t="s">
        <v>2246</v>
      </c>
      <c s="35" t="s">
        <v>5</v>
      </c>
      <c s="6" t="s">
        <v>2247</v>
      </c>
      <c s="36" t="s">
        <v>79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2177</v>
      </c>
    </row>
    <row r="85" spans="1:5" ht="12.75">
      <c r="A85" t="s">
        <v>60</v>
      </c>
      <c r="E85" s="39" t="s">
        <v>635</v>
      </c>
    </row>
    <row r="86" spans="1:16" ht="38.25">
      <c r="A86" t="s">
        <v>50</v>
      </c>
      <c s="34" t="s">
        <v>122</v>
      </c>
      <c s="34" t="s">
        <v>2248</v>
      </c>
      <c s="35" t="s">
        <v>5</v>
      </c>
      <c s="6" t="s">
        <v>2249</v>
      </c>
      <c s="36" t="s">
        <v>79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2250</v>
      </c>
    </row>
    <row r="89" spans="1:5" ht="12.75">
      <c r="A89" t="s">
        <v>60</v>
      </c>
      <c r="E89" s="39" t="s">
        <v>635</v>
      </c>
    </row>
    <row r="90" spans="1:16" ht="12.75">
      <c r="A90" t="s">
        <v>50</v>
      </c>
      <c s="34" t="s">
        <v>125</v>
      </c>
      <c s="34" t="s">
        <v>2251</v>
      </c>
      <c s="35" t="s">
        <v>5</v>
      </c>
      <c s="6" t="s">
        <v>2252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2183</v>
      </c>
    </row>
    <row r="93" spans="1:5" ht="12.75">
      <c r="A93" t="s">
        <v>60</v>
      </c>
      <c r="E93" s="39" t="s">
        <v>635</v>
      </c>
    </row>
    <row r="94" spans="1:16" ht="25.5">
      <c r="A94" t="s">
        <v>50</v>
      </c>
      <c s="34" t="s">
        <v>128</v>
      </c>
      <c s="34" t="s">
        <v>2253</v>
      </c>
      <c s="35" t="s">
        <v>5</v>
      </c>
      <c s="6" t="s">
        <v>2254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2192</v>
      </c>
    </row>
    <row r="97" spans="1:5" ht="12.75">
      <c r="A97" t="s">
        <v>60</v>
      </c>
      <c r="E97" s="39" t="s">
        <v>635</v>
      </c>
    </row>
    <row r="98" spans="1:16" ht="12.75">
      <c r="A98" t="s">
        <v>50</v>
      </c>
      <c s="34" t="s">
        <v>179</v>
      </c>
      <c s="34" t="s">
        <v>2255</v>
      </c>
      <c s="35" t="s">
        <v>5</v>
      </c>
      <c s="6" t="s">
        <v>2256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2195</v>
      </c>
    </row>
    <row r="101" spans="1:5" ht="12.75">
      <c r="A101" t="s">
        <v>60</v>
      </c>
      <c r="E101" s="39" t="s">
        <v>635</v>
      </c>
    </row>
    <row r="102" spans="1:16" ht="12.75">
      <c r="A102" t="s">
        <v>50</v>
      </c>
      <c s="34" t="s">
        <v>180</v>
      </c>
      <c s="34" t="s">
        <v>2257</v>
      </c>
      <c s="35" t="s">
        <v>5</v>
      </c>
      <c s="6" t="s">
        <v>2258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2198</v>
      </c>
    </row>
    <row r="105" spans="1:5" ht="12.75">
      <c r="A105" t="s">
        <v>60</v>
      </c>
      <c r="E105" s="39" t="s">
        <v>635</v>
      </c>
    </row>
    <row r="106" spans="1:16" ht="25.5">
      <c r="A106" t="s">
        <v>50</v>
      </c>
      <c s="34" t="s">
        <v>184</v>
      </c>
      <c s="34" t="s">
        <v>2259</v>
      </c>
      <c s="35" t="s">
        <v>5</v>
      </c>
      <c s="6" t="s">
        <v>2260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2201</v>
      </c>
    </row>
    <row r="109" spans="1:5" ht="12.75">
      <c r="A109" t="s">
        <v>60</v>
      </c>
      <c r="E109" s="39" t="s">
        <v>635</v>
      </c>
    </row>
    <row r="110" spans="1:16" ht="25.5">
      <c r="A110" t="s">
        <v>50</v>
      </c>
      <c s="34" t="s">
        <v>187</v>
      </c>
      <c s="34" t="s">
        <v>2261</v>
      </c>
      <c s="35" t="s">
        <v>5</v>
      </c>
      <c s="6" t="s">
        <v>2262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2204</v>
      </c>
    </row>
    <row r="113" spans="1:5" ht="12.75">
      <c r="A113" t="s">
        <v>60</v>
      </c>
      <c r="E113" s="39" t="s">
        <v>635</v>
      </c>
    </row>
    <row r="114" spans="1:16" ht="12.75">
      <c r="A114" t="s">
        <v>50</v>
      </c>
      <c s="34" t="s">
        <v>190</v>
      </c>
      <c s="34" t="s">
        <v>2263</v>
      </c>
      <c s="35" t="s">
        <v>5</v>
      </c>
      <c s="6" t="s">
        <v>2264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2207</v>
      </c>
    </row>
    <row r="117" spans="1:5" ht="12.75">
      <c r="A117" t="s">
        <v>60</v>
      </c>
      <c r="E117" s="39" t="s">
        <v>635</v>
      </c>
    </row>
    <row r="118" spans="1:16" ht="12.75">
      <c r="A118" t="s">
        <v>50</v>
      </c>
      <c s="34" t="s">
        <v>193</v>
      </c>
      <c s="34" t="s">
        <v>2265</v>
      </c>
      <c s="35" t="s">
        <v>5</v>
      </c>
      <c s="6" t="s">
        <v>2266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2210</v>
      </c>
    </row>
    <row r="121" spans="1:5" ht="12.75">
      <c r="A121" t="s">
        <v>60</v>
      </c>
      <c r="E121" s="39" t="s">
        <v>635</v>
      </c>
    </row>
    <row r="122" spans="1:16" ht="12.75">
      <c r="A122" t="s">
        <v>50</v>
      </c>
      <c s="34" t="s">
        <v>196</v>
      </c>
      <c s="34" t="s">
        <v>2267</v>
      </c>
      <c s="35" t="s">
        <v>5</v>
      </c>
      <c s="6" t="s">
        <v>2268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2213</v>
      </c>
    </row>
    <row r="125" spans="1:5" ht="12.75">
      <c r="A125" t="s">
        <v>60</v>
      </c>
      <c r="E125" s="39" t="s">
        <v>635</v>
      </c>
    </row>
    <row r="126" spans="1:16" ht="12.75">
      <c r="A126" t="s">
        <v>50</v>
      </c>
      <c s="34" t="s">
        <v>199</v>
      </c>
      <c s="34" t="s">
        <v>2269</v>
      </c>
      <c s="35" t="s">
        <v>5</v>
      </c>
      <c s="6" t="s">
        <v>2270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2271</v>
      </c>
    </row>
    <row r="129" spans="1:5" ht="12.75">
      <c r="A129" t="s">
        <v>60</v>
      </c>
      <c r="E129" s="39" t="s">
        <v>635</v>
      </c>
    </row>
    <row r="130" spans="1:16" ht="25.5">
      <c r="A130" t="s">
        <v>50</v>
      </c>
      <c s="34" t="s">
        <v>202</v>
      </c>
      <c s="34" t="s">
        <v>2272</v>
      </c>
      <c s="35" t="s">
        <v>5</v>
      </c>
      <c s="6" t="s">
        <v>2273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2274</v>
      </c>
    </row>
    <row r="133" spans="1:5" ht="12.75">
      <c r="A133" t="s">
        <v>60</v>
      </c>
      <c r="E133" s="39" t="s">
        <v>635</v>
      </c>
    </row>
    <row r="134" spans="1:16" ht="38.25">
      <c r="A134" t="s">
        <v>50</v>
      </c>
      <c s="34" t="s">
        <v>205</v>
      </c>
      <c s="34" t="s">
        <v>2275</v>
      </c>
      <c s="35" t="s">
        <v>5</v>
      </c>
      <c s="6" t="s">
        <v>2276</v>
      </c>
      <c s="36" t="s">
        <v>79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2277</v>
      </c>
    </row>
    <row r="137" spans="1:5" ht="12.75">
      <c r="A137" t="s">
        <v>60</v>
      </c>
      <c r="E137" s="39" t="s">
        <v>635</v>
      </c>
    </row>
    <row r="138" spans="1:16" ht="12.75">
      <c r="A138" t="s">
        <v>50</v>
      </c>
      <c s="34" t="s">
        <v>208</v>
      </c>
      <c s="34" t="s">
        <v>2187</v>
      </c>
      <c s="35" t="s">
        <v>5</v>
      </c>
      <c s="6" t="s">
        <v>2188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2278</v>
      </c>
    </row>
    <row r="141" spans="1:5" ht="12.75">
      <c r="A141" t="s">
        <v>60</v>
      </c>
      <c r="E141" s="39" t="s">
        <v>635</v>
      </c>
    </row>
    <row r="142" spans="1:16" ht="12.75">
      <c r="A142" t="s">
        <v>50</v>
      </c>
      <c s="34" t="s">
        <v>211</v>
      </c>
      <c s="34" t="s">
        <v>2211</v>
      </c>
      <c s="35" t="s">
        <v>5</v>
      </c>
      <c s="6" t="s">
        <v>2212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2279</v>
      </c>
    </row>
    <row r="145" spans="1:5" ht="12.75">
      <c r="A145" t="s">
        <v>60</v>
      </c>
      <c r="E145" s="39" t="s">
        <v>635</v>
      </c>
    </row>
    <row r="146" spans="1:16" ht="25.5">
      <c r="A146" t="s">
        <v>50</v>
      </c>
      <c s="34" t="s">
        <v>214</v>
      </c>
      <c s="34" t="s">
        <v>2280</v>
      </c>
      <c s="35" t="s">
        <v>5</v>
      </c>
      <c s="6" t="s">
        <v>2281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2282</v>
      </c>
    </row>
    <row r="149" spans="1:5" ht="12.75">
      <c r="A149" t="s">
        <v>60</v>
      </c>
      <c r="E149" s="39" t="s">
        <v>635</v>
      </c>
    </row>
    <row r="150" spans="1:16" ht="25.5">
      <c r="A150" t="s">
        <v>50</v>
      </c>
      <c s="34" t="s">
        <v>217</v>
      </c>
      <c s="34" t="s">
        <v>2283</v>
      </c>
      <c s="35" t="s">
        <v>5</v>
      </c>
      <c s="6" t="s">
        <v>2284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2285</v>
      </c>
    </row>
    <row r="153" spans="1:5" ht="12.75">
      <c r="A153" t="s">
        <v>60</v>
      </c>
      <c r="E153" s="39" t="s">
        <v>635</v>
      </c>
    </row>
    <row r="154" spans="1:16" ht="25.5">
      <c r="A154" t="s">
        <v>50</v>
      </c>
      <c s="34" t="s">
        <v>220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2286</v>
      </c>
    </row>
    <row r="157" spans="1:5" ht="12.75">
      <c r="A157" t="s">
        <v>60</v>
      </c>
      <c r="E157" s="39" t="s">
        <v>635</v>
      </c>
    </row>
    <row r="158" spans="1:16" ht="38.25">
      <c r="A158" t="s">
        <v>50</v>
      </c>
      <c s="34" t="s">
        <v>223</v>
      </c>
      <c s="34" t="s">
        <v>796</v>
      </c>
      <c s="35" t="s">
        <v>5</v>
      </c>
      <c s="6" t="s">
        <v>797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2287</v>
      </c>
    </row>
    <row r="161" spans="1:5" ht="12.75">
      <c r="A161" t="s">
        <v>60</v>
      </c>
      <c r="E161" s="39" t="s">
        <v>635</v>
      </c>
    </row>
    <row r="162" spans="1:16" ht="25.5">
      <c r="A162" t="s">
        <v>50</v>
      </c>
      <c s="34" t="s">
        <v>226</v>
      </c>
      <c s="34" t="s">
        <v>799</v>
      </c>
      <c s="35" t="s">
        <v>5</v>
      </c>
      <c s="6" t="s">
        <v>800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2288</v>
      </c>
    </row>
    <row r="165" spans="1:5" ht="12.75">
      <c r="A165" t="s">
        <v>60</v>
      </c>
      <c r="E165" s="39" t="s">
        <v>635</v>
      </c>
    </row>
    <row r="166" spans="1:16" ht="12.75">
      <c r="A166" t="s">
        <v>50</v>
      </c>
      <c s="34" t="s">
        <v>227</v>
      </c>
      <c s="34" t="s">
        <v>802</v>
      </c>
      <c s="35" t="s">
        <v>5</v>
      </c>
      <c s="6" t="s">
        <v>803</v>
      </c>
      <c s="36" t="s">
        <v>106</v>
      </c>
      <c s="37">
        <v>8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2289</v>
      </c>
    </row>
    <row r="169" spans="1:5" ht="12.75">
      <c r="A169" t="s">
        <v>60</v>
      </c>
      <c r="E169" s="39" t="s">
        <v>635</v>
      </c>
    </row>
    <row r="170" spans="1:16" ht="12.75">
      <c r="A170" t="s">
        <v>50</v>
      </c>
      <c s="34" t="s">
        <v>228</v>
      </c>
      <c s="34" t="s">
        <v>805</v>
      </c>
      <c s="35" t="s">
        <v>5</v>
      </c>
      <c s="6" t="s">
        <v>806</v>
      </c>
      <c s="36" t="s">
        <v>106</v>
      </c>
      <c s="37">
        <v>12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2290</v>
      </c>
    </row>
    <row r="173" spans="1:5" ht="12.75">
      <c r="A173" t="s">
        <v>60</v>
      </c>
      <c r="E173" s="39" t="s">
        <v>635</v>
      </c>
    </row>
    <row r="174" spans="1:16" ht="12.75">
      <c r="A174" t="s">
        <v>50</v>
      </c>
      <c s="34" t="s">
        <v>231</v>
      </c>
      <c s="34" t="s">
        <v>808</v>
      </c>
      <c s="35" t="s">
        <v>5</v>
      </c>
      <c s="6" t="s">
        <v>809</v>
      </c>
      <c s="36" t="s">
        <v>106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2291</v>
      </c>
    </row>
    <row r="177" spans="1:5" ht="12.75">
      <c r="A177" t="s">
        <v>60</v>
      </c>
      <c r="E177" s="39" t="s">
        <v>635</v>
      </c>
    </row>
    <row r="178" spans="1:16" ht="12.75">
      <c r="A178" t="s">
        <v>50</v>
      </c>
      <c s="34" t="s">
        <v>232</v>
      </c>
      <c s="34" t="s">
        <v>811</v>
      </c>
      <c s="35" t="s">
        <v>5</v>
      </c>
      <c s="6" t="s">
        <v>812</v>
      </c>
      <c s="36" t="s">
        <v>106</v>
      </c>
      <c s="37">
        <v>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2292</v>
      </c>
    </row>
    <row r="181" spans="1:5" ht="12.75">
      <c r="A181" t="s">
        <v>60</v>
      </c>
      <c r="E181" s="39" t="s">
        <v>635</v>
      </c>
    </row>
    <row r="182" spans="1:16" ht="12.75">
      <c r="A182" t="s">
        <v>50</v>
      </c>
      <c s="34" t="s">
        <v>233</v>
      </c>
      <c s="34" t="s">
        <v>817</v>
      </c>
      <c s="35" t="s">
        <v>5</v>
      </c>
      <c s="6" t="s">
        <v>818</v>
      </c>
      <c s="36" t="s">
        <v>79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2293</v>
      </c>
    </row>
    <row r="185" spans="1:5" ht="12.75">
      <c r="A185" t="s">
        <v>60</v>
      </c>
      <c r="E185" s="39" t="s">
        <v>635</v>
      </c>
    </row>
    <row r="186" spans="1:16" ht="12.75">
      <c r="A186" t="s">
        <v>50</v>
      </c>
      <c s="34" t="s">
        <v>293</v>
      </c>
      <c s="34" t="s">
        <v>2294</v>
      </c>
      <c s="35" t="s">
        <v>5</v>
      </c>
      <c s="6" t="s">
        <v>2295</v>
      </c>
      <c s="36" t="s">
        <v>79</v>
      </c>
      <c s="37">
        <v>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2296</v>
      </c>
    </row>
    <row r="189" spans="1:5" ht="12.75">
      <c r="A189" t="s">
        <v>60</v>
      </c>
      <c r="E189" s="39" t="s">
        <v>635</v>
      </c>
    </row>
    <row r="190" spans="1:16" ht="12.75">
      <c r="A190" t="s">
        <v>50</v>
      </c>
      <c s="34" t="s">
        <v>296</v>
      </c>
      <c s="34" t="s">
        <v>642</v>
      </c>
      <c s="35" t="s">
        <v>5</v>
      </c>
      <c s="6" t="s">
        <v>643</v>
      </c>
      <c s="36" t="s">
        <v>174</v>
      </c>
      <c s="37">
        <v>0.32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2297</v>
      </c>
    </row>
    <row r="193" spans="1:5" ht="12.75">
      <c r="A193" t="s">
        <v>60</v>
      </c>
      <c r="E193" s="39" t="s">
        <v>635</v>
      </c>
    </row>
    <row r="194" spans="1:16" ht="12.75">
      <c r="A194" t="s">
        <v>50</v>
      </c>
      <c s="34" t="s">
        <v>299</v>
      </c>
      <c s="34" t="s">
        <v>644</v>
      </c>
      <c s="35" t="s">
        <v>5</v>
      </c>
      <c s="6" t="s">
        <v>645</v>
      </c>
      <c s="36" t="s">
        <v>174</v>
      </c>
      <c s="37">
        <v>0.32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2298</v>
      </c>
    </row>
    <row r="197" spans="1:5" ht="12.75">
      <c r="A197" t="s">
        <v>60</v>
      </c>
      <c r="E197" s="39" t="s">
        <v>635</v>
      </c>
    </row>
    <row r="198" spans="1:16" ht="12.75">
      <c r="A198" t="s">
        <v>50</v>
      </c>
      <c s="34" t="s">
        <v>302</v>
      </c>
      <c s="34" t="s">
        <v>2299</v>
      </c>
      <c s="35" t="s">
        <v>5</v>
      </c>
      <c s="6" t="s">
        <v>2300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70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2301</v>
      </c>
    </row>
    <row r="201" spans="1:5" ht="12.75">
      <c r="A201" t="s">
        <v>60</v>
      </c>
      <c r="E201" s="39" t="s">
        <v>635</v>
      </c>
    </row>
    <row r="202" spans="1:16" ht="12.75">
      <c r="A202" t="s">
        <v>50</v>
      </c>
      <c s="34" t="s">
        <v>305</v>
      </c>
      <c s="34" t="s">
        <v>905</v>
      </c>
      <c s="35" t="s">
        <v>5</v>
      </c>
      <c s="6" t="s">
        <v>906</v>
      </c>
      <c s="36" t="s">
        <v>79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70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2302</v>
      </c>
    </row>
    <row r="205" spans="1:5" ht="12.75">
      <c r="A205" t="s">
        <v>60</v>
      </c>
      <c r="E205" s="39" t="s">
        <v>635</v>
      </c>
    </row>
    <row r="206" spans="1:16" ht="12.75">
      <c r="A206" t="s">
        <v>50</v>
      </c>
      <c s="34" t="s">
        <v>308</v>
      </c>
      <c s="34" t="s">
        <v>2303</v>
      </c>
      <c s="35" t="s">
        <v>5</v>
      </c>
      <c s="6" t="s">
        <v>2304</v>
      </c>
      <c s="36" t="s">
        <v>79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70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2186</v>
      </c>
    </row>
    <row r="209" spans="1:5" ht="12.75">
      <c r="A209" t="s">
        <v>60</v>
      </c>
      <c r="E209" s="39" t="s">
        <v>635</v>
      </c>
    </row>
    <row r="210" spans="1:16" ht="12.75">
      <c r="A210" t="s">
        <v>50</v>
      </c>
      <c s="34" t="s">
        <v>311</v>
      </c>
      <c s="34" t="s">
        <v>2305</v>
      </c>
      <c s="35" t="s">
        <v>5</v>
      </c>
      <c s="6" t="s">
        <v>2306</v>
      </c>
      <c s="36" t="s">
        <v>79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70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2189</v>
      </c>
    </row>
    <row r="213" spans="1:5" ht="12.75">
      <c r="A213" t="s">
        <v>60</v>
      </c>
      <c r="E213" s="39" t="s">
        <v>635</v>
      </c>
    </row>
    <row r="214" spans="1:16" ht="12.75">
      <c r="A214" t="s">
        <v>50</v>
      </c>
      <c s="34" t="s">
        <v>314</v>
      </c>
      <c s="34" t="s">
        <v>731</v>
      </c>
      <c s="35" t="s">
        <v>5</v>
      </c>
      <c s="6" t="s">
        <v>732</v>
      </c>
      <c s="36" t="s">
        <v>79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2307</v>
      </c>
    </row>
    <row r="217" spans="1:5" ht="89.25">
      <c r="A217" t="s">
        <v>60</v>
      </c>
      <c r="E217" s="39" t="s">
        <v>734</v>
      </c>
    </row>
    <row r="218" spans="1:16" ht="12.75">
      <c r="A218" t="s">
        <v>50</v>
      </c>
      <c s="34" t="s">
        <v>317</v>
      </c>
      <c s="34" t="s">
        <v>746</v>
      </c>
      <c s="35" t="s">
        <v>5</v>
      </c>
      <c s="6" t="s">
        <v>747</v>
      </c>
      <c s="36" t="s">
        <v>79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2308</v>
      </c>
    </row>
    <row r="221" spans="1:5" ht="114.75">
      <c r="A221" t="s">
        <v>60</v>
      </c>
      <c r="E221" s="39" t="s">
        <v>749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2309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2309</v>
      </c>
      <c r="E4" s="26" t="s">
        <v>2310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COUNTIFS(L8:L95,"=0",A8:A95,"P")+COUNTIFS(L8:L95,"",A8:A95,"P")+SUM(Q8:Q95)</f>
      </c>
    </row>
    <row r="8" spans="1:13" ht="12.75">
      <c r="A8" t="s">
        <v>45</v>
      </c>
      <c r="C8" s="28" t="s">
        <v>2313</v>
      </c>
      <c r="E8" s="30" t="s">
        <v>2312</v>
      </c>
      <c r="J8" s="29">
        <f>0+J9+J22+J27+J32+J37+J42</f>
      </c>
      <c s="29">
        <f>0+K9+K22+K27+K32+K37+K42</f>
      </c>
      <c s="29">
        <f>0+L9+L22+L27+L32+L37+L42</f>
      </c>
      <c s="29">
        <f>0+M9+M22+M27+M32+M37+M42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2314</v>
      </c>
      <c s="36" t="s">
        <v>55</v>
      </c>
      <c s="37">
        <v>21.2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2315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17.99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38.25">
      <c r="A16" s="35" t="s">
        <v>59</v>
      </c>
      <c r="E16" s="40" t="s">
        <v>2317</v>
      </c>
    </row>
    <row r="17" spans="1:5" ht="242.25">
      <c r="A17" t="s">
        <v>60</v>
      </c>
      <c r="E17" s="39" t="s">
        <v>846</v>
      </c>
    </row>
    <row r="18" spans="1:16" ht="25.5">
      <c r="A18" t="s">
        <v>50</v>
      </c>
      <c s="34" t="s">
        <v>26</v>
      </c>
      <c s="34" t="s">
        <v>2318</v>
      </c>
      <c s="35" t="s">
        <v>5</v>
      </c>
      <c s="6" t="s">
        <v>2319</v>
      </c>
      <c s="36" t="s">
        <v>79</v>
      </c>
      <c s="37">
        <v>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38.25">
      <c r="A20" s="35" t="s">
        <v>59</v>
      </c>
      <c r="E20" s="40" t="s">
        <v>2320</v>
      </c>
    </row>
    <row r="21" spans="1:5" ht="25.5">
      <c r="A21" t="s">
        <v>60</v>
      </c>
      <c r="E21" s="39" t="s">
        <v>2321</v>
      </c>
    </row>
    <row r="22" spans="1:13" ht="12.75">
      <c r="A22" t="s">
        <v>47</v>
      </c>
      <c r="C22" s="31" t="s">
        <v>51</v>
      </c>
      <c r="E22" s="33" t="s">
        <v>957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50</v>
      </c>
      <c s="34" t="s">
        <v>4</v>
      </c>
      <c s="34" t="s">
        <v>1440</v>
      </c>
      <c s="35" t="s">
        <v>5</v>
      </c>
      <c s="6" t="s">
        <v>1441</v>
      </c>
      <c s="36" t="s">
        <v>144</v>
      </c>
      <c s="37">
        <v>10.6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38.25">
      <c r="A25" s="35" t="s">
        <v>59</v>
      </c>
      <c r="E25" s="40" t="s">
        <v>2322</v>
      </c>
    </row>
    <row r="26" spans="1:5" ht="318.75">
      <c r="A26" t="s">
        <v>60</v>
      </c>
      <c r="E26" s="39" t="s">
        <v>1442</v>
      </c>
    </row>
    <row r="27" spans="1:13" ht="12.75">
      <c r="A27" t="s">
        <v>47</v>
      </c>
      <c r="C27" s="31" t="s">
        <v>28</v>
      </c>
      <c r="E27" s="33" t="s">
        <v>2323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74</v>
      </c>
      <c s="34" t="s">
        <v>2324</v>
      </c>
      <c s="35" t="s">
        <v>5</v>
      </c>
      <c s="6" t="s">
        <v>2325</v>
      </c>
      <c s="36" t="s">
        <v>144</v>
      </c>
      <c s="37">
        <v>2.56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38.25">
      <c r="A30" s="35" t="s">
        <v>59</v>
      </c>
      <c r="E30" s="40" t="s">
        <v>2326</v>
      </c>
    </row>
    <row r="31" spans="1:5" ht="114.75">
      <c r="A31" t="s">
        <v>60</v>
      </c>
      <c r="E31" s="39" t="s">
        <v>2327</v>
      </c>
    </row>
    <row r="32" spans="1:13" ht="12.75">
      <c r="A32" t="s">
        <v>47</v>
      </c>
      <c r="C32" s="31" t="s">
        <v>4</v>
      </c>
      <c r="E32" s="33" t="s">
        <v>2328</v>
      </c>
      <c r="J32" s="32">
        <f>0</f>
      </c>
      <c s="32">
        <f>0</f>
      </c>
      <c s="32">
        <f>0+L33</f>
      </c>
      <c s="32">
        <f>0+M33</f>
      </c>
    </row>
    <row r="33" spans="1:16" ht="12.75">
      <c r="A33" t="s">
        <v>50</v>
      </c>
      <c s="34" t="s">
        <v>27</v>
      </c>
      <c s="34" t="s">
        <v>2329</v>
      </c>
      <c s="35" t="s">
        <v>5</v>
      </c>
      <c s="6" t="s">
        <v>2330</v>
      </c>
      <c s="36" t="s">
        <v>144</v>
      </c>
      <c s="37">
        <v>11.66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12.75">
      <c r="A34" s="35" t="s">
        <v>57</v>
      </c>
      <c r="E34" s="39" t="s">
        <v>5</v>
      </c>
    </row>
    <row r="35" spans="1:5" ht="38.25">
      <c r="A35" s="35" t="s">
        <v>59</v>
      </c>
      <c r="E35" s="40" t="s">
        <v>2331</v>
      </c>
    </row>
    <row r="36" spans="1:5" ht="293.25">
      <c r="A36" t="s">
        <v>60</v>
      </c>
      <c r="E36" s="39" t="s">
        <v>2332</v>
      </c>
    </row>
    <row r="37" spans="1:13" ht="12.75">
      <c r="A37" t="s">
        <v>47</v>
      </c>
      <c r="C37" s="31" t="s">
        <v>65</v>
      </c>
      <c r="E37" s="33" t="s">
        <v>1304</v>
      </c>
      <c r="J37" s="32">
        <f>0</f>
      </c>
      <c s="32">
        <f>0</f>
      </c>
      <c s="32">
        <f>0+L38</f>
      </c>
      <c s="32">
        <f>0+M38</f>
      </c>
    </row>
    <row r="38" spans="1:16" ht="12.75">
      <c r="A38" t="s">
        <v>50</v>
      </c>
      <c s="34" t="s">
        <v>65</v>
      </c>
      <c s="34" t="s">
        <v>2333</v>
      </c>
      <c s="35" t="s">
        <v>5</v>
      </c>
      <c s="6" t="s">
        <v>2334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63.75">
      <c r="A40" s="35" t="s">
        <v>59</v>
      </c>
      <c r="E40" s="40" t="s">
        <v>2335</v>
      </c>
    </row>
    <row r="41" spans="1:5" ht="127.5">
      <c r="A41" t="s">
        <v>60</v>
      </c>
      <c r="E41" s="39" t="s">
        <v>2336</v>
      </c>
    </row>
    <row r="42" spans="1:13" ht="12.75">
      <c r="A42" t="s">
        <v>47</v>
      </c>
      <c r="C42" s="31" t="s">
        <v>85</v>
      </c>
      <c r="E42" s="33" t="s">
        <v>2337</v>
      </c>
      <c r="J42" s="32">
        <f>0</f>
      </c>
      <c s="32">
        <f>0</f>
      </c>
      <c s="32">
        <f>0+L43+L47+L51+L55+L59+L63+L67+L71+L75+L79+L83+L87+L91+L95</f>
      </c>
      <c s="32">
        <f>0+M43+M47+M51+M55+M59+M63+M67+M71+M75+M79+M83+M87+M91+M95</f>
      </c>
    </row>
    <row r="43" spans="1:16" ht="12.75">
      <c r="A43" t="s">
        <v>50</v>
      </c>
      <c s="34" t="s">
        <v>82</v>
      </c>
      <c s="34" t="s">
        <v>2338</v>
      </c>
      <c s="35" t="s">
        <v>5</v>
      </c>
      <c s="6" t="s">
        <v>2339</v>
      </c>
      <c s="36" t="s">
        <v>79</v>
      </c>
      <c s="37">
        <v>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51">
      <c r="A45" s="35" t="s">
        <v>59</v>
      </c>
      <c r="E45" s="40" t="s">
        <v>2340</v>
      </c>
    </row>
    <row r="46" spans="1:5" ht="89.25">
      <c r="A46" t="s">
        <v>60</v>
      </c>
      <c r="E46" s="39" t="s">
        <v>2341</v>
      </c>
    </row>
    <row r="47" spans="1:16" ht="12.75">
      <c r="A47" t="s">
        <v>50</v>
      </c>
      <c s="34" t="s">
        <v>85</v>
      </c>
      <c s="34" t="s">
        <v>2342</v>
      </c>
      <c s="35" t="s">
        <v>5</v>
      </c>
      <c s="6" t="s">
        <v>2343</v>
      </c>
      <c s="36" t="s">
        <v>79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38.25">
      <c r="A49" s="35" t="s">
        <v>59</v>
      </c>
      <c r="E49" s="40" t="s">
        <v>2344</v>
      </c>
    </row>
    <row r="50" spans="1:5" ht="127.5">
      <c r="A50" t="s">
        <v>60</v>
      </c>
      <c r="E50" s="39" t="s">
        <v>2336</v>
      </c>
    </row>
    <row r="51" spans="1:16" ht="12.75">
      <c r="A51" t="s">
        <v>50</v>
      </c>
      <c s="34" t="s">
        <v>88</v>
      </c>
      <c s="34" t="s">
        <v>2345</v>
      </c>
      <c s="35" t="s">
        <v>5</v>
      </c>
      <c s="6" t="s">
        <v>2346</v>
      </c>
      <c s="36" t="s">
        <v>79</v>
      </c>
      <c s="37">
        <v>14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38.25">
      <c r="A53" s="35" t="s">
        <v>59</v>
      </c>
      <c r="E53" s="40" t="s">
        <v>2347</v>
      </c>
    </row>
    <row r="54" spans="1:5" ht="127.5">
      <c r="A54" t="s">
        <v>60</v>
      </c>
      <c r="E54" s="39" t="s">
        <v>2336</v>
      </c>
    </row>
    <row r="55" spans="1:16" ht="12.75">
      <c r="A55" t="s">
        <v>50</v>
      </c>
      <c s="34" t="s">
        <v>91</v>
      </c>
      <c s="34" t="s">
        <v>2348</v>
      </c>
      <c s="35" t="s">
        <v>5</v>
      </c>
      <c s="6" t="s">
        <v>2349</v>
      </c>
      <c s="36" t="s">
        <v>79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38.25">
      <c r="A57" s="35" t="s">
        <v>59</v>
      </c>
      <c r="E57" s="40" t="s">
        <v>2350</v>
      </c>
    </row>
    <row r="58" spans="1:5" ht="127.5">
      <c r="A58" t="s">
        <v>60</v>
      </c>
      <c r="E58" s="39" t="s">
        <v>2336</v>
      </c>
    </row>
    <row r="59" spans="1:16" ht="12.75">
      <c r="A59" t="s">
        <v>50</v>
      </c>
      <c s="34" t="s">
        <v>94</v>
      </c>
      <c s="34" t="s">
        <v>2351</v>
      </c>
      <c s="35" t="s">
        <v>5</v>
      </c>
      <c s="6" t="s">
        <v>2352</v>
      </c>
      <c s="36" t="s">
        <v>79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38.25">
      <c r="A61" s="35" t="s">
        <v>59</v>
      </c>
      <c r="E61" s="40" t="s">
        <v>2353</v>
      </c>
    </row>
    <row r="62" spans="1:5" ht="127.5">
      <c r="A62" t="s">
        <v>60</v>
      </c>
      <c r="E62" s="39" t="s">
        <v>2336</v>
      </c>
    </row>
    <row r="63" spans="1:16" ht="12.75">
      <c r="A63" t="s">
        <v>50</v>
      </c>
      <c s="34" t="s">
        <v>97</v>
      </c>
      <c s="34" t="s">
        <v>2354</v>
      </c>
      <c s="35" t="s">
        <v>5</v>
      </c>
      <c s="6" t="s">
        <v>2355</v>
      </c>
      <c s="36" t="s">
        <v>79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38.25">
      <c r="A65" s="35" t="s">
        <v>59</v>
      </c>
      <c r="E65" s="40" t="s">
        <v>2356</v>
      </c>
    </row>
    <row r="66" spans="1:5" ht="127.5">
      <c r="A66" t="s">
        <v>60</v>
      </c>
      <c r="E66" s="39" t="s">
        <v>2336</v>
      </c>
    </row>
    <row r="67" spans="1:16" ht="12.75">
      <c r="A67" t="s">
        <v>50</v>
      </c>
      <c s="34" t="s">
        <v>100</v>
      </c>
      <c s="34" t="s">
        <v>2357</v>
      </c>
      <c s="35" t="s">
        <v>5</v>
      </c>
      <c s="6" t="s">
        <v>2358</v>
      </c>
      <c s="36" t="s">
        <v>79</v>
      </c>
      <c s="37">
        <v>70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38.25">
      <c r="A69" s="35" t="s">
        <v>59</v>
      </c>
      <c r="E69" s="40" t="s">
        <v>2359</v>
      </c>
    </row>
    <row r="70" spans="1:5" ht="114.75">
      <c r="A70" t="s">
        <v>60</v>
      </c>
      <c r="E70" s="39" t="s">
        <v>2360</v>
      </c>
    </row>
    <row r="71" spans="1:16" ht="12.75">
      <c r="A71" t="s">
        <v>50</v>
      </c>
      <c s="34" t="s">
        <v>103</v>
      </c>
      <c s="34" t="s">
        <v>2361</v>
      </c>
      <c s="35" t="s">
        <v>5</v>
      </c>
      <c s="6" t="s">
        <v>2362</v>
      </c>
      <c s="36" t="s">
        <v>79</v>
      </c>
      <c s="37">
        <v>82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38.25">
      <c r="A73" s="35" t="s">
        <v>59</v>
      </c>
      <c r="E73" s="40" t="s">
        <v>2363</v>
      </c>
    </row>
    <row r="74" spans="1:5" ht="127.5">
      <c r="A74" t="s">
        <v>60</v>
      </c>
      <c r="E74" s="39" t="s">
        <v>2364</v>
      </c>
    </row>
    <row r="75" spans="1:16" ht="12.75">
      <c r="A75" t="s">
        <v>50</v>
      </c>
      <c s="34" t="s">
        <v>110</v>
      </c>
      <c s="34" t="s">
        <v>2365</v>
      </c>
      <c s="35" t="s">
        <v>5</v>
      </c>
      <c s="6" t="s">
        <v>2366</v>
      </c>
      <c s="36" t="s">
        <v>79</v>
      </c>
      <c s="37">
        <v>102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51">
      <c r="A77" s="35" t="s">
        <v>59</v>
      </c>
      <c r="E77" s="40" t="s">
        <v>2367</v>
      </c>
    </row>
    <row r="78" spans="1:5" ht="127.5">
      <c r="A78" t="s">
        <v>60</v>
      </c>
      <c r="E78" s="39" t="s">
        <v>2336</v>
      </c>
    </row>
    <row r="79" spans="1:16" ht="12.75">
      <c r="A79" t="s">
        <v>50</v>
      </c>
      <c s="34" t="s">
        <v>113</v>
      </c>
      <c s="34" t="s">
        <v>2368</v>
      </c>
      <c s="35" t="s">
        <v>5</v>
      </c>
      <c s="6" t="s">
        <v>2369</v>
      </c>
      <c s="36" t="s">
        <v>79</v>
      </c>
      <c s="37">
        <v>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63.75">
      <c r="A81" s="35" t="s">
        <v>59</v>
      </c>
      <c r="E81" s="40" t="s">
        <v>2370</v>
      </c>
    </row>
    <row r="82" spans="1:5" ht="114.75">
      <c r="A82" t="s">
        <v>60</v>
      </c>
      <c r="E82" s="39" t="s">
        <v>2360</v>
      </c>
    </row>
    <row r="83" spans="1:16" ht="12.75">
      <c r="A83" t="s">
        <v>50</v>
      </c>
      <c s="34" t="s">
        <v>116</v>
      </c>
      <c s="34" t="s">
        <v>2371</v>
      </c>
      <c s="35" t="s">
        <v>5</v>
      </c>
      <c s="6" t="s">
        <v>2372</v>
      </c>
      <c s="36" t="s">
        <v>79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76.5">
      <c r="A85" s="35" t="s">
        <v>59</v>
      </c>
      <c r="E85" s="40" t="s">
        <v>2373</v>
      </c>
    </row>
    <row r="86" spans="1:5" ht="114.75">
      <c r="A86" t="s">
        <v>60</v>
      </c>
      <c r="E86" s="39" t="s">
        <v>2374</v>
      </c>
    </row>
    <row r="87" spans="1:16" ht="12.75">
      <c r="A87" t="s">
        <v>50</v>
      </c>
      <c s="34" t="s">
        <v>119</v>
      </c>
      <c s="34" t="s">
        <v>2375</v>
      </c>
      <c s="35" t="s">
        <v>5</v>
      </c>
      <c s="6" t="s">
        <v>2376</v>
      </c>
      <c s="36" t="s">
        <v>79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38.25">
      <c r="A89" s="35" t="s">
        <v>59</v>
      </c>
      <c r="E89" s="40" t="s">
        <v>2377</v>
      </c>
    </row>
    <row r="90" spans="1:5" ht="51">
      <c r="A90" t="s">
        <v>60</v>
      </c>
      <c r="E90" s="39" t="s">
        <v>2378</v>
      </c>
    </row>
    <row r="91" spans="1:16" ht="12.75">
      <c r="A91" t="s">
        <v>50</v>
      </c>
      <c s="34" t="s">
        <v>122</v>
      </c>
      <c s="34" t="s">
        <v>2379</v>
      </c>
      <c s="35" t="s">
        <v>5</v>
      </c>
      <c s="6" t="s">
        <v>2380</v>
      </c>
      <c s="36" t="s">
        <v>79</v>
      </c>
      <c s="37">
        <v>38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63.75">
      <c r="A93" s="35" t="s">
        <v>59</v>
      </c>
      <c r="E93" s="40" t="s">
        <v>2381</v>
      </c>
    </row>
    <row r="94" spans="1:5" ht="140.25">
      <c r="A94" t="s">
        <v>60</v>
      </c>
      <c r="E94" s="39" t="s">
        <v>2382</v>
      </c>
    </row>
    <row r="95" spans="1:16" ht="12.75">
      <c r="A95" t="s">
        <v>50</v>
      </c>
      <c s="34" t="s">
        <v>125</v>
      </c>
      <c s="34" t="s">
        <v>2383</v>
      </c>
      <c s="35" t="s">
        <v>5</v>
      </c>
      <c s="6" t="s">
        <v>2384</v>
      </c>
      <c s="36" t="s">
        <v>79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38.25">
      <c r="A97" s="35" t="s">
        <v>59</v>
      </c>
      <c r="E97" s="40" t="s">
        <v>2385</v>
      </c>
    </row>
    <row r="98" spans="1:5" ht="127.5">
      <c r="A98" t="s">
        <v>60</v>
      </c>
      <c r="E98" s="39" t="s">
        <v>2336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2309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2309</v>
      </c>
      <c r="E4" s="26" t="s">
        <v>2310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COUNTIFS(L8:L215,"=0",A8:A215,"P")+COUNTIFS(L8:L215,"",A8:A215,"P")+SUM(Q8:Q215)</f>
      </c>
    </row>
    <row r="8" spans="1:13" ht="12.75">
      <c r="A8" t="s">
        <v>45</v>
      </c>
      <c r="C8" s="28" t="s">
        <v>2388</v>
      </c>
      <c r="E8" s="30" t="s">
        <v>2387</v>
      </c>
      <c r="J8" s="29">
        <f>0+J9+J46+J51+J56+J65+J150</f>
      </c>
      <c s="29">
        <f>0+K9+K46+K51+K56+K65+K150</f>
      </c>
      <c s="29">
        <f>0+L9+L46+L51+L56+L65+L150</f>
      </c>
      <c s="29">
        <f>0+M9+M46+M51+M56+M65+M150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51</v>
      </c>
      <c s="34" t="s">
        <v>2389</v>
      </c>
      <c s="35" t="s">
        <v>5</v>
      </c>
      <c s="6" t="s">
        <v>2390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63.75">
      <c r="A12" s="35" t="s">
        <v>59</v>
      </c>
      <c r="E12" s="40" t="s">
        <v>2391</v>
      </c>
    </row>
    <row r="13" spans="1:5" ht="12.75">
      <c r="A13" t="s">
        <v>60</v>
      </c>
      <c r="E13" s="39" t="s">
        <v>1635</v>
      </c>
    </row>
    <row r="14" spans="1:16" ht="25.5">
      <c r="A14" t="s">
        <v>50</v>
      </c>
      <c s="34" t="s">
        <v>28</v>
      </c>
      <c s="34" t="s">
        <v>135</v>
      </c>
      <c s="35" t="s">
        <v>136</v>
      </c>
      <c s="6" t="s">
        <v>2392</v>
      </c>
      <c s="36" t="s">
        <v>55</v>
      </c>
      <c s="37">
        <v>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2393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1297</v>
      </c>
      <c s="35" t="s">
        <v>1298</v>
      </c>
      <c s="6" t="s">
        <v>2316</v>
      </c>
      <c s="36" t="s">
        <v>55</v>
      </c>
      <c s="37">
        <v>12.98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14.75">
      <c r="A20" s="35" t="s">
        <v>59</v>
      </c>
      <c r="E20" s="40" t="s">
        <v>2394</v>
      </c>
    </row>
    <row r="21" spans="1:5" ht="242.25">
      <c r="A21" t="s">
        <v>60</v>
      </c>
      <c r="E21" s="39" t="s">
        <v>846</v>
      </c>
    </row>
    <row r="22" spans="1:16" ht="25.5">
      <c r="A22" t="s">
        <v>50</v>
      </c>
      <c s="34" t="s">
        <v>4</v>
      </c>
      <c s="34" t="s">
        <v>2395</v>
      </c>
      <c s="35" t="s">
        <v>2396</v>
      </c>
      <c s="6" t="s">
        <v>2397</v>
      </c>
      <c s="36" t="s">
        <v>55</v>
      </c>
      <c s="37">
        <v>1258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89.25">
      <c r="A24" s="35" t="s">
        <v>59</v>
      </c>
      <c r="E24" s="40" t="s">
        <v>2398</v>
      </c>
    </row>
    <row r="25" spans="1:5" ht="242.25">
      <c r="A25" t="s">
        <v>60</v>
      </c>
      <c r="E25" s="39" t="s">
        <v>846</v>
      </c>
    </row>
    <row r="26" spans="1:16" ht="25.5">
      <c r="A26" t="s">
        <v>50</v>
      </c>
      <c s="34" t="s">
        <v>74</v>
      </c>
      <c s="34" t="s">
        <v>2399</v>
      </c>
      <c s="35" t="s">
        <v>2400</v>
      </c>
      <c s="6" t="s">
        <v>2401</v>
      </c>
      <c s="36" t="s">
        <v>55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63.75">
      <c r="A28" s="35" t="s">
        <v>59</v>
      </c>
      <c r="E28" s="40" t="s">
        <v>2402</v>
      </c>
    </row>
    <row r="29" spans="1:5" ht="267.75">
      <c r="A29" t="s">
        <v>60</v>
      </c>
      <c r="E29" s="39" t="s">
        <v>2403</v>
      </c>
    </row>
    <row r="30" spans="1:16" ht="25.5">
      <c r="A30" t="s">
        <v>50</v>
      </c>
      <c s="34" t="s">
        <v>27</v>
      </c>
      <c s="34" t="s">
        <v>2404</v>
      </c>
      <c s="35" t="s">
        <v>2405</v>
      </c>
      <c s="6" t="s">
        <v>2406</v>
      </c>
      <c s="36" t="s">
        <v>55</v>
      </c>
      <c s="37">
        <v>1.3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63.75">
      <c r="A32" s="35" t="s">
        <v>59</v>
      </c>
      <c r="E32" s="40" t="s">
        <v>2407</v>
      </c>
    </row>
    <row r="33" spans="1:5" ht="242.25">
      <c r="A33" t="s">
        <v>60</v>
      </c>
      <c r="E33" s="39" t="s">
        <v>846</v>
      </c>
    </row>
    <row r="34" spans="1:16" ht="38.25">
      <c r="A34" t="s">
        <v>50</v>
      </c>
      <c s="34" t="s">
        <v>65</v>
      </c>
      <c s="34" t="s">
        <v>2408</v>
      </c>
      <c s="35" t="s">
        <v>2409</v>
      </c>
      <c s="6" t="s">
        <v>2410</v>
      </c>
      <c s="36" t="s">
        <v>55</v>
      </c>
      <c s="37">
        <v>150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63.75">
      <c r="A36" s="35" t="s">
        <v>59</v>
      </c>
      <c r="E36" s="40" t="s">
        <v>2411</v>
      </c>
    </row>
    <row r="37" spans="1:5" ht="255">
      <c r="A37" t="s">
        <v>60</v>
      </c>
      <c r="E37" s="39" t="s">
        <v>2412</v>
      </c>
    </row>
    <row r="38" spans="1:16" ht="25.5">
      <c r="A38" t="s">
        <v>50</v>
      </c>
      <c s="34" t="s">
        <v>82</v>
      </c>
      <c s="34" t="s">
        <v>2413</v>
      </c>
      <c s="35" t="s">
        <v>2414</v>
      </c>
      <c s="6" t="s">
        <v>2415</v>
      </c>
      <c s="36" t="s">
        <v>55</v>
      </c>
      <c s="37">
        <v>77.19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63.75">
      <c r="A40" s="35" t="s">
        <v>59</v>
      </c>
      <c r="E40" s="40" t="s">
        <v>2416</v>
      </c>
    </row>
    <row r="41" spans="1:5" ht="229.5">
      <c r="A41" t="s">
        <v>60</v>
      </c>
      <c r="E41" s="39" t="s">
        <v>2417</v>
      </c>
    </row>
    <row r="42" spans="1:16" ht="12.75">
      <c r="A42" t="s">
        <v>50</v>
      </c>
      <c s="34" t="s">
        <v>85</v>
      </c>
      <c s="34" t="s">
        <v>2418</v>
      </c>
      <c s="35" t="s">
        <v>5</v>
      </c>
      <c s="6" t="s">
        <v>2419</v>
      </c>
      <c s="36" t="s">
        <v>1281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12.75">
      <c r="A43" s="35" t="s">
        <v>57</v>
      </c>
      <c r="E43" s="39" t="s">
        <v>2420</v>
      </c>
    </row>
    <row r="44" spans="1:5" ht="89.25">
      <c r="A44" s="35" t="s">
        <v>59</v>
      </c>
      <c r="E44" s="40" t="s">
        <v>2421</v>
      </c>
    </row>
    <row r="45" spans="1:5" ht="51">
      <c r="A45" t="s">
        <v>60</v>
      </c>
      <c r="E45" s="39" t="s">
        <v>2422</v>
      </c>
    </row>
    <row r="46" spans="1:13" ht="12.75">
      <c r="A46" t="s">
        <v>47</v>
      </c>
      <c r="C46" s="31" t="s">
        <v>51</v>
      </c>
      <c r="E46" s="33" t="s">
        <v>957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50</v>
      </c>
      <c s="34" t="s">
        <v>88</v>
      </c>
      <c s="34" t="s">
        <v>2423</v>
      </c>
      <c s="35" t="s">
        <v>5</v>
      </c>
      <c s="6" t="s">
        <v>2424</v>
      </c>
      <c s="36" t="s">
        <v>144</v>
      </c>
      <c s="37">
        <v>87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14.75">
      <c r="A49" s="35" t="s">
        <v>59</v>
      </c>
      <c r="E49" s="40" t="s">
        <v>2425</v>
      </c>
    </row>
    <row r="50" spans="1:5" ht="369.75">
      <c r="A50" t="s">
        <v>60</v>
      </c>
      <c r="E50" s="39" t="s">
        <v>2426</v>
      </c>
    </row>
    <row r="51" spans="1:13" ht="12.75">
      <c r="A51" t="s">
        <v>47</v>
      </c>
      <c r="C51" s="31" t="s">
        <v>26</v>
      </c>
      <c r="E51" s="33" t="s">
        <v>2427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50</v>
      </c>
      <c s="34" t="s">
        <v>91</v>
      </c>
      <c s="34" t="s">
        <v>2428</v>
      </c>
      <c s="35" t="s">
        <v>5</v>
      </c>
      <c s="6" t="s">
        <v>2429</v>
      </c>
      <c s="36" t="s">
        <v>1281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89.25">
      <c r="A54" s="35" t="s">
        <v>59</v>
      </c>
      <c r="E54" s="40" t="s">
        <v>2430</v>
      </c>
    </row>
    <row r="55" spans="1:5" ht="369.75">
      <c r="A55" t="s">
        <v>60</v>
      </c>
      <c r="E55" s="39" t="s">
        <v>2431</v>
      </c>
    </row>
    <row r="56" spans="1:13" ht="12.75">
      <c r="A56" t="s">
        <v>47</v>
      </c>
      <c r="C56" s="31" t="s">
        <v>4</v>
      </c>
      <c r="E56" s="33" t="s">
        <v>2328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50</v>
      </c>
      <c s="34" t="s">
        <v>94</v>
      </c>
      <c s="34" t="s">
        <v>2432</v>
      </c>
      <c s="35" t="s">
        <v>5</v>
      </c>
      <c s="6" t="s">
        <v>2433</v>
      </c>
      <c s="36" t="s">
        <v>144</v>
      </c>
      <c s="37">
        <v>14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89.25">
      <c r="A59" s="35" t="s">
        <v>59</v>
      </c>
      <c r="E59" s="40" t="s">
        <v>2434</v>
      </c>
    </row>
    <row r="60" spans="1:5" ht="369.75">
      <c r="A60" t="s">
        <v>60</v>
      </c>
      <c r="E60" s="39" t="s">
        <v>2431</v>
      </c>
    </row>
    <row r="61" spans="1:16" ht="12.75">
      <c r="A61" t="s">
        <v>50</v>
      </c>
      <c s="34" t="s">
        <v>97</v>
      </c>
      <c s="34" t="s">
        <v>2435</v>
      </c>
      <c s="35" t="s">
        <v>5</v>
      </c>
      <c s="6" t="s">
        <v>2436</v>
      </c>
      <c s="36" t="s">
        <v>144</v>
      </c>
      <c s="37">
        <v>29.75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89.25">
      <c r="A63" s="35" t="s">
        <v>59</v>
      </c>
      <c r="E63" s="40" t="s">
        <v>2437</v>
      </c>
    </row>
    <row r="64" spans="1:5" ht="127.5">
      <c r="A64" t="s">
        <v>60</v>
      </c>
      <c r="E64" s="39" t="s">
        <v>2438</v>
      </c>
    </row>
    <row r="65" spans="1:13" ht="12.75">
      <c r="A65" t="s">
        <v>47</v>
      </c>
      <c r="C65" s="31" t="s">
        <v>74</v>
      </c>
      <c r="E65" s="33" t="s">
        <v>2439</v>
      </c>
      <c r="J65" s="32">
        <f>0</f>
      </c>
      <c s="32">
        <f>0</f>
      </c>
      <c s="32">
        <f>0+L66+L70+L74+L78+L82+L86+L90+L94+L98+L102+L106+L110+L114+L118+L122+L126+L130+L134+L138+L142+L146</f>
      </c>
      <c s="32">
        <f>0+M66+M70+M74+M78+M82+M86+M90+M94+M98+M102+M106+M110+M114+M118+M122+M126+M130+M134+M138+M142+M146</f>
      </c>
    </row>
    <row r="66" spans="1:16" ht="12.75">
      <c r="A66" t="s">
        <v>50</v>
      </c>
      <c s="34" t="s">
        <v>100</v>
      </c>
      <c s="34" t="s">
        <v>2440</v>
      </c>
      <c s="35" t="s">
        <v>5</v>
      </c>
      <c s="6" t="s">
        <v>2441</v>
      </c>
      <c s="36" t="s">
        <v>144</v>
      </c>
      <c s="37">
        <v>4534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89.25">
      <c r="A68" s="35" t="s">
        <v>59</v>
      </c>
      <c r="E68" s="40" t="s">
        <v>2442</v>
      </c>
    </row>
    <row r="69" spans="1:5" ht="89.25">
      <c r="A69" t="s">
        <v>60</v>
      </c>
      <c r="E69" s="39" t="s">
        <v>2443</v>
      </c>
    </row>
    <row r="70" spans="1:16" ht="12.75">
      <c r="A70" t="s">
        <v>50</v>
      </c>
      <c s="34" t="s">
        <v>103</v>
      </c>
      <c s="34" t="s">
        <v>2444</v>
      </c>
      <c s="35" t="s">
        <v>5</v>
      </c>
      <c s="6" t="s">
        <v>2445</v>
      </c>
      <c s="36" t="s">
        <v>144</v>
      </c>
      <c s="37">
        <v>534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63.75">
      <c r="A72" s="35" t="s">
        <v>59</v>
      </c>
      <c r="E72" s="40" t="s">
        <v>2446</v>
      </c>
    </row>
    <row r="73" spans="1:5" ht="89.25">
      <c r="A73" t="s">
        <v>60</v>
      </c>
      <c r="E73" s="39" t="s">
        <v>2443</v>
      </c>
    </row>
    <row r="74" spans="1:16" ht="25.5">
      <c r="A74" t="s">
        <v>50</v>
      </c>
      <c s="34" t="s">
        <v>110</v>
      </c>
      <c s="34" t="s">
        <v>2447</v>
      </c>
      <c s="35" t="s">
        <v>5</v>
      </c>
      <c s="6" t="s">
        <v>2448</v>
      </c>
      <c s="36" t="s">
        <v>69</v>
      </c>
      <c s="37">
        <v>449.15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02">
      <c r="A76" s="35" t="s">
        <v>59</v>
      </c>
      <c r="E76" s="40" t="s">
        <v>2449</v>
      </c>
    </row>
    <row r="77" spans="1:5" ht="306">
      <c r="A77" t="s">
        <v>60</v>
      </c>
      <c r="E77" s="39" t="s">
        <v>2450</v>
      </c>
    </row>
    <row r="78" spans="1:16" ht="25.5">
      <c r="A78" t="s">
        <v>50</v>
      </c>
      <c s="34" t="s">
        <v>113</v>
      </c>
      <c s="34" t="s">
        <v>2451</v>
      </c>
      <c s="35" t="s">
        <v>5</v>
      </c>
      <c s="6" t="s">
        <v>2452</v>
      </c>
      <c s="36" t="s">
        <v>69</v>
      </c>
      <c s="37">
        <v>448.899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02">
      <c r="A80" s="35" t="s">
        <v>59</v>
      </c>
      <c r="E80" s="40" t="s">
        <v>2453</v>
      </c>
    </row>
    <row r="81" spans="1:5" ht="306">
      <c r="A81" t="s">
        <v>60</v>
      </c>
      <c r="E81" s="39" t="s">
        <v>2450</v>
      </c>
    </row>
    <row r="82" spans="1:16" ht="25.5">
      <c r="A82" t="s">
        <v>50</v>
      </c>
      <c s="34" t="s">
        <v>116</v>
      </c>
      <c s="34" t="s">
        <v>2454</v>
      </c>
      <c s="35" t="s">
        <v>5</v>
      </c>
      <c s="6" t="s">
        <v>2455</v>
      </c>
      <c s="36" t="s">
        <v>69</v>
      </c>
      <c s="37">
        <v>21.2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14.75">
      <c r="A84" s="35" t="s">
        <v>59</v>
      </c>
      <c r="E84" s="40" t="s">
        <v>2456</v>
      </c>
    </row>
    <row r="85" spans="1:5" ht="306">
      <c r="A85" t="s">
        <v>60</v>
      </c>
      <c r="E85" s="39" t="s">
        <v>2457</v>
      </c>
    </row>
    <row r="86" spans="1:16" ht="25.5">
      <c r="A86" t="s">
        <v>50</v>
      </c>
      <c s="34" t="s">
        <v>119</v>
      </c>
      <c s="34" t="s">
        <v>2458</v>
      </c>
      <c s="35" t="s">
        <v>5</v>
      </c>
      <c s="6" t="s">
        <v>2459</v>
      </c>
      <c s="36" t="s">
        <v>69</v>
      </c>
      <c s="37">
        <v>24.6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14.75">
      <c r="A88" s="35" t="s">
        <v>59</v>
      </c>
      <c r="E88" s="40" t="s">
        <v>2460</v>
      </c>
    </row>
    <row r="89" spans="1:5" ht="306">
      <c r="A89" t="s">
        <v>60</v>
      </c>
      <c r="E89" s="39" t="s">
        <v>2450</v>
      </c>
    </row>
    <row r="90" spans="1:16" ht="25.5">
      <c r="A90" t="s">
        <v>50</v>
      </c>
      <c s="34" t="s">
        <v>122</v>
      </c>
      <c s="34" t="s">
        <v>2461</v>
      </c>
      <c s="35" t="s">
        <v>5</v>
      </c>
      <c s="6" t="s">
        <v>2462</v>
      </c>
      <c s="36" t="s">
        <v>69</v>
      </c>
      <c s="37">
        <v>227.563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02">
      <c r="A92" s="35" t="s">
        <v>59</v>
      </c>
      <c r="E92" s="40" t="s">
        <v>2463</v>
      </c>
    </row>
    <row r="93" spans="1:5" ht="331.5">
      <c r="A93" t="s">
        <v>60</v>
      </c>
      <c r="E93" s="39" t="s">
        <v>2464</v>
      </c>
    </row>
    <row r="94" spans="1:16" ht="12.75">
      <c r="A94" t="s">
        <v>50</v>
      </c>
      <c s="34" t="s">
        <v>125</v>
      </c>
      <c s="34" t="s">
        <v>2465</v>
      </c>
      <c s="35" t="s">
        <v>5</v>
      </c>
      <c s="6" t="s">
        <v>2466</v>
      </c>
      <c s="36" t="s">
        <v>1281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51">
      <c r="A96" s="35" t="s">
        <v>59</v>
      </c>
      <c r="E96" s="40" t="s">
        <v>2467</v>
      </c>
    </row>
    <row r="97" spans="1:5" ht="114.75">
      <c r="A97" t="s">
        <v>60</v>
      </c>
      <c r="E97" s="39" t="s">
        <v>2468</v>
      </c>
    </row>
    <row r="98" spans="1:16" ht="12.75">
      <c r="A98" t="s">
        <v>50</v>
      </c>
      <c s="34" t="s">
        <v>128</v>
      </c>
      <c s="34" t="s">
        <v>2469</v>
      </c>
      <c s="35" t="s">
        <v>5</v>
      </c>
      <c s="6" t="s">
        <v>2470</v>
      </c>
      <c s="36" t="s">
        <v>1281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51">
      <c r="A100" s="35" t="s">
        <v>59</v>
      </c>
      <c r="E100" s="40" t="s">
        <v>2471</v>
      </c>
    </row>
    <row r="101" spans="1:5" ht="114.75">
      <c r="A101" t="s">
        <v>60</v>
      </c>
      <c r="E101" s="39" t="s">
        <v>2468</v>
      </c>
    </row>
    <row r="102" spans="1:16" ht="12.75">
      <c r="A102" t="s">
        <v>50</v>
      </c>
      <c s="34" t="s">
        <v>179</v>
      </c>
      <c s="34" t="s">
        <v>2472</v>
      </c>
      <c s="35" t="s">
        <v>5</v>
      </c>
      <c s="6" t="s">
        <v>2473</v>
      </c>
      <c s="36" t="s">
        <v>79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76.5">
      <c r="A104" s="35" t="s">
        <v>59</v>
      </c>
      <c r="E104" s="40" t="s">
        <v>2474</v>
      </c>
    </row>
    <row r="105" spans="1:5" ht="76.5">
      <c r="A105" t="s">
        <v>60</v>
      </c>
      <c r="E105" s="39" t="s">
        <v>2475</v>
      </c>
    </row>
    <row r="106" spans="1:16" ht="25.5">
      <c r="A106" t="s">
        <v>50</v>
      </c>
      <c s="34" t="s">
        <v>180</v>
      </c>
      <c s="34" t="s">
        <v>2476</v>
      </c>
      <c s="35" t="s">
        <v>5</v>
      </c>
      <c s="6" t="s">
        <v>2477</v>
      </c>
      <c s="36" t="s">
        <v>69</v>
      </c>
      <c s="37">
        <v>1505.718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89.25">
      <c r="A108" s="35" t="s">
        <v>59</v>
      </c>
      <c r="E108" s="40" t="s">
        <v>2478</v>
      </c>
    </row>
    <row r="109" spans="1:5" ht="114.75">
      <c r="A109" t="s">
        <v>60</v>
      </c>
      <c r="E109" s="39" t="s">
        <v>2479</v>
      </c>
    </row>
    <row r="110" spans="1:16" ht="12.75">
      <c r="A110" t="s">
        <v>50</v>
      </c>
      <c s="34" t="s">
        <v>184</v>
      </c>
      <c s="34" t="s">
        <v>2480</v>
      </c>
      <c s="35" t="s">
        <v>5</v>
      </c>
      <c s="6" t="s">
        <v>2481</v>
      </c>
      <c s="36" t="s">
        <v>69</v>
      </c>
      <c s="37">
        <v>37.644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38.25">
      <c r="A112" s="35" t="s">
        <v>59</v>
      </c>
      <c r="E112" s="40" t="s">
        <v>2482</v>
      </c>
    </row>
    <row r="113" spans="1:5" ht="153">
      <c r="A113" t="s">
        <v>60</v>
      </c>
      <c r="E113" s="39" t="s">
        <v>2483</v>
      </c>
    </row>
    <row r="114" spans="1:16" ht="12.75">
      <c r="A114" t="s">
        <v>50</v>
      </c>
      <c s="34" t="s">
        <v>187</v>
      </c>
      <c s="34" t="s">
        <v>2484</v>
      </c>
      <c s="35" t="s">
        <v>5</v>
      </c>
      <c s="6" t="s">
        <v>2485</v>
      </c>
      <c s="36" t="s">
        <v>79</v>
      </c>
      <c s="37">
        <v>24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14.75">
      <c r="A116" s="35" t="s">
        <v>59</v>
      </c>
      <c r="E116" s="40" t="s">
        <v>2486</v>
      </c>
    </row>
    <row r="117" spans="1:5" ht="255">
      <c r="A117" t="s">
        <v>60</v>
      </c>
      <c r="E117" s="39" t="s">
        <v>2487</v>
      </c>
    </row>
    <row r="118" spans="1:16" ht="12.75">
      <c r="A118" t="s">
        <v>50</v>
      </c>
      <c s="34" t="s">
        <v>190</v>
      </c>
      <c s="34" t="s">
        <v>2488</v>
      </c>
      <c s="35" t="s">
        <v>5</v>
      </c>
      <c s="6" t="s">
        <v>2489</v>
      </c>
      <c s="36" t="s">
        <v>79</v>
      </c>
      <c s="37">
        <v>36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14.75">
      <c r="A120" s="35" t="s">
        <v>59</v>
      </c>
      <c r="E120" s="40" t="s">
        <v>2490</v>
      </c>
    </row>
    <row r="121" spans="1:5" ht="255">
      <c r="A121" t="s">
        <v>60</v>
      </c>
      <c r="E121" s="39" t="s">
        <v>2487</v>
      </c>
    </row>
    <row r="122" spans="1:16" ht="12.75">
      <c r="A122" t="s">
        <v>50</v>
      </c>
      <c s="34" t="s">
        <v>193</v>
      </c>
      <c s="34" t="s">
        <v>2491</v>
      </c>
      <c s="35" t="s">
        <v>5</v>
      </c>
      <c s="6" t="s">
        <v>2492</v>
      </c>
      <c s="36" t="s">
        <v>69</v>
      </c>
      <c s="37">
        <v>1161.29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76.5">
      <c r="A124" s="35" t="s">
        <v>59</v>
      </c>
      <c r="E124" s="40" t="s">
        <v>2493</v>
      </c>
    </row>
    <row r="125" spans="1:5" ht="165.75">
      <c r="A125" t="s">
        <v>60</v>
      </c>
      <c r="E125" s="39" t="s">
        <v>2494</v>
      </c>
    </row>
    <row r="126" spans="1:16" ht="12.75">
      <c r="A126" t="s">
        <v>50</v>
      </c>
      <c s="34" t="s">
        <v>196</v>
      </c>
      <c s="34" t="s">
        <v>2495</v>
      </c>
      <c s="35" t="s">
        <v>5</v>
      </c>
      <c s="6" t="s">
        <v>2496</v>
      </c>
      <c s="36" t="s">
        <v>69</v>
      </c>
      <c s="37">
        <v>50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63.75">
      <c r="A128" s="35" t="s">
        <v>59</v>
      </c>
      <c r="E128" s="40" t="s">
        <v>2497</v>
      </c>
    </row>
    <row r="129" spans="1:5" ht="114.75">
      <c r="A129" t="s">
        <v>60</v>
      </c>
      <c r="E129" s="39" t="s">
        <v>2498</v>
      </c>
    </row>
    <row r="130" spans="1:16" ht="12.75">
      <c r="A130" t="s">
        <v>50</v>
      </c>
      <c s="34" t="s">
        <v>199</v>
      </c>
      <c s="34" t="s">
        <v>2499</v>
      </c>
      <c s="35" t="s">
        <v>5</v>
      </c>
      <c s="6" t="s">
        <v>2500</v>
      </c>
      <c s="36" t="s">
        <v>69</v>
      </c>
      <c s="37">
        <v>50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63.75">
      <c r="A132" s="35" t="s">
        <v>59</v>
      </c>
      <c r="E132" s="40" t="s">
        <v>2497</v>
      </c>
    </row>
    <row r="133" spans="1:5" ht="191.25">
      <c r="A133" t="s">
        <v>60</v>
      </c>
      <c r="E133" s="39" t="s">
        <v>2501</v>
      </c>
    </row>
    <row r="134" spans="1:16" ht="12.75">
      <c r="A134" t="s">
        <v>50</v>
      </c>
      <c s="34" t="s">
        <v>202</v>
      </c>
      <c s="34" t="s">
        <v>2502</v>
      </c>
      <c s="35" t="s">
        <v>5</v>
      </c>
      <c s="6" t="s">
        <v>2503</v>
      </c>
      <c s="36" t="s">
        <v>151</v>
      </c>
      <c s="37">
        <v>175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89.25">
      <c r="A136" s="35" t="s">
        <v>59</v>
      </c>
      <c r="E136" s="40" t="s">
        <v>2504</v>
      </c>
    </row>
    <row r="137" spans="1:5" ht="127.5">
      <c r="A137" t="s">
        <v>60</v>
      </c>
      <c r="E137" s="39" t="s">
        <v>2505</v>
      </c>
    </row>
    <row r="138" spans="1:16" ht="12.75">
      <c r="A138" t="s">
        <v>50</v>
      </c>
      <c s="34" t="s">
        <v>205</v>
      </c>
      <c s="34" t="s">
        <v>2506</v>
      </c>
      <c s="35" t="s">
        <v>5</v>
      </c>
      <c s="6" t="s">
        <v>2507</v>
      </c>
      <c s="36" t="s">
        <v>151</v>
      </c>
      <c s="37">
        <v>400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89.25">
      <c r="A140" s="35" t="s">
        <v>59</v>
      </c>
      <c r="E140" s="40" t="s">
        <v>2508</v>
      </c>
    </row>
    <row r="141" spans="1:5" ht="51">
      <c r="A141" t="s">
        <v>60</v>
      </c>
      <c r="E141" s="39" t="s">
        <v>2509</v>
      </c>
    </row>
    <row r="142" spans="1:16" ht="12.75">
      <c r="A142" t="s">
        <v>50</v>
      </c>
      <c s="34" t="s">
        <v>208</v>
      </c>
      <c s="34" t="s">
        <v>2510</v>
      </c>
      <c s="35" t="s">
        <v>5</v>
      </c>
      <c s="6" t="s">
        <v>2511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56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76.5">
      <c r="A144" s="35" t="s">
        <v>59</v>
      </c>
      <c r="E144" s="40" t="s">
        <v>2512</v>
      </c>
    </row>
    <row r="145" spans="1:5" ht="409.5">
      <c r="A145" t="s">
        <v>60</v>
      </c>
      <c r="E145" s="39" t="s">
        <v>2513</v>
      </c>
    </row>
    <row r="146" spans="1:16" ht="12.75">
      <c r="A146" t="s">
        <v>50</v>
      </c>
      <c s="34" t="s">
        <v>211</v>
      </c>
      <c s="34" t="s">
        <v>2514</v>
      </c>
      <c s="35" t="s">
        <v>5</v>
      </c>
      <c s="6" t="s">
        <v>2515</v>
      </c>
      <c s="36" t="s">
        <v>79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56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89.25">
      <c r="A148" s="35" t="s">
        <v>59</v>
      </c>
      <c r="E148" s="40" t="s">
        <v>2516</v>
      </c>
    </row>
    <row r="149" spans="1:5" ht="409.5">
      <c r="A149" t="s">
        <v>60</v>
      </c>
      <c r="E149" s="39" t="s">
        <v>2513</v>
      </c>
    </row>
    <row r="150" spans="1:13" ht="12.75">
      <c r="A150" t="s">
        <v>47</v>
      </c>
      <c r="C150" s="31" t="s">
        <v>85</v>
      </c>
      <c r="E150" s="33" t="s">
        <v>2337</v>
      </c>
      <c r="J150" s="32">
        <f>0</f>
      </c>
      <c s="32">
        <f>0</f>
      </c>
      <c s="32">
        <f>0+L151+L155+L159+L163+L167+L171+L175+L179+L183+L187+L191+L195+L199+L203+L207+L211+L215</f>
      </c>
      <c s="32">
        <f>0+M151+M155+M159+M163+M167+M171+M175+M179+M183+M187+M191+M195+M199+M203+M207+M211+M215</f>
      </c>
    </row>
    <row r="151" spans="1:16" ht="12.75">
      <c r="A151" t="s">
        <v>50</v>
      </c>
      <c s="34" t="s">
        <v>214</v>
      </c>
      <c s="34" t="s">
        <v>2517</v>
      </c>
      <c s="35" t="s">
        <v>5</v>
      </c>
      <c s="6" t="s">
        <v>2518</v>
      </c>
      <c s="36" t="s">
        <v>69</v>
      </c>
      <c s="37">
        <v>76.5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63.75">
      <c r="A153" s="35" t="s">
        <v>59</v>
      </c>
      <c r="E153" s="40" t="s">
        <v>2519</v>
      </c>
    </row>
    <row r="154" spans="1:5" ht="51">
      <c r="A154" t="s">
        <v>60</v>
      </c>
      <c r="E154" s="39" t="s">
        <v>2520</v>
      </c>
    </row>
    <row r="155" spans="1:16" ht="12.75">
      <c r="A155" t="s">
        <v>50</v>
      </c>
      <c s="34" t="s">
        <v>217</v>
      </c>
      <c s="34" t="s">
        <v>2521</v>
      </c>
      <c s="35" t="s">
        <v>5</v>
      </c>
      <c s="6" t="s">
        <v>2522</v>
      </c>
      <c s="36" t="s">
        <v>69</v>
      </c>
      <c s="37">
        <v>3.6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63.75">
      <c r="A157" s="35" t="s">
        <v>59</v>
      </c>
      <c r="E157" s="40" t="s">
        <v>2523</v>
      </c>
    </row>
    <row r="158" spans="1:5" ht="140.25">
      <c r="A158" t="s">
        <v>60</v>
      </c>
      <c r="E158" s="39" t="s">
        <v>2524</v>
      </c>
    </row>
    <row r="159" spans="1:16" ht="12.75">
      <c r="A159" t="s">
        <v>50</v>
      </c>
      <c s="34" t="s">
        <v>220</v>
      </c>
      <c s="34" t="s">
        <v>2525</v>
      </c>
      <c s="35" t="s">
        <v>5</v>
      </c>
      <c s="6" t="s">
        <v>2526</v>
      </c>
      <c s="36" t="s">
        <v>79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63.75">
      <c r="A161" s="35" t="s">
        <v>59</v>
      </c>
      <c r="E161" s="40" t="s">
        <v>2527</v>
      </c>
    </row>
    <row r="162" spans="1:5" ht="165.75">
      <c r="A162" t="s">
        <v>60</v>
      </c>
      <c r="E162" s="39" t="s">
        <v>2528</v>
      </c>
    </row>
    <row r="163" spans="1:16" ht="12.75">
      <c r="A163" t="s">
        <v>50</v>
      </c>
      <c s="34" t="s">
        <v>223</v>
      </c>
      <c s="34" t="s">
        <v>2529</v>
      </c>
      <c s="35" t="s">
        <v>5</v>
      </c>
      <c s="6" t="s">
        <v>2530</v>
      </c>
      <c s="36" t="s">
        <v>79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63.75">
      <c r="A165" s="35" t="s">
        <v>59</v>
      </c>
      <c r="E165" s="40" t="s">
        <v>2531</v>
      </c>
    </row>
    <row r="166" spans="1:5" ht="89.25">
      <c r="A166" t="s">
        <v>60</v>
      </c>
      <c r="E166" s="39" t="s">
        <v>2341</v>
      </c>
    </row>
    <row r="167" spans="1:16" ht="12.75">
      <c r="A167" t="s">
        <v>50</v>
      </c>
      <c s="34" t="s">
        <v>226</v>
      </c>
      <c s="34" t="s">
        <v>2532</v>
      </c>
      <c s="35" t="s">
        <v>5</v>
      </c>
      <c s="6" t="s">
        <v>2533</v>
      </c>
      <c s="36" t="s">
        <v>79</v>
      </c>
      <c s="37">
        <v>13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56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63.75">
      <c r="A169" s="35" t="s">
        <v>59</v>
      </c>
      <c r="E169" s="40" t="s">
        <v>2534</v>
      </c>
    </row>
    <row r="170" spans="1:5" ht="153">
      <c r="A170" t="s">
        <v>60</v>
      </c>
      <c r="E170" s="39" t="s">
        <v>2535</v>
      </c>
    </row>
    <row r="171" spans="1:16" ht="12.75">
      <c r="A171" t="s">
        <v>50</v>
      </c>
      <c s="34" t="s">
        <v>227</v>
      </c>
      <c s="34" t="s">
        <v>2536</v>
      </c>
      <c s="35" t="s">
        <v>5</v>
      </c>
      <c s="6" t="s">
        <v>2537</v>
      </c>
      <c s="36" t="s">
        <v>144</v>
      </c>
      <c s="37">
        <v>1717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12.75">
      <c r="A172" s="35" t="s">
        <v>57</v>
      </c>
      <c r="E172" s="39" t="s">
        <v>5</v>
      </c>
    </row>
    <row r="173" spans="1:5" ht="76.5">
      <c r="A173" s="35" t="s">
        <v>59</v>
      </c>
      <c r="E173" s="40" t="s">
        <v>2538</v>
      </c>
    </row>
    <row r="174" spans="1:5" ht="140.25">
      <c r="A174" t="s">
        <v>60</v>
      </c>
      <c r="E174" s="39" t="s">
        <v>2539</v>
      </c>
    </row>
    <row r="175" spans="1:16" ht="25.5">
      <c r="A175" t="s">
        <v>50</v>
      </c>
      <c s="34" t="s">
        <v>228</v>
      </c>
      <c s="34" t="s">
        <v>2540</v>
      </c>
      <c s="35" t="s">
        <v>5</v>
      </c>
      <c s="6" t="s">
        <v>2541</v>
      </c>
      <c s="36" t="s">
        <v>2542</v>
      </c>
      <c s="37">
        <v>2822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63.75">
      <c r="A177" s="35" t="s">
        <v>59</v>
      </c>
      <c r="E177" s="40" t="s">
        <v>2543</v>
      </c>
    </row>
    <row r="178" spans="1:5" ht="127.5">
      <c r="A178" t="s">
        <v>60</v>
      </c>
      <c r="E178" s="39" t="s">
        <v>2544</v>
      </c>
    </row>
    <row r="179" spans="1:16" ht="12.75">
      <c r="A179" t="s">
        <v>50</v>
      </c>
      <c s="34" t="s">
        <v>231</v>
      </c>
      <c s="34" t="s">
        <v>2545</v>
      </c>
      <c s="35" t="s">
        <v>5</v>
      </c>
      <c s="6" t="s">
        <v>2546</v>
      </c>
      <c s="36" t="s">
        <v>151</v>
      </c>
      <c s="37">
        <v>3.02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76.5">
      <c r="A181" s="35" t="s">
        <v>59</v>
      </c>
      <c r="E181" s="40" t="s">
        <v>2547</v>
      </c>
    </row>
    <row r="182" spans="1:5" ht="178.5">
      <c r="A182" t="s">
        <v>60</v>
      </c>
      <c r="E182" s="39" t="s">
        <v>2548</v>
      </c>
    </row>
    <row r="183" spans="1:16" ht="12.75">
      <c r="A183" t="s">
        <v>50</v>
      </c>
      <c s="34" t="s">
        <v>232</v>
      </c>
      <c s="34" t="s">
        <v>2549</v>
      </c>
      <c s="35" t="s">
        <v>5</v>
      </c>
      <c s="6" t="s">
        <v>2550</v>
      </c>
      <c s="36" t="s">
        <v>79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63.75">
      <c r="A185" s="35" t="s">
        <v>59</v>
      </c>
      <c r="E185" s="40" t="s">
        <v>2551</v>
      </c>
    </row>
    <row r="186" spans="1:5" ht="127.5">
      <c r="A186" t="s">
        <v>60</v>
      </c>
      <c r="E186" s="39" t="s">
        <v>2364</v>
      </c>
    </row>
    <row r="187" spans="1:16" ht="12.75">
      <c r="A187" t="s">
        <v>50</v>
      </c>
      <c s="34" t="s">
        <v>233</v>
      </c>
      <c s="34" t="s">
        <v>2552</v>
      </c>
      <c s="35" t="s">
        <v>5</v>
      </c>
      <c s="6" t="s">
        <v>2553</v>
      </c>
      <c s="36" t="s">
        <v>79</v>
      </c>
      <c s="37">
        <v>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63.75">
      <c r="A189" s="35" t="s">
        <v>59</v>
      </c>
      <c r="E189" s="40" t="s">
        <v>2554</v>
      </c>
    </row>
    <row r="190" spans="1:5" ht="127.5">
      <c r="A190" t="s">
        <v>60</v>
      </c>
      <c r="E190" s="39" t="s">
        <v>2555</v>
      </c>
    </row>
    <row r="191" spans="1:16" ht="12.75">
      <c r="A191" t="s">
        <v>50</v>
      </c>
      <c s="34" t="s">
        <v>293</v>
      </c>
      <c s="34" t="s">
        <v>2556</v>
      </c>
      <c s="35" t="s">
        <v>5</v>
      </c>
      <c s="6" t="s">
        <v>2557</v>
      </c>
      <c s="36" t="s">
        <v>144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63.75">
      <c r="A193" s="35" t="s">
        <v>59</v>
      </c>
      <c r="E193" s="40" t="s">
        <v>2558</v>
      </c>
    </row>
    <row r="194" spans="1:5" ht="102">
      <c r="A194" t="s">
        <v>60</v>
      </c>
      <c r="E194" s="39" t="s">
        <v>2559</v>
      </c>
    </row>
    <row r="195" spans="1:16" ht="12.75">
      <c r="A195" t="s">
        <v>50</v>
      </c>
      <c s="34" t="s">
        <v>296</v>
      </c>
      <c s="34" t="s">
        <v>2560</v>
      </c>
      <c s="35" t="s">
        <v>5</v>
      </c>
      <c s="6" t="s">
        <v>2561</v>
      </c>
      <c s="36" t="s">
        <v>144</v>
      </c>
      <c s="37">
        <v>31.075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89.25">
      <c r="A197" s="35" t="s">
        <v>59</v>
      </c>
      <c r="E197" s="40" t="s">
        <v>2562</v>
      </c>
    </row>
    <row r="198" spans="1:5" ht="102">
      <c r="A198" t="s">
        <v>60</v>
      </c>
      <c r="E198" s="39" t="s">
        <v>2559</v>
      </c>
    </row>
    <row r="199" spans="1:16" ht="12.75">
      <c r="A199" t="s">
        <v>50</v>
      </c>
      <c s="34" t="s">
        <v>299</v>
      </c>
      <c s="34" t="s">
        <v>2563</v>
      </c>
      <c s="35" t="s">
        <v>5</v>
      </c>
      <c s="6" t="s">
        <v>2564</v>
      </c>
      <c s="36" t="s">
        <v>151</v>
      </c>
      <c s="37">
        <v>2810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56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89.25">
      <c r="A201" s="35" t="s">
        <v>59</v>
      </c>
      <c r="E201" s="40" t="s">
        <v>2565</v>
      </c>
    </row>
    <row r="202" spans="1:5" ht="12.75">
      <c r="A202" t="s">
        <v>60</v>
      </c>
      <c r="E202" s="39" t="s">
        <v>5</v>
      </c>
    </row>
    <row r="203" spans="1:16" ht="25.5">
      <c r="A203" t="s">
        <v>50</v>
      </c>
      <c s="34" t="s">
        <v>302</v>
      </c>
      <c s="34" t="s">
        <v>2566</v>
      </c>
      <c s="35" t="s">
        <v>5</v>
      </c>
      <c s="6" t="s">
        <v>2567</v>
      </c>
      <c s="36" t="s">
        <v>69</v>
      </c>
      <c s="37">
        <v>1216.4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56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02">
      <c r="A205" s="35" t="s">
        <v>59</v>
      </c>
      <c r="E205" s="40" t="s">
        <v>2568</v>
      </c>
    </row>
    <row r="206" spans="1:5" ht="216.75">
      <c r="A206" t="s">
        <v>60</v>
      </c>
      <c r="E206" s="39" t="s">
        <v>2569</v>
      </c>
    </row>
    <row r="207" spans="1:16" ht="25.5">
      <c r="A207" t="s">
        <v>50</v>
      </c>
      <c s="34" t="s">
        <v>305</v>
      </c>
      <c s="34" t="s">
        <v>2570</v>
      </c>
      <c s="35" t="s">
        <v>5</v>
      </c>
      <c s="6" t="s">
        <v>2571</v>
      </c>
      <c s="36" t="s">
        <v>69</v>
      </c>
      <c s="37">
        <v>206.4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56</v>
      </c>
      <c>
        <f>(M207*21)/100</f>
      </c>
      <c t="s">
        <v>28</v>
      </c>
    </row>
    <row r="208" spans="1:5" ht="12.75">
      <c r="A208" s="35" t="s">
        <v>57</v>
      </c>
      <c r="E208" s="39" t="s">
        <v>5</v>
      </c>
    </row>
    <row r="209" spans="1:5" ht="140.25">
      <c r="A209" s="35" t="s">
        <v>59</v>
      </c>
      <c r="E209" s="40" t="s">
        <v>2572</v>
      </c>
    </row>
    <row r="210" spans="1:5" ht="216.75">
      <c r="A210" t="s">
        <v>60</v>
      </c>
      <c r="E210" s="39" t="s">
        <v>2569</v>
      </c>
    </row>
    <row r="211" spans="1:16" ht="38.25">
      <c r="A211" t="s">
        <v>50</v>
      </c>
      <c s="34" t="s">
        <v>308</v>
      </c>
      <c s="34" t="s">
        <v>2573</v>
      </c>
      <c s="35" t="s">
        <v>5</v>
      </c>
      <c s="6" t="s">
        <v>2574</v>
      </c>
      <c s="36" t="s">
        <v>69</v>
      </c>
      <c s="37">
        <v>185.73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56</v>
      </c>
      <c>
        <f>(M211*21)/100</f>
      </c>
      <c t="s">
        <v>28</v>
      </c>
    </row>
    <row r="212" spans="1:5" ht="51">
      <c r="A212" s="35" t="s">
        <v>57</v>
      </c>
      <c r="E212" s="39" t="s">
        <v>2575</v>
      </c>
    </row>
    <row r="213" spans="1:5" ht="127.5">
      <c r="A213" s="35" t="s">
        <v>59</v>
      </c>
      <c r="E213" s="40" t="s">
        <v>2576</v>
      </c>
    </row>
    <row r="214" spans="1:5" ht="229.5">
      <c r="A214" t="s">
        <v>60</v>
      </c>
      <c r="E214" s="39" t="s">
        <v>2577</v>
      </c>
    </row>
    <row r="215" spans="1:16" ht="38.25">
      <c r="A215" t="s">
        <v>50</v>
      </c>
      <c s="34" t="s">
        <v>311</v>
      </c>
      <c s="34" t="s">
        <v>2578</v>
      </c>
      <c s="35" t="s">
        <v>5</v>
      </c>
      <c s="6" t="s">
        <v>2579</v>
      </c>
      <c s="36" t="s">
        <v>69</v>
      </c>
      <c s="37">
        <v>45.7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56</v>
      </c>
      <c>
        <f>(M215*21)/100</f>
      </c>
      <c t="s">
        <v>28</v>
      </c>
    </row>
    <row r="216" spans="1:5" ht="51">
      <c r="A216" s="35" t="s">
        <v>57</v>
      </c>
      <c r="E216" s="39" t="s">
        <v>2575</v>
      </c>
    </row>
    <row r="217" spans="1:5" ht="89.25">
      <c r="A217" s="35" t="s">
        <v>59</v>
      </c>
      <c r="E217" s="40" t="s">
        <v>2580</v>
      </c>
    </row>
    <row r="218" spans="1:5" ht="229.5">
      <c r="A218" t="s">
        <v>60</v>
      </c>
      <c r="E218" s="39" t="s">
        <v>2577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2309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2309</v>
      </c>
      <c r="E4" s="26" t="s">
        <v>2310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COUNTIFS(L8:L41,"=0",A8:A41,"P")+COUNTIFS(L8:L41,"",A8:A41,"P")+SUM(Q8:Q41)</f>
      </c>
    </row>
    <row r="8" spans="1:13" ht="12.75">
      <c r="A8" t="s">
        <v>45</v>
      </c>
      <c r="C8" s="28" t="s">
        <v>2583</v>
      </c>
      <c r="E8" s="30" t="s">
        <v>2582</v>
      </c>
      <c r="J8" s="29">
        <f>0+J9+J14+J23+J36</f>
      </c>
      <c s="29">
        <f>0+K9+K14+K23+K36</f>
      </c>
      <c s="29">
        <f>0+L9+L14+L23+L36</f>
      </c>
      <c s="29">
        <f>0+M9+M14+M23+M36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2584</v>
      </c>
      <c s="35" t="s">
        <v>5</v>
      </c>
      <c s="6" t="s">
        <v>2585</v>
      </c>
      <c s="36" t="s">
        <v>1281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7.5">
      <c r="A12" s="35" t="s">
        <v>59</v>
      </c>
      <c r="E12" s="40" t="s">
        <v>2586</v>
      </c>
    </row>
    <row r="13" spans="1:5" ht="12.75">
      <c r="A13" t="s">
        <v>60</v>
      </c>
      <c r="E13" s="39" t="s">
        <v>2587</v>
      </c>
    </row>
    <row r="14" spans="1:13" ht="12.75">
      <c r="A14" t="s">
        <v>47</v>
      </c>
      <c r="C14" s="31" t="s">
        <v>74</v>
      </c>
      <c r="E14" s="33" t="s">
        <v>2439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28</v>
      </c>
      <c s="34" t="s">
        <v>2588</v>
      </c>
      <c s="35" t="s">
        <v>5</v>
      </c>
      <c s="6" t="s">
        <v>2589</v>
      </c>
      <c s="36" t="s">
        <v>144</v>
      </c>
      <c s="37">
        <v>153.583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63.75">
      <c r="A17" s="35" t="s">
        <v>59</v>
      </c>
      <c r="E17" s="40" t="s">
        <v>2590</v>
      </c>
    </row>
    <row r="18" spans="1:5" ht="89.25">
      <c r="A18" t="s">
        <v>60</v>
      </c>
      <c r="E18" s="39" t="s">
        <v>2443</v>
      </c>
    </row>
    <row r="19" spans="1:16" ht="25.5">
      <c r="A19" t="s">
        <v>50</v>
      </c>
      <c s="34" t="s">
        <v>26</v>
      </c>
      <c s="34" t="s">
        <v>2591</v>
      </c>
      <c s="35" t="s">
        <v>5</v>
      </c>
      <c s="6" t="s">
        <v>2592</v>
      </c>
      <c s="36" t="s">
        <v>69</v>
      </c>
      <c s="37">
        <v>1505.718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89.25">
      <c r="A21" s="35" t="s">
        <v>59</v>
      </c>
      <c r="E21" s="40" t="s">
        <v>2593</v>
      </c>
    </row>
    <row r="22" spans="1:5" ht="102">
      <c r="A22" t="s">
        <v>60</v>
      </c>
      <c r="E22" s="39" t="s">
        <v>2594</v>
      </c>
    </row>
    <row r="23" spans="1:13" ht="12.75">
      <c r="A23" t="s">
        <v>47</v>
      </c>
      <c r="C23" s="31" t="s">
        <v>65</v>
      </c>
      <c r="E23" s="33" t="s">
        <v>1304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50</v>
      </c>
      <c s="34" t="s">
        <v>4</v>
      </c>
      <c s="34" t="s">
        <v>215</v>
      </c>
      <c s="35" t="s">
        <v>5</v>
      </c>
      <c s="6" t="s">
        <v>216</v>
      </c>
      <c s="36" t="s">
        <v>79</v>
      </c>
      <c s="37">
        <v>11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63.75">
      <c r="A26" s="35" t="s">
        <v>59</v>
      </c>
      <c r="E26" s="40" t="s">
        <v>2595</v>
      </c>
    </row>
    <row r="27" spans="1:5" ht="127.5">
      <c r="A27" t="s">
        <v>60</v>
      </c>
      <c r="E27" s="39" t="s">
        <v>2596</v>
      </c>
    </row>
    <row r="28" spans="1:16" ht="12.75">
      <c r="A28" t="s">
        <v>50</v>
      </c>
      <c s="34" t="s">
        <v>74</v>
      </c>
      <c s="34" t="s">
        <v>218</v>
      </c>
      <c s="35" t="s">
        <v>5</v>
      </c>
      <c s="6" t="s">
        <v>219</v>
      </c>
      <c s="36" t="s">
        <v>79</v>
      </c>
      <c s="37">
        <v>11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63.75">
      <c r="A30" s="35" t="s">
        <v>59</v>
      </c>
      <c r="E30" s="40" t="s">
        <v>2595</v>
      </c>
    </row>
    <row r="31" spans="1:5" ht="140.25">
      <c r="A31" t="s">
        <v>60</v>
      </c>
      <c r="E31" s="39" t="s">
        <v>2597</v>
      </c>
    </row>
    <row r="32" spans="1:16" ht="12.75">
      <c r="A32" t="s">
        <v>50</v>
      </c>
      <c s="34" t="s">
        <v>27</v>
      </c>
      <c s="34" t="s">
        <v>104</v>
      </c>
      <c s="35" t="s">
        <v>5</v>
      </c>
      <c s="6" t="s">
        <v>105</v>
      </c>
      <c s="36" t="s">
        <v>106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107</v>
      </c>
    </row>
    <row r="34" spans="1:5" ht="63.75">
      <c r="A34" s="35" t="s">
        <v>59</v>
      </c>
      <c r="E34" s="40" t="s">
        <v>2598</v>
      </c>
    </row>
    <row r="35" spans="1:5" ht="114.75">
      <c r="A35" t="s">
        <v>60</v>
      </c>
      <c r="E35" s="39" t="s">
        <v>109</v>
      </c>
    </row>
    <row r="36" spans="1:13" ht="12.75">
      <c r="A36" t="s">
        <v>47</v>
      </c>
      <c r="C36" s="31" t="s">
        <v>85</v>
      </c>
      <c r="E36" s="33" t="s">
        <v>2337</v>
      </c>
      <c r="J36" s="32">
        <f>0</f>
      </c>
      <c s="32">
        <f>0</f>
      </c>
      <c s="32">
        <f>0+L37+L41</f>
      </c>
      <c s="32">
        <f>0+M37+M41</f>
      </c>
    </row>
    <row r="37" spans="1:16" ht="25.5">
      <c r="A37" t="s">
        <v>50</v>
      </c>
      <c s="34" t="s">
        <v>65</v>
      </c>
      <c s="34" t="s">
        <v>2599</v>
      </c>
      <c s="35" t="s">
        <v>5</v>
      </c>
      <c s="6" t="s">
        <v>2600</v>
      </c>
      <c s="36" t="s">
        <v>151</v>
      </c>
      <c s="37">
        <v>36.15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76.5">
      <c r="A39" s="35" t="s">
        <v>59</v>
      </c>
      <c r="E39" s="40" t="s">
        <v>2601</v>
      </c>
    </row>
    <row r="40" spans="1:5" ht="178.5">
      <c r="A40" t="s">
        <v>60</v>
      </c>
      <c r="E40" s="39" t="s">
        <v>2602</v>
      </c>
    </row>
    <row r="41" spans="1:16" ht="12.75">
      <c r="A41" t="s">
        <v>50</v>
      </c>
      <c s="34" t="s">
        <v>82</v>
      </c>
      <c s="34" t="s">
        <v>2545</v>
      </c>
      <c s="35" t="s">
        <v>5</v>
      </c>
      <c s="6" t="s">
        <v>2546</v>
      </c>
      <c s="36" t="s">
        <v>151</v>
      </c>
      <c s="37">
        <v>36.15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76.5">
      <c r="A43" s="35" t="s">
        <v>59</v>
      </c>
      <c r="E43" s="40" t="s">
        <v>2601</v>
      </c>
    </row>
    <row r="44" spans="1:5" ht="178.5">
      <c r="A44" t="s">
        <v>60</v>
      </c>
      <c r="E44" s="39" t="s">
        <v>2548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2309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2309</v>
      </c>
      <c r="E4" s="26" t="s">
        <v>2310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COUNTIFS(L8:L161,"=0",A8:A161,"P")+COUNTIFS(L8:L161,"",A8:A161,"P")+SUM(Q8:Q161)</f>
      </c>
    </row>
    <row r="8" spans="1:13" ht="12.75">
      <c r="A8" t="s">
        <v>45</v>
      </c>
      <c r="C8" s="28" t="s">
        <v>2605</v>
      </c>
      <c r="E8" s="30" t="s">
        <v>2604</v>
      </c>
      <c r="J8" s="29">
        <f>0+J9+J42+J47+J120</f>
      </c>
      <c s="29">
        <f>0+K9+K42+K47+K120</f>
      </c>
      <c s="29">
        <f>0+L9+L42+L47+L120</f>
      </c>
      <c s="29">
        <f>0+M9+M42+M47+M120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50</v>
      </c>
      <c s="34" t="s">
        <v>51</v>
      </c>
      <c s="34" t="s">
        <v>2389</v>
      </c>
      <c s="35" t="s">
        <v>5</v>
      </c>
      <c s="6" t="s">
        <v>2390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63.75">
      <c r="A12" s="35" t="s">
        <v>59</v>
      </c>
      <c r="E12" s="40" t="s">
        <v>2606</v>
      </c>
    </row>
    <row r="13" spans="1:5" ht="12.75">
      <c r="A13" t="s">
        <v>60</v>
      </c>
      <c r="E13" s="39" t="s">
        <v>1635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59.2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89.25">
      <c r="A16" s="35" t="s">
        <v>59</v>
      </c>
      <c r="E16" s="40" t="s">
        <v>2607</v>
      </c>
    </row>
    <row r="17" spans="1:5" ht="242.25">
      <c r="A17" t="s">
        <v>60</v>
      </c>
      <c r="E17" s="39" t="s">
        <v>846</v>
      </c>
    </row>
    <row r="18" spans="1:16" ht="25.5">
      <c r="A18" t="s">
        <v>50</v>
      </c>
      <c s="34" t="s">
        <v>26</v>
      </c>
      <c s="34" t="s">
        <v>2395</v>
      </c>
      <c s="35" t="s">
        <v>2396</v>
      </c>
      <c s="6" t="s">
        <v>2397</v>
      </c>
      <c s="36" t="s">
        <v>55</v>
      </c>
      <c s="37">
        <v>5506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63.75">
      <c r="A20" s="35" t="s">
        <v>59</v>
      </c>
      <c r="E20" s="40" t="s">
        <v>2608</v>
      </c>
    </row>
    <row r="21" spans="1:5" ht="242.25">
      <c r="A21" t="s">
        <v>60</v>
      </c>
      <c r="E21" s="39" t="s">
        <v>846</v>
      </c>
    </row>
    <row r="22" spans="1:16" ht="25.5">
      <c r="A22" t="s">
        <v>50</v>
      </c>
      <c s="34" t="s">
        <v>4</v>
      </c>
      <c s="34" t="s">
        <v>2609</v>
      </c>
      <c s="35" t="s">
        <v>2610</v>
      </c>
      <c s="6" t="s">
        <v>2611</v>
      </c>
      <c s="36" t="s">
        <v>55</v>
      </c>
      <c s="37">
        <v>209.25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89.25">
      <c r="A24" s="35" t="s">
        <v>59</v>
      </c>
      <c r="E24" s="40" t="s">
        <v>2612</v>
      </c>
    </row>
    <row r="25" spans="1:5" ht="242.25">
      <c r="A25" t="s">
        <v>60</v>
      </c>
      <c r="E25" s="39" t="s">
        <v>846</v>
      </c>
    </row>
    <row r="26" spans="1:16" ht="25.5">
      <c r="A26" t="s">
        <v>50</v>
      </c>
      <c s="34" t="s">
        <v>74</v>
      </c>
      <c s="34" t="s">
        <v>2399</v>
      </c>
      <c s="35" t="s">
        <v>2400</v>
      </c>
      <c s="6" t="s">
        <v>2401</v>
      </c>
      <c s="36" t="s">
        <v>55</v>
      </c>
      <c s="37">
        <v>0.13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63.75">
      <c r="A28" s="35" t="s">
        <v>59</v>
      </c>
      <c r="E28" s="40" t="s">
        <v>2613</v>
      </c>
    </row>
    <row r="29" spans="1:5" ht="267.75">
      <c r="A29" t="s">
        <v>60</v>
      </c>
      <c r="E29" s="39" t="s">
        <v>2403</v>
      </c>
    </row>
    <row r="30" spans="1:16" ht="25.5">
      <c r="A30" t="s">
        <v>50</v>
      </c>
      <c s="34" t="s">
        <v>27</v>
      </c>
      <c s="34" t="s">
        <v>2404</v>
      </c>
      <c s="35" t="s">
        <v>2405</v>
      </c>
      <c s="6" t="s">
        <v>2406</v>
      </c>
      <c s="36" t="s">
        <v>55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63.75">
      <c r="A32" s="35" t="s">
        <v>59</v>
      </c>
      <c r="E32" s="40" t="s">
        <v>2614</v>
      </c>
    </row>
    <row r="33" spans="1:5" ht="242.25">
      <c r="A33" t="s">
        <v>60</v>
      </c>
      <c r="E33" s="39" t="s">
        <v>846</v>
      </c>
    </row>
    <row r="34" spans="1:16" ht="25.5">
      <c r="A34" t="s">
        <v>50</v>
      </c>
      <c s="34" t="s">
        <v>65</v>
      </c>
      <c s="34" t="s">
        <v>2413</v>
      </c>
      <c s="35" t="s">
        <v>2414</v>
      </c>
      <c s="6" t="s">
        <v>2415</v>
      </c>
      <c s="36" t="s">
        <v>55</v>
      </c>
      <c s="37">
        <v>3.36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63.75">
      <c r="A36" s="35" t="s">
        <v>59</v>
      </c>
      <c r="E36" s="40" t="s">
        <v>2615</v>
      </c>
    </row>
    <row r="37" spans="1:5" ht="229.5">
      <c r="A37" t="s">
        <v>60</v>
      </c>
      <c r="E37" s="39" t="s">
        <v>2417</v>
      </c>
    </row>
    <row r="38" spans="1:16" ht="12.75">
      <c r="A38" t="s">
        <v>50</v>
      </c>
      <c s="34" t="s">
        <v>82</v>
      </c>
      <c s="34" t="s">
        <v>2418</v>
      </c>
      <c s="35" t="s">
        <v>5</v>
      </c>
      <c s="6" t="s">
        <v>2419</v>
      </c>
      <c s="36" t="s">
        <v>1281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12.75">
      <c r="A39" s="35" t="s">
        <v>57</v>
      </c>
      <c r="E39" s="39" t="s">
        <v>2420</v>
      </c>
    </row>
    <row r="40" spans="1:5" ht="140.25">
      <c r="A40" s="35" t="s">
        <v>59</v>
      </c>
      <c r="E40" s="40" t="s">
        <v>2616</v>
      </c>
    </row>
    <row r="41" spans="1:5" ht="51">
      <c r="A41" t="s">
        <v>60</v>
      </c>
      <c r="E41" s="39" t="s">
        <v>2617</v>
      </c>
    </row>
    <row r="42" spans="1:13" ht="12.75">
      <c r="A42" t="s">
        <v>47</v>
      </c>
      <c r="C42" s="31" t="s">
        <v>4</v>
      </c>
      <c r="E42" s="33" t="s">
        <v>2328</v>
      </c>
      <c r="J42" s="32">
        <f>0</f>
      </c>
      <c s="32">
        <f>0</f>
      </c>
      <c s="32">
        <f>0+L43</f>
      </c>
      <c s="32">
        <f>0+M43</f>
      </c>
    </row>
    <row r="43" spans="1:16" ht="12.75">
      <c r="A43" t="s">
        <v>50</v>
      </c>
      <c s="34" t="s">
        <v>85</v>
      </c>
      <c s="34" t="s">
        <v>2618</v>
      </c>
      <c s="35" t="s">
        <v>5</v>
      </c>
      <c s="6" t="s">
        <v>2619</v>
      </c>
      <c s="36" t="s">
        <v>151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89.25">
      <c r="A45" s="35" t="s">
        <v>59</v>
      </c>
      <c r="E45" s="40" t="s">
        <v>2620</v>
      </c>
    </row>
    <row r="46" spans="1:5" ht="102">
      <c r="A46" t="s">
        <v>60</v>
      </c>
      <c r="E46" s="39" t="s">
        <v>2621</v>
      </c>
    </row>
    <row r="47" spans="1:13" ht="12.75">
      <c r="A47" t="s">
        <v>47</v>
      </c>
      <c r="C47" s="31" t="s">
        <v>74</v>
      </c>
      <c r="E47" s="33" t="s">
        <v>2439</v>
      </c>
      <c r="J47" s="32">
        <f>0</f>
      </c>
      <c s="32">
        <f>0</f>
      </c>
      <c s="32">
        <f>0+L48+L52+L56+L60+L64+L68+L72+L76+L80+L84+L88+L92+L96+L100+L104+L108+L112+L116</f>
      </c>
      <c s="32">
        <f>0+M48+M52+M56+M60+M64+M68+M72+M76+M80+M84+M88+M92+M96+M100+M104+M108+M112+M116</f>
      </c>
    </row>
    <row r="48" spans="1:16" ht="12.75">
      <c r="A48" t="s">
        <v>50</v>
      </c>
      <c s="34" t="s">
        <v>88</v>
      </c>
      <c s="34" t="s">
        <v>2440</v>
      </c>
      <c s="35" t="s">
        <v>5</v>
      </c>
      <c s="6" t="s">
        <v>2441</v>
      </c>
      <c s="36" t="s">
        <v>144</v>
      </c>
      <c s="37">
        <v>1213.238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40.25">
      <c r="A50" s="35" t="s">
        <v>59</v>
      </c>
      <c r="E50" s="40" t="s">
        <v>2622</v>
      </c>
    </row>
    <row r="51" spans="1:5" ht="89.25">
      <c r="A51" t="s">
        <v>60</v>
      </c>
      <c r="E51" s="39" t="s">
        <v>2443</v>
      </c>
    </row>
    <row r="52" spans="1:16" ht="12.75">
      <c r="A52" t="s">
        <v>50</v>
      </c>
      <c s="34" t="s">
        <v>91</v>
      </c>
      <c s="34" t="s">
        <v>2588</v>
      </c>
      <c s="35" t="s">
        <v>5</v>
      </c>
      <c s="6" t="s">
        <v>2589</v>
      </c>
      <c s="36" t="s">
        <v>144</v>
      </c>
      <c s="37">
        <v>3774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216.75">
      <c r="A54" s="35" t="s">
        <v>59</v>
      </c>
      <c r="E54" s="40" t="s">
        <v>2623</v>
      </c>
    </row>
    <row r="55" spans="1:5" ht="89.25">
      <c r="A55" t="s">
        <v>60</v>
      </c>
      <c r="E55" s="39" t="s">
        <v>2443</v>
      </c>
    </row>
    <row r="56" spans="1:16" ht="12.75">
      <c r="A56" t="s">
        <v>50</v>
      </c>
      <c s="34" t="s">
        <v>94</v>
      </c>
      <c s="34" t="s">
        <v>2624</v>
      </c>
      <c s="35" t="s">
        <v>5</v>
      </c>
      <c s="6" t="s">
        <v>2625</v>
      </c>
      <c s="36" t="s">
        <v>144</v>
      </c>
      <c s="37">
        <v>6752.423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7.5">
      <c r="A58" s="35" t="s">
        <v>59</v>
      </c>
      <c r="E58" s="40" t="s">
        <v>2626</v>
      </c>
    </row>
    <row r="59" spans="1:5" ht="102">
      <c r="A59" t="s">
        <v>60</v>
      </c>
      <c r="E59" s="39" t="s">
        <v>2627</v>
      </c>
    </row>
    <row r="60" spans="1:16" ht="12.75">
      <c r="A60" t="s">
        <v>50</v>
      </c>
      <c s="34" t="s">
        <v>97</v>
      </c>
      <c s="34" t="s">
        <v>2628</v>
      </c>
      <c s="35" t="s">
        <v>5</v>
      </c>
      <c s="6" t="s">
        <v>2629</v>
      </c>
      <c s="36" t="s">
        <v>144</v>
      </c>
      <c s="37">
        <v>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02">
      <c r="A62" s="35" t="s">
        <v>59</v>
      </c>
      <c r="E62" s="40" t="s">
        <v>2630</v>
      </c>
    </row>
    <row r="63" spans="1:5" ht="76.5">
      <c r="A63" t="s">
        <v>60</v>
      </c>
      <c r="E63" s="39" t="s">
        <v>2631</v>
      </c>
    </row>
    <row r="64" spans="1:16" ht="12.75">
      <c r="A64" t="s">
        <v>50</v>
      </c>
      <c s="34" t="s">
        <v>100</v>
      </c>
      <c s="34" t="s">
        <v>2632</v>
      </c>
      <c s="35" t="s">
        <v>5</v>
      </c>
      <c s="6" t="s">
        <v>2633</v>
      </c>
      <c s="36" t="s">
        <v>69</v>
      </c>
      <c s="37">
        <v>481.26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65.75">
      <c r="A66" s="35" t="s">
        <v>59</v>
      </c>
      <c r="E66" s="40" t="s">
        <v>2634</v>
      </c>
    </row>
    <row r="67" spans="1:5" ht="280.5">
      <c r="A67" t="s">
        <v>60</v>
      </c>
      <c r="E67" s="39" t="s">
        <v>2635</v>
      </c>
    </row>
    <row r="68" spans="1:16" ht="25.5">
      <c r="A68" t="s">
        <v>50</v>
      </c>
      <c s="34" t="s">
        <v>103</v>
      </c>
      <c s="34" t="s">
        <v>2476</v>
      </c>
      <c s="35" t="s">
        <v>5</v>
      </c>
      <c s="6" t="s">
        <v>2477</v>
      </c>
      <c s="36" t="s">
        <v>69</v>
      </c>
      <c s="37">
        <v>7158.46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89.25">
      <c r="A70" s="35" t="s">
        <v>59</v>
      </c>
      <c r="E70" s="40" t="s">
        <v>2636</v>
      </c>
    </row>
    <row r="71" spans="1:5" ht="114.75">
      <c r="A71" t="s">
        <v>60</v>
      </c>
      <c r="E71" s="39" t="s">
        <v>2479</v>
      </c>
    </row>
    <row r="72" spans="1:16" ht="25.5">
      <c r="A72" t="s">
        <v>50</v>
      </c>
      <c s="34" t="s">
        <v>110</v>
      </c>
      <c s="34" t="s">
        <v>2637</v>
      </c>
      <c s="35" t="s">
        <v>5</v>
      </c>
      <c s="6" t="s">
        <v>2638</v>
      </c>
      <c s="36" t="s">
        <v>79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14.75">
      <c r="A74" s="35" t="s">
        <v>59</v>
      </c>
      <c r="E74" s="40" t="s">
        <v>2639</v>
      </c>
    </row>
    <row r="75" spans="1:5" ht="153">
      <c r="A75" t="s">
        <v>60</v>
      </c>
      <c r="E75" s="39" t="s">
        <v>2640</v>
      </c>
    </row>
    <row r="76" spans="1:16" ht="25.5">
      <c r="A76" t="s">
        <v>50</v>
      </c>
      <c s="34" t="s">
        <v>113</v>
      </c>
      <c s="34" t="s">
        <v>2641</v>
      </c>
      <c s="35" t="s">
        <v>5</v>
      </c>
      <c s="6" t="s">
        <v>2642</v>
      </c>
      <c s="36" t="s">
        <v>79</v>
      </c>
      <c s="37">
        <v>3932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127.5">
      <c r="A78" s="35" t="s">
        <v>59</v>
      </c>
      <c r="E78" s="40" t="s">
        <v>2643</v>
      </c>
    </row>
    <row r="79" spans="1:5" ht="153">
      <c r="A79" t="s">
        <v>60</v>
      </c>
      <c r="E79" s="39" t="s">
        <v>2640</v>
      </c>
    </row>
    <row r="80" spans="1:16" ht="25.5">
      <c r="A80" t="s">
        <v>50</v>
      </c>
      <c s="34" t="s">
        <v>116</v>
      </c>
      <c s="34" t="s">
        <v>2644</v>
      </c>
      <c s="35" t="s">
        <v>5</v>
      </c>
      <c s="6" t="s">
        <v>2645</v>
      </c>
      <c s="36" t="s">
        <v>79</v>
      </c>
      <c s="37">
        <v>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14.75">
      <c r="A82" s="35" t="s">
        <v>59</v>
      </c>
      <c r="E82" s="40" t="s">
        <v>2646</v>
      </c>
    </row>
    <row r="83" spans="1:5" ht="153">
      <c r="A83" t="s">
        <v>60</v>
      </c>
      <c r="E83" s="39" t="s">
        <v>2640</v>
      </c>
    </row>
    <row r="84" spans="1:16" ht="12.75">
      <c r="A84" t="s">
        <v>50</v>
      </c>
      <c s="34" t="s">
        <v>119</v>
      </c>
      <c s="34" t="s">
        <v>2480</v>
      </c>
      <c s="35" t="s">
        <v>5</v>
      </c>
      <c s="6" t="s">
        <v>2481</v>
      </c>
      <c s="36" t="s">
        <v>69</v>
      </c>
      <c s="37">
        <v>7350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53">
      <c r="A86" s="35" t="s">
        <v>59</v>
      </c>
      <c r="E86" s="40" t="s">
        <v>2647</v>
      </c>
    </row>
    <row r="87" spans="1:5" ht="153">
      <c r="A87" t="s">
        <v>60</v>
      </c>
      <c r="E87" s="39" t="s">
        <v>2483</v>
      </c>
    </row>
    <row r="88" spans="1:16" ht="12.75">
      <c r="A88" t="s">
        <v>50</v>
      </c>
      <c s="34" t="s">
        <v>122</v>
      </c>
      <c s="34" t="s">
        <v>2648</v>
      </c>
      <c s="35" t="s">
        <v>5</v>
      </c>
      <c s="6" t="s">
        <v>2649</v>
      </c>
      <c s="36" t="s">
        <v>69</v>
      </c>
      <c s="37">
        <v>330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76.5">
      <c r="A90" s="35" t="s">
        <v>59</v>
      </c>
      <c r="E90" s="40" t="s">
        <v>2650</v>
      </c>
    </row>
    <row r="91" spans="1:5" ht="153">
      <c r="A91" t="s">
        <v>60</v>
      </c>
      <c r="E91" s="39" t="s">
        <v>2483</v>
      </c>
    </row>
    <row r="92" spans="1:16" ht="12.75">
      <c r="A92" t="s">
        <v>50</v>
      </c>
      <c s="34" t="s">
        <v>125</v>
      </c>
      <c s="34" t="s">
        <v>2484</v>
      </c>
      <c s="35" t="s">
        <v>5</v>
      </c>
      <c s="6" t="s">
        <v>2485</v>
      </c>
      <c s="36" t="s">
        <v>79</v>
      </c>
      <c s="37">
        <v>44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76.5">
      <c r="A94" s="35" t="s">
        <v>59</v>
      </c>
      <c r="E94" s="40" t="s">
        <v>2651</v>
      </c>
    </row>
    <row r="95" spans="1:5" ht="255">
      <c r="A95" t="s">
        <v>60</v>
      </c>
      <c r="E95" s="39" t="s">
        <v>2487</v>
      </c>
    </row>
    <row r="96" spans="1:16" ht="12.75">
      <c r="A96" t="s">
        <v>50</v>
      </c>
      <c s="34" t="s">
        <v>128</v>
      </c>
      <c s="34" t="s">
        <v>2488</v>
      </c>
      <c s="35" t="s">
        <v>5</v>
      </c>
      <c s="6" t="s">
        <v>2489</v>
      </c>
      <c s="36" t="s">
        <v>79</v>
      </c>
      <c s="37">
        <v>91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127.5">
      <c r="A98" s="35" t="s">
        <v>59</v>
      </c>
      <c r="E98" s="40" t="s">
        <v>2652</v>
      </c>
    </row>
    <row r="99" spans="1:5" ht="255">
      <c r="A99" t="s">
        <v>60</v>
      </c>
      <c r="E99" s="39" t="s">
        <v>2487</v>
      </c>
    </row>
    <row r="100" spans="1:16" ht="12.75">
      <c r="A100" t="s">
        <v>50</v>
      </c>
      <c s="34" t="s">
        <v>179</v>
      </c>
      <c s="34" t="s">
        <v>2491</v>
      </c>
      <c s="35" t="s">
        <v>5</v>
      </c>
      <c s="6" t="s">
        <v>2492</v>
      </c>
      <c s="36" t="s">
        <v>69</v>
      </c>
      <c s="37">
        <v>3865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102">
      <c r="A102" s="35" t="s">
        <v>59</v>
      </c>
      <c r="E102" s="40" t="s">
        <v>2653</v>
      </c>
    </row>
    <row r="103" spans="1:5" ht="165.75">
      <c r="A103" t="s">
        <v>60</v>
      </c>
      <c r="E103" s="39" t="s">
        <v>2494</v>
      </c>
    </row>
    <row r="104" spans="1:16" ht="12.75">
      <c r="A104" t="s">
        <v>50</v>
      </c>
      <c s="34" t="s">
        <v>180</v>
      </c>
      <c s="34" t="s">
        <v>2654</v>
      </c>
      <c s="35" t="s">
        <v>5</v>
      </c>
      <c s="6" t="s">
        <v>2655</v>
      </c>
      <c s="36" t="s">
        <v>79</v>
      </c>
      <c s="37">
        <v>491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02">
      <c r="A106" s="35" t="s">
        <v>59</v>
      </c>
      <c r="E106" s="40" t="s">
        <v>2656</v>
      </c>
    </row>
    <row r="107" spans="1:5" ht="153">
      <c r="A107" t="s">
        <v>60</v>
      </c>
      <c r="E107" s="39" t="s">
        <v>2657</v>
      </c>
    </row>
    <row r="108" spans="1:16" ht="12.75">
      <c r="A108" t="s">
        <v>50</v>
      </c>
      <c s="34" t="s">
        <v>184</v>
      </c>
      <c s="34" t="s">
        <v>2495</v>
      </c>
      <c s="35" t="s">
        <v>5</v>
      </c>
      <c s="6" t="s">
        <v>2496</v>
      </c>
      <c s="36" t="s">
        <v>69</v>
      </c>
      <c s="37">
        <v>3875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114.75">
      <c r="A110" s="35" t="s">
        <v>59</v>
      </c>
      <c r="E110" s="40" t="s">
        <v>2658</v>
      </c>
    </row>
    <row r="111" spans="1:5" ht="114.75">
      <c r="A111" t="s">
        <v>60</v>
      </c>
      <c r="E111" s="39" t="s">
        <v>2498</v>
      </c>
    </row>
    <row r="112" spans="1:16" ht="12.75">
      <c r="A112" t="s">
        <v>50</v>
      </c>
      <c s="34" t="s">
        <v>187</v>
      </c>
      <c s="34" t="s">
        <v>2499</v>
      </c>
      <c s="35" t="s">
        <v>5</v>
      </c>
      <c s="6" t="s">
        <v>2500</v>
      </c>
      <c s="36" t="s">
        <v>69</v>
      </c>
      <c s="37">
        <v>4375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114.75">
      <c r="A114" s="35" t="s">
        <v>59</v>
      </c>
      <c r="E114" s="40" t="s">
        <v>2659</v>
      </c>
    </row>
    <row r="115" spans="1:5" ht="191.25">
      <c r="A115" t="s">
        <v>60</v>
      </c>
      <c r="E115" s="39" t="s">
        <v>2501</v>
      </c>
    </row>
    <row r="116" spans="1:16" ht="12.75">
      <c r="A116" t="s">
        <v>50</v>
      </c>
      <c s="34" t="s">
        <v>190</v>
      </c>
      <c s="34" t="s">
        <v>2660</v>
      </c>
      <c s="35" t="s">
        <v>5</v>
      </c>
      <c s="6" t="s">
        <v>2661</v>
      </c>
      <c s="36" t="s">
        <v>151</v>
      </c>
      <c s="37">
        <v>24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76.5">
      <c r="A118" s="35" t="s">
        <v>59</v>
      </c>
      <c r="E118" s="40" t="s">
        <v>2662</v>
      </c>
    </row>
    <row r="119" spans="1:5" ht="102">
      <c r="A119" t="s">
        <v>60</v>
      </c>
      <c r="E119" s="39" t="s">
        <v>2663</v>
      </c>
    </row>
    <row r="120" spans="1:13" ht="12.75">
      <c r="A120" t="s">
        <v>47</v>
      </c>
      <c r="C120" s="31" t="s">
        <v>85</v>
      </c>
      <c r="E120" s="33" t="s">
        <v>2337</v>
      </c>
      <c r="J120" s="32">
        <f>0</f>
      </c>
      <c s="32">
        <f>0</f>
      </c>
      <c s="32">
        <f>0+L121+L125+L129+L133+L137+L141+L145+L149+L153+L157+L161</f>
      </c>
      <c s="32">
        <f>0+M121+M125+M129+M133+M137+M141+M145+M149+M153+M157+M161</f>
      </c>
    </row>
    <row r="121" spans="1:16" ht="12.75">
      <c r="A121" t="s">
        <v>50</v>
      </c>
      <c s="34" t="s">
        <v>193</v>
      </c>
      <c s="34" t="s">
        <v>2521</v>
      </c>
      <c s="35" t="s">
        <v>5</v>
      </c>
      <c s="6" t="s">
        <v>2522</v>
      </c>
      <c s="36" t="s">
        <v>69</v>
      </c>
      <c s="37">
        <v>28.2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70</v>
      </c>
      <c>
        <f>(M121*21)/100</f>
      </c>
      <c t="s">
        <v>28</v>
      </c>
    </row>
    <row r="122" spans="1:5" ht="12.75">
      <c r="A122" s="35" t="s">
        <v>57</v>
      </c>
      <c r="E122" s="39" t="s">
        <v>5</v>
      </c>
    </row>
    <row r="123" spans="1:5" ht="102">
      <c r="A123" s="35" t="s">
        <v>59</v>
      </c>
      <c r="E123" s="40" t="s">
        <v>2664</v>
      </c>
    </row>
    <row r="124" spans="1:5" ht="140.25">
      <c r="A124" t="s">
        <v>60</v>
      </c>
      <c r="E124" s="39" t="s">
        <v>2524</v>
      </c>
    </row>
    <row r="125" spans="1:16" ht="25.5">
      <c r="A125" t="s">
        <v>50</v>
      </c>
      <c s="34" t="s">
        <v>196</v>
      </c>
      <c s="34" t="s">
        <v>2599</v>
      </c>
      <c s="35" t="s">
        <v>5</v>
      </c>
      <c s="6" t="s">
        <v>2600</v>
      </c>
      <c s="36" t="s">
        <v>151</v>
      </c>
      <c s="37">
        <v>19.8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70</v>
      </c>
      <c>
        <f>(M125*21)/100</f>
      </c>
      <c t="s">
        <v>28</v>
      </c>
    </row>
    <row r="126" spans="1:5" ht="12.75">
      <c r="A126" s="35" t="s">
        <v>57</v>
      </c>
      <c r="E126" s="39" t="s">
        <v>5</v>
      </c>
    </row>
    <row r="127" spans="1:5" ht="89.25">
      <c r="A127" s="35" t="s">
        <v>59</v>
      </c>
      <c r="E127" s="40" t="s">
        <v>2665</v>
      </c>
    </row>
    <row r="128" spans="1:5" ht="178.5">
      <c r="A128" t="s">
        <v>60</v>
      </c>
      <c r="E128" s="39" t="s">
        <v>2602</v>
      </c>
    </row>
    <row r="129" spans="1:16" ht="12.75">
      <c r="A129" t="s">
        <v>50</v>
      </c>
      <c s="34" t="s">
        <v>199</v>
      </c>
      <c s="34" t="s">
        <v>2532</v>
      </c>
      <c s="35" t="s">
        <v>5</v>
      </c>
      <c s="6" t="s">
        <v>2533</v>
      </c>
      <c s="36" t="s">
        <v>79</v>
      </c>
      <c s="37">
        <v>148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56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89.25">
      <c r="A131" s="35" t="s">
        <v>59</v>
      </c>
      <c r="E131" s="40" t="s">
        <v>2666</v>
      </c>
    </row>
    <row r="132" spans="1:5" ht="153">
      <c r="A132" t="s">
        <v>60</v>
      </c>
      <c r="E132" s="39" t="s">
        <v>2535</v>
      </c>
    </row>
    <row r="133" spans="1:16" ht="12.75">
      <c r="A133" t="s">
        <v>50</v>
      </c>
      <c s="34" t="s">
        <v>202</v>
      </c>
      <c s="34" t="s">
        <v>2536</v>
      </c>
      <c s="35" t="s">
        <v>5</v>
      </c>
      <c s="6" t="s">
        <v>2537</v>
      </c>
      <c s="36" t="s">
        <v>144</v>
      </c>
      <c s="37">
        <v>1213.238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70</v>
      </c>
      <c>
        <f>(M133*21)/100</f>
      </c>
      <c t="s">
        <v>28</v>
      </c>
    </row>
    <row r="134" spans="1:5" ht="12.75">
      <c r="A134" s="35" t="s">
        <v>57</v>
      </c>
      <c r="E134" s="39" t="s">
        <v>5</v>
      </c>
    </row>
    <row r="135" spans="1:5" ht="140.25">
      <c r="A135" s="35" t="s">
        <v>59</v>
      </c>
      <c r="E135" s="40" t="s">
        <v>2667</v>
      </c>
    </row>
    <row r="136" spans="1:5" ht="140.25">
      <c r="A136" t="s">
        <v>60</v>
      </c>
      <c r="E136" s="39" t="s">
        <v>2539</v>
      </c>
    </row>
    <row r="137" spans="1:16" ht="25.5">
      <c r="A137" t="s">
        <v>50</v>
      </c>
      <c s="34" t="s">
        <v>205</v>
      </c>
      <c s="34" t="s">
        <v>2540</v>
      </c>
      <c s="35" t="s">
        <v>5</v>
      </c>
      <c s="6" t="s">
        <v>2541</v>
      </c>
      <c s="36" t="s">
        <v>2542</v>
      </c>
      <c s="37">
        <v>14558.856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70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140.25">
      <c r="A139" s="35" t="s">
        <v>59</v>
      </c>
      <c r="E139" s="40" t="s">
        <v>2668</v>
      </c>
    </row>
    <row r="140" spans="1:5" ht="127.5">
      <c r="A140" t="s">
        <v>60</v>
      </c>
      <c r="E140" s="39" t="s">
        <v>2544</v>
      </c>
    </row>
    <row r="141" spans="1:16" ht="12.75">
      <c r="A141" t="s">
        <v>50</v>
      </c>
      <c s="34" t="s">
        <v>208</v>
      </c>
      <c s="34" t="s">
        <v>2669</v>
      </c>
      <c s="35" t="s">
        <v>5</v>
      </c>
      <c s="6" t="s">
        <v>2670</v>
      </c>
      <c s="36" t="s">
        <v>69</v>
      </c>
      <c s="37">
        <v>481.26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70</v>
      </c>
      <c>
        <f>(M141*21)/100</f>
      </c>
      <c t="s">
        <v>28</v>
      </c>
    </row>
    <row r="142" spans="1:5" ht="12.75">
      <c r="A142" s="35" t="s">
        <v>57</v>
      </c>
      <c r="E142" s="39" t="s">
        <v>5</v>
      </c>
    </row>
    <row r="143" spans="1:5" ht="114.75">
      <c r="A143" s="35" t="s">
        <v>59</v>
      </c>
      <c r="E143" s="40" t="s">
        <v>2671</v>
      </c>
    </row>
    <row r="144" spans="1:5" ht="204">
      <c r="A144" t="s">
        <v>60</v>
      </c>
      <c r="E144" s="39" t="s">
        <v>2672</v>
      </c>
    </row>
    <row r="145" spans="1:16" ht="25.5">
      <c r="A145" t="s">
        <v>50</v>
      </c>
      <c s="34" t="s">
        <v>211</v>
      </c>
      <c s="34" t="s">
        <v>2673</v>
      </c>
      <c s="35" t="s">
        <v>5</v>
      </c>
      <c s="6" t="s">
        <v>2674</v>
      </c>
      <c s="36" t="s">
        <v>2675</v>
      </c>
      <c s="37">
        <v>17952.672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28</v>
      </c>
    </row>
    <row r="146" spans="1:5" ht="12.75">
      <c r="A146" s="35" t="s">
        <v>57</v>
      </c>
      <c r="E146" s="39" t="s">
        <v>5</v>
      </c>
    </row>
    <row r="147" spans="1:5" ht="140.25">
      <c r="A147" s="35" t="s">
        <v>59</v>
      </c>
      <c r="E147" s="40" t="s">
        <v>2676</v>
      </c>
    </row>
    <row r="148" spans="1:5" ht="127.5">
      <c r="A148" t="s">
        <v>60</v>
      </c>
      <c r="E148" s="39" t="s">
        <v>2677</v>
      </c>
    </row>
    <row r="149" spans="1:16" ht="12.75">
      <c r="A149" t="s">
        <v>50</v>
      </c>
      <c s="34" t="s">
        <v>214</v>
      </c>
      <c s="34" t="s">
        <v>2545</v>
      </c>
      <c s="35" t="s">
        <v>5</v>
      </c>
      <c s="6" t="s">
        <v>2546</v>
      </c>
      <c s="36" t="s">
        <v>151</v>
      </c>
      <c s="37">
        <v>13.86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70</v>
      </c>
      <c>
        <f>(M149*21)/100</f>
      </c>
      <c t="s">
        <v>28</v>
      </c>
    </row>
    <row r="150" spans="1:5" ht="12.75">
      <c r="A150" s="35" t="s">
        <v>57</v>
      </c>
      <c r="E150" s="39" t="s">
        <v>5</v>
      </c>
    </row>
    <row r="151" spans="1:5" ht="89.25">
      <c r="A151" s="35" t="s">
        <v>59</v>
      </c>
      <c r="E151" s="40" t="s">
        <v>2678</v>
      </c>
    </row>
    <row r="152" spans="1:5" ht="178.5">
      <c r="A152" t="s">
        <v>60</v>
      </c>
      <c r="E152" s="39" t="s">
        <v>2548</v>
      </c>
    </row>
    <row r="153" spans="1:16" ht="12.75">
      <c r="A153" t="s">
        <v>50</v>
      </c>
      <c s="34" t="s">
        <v>217</v>
      </c>
      <c s="34" t="s">
        <v>2679</v>
      </c>
      <c s="35" t="s">
        <v>5</v>
      </c>
      <c s="6" t="s">
        <v>2680</v>
      </c>
      <c s="36" t="s">
        <v>79</v>
      </c>
      <c s="37">
        <v>683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70</v>
      </c>
      <c>
        <f>(M153*21)/100</f>
      </c>
      <c t="s">
        <v>28</v>
      </c>
    </row>
    <row r="154" spans="1:5" ht="12.75">
      <c r="A154" s="35" t="s">
        <v>57</v>
      </c>
      <c r="E154" s="39" t="s">
        <v>5</v>
      </c>
    </row>
    <row r="155" spans="1:5" ht="102">
      <c r="A155" s="35" t="s">
        <v>59</v>
      </c>
      <c r="E155" s="40" t="s">
        <v>2681</v>
      </c>
    </row>
    <row r="156" spans="1:5" ht="127.5">
      <c r="A156" t="s">
        <v>60</v>
      </c>
      <c r="E156" s="39" t="s">
        <v>2364</v>
      </c>
    </row>
    <row r="157" spans="1:16" ht="25.5">
      <c r="A157" t="s">
        <v>50</v>
      </c>
      <c s="34" t="s">
        <v>220</v>
      </c>
      <c s="34" t="s">
        <v>2682</v>
      </c>
      <c s="35" t="s">
        <v>5</v>
      </c>
      <c s="6" t="s">
        <v>2683</v>
      </c>
      <c s="36" t="s">
        <v>2675</v>
      </c>
      <c s="37">
        <v>81.96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70</v>
      </c>
      <c>
        <f>(M157*21)/100</f>
      </c>
      <c t="s">
        <v>28</v>
      </c>
    </row>
    <row r="158" spans="1:5" ht="12.75">
      <c r="A158" s="35" t="s">
        <v>57</v>
      </c>
      <c r="E158" s="39" t="s">
        <v>5</v>
      </c>
    </row>
    <row r="159" spans="1:5" ht="76.5">
      <c r="A159" s="35" t="s">
        <v>59</v>
      </c>
      <c r="E159" s="40" t="s">
        <v>2684</v>
      </c>
    </row>
    <row r="160" spans="1:5" ht="127.5">
      <c r="A160" t="s">
        <v>60</v>
      </c>
      <c r="E160" s="39" t="s">
        <v>2685</v>
      </c>
    </row>
    <row r="161" spans="1:16" ht="12.75">
      <c r="A161" t="s">
        <v>50</v>
      </c>
      <c s="34" t="s">
        <v>223</v>
      </c>
      <c s="34" t="s">
        <v>2552</v>
      </c>
      <c s="35" t="s">
        <v>5</v>
      </c>
      <c s="6" t="s">
        <v>2553</v>
      </c>
      <c s="36" t="s">
        <v>79</v>
      </c>
      <c s="37">
        <v>148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70</v>
      </c>
      <c>
        <f>(M161*21)/100</f>
      </c>
      <c t="s">
        <v>28</v>
      </c>
    </row>
    <row r="162" spans="1:5" ht="12.75">
      <c r="A162" s="35" t="s">
        <v>57</v>
      </c>
      <c r="E162" s="39" t="s">
        <v>5</v>
      </c>
    </row>
    <row r="163" spans="1:5" ht="63.75">
      <c r="A163" s="35" t="s">
        <v>59</v>
      </c>
      <c r="E163" s="40" t="s">
        <v>2686</v>
      </c>
    </row>
    <row r="164" spans="1:5" ht="127.5">
      <c r="A164" t="s">
        <v>60</v>
      </c>
      <c r="E164" s="39" t="s">
        <v>2555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2309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2309</v>
      </c>
      <c r="E4" s="26" t="s">
        <v>2310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COUNTIFS(L8:L45,"=0",A8:A45,"P")+COUNTIFS(L8:L45,"",A8:A45,"P")+SUM(Q8:Q45)</f>
      </c>
    </row>
    <row r="8" spans="1:13" ht="12.75">
      <c r="A8" t="s">
        <v>45</v>
      </c>
      <c r="C8" s="28" t="s">
        <v>2689</v>
      </c>
      <c r="E8" s="30" t="s">
        <v>2688</v>
      </c>
      <c r="J8" s="29">
        <f>0+J9+J14+J27+J40</f>
      </c>
      <c s="29">
        <f>0+K9+K14+K27+K40</f>
      </c>
      <c s="29">
        <f>0+L9+L14+L27+L40</f>
      </c>
      <c s="29">
        <f>0+M9+M14+M27+M40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2584</v>
      </c>
      <c s="35" t="s">
        <v>5</v>
      </c>
      <c s="6" t="s">
        <v>2585</v>
      </c>
      <c s="36" t="s">
        <v>1281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7.5">
      <c r="A12" s="35" t="s">
        <v>59</v>
      </c>
      <c r="E12" s="40" t="s">
        <v>2690</v>
      </c>
    </row>
    <row r="13" spans="1:5" ht="12.75">
      <c r="A13" t="s">
        <v>60</v>
      </c>
      <c r="E13" s="39" t="s">
        <v>2587</v>
      </c>
    </row>
    <row r="14" spans="1:13" ht="12.75">
      <c r="A14" t="s">
        <v>47</v>
      </c>
      <c r="C14" s="31" t="s">
        <v>74</v>
      </c>
      <c r="E14" s="33" t="s">
        <v>2439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2588</v>
      </c>
      <c s="35" t="s">
        <v>5</v>
      </c>
      <c s="6" t="s">
        <v>2589</v>
      </c>
      <c s="36" t="s">
        <v>144</v>
      </c>
      <c s="37">
        <v>779.939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63.75">
      <c r="A17" s="35" t="s">
        <v>59</v>
      </c>
      <c r="E17" s="40" t="s">
        <v>2691</v>
      </c>
    </row>
    <row r="18" spans="1:5" ht="89.25">
      <c r="A18" t="s">
        <v>60</v>
      </c>
      <c r="E18" s="39" t="s">
        <v>2443</v>
      </c>
    </row>
    <row r="19" spans="1:16" ht="12.75">
      <c r="A19" t="s">
        <v>50</v>
      </c>
      <c s="34" t="s">
        <v>26</v>
      </c>
      <c s="34" t="s">
        <v>2628</v>
      </c>
      <c s="35" t="s">
        <v>5</v>
      </c>
      <c s="6" t="s">
        <v>2629</v>
      </c>
      <c s="36" t="s">
        <v>144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02">
      <c r="A21" s="35" t="s">
        <v>59</v>
      </c>
      <c r="E21" s="40" t="s">
        <v>2692</v>
      </c>
    </row>
    <row r="22" spans="1:5" ht="76.5">
      <c r="A22" t="s">
        <v>60</v>
      </c>
      <c r="E22" s="39" t="s">
        <v>2631</v>
      </c>
    </row>
    <row r="23" spans="1:16" ht="25.5">
      <c r="A23" t="s">
        <v>50</v>
      </c>
      <c s="34" t="s">
        <v>4</v>
      </c>
      <c s="34" t="s">
        <v>2591</v>
      </c>
      <c s="35" t="s">
        <v>5</v>
      </c>
      <c s="6" t="s">
        <v>2592</v>
      </c>
      <c s="36" t="s">
        <v>69</v>
      </c>
      <c s="37">
        <v>7646.46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14.75">
      <c r="A25" s="35" t="s">
        <v>59</v>
      </c>
      <c r="E25" s="40" t="s">
        <v>2693</v>
      </c>
    </row>
    <row r="26" spans="1:5" ht="102">
      <c r="A26" t="s">
        <v>60</v>
      </c>
      <c r="E26" s="39" t="s">
        <v>2594</v>
      </c>
    </row>
    <row r="27" spans="1:13" ht="12.75">
      <c r="A27" t="s">
        <v>47</v>
      </c>
      <c r="C27" s="31" t="s">
        <v>65</v>
      </c>
      <c r="E27" s="33" t="s">
        <v>1304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50</v>
      </c>
      <c s="34" t="s">
        <v>74</v>
      </c>
      <c s="34" t="s">
        <v>215</v>
      </c>
      <c s="35" t="s">
        <v>5</v>
      </c>
      <c s="6" t="s">
        <v>216</v>
      </c>
      <c s="36" t="s">
        <v>79</v>
      </c>
      <c s="37">
        <v>11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63.75">
      <c r="A30" s="35" t="s">
        <v>59</v>
      </c>
      <c r="E30" s="40" t="s">
        <v>2595</v>
      </c>
    </row>
    <row r="31" spans="1:5" ht="127.5">
      <c r="A31" t="s">
        <v>60</v>
      </c>
      <c r="E31" s="39" t="s">
        <v>2596</v>
      </c>
    </row>
    <row r="32" spans="1:16" ht="12.75">
      <c r="A32" t="s">
        <v>50</v>
      </c>
      <c s="34" t="s">
        <v>27</v>
      </c>
      <c s="34" t="s">
        <v>218</v>
      </c>
      <c s="35" t="s">
        <v>5</v>
      </c>
      <c s="6" t="s">
        <v>219</v>
      </c>
      <c s="36" t="s">
        <v>79</v>
      </c>
      <c s="37">
        <v>11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63.75">
      <c r="A34" s="35" t="s">
        <v>59</v>
      </c>
      <c r="E34" s="40" t="s">
        <v>2595</v>
      </c>
    </row>
    <row r="35" spans="1:5" ht="140.25">
      <c r="A35" t="s">
        <v>60</v>
      </c>
      <c r="E35" s="39" t="s">
        <v>2597</v>
      </c>
    </row>
    <row r="36" spans="1:16" ht="12.75">
      <c r="A36" t="s">
        <v>50</v>
      </c>
      <c s="34" t="s">
        <v>65</v>
      </c>
      <c s="34" t="s">
        <v>104</v>
      </c>
      <c s="35" t="s">
        <v>5</v>
      </c>
      <c s="6" t="s">
        <v>105</v>
      </c>
      <c s="36" t="s">
        <v>106</v>
      </c>
      <c s="37">
        <v>60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107</v>
      </c>
    </row>
    <row r="38" spans="1:5" ht="63.75">
      <c r="A38" s="35" t="s">
        <v>59</v>
      </c>
      <c r="E38" s="40" t="s">
        <v>2694</v>
      </c>
    </row>
    <row r="39" spans="1:5" ht="114.75">
      <c r="A39" t="s">
        <v>60</v>
      </c>
      <c r="E39" s="39" t="s">
        <v>109</v>
      </c>
    </row>
    <row r="40" spans="1:13" ht="12.75">
      <c r="A40" t="s">
        <v>47</v>
      </c>
      <c r="C40" s="31" t="s">
        <v>85</v>
      </c>
      <c r="E40" s="33" t="s">
        <v>2337</v>
      </c>
      <c r="J40" s="32">
        <f>0</f>
      </c>
      <c s="32">
        <f>0</f>
      </c>
      <c s="32">
        <f>0+L41+L45</f>
      </c>
      <c s="32">
        <f>0+M41+M45</f>
      </c>
    </row>
    <row r="41" spans="1:16" ht="25.5">
      <c r="A41" t="s">
        <v>50</v>
      </c>
      <c s="34" t="s">
        <v>82</v>
      </c>
      <c s="34" t="s">
        <v>2599</v>
      </c>
      <c s="35" t="s">
        <v>5</v>
      </c>
      <c s="6" t="s">
        <v>2600</v>
      </c>
      <c s="36" t="s">
        <v>151</v>
      </c>
      <c s="37">
        <v>47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102">
      <c r="A43" s="35" t="s">
        <v>59</v>
      </c>
      <c r="E43" s="40" t="s">
        <v>2695</v>
      </c>
    </row>
    <row r="44" spans="1:5" ht="178.5">
      <c r="A44" t="s">
        <v>60</v>
      </c>
      <c r="E44" s="39" t="s">
        <v>2602</v>
      </c>
    </row>
    <row r="45" spans="1:16" ht="12.75">
      <c r="A45" t="s">
        <v>50</v>
      </c>
      <c s="34" t="s">
        <v>85</v>
      </c>
      <c s="34" t="s">
        <v>2545</v>
      </c>
      <c s="35" t="s">
        <v>5</v>
      </c>
      <c s="6" t="s">
        <v>2546</v>
      </c>
      <c s="36" t="s">
        <v>151</v>
      </c>
      <c s="37">
        <v>47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102">
      <c r="A47" s="35" t="s">
        <v>59</v>
      </c>
      <c r="E47" s="40" t="s">
        <v>2696</v>
      </c>
    </row>
    <row r="48" spans="1:5" ht="178.5">
      <c r="A48" t="s">
        <v>60</v>
      </c>
      <c r="E48" s="39" t="s">
        <v>2548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2697</v>
      </c>
      <c s="41">
        <f>Rekapitulace!C40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2697</v>
      </c>
      <c r="E4" s="26" t="s">
        <v>2698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COUNTIFS(L8:L108,"=0",A8:A108,"P")+COUNTIFS(L8:L108,"",A8:A108,"P")+SUM(Q8:Q108)</f>
      </c>
    </row>
    <row r="8" spans="1:13" ht="12.75">
      <c r="A8" t="s">
        <v>45</v>
      </c>
      <c r="C8" s="28" t="s">
        <v>2701</v>
      </c>
      <c r="E8" s="30" t="s">
        <v>2700</v>
      </c>
      <c r="J8" s="29">
        <f>0+J9+J22+J63+J80+J89+J102+J107</f>
      </c>
      <c s="29">
        <f>0+K9+K22+K63+K80+K89+K102+K107</f>
      </c>
      <c s="29">
        <f>0+L9+L22+L63+L80+L89+L102+L107</f>
      </c>
      <c s="29">
        <f>0+M9+M22+M63+M80+M89+M102+M107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51</v>
      </c>
      <c s="34" t="s">
        <v>2702</v>
      </c>
      <c s="35" t="s">
        <v>5</v>
      </c>
      <c s="6" t="s">
        <v>2703</v>
      </c>
      <c s="36" t="s">
        <v>1281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2704</v>
      </c>
    </row>
    <row r="12" spans="1:5" ht="63.75">
      <c r="A12" s="35" t="s">
        <v>59</v>
      </c>
      <c r="E12" s="40" t="s">
        <v>2705</v>
      </c>
    </row>
    <row r="13" spans="1:5" ht="12.75">
      <c r="A13" t="s">
        <v>60</v>
      </c>
      <c r="E13" s="39" t="s">
        <v>2706</v>
      </c>
    </row>
    <row r="14" spans="1:16" ht="12.75">
      <c r="A14" t="s">
        <v>50</v>
      </c>
      <c s="34" t="s">
        <v>28</v>
      </c>
      <c s="34" t="s">
        <v>2707</v>
      </c>
      <c s="35" t="s">
        <v>5</v>
      </c>
      <c s="6" t="s">
        <v>2708</v>
      </c>
      <c s="36" t="s">
        <v>1281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02">
      <c r="A16" s="35" t="s">
        <v>59</v>
      </c>
      <c r="E16" s="40" t="s">
        <v>2709</v>
      </c>
    </row>
    <row r="17" spans="1:5" ht="12.75">
      <c r="A17" t="s">
        <v>60</v>
      </c>
      <c r="E17" s="39" t="s">
        <v>1635</v>
      </c>
    </row>
    <row r="18" spans="1:16" ht="25.5">
      <c r="A18" t="s">
        <v>50</v>
      </c>
      <c s="34" t="s">
        <v>26</v>
      </c>
      <c s="34" t="s">
        <v>135</v>
      </c>
      <c s="35" t="s">
        <v>136</v>
      </c>
      <c s="6" t="s">
        <v>2392</v>
      </c>
      <c s="36" t="s">
        <v>55</v>
      </c>
      <c s="37">
        <v>7477.3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63.75">
      <c r="A20" s="35" t="s">
        <v>59</v>
      </c>
      <c r="E20" s="40" t="s">
        <v>2710</v>
      </c>
    </row>
    <row r="21" spans="1:5" ht="255">
      <c r="A21" t="s">
        <v>60</v>
      </c>
      <c r="E21" s="39" t="s">
        <v>61</v>
      </c>
    </row>
    <row r="22" spans="1:13" ht="12.75">
      <c r="A22" t="s">
        <v>47</v>
      </c>
      <c r="C22" s="31" t="s">
        <v>51</v>
      </c>
      <c r="E22" s="33" t="s">
        <v>957</v>
      </c>
      <c r="J22" s="32">
        <f>0</f>
      </c>
      <c s="32">
        <f>0</f>
      </c>
      <c s="32">
        <f>0+L23+L27+L31+L35+L39+L43+L47+L51+L55+L59</f>
      </c>
      <c s="32">
        <f>0+M23+M27+M31+M35+M39+M43+M47+M51+M55+M59</f>
      </c>
    </row>
    <row r="23" spans="1:16" ht="12.75">
      <c r="A23" t="s">
        <v>50</v>
      </c>
      <c s="34" t="s">
        <v>4</v>
      </c>
      <c s="34" t="s">
        <v>2423</v>
      </c>
      <c s="35" t="s">
        <v>5</v>
      </c>
      <c s="6" t="s">
        <v>2424</v>
      </c>
      <c s="36" t="s">
        <v>144</v>
      </c>
      <c s="37">
        <v>7346.5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63.75">
      <c r="A25" s="35" t="s">
        <v>59</v>
      </c>
      <c r="E25" s="40" t="s">
        <v>2711</v>
      </c>
    </row>
    <row r="26" spans="1:5" ht="369.75">
      <c r="A26" t="s">
        <v>60</v>
      </c>
      <c r="E26" s="39" t="s">
        <v>2426</v>
      </c>
    </row>
    <row r="27" spans="1:16" ht="12.75">
      <c r="A27" t="s">
        <v>50</v>
      </c>
      <c s="34" t="s">
        <v>74</v>
      </c>
      <c s="34" t="s">
        <v>2712</v>
      </c>
      <c s="35" t="s">
        <v>5</v>
      </c>
      <c s="6" t="s">
        <v>2713</v>
      </c>
      <c s="36" t="s">
        <v>144</v>
      </c>
      <c s="37">
        <v>427.12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76.5">
      <c r="A29" s="35" t="s">
        <v>59</v>
      </c>
      <c r="E29" s="40" t="s">
        <v>2714</v>
      </c>
    </row>
    <row r="30" spans="1:5" ht="318.75">
      <c r="A30" t="s">
        <v>60</v>
      </c>
      <c r="E30" s="39" t="s">
        <v>2715</v>
      </c>
    </row>
    <row r="31" spans="1:16" ht="12.75">
      <c r="A31" t="s">
        <v>50</v>
      </c>
      <c s="34" t="s">
        <v>27</v>
      </c>
      <c s="34" t="s">
        <v>2716</v>
      </c>
      <c s="35" t="s">
        <v>5</v>
      </c>
      <c s="6" t="s">
        <v>2717</v>
      </c>
      <c s="36" t="s">
        <v>144</v>
      </c>
      <c s="37">
        <v>1960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63.75">
      <c r="A33" s="35" t="s">
        <v>59</v>
      </c>
      <c r="E33" s="40" t="s">
        <v>2718</v>
      </c>
    </row>
    <row r="34" spans="1:5" ht="242.25">
      <c r="A34" t="s">
        <v>60</v>
      </c>
      <c r="E34" s="39" t="s">
        <v>2719</v>
      </c>
    </row>
    <row r="35" spans="1:16" ht="12.75">
      <c r="A35" t="s">
        <v>50</v>
      </c>
      <c s="34" t="s">
        <v>65</v>
      </c>
      <c s="34" t="s">
        <v>2720</v>
      </c>
      <c s="35" t="s">
        <v>5</v>
      </c>
      <c s="6" t="s">
        <v>2721</v>
      </c>
      <c s="36" t="s">
        <v>151</v>
      </c>
      <c s="37">
        <v>2060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76.5">
      <c r="A37" s="35" t="s">
        <v>59</v>
      </c>
      <c r="E37" s="40" t="s">
        <v>2722</v>
      </c>
    </row>
    <row r="38" spans="1:5" ht="38.25">
      <c r="A38" t="s">
        <v>60</v>
      </c>
      <c r="E38" s="39" t="s">
        <v>2723</v>
      </c>
    </row>
    <row r="39" spans="1:16" ht="12.75">
      <c r="A39" t="s">
        <v>50</v>
      </c>
      <c s="34" t="s">
        <v>82</v>
      </c>
      <c s="34" t="s">
        <v>2724</v>
      </c>
      <c s="35" t="s">
        <v>5</v>
      </c>
      <c s="6" t="s">
        <v>2725</v>
      </c>
      <c s="36" t="s">
        <v>151</v>
      </c>
      <c s="37">
        <v>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2726</v>
      </c>
    </row>
    <row r="41" spans="1:5" ht="76.5">
      <c r="A41" s="35" t="s">
        <v>59</v>
      </c>
      <c r="E41" s="40" t="s">
        <v>2727</v>
      </c>
    </row>
    <row r="42" spans="1:5" ht="25.5">
      <c r="A42" t="s">
        <v>60</v>
      </c>
      <c r="E42" s="39" t="s">
        <v>2728</v>
      </c>
    </row>
    <row r="43" spans="1:16" ht="12.75">
      <c r="A43" t="s">
        <v>50</v>
      </c>
      <c s="34" t="s">
        <v>85</v>
      </c>
      <c s="34" t="s">
        <v>2729</v>
      </c>
      <c s="35" t="s">
        <v>5</v>
      </c>
      <c s="6" t="s">
        <v>2730</v>
      </c>
      <c s="36" t="s">
        <v>151</v>
      </c>
      <c s="37">
        <v>1510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02">
      <c r="A45" s="35" t="s">
        <v>59</v>
      </c>
      <c r="E45" s="40" t="s">
        <v>2731</v>
      </c>
    </row>
    <row r="46" spans="1:5" ht="25.5">
      <c r="A46" t="s">
        <v>60</v>
      </c>
      <c r="E46" s="39" t="s">
        <v>2732</v>
      </c>
    </row>
    <row r="47" spans="1:16" ht="12.75">
      <c r="A47" t="s">
        <v>50</v>
      </c>
      <c s="34" t="s">
        <v>88</v>
      </c>
      <c s="34" t="s">
        <v>2733</v>
      </c>
      <c s="35" t="s">
        <v>5</v>
      </c>
      <c s="6" t="s">
        <v>2734</v>
      </c>
      <c s="36" t="s">
        <v>144</v>
      </c>
      <c s="37">
        <v>145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63.75">
      <c r="A49" s="35" t="s">
        <v>59</v>
      </c>
      <c r="E49" s="40" t="s">
        <v>2735</v>
      </c>
    </row>
    <row r="50" spans="1:5" ht="267.75">
      <c r="A50" t="s">
        <v>60</v>
      </c>
      <c r="E50" s="39" t="s">
        <v>2736</v>
      </c>
    </row>
    <row r="51" spans="1:16" ht="12.75">
      <c r="A51" t="s">
        <v>50</v>
      </c>
      <c s="34" t="s">
        <v>91</v>
      </c>
      <c s="34" t="s">
        <v>2737</v>
      </c>
      <c s="35" t="s">
        <v>5</v>
      </c>
      <c s="6" t="s">
        <v>2738</v>
      </c>
      <c s="36" t="s">
        <v>151</v>
      </c>
      <c s="37">
        <v>6650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63.75">
      <c r="A53" s="35" t="s">
        <v>59</v>
      </c>
      <c r="E53" s="40" t="s">
        <v>2739</v>
      </c>
    </row>
    <row r="54" spans="1:5" ht="25.5">
      <c r="A54" t="s">
        <v>60</v>
      </c>
      <c r="E54" s="39" t="s">
        <v>2740</v>
      </c>
    </row>
    <row r="55" spans="1:16" ht="12.75">
      <c r="A55" t="s">
        <v>50</v>
      </c>
      <c s="34" t="s">
        <v>94</v>
      </c>
      <c s="34" t="s">
        <v>2741</v>
      </c>
      <c s="35" t="s">
        <v>5</v>
      </c>
      <c s="6" t="s">
        <v>2742</v>
      </c>
      <c s="36" t="s">
        <v>151</v>
      </c>
      <c s="37">
        <v>2815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53">
      <c r="A57" s="35" t="s">
        <v>59</v>
      </c>
      <c r="E57" s="40" t="s">
        <v>2743</v>
      </c>
    </row>
    <row r="58" spans="1:5" ht="12.75">
      <c r="A58" t="s">
        <v>60</v>
      </c>
      <c r="E58" s="39" t="s">
        <v>2744</v>
      </c>
    </row>
    <row r="59" spans="1:16" ht="12.75">
      <c r="A59" t="s">
        <v>50</v>
      </c>
      <c s="34" t="s">
        <v>97</v>
      </c>
      <c s="34" t="s">
        <v>2745</v>
      </c>
      <c s="35" t="s">
        <v>5</v>
      </c>
      <c s="6" t="s">
        <v>2746</v>
      </c>
      <c s="36" t="s">
        <v>151</v>
      </c>
      <c s="37">
        <v>2600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56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02">
      <c r="A61" s="35" t="s">
        <v>59</v>
      </c>
      <c r="E61" s="40" t="s">
        <v>2747</v>
      </c>
    </row>
    <row r="62" spans="1:5" ht="12.75">
      <c r="A62" t="s">
        <v>60</v>
      </c>
      <c r="E62" s="39" t="s">
        <v>2744</v>
      </c>
    </row>
    <row r="63" spans="1:13" ht="12.75">
      <c r="A63" t="s">
        <v>47</v>
      </c>
      <c r="C63" s="31" t="s">
        <v>28</v>
      </c>
      <c r="E63" s="33" t="s">
        <v>2323</v>
      </c>
      <c r="J63" s="32">
        <f>0</f>
      </c>
      <c s="32">
        <f>0</f>
      </c>
      <c s="32">
        <f>0+L64+L68+L72+L76</f>
      </c>
      <c s="32">
        <f>0+M64+M68+M72+M76</f>
      </c>
    </row>
    <row r="64" spans="1:16" ht="12.75">
      <c r="A64" t="s">
        <v>50</v>
      </c>
      <c s="34" t="s">
        <v>100</v>
      </c>
      <c s="34" t="s">
        <v>2748</v>
      </c>
      <c s="35" t="s">
        <v>5</v>
      </c>
      <c s="6" t="s">
        <v>2749</v>
      </c>
      <c s="36" t="s">
        <v>151</v>
      </c>
      <c s="37">
        <v>3600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63.75">
      <c r="A66" s="35" t="s">
        <v>59</v>
      </c>
      <c r="E66" s="40" t="s">
        <v>2750</v>
      </c>
    </row>
    <row r="67" spans="1:5" ht="102">
      <c r="A67" t="s">
        <v>60</v>
      </c>
      <c r="E67" s="39" t="s">
        <v>2751</v>
      </c>
    </row>
    <row r="68" spans="1:16" ht="12.75">
      <c r="A68" t="s">
        <v>50</v>
      </c>
      <c s="34" t="s">
        <v>103</v>
      </c>
      <c s="34" t="s">
        <v>2752</v>
      </c>
      <c s="35" t="s">
        <v>5</v>
      </c>
      <c s="6" t="s">
        <v>2753</v>
      </c>
      <c s="36" t="s">
        <v>69</v>
      </c>
      <c s="37">
        <v>1108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56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89.25">
      <c r="A70" s="35" t="s">
        <v>59</v>
      </c>
      <c r="E70" s="40" t="s">
        <v>2754</v>
      </c>
    </row>
    <row r="71" spans="1:5" ht="165.75">
      <c r="A71" t="s">
        <v>60</v>
      </c>
      <c r="E71" s="39" t="s">
        <v>2755</v>
      </c>
    </row>
    <row r="72" spans="1:16" ht="12.75">
      <c r="A72" t="s">
        <v>50</v>
      </c>
      <c s="34" t="s">
        <v>110</v>
      </c>
      <c s="34" t="s">
        <v>2756</v>
      </c>
      <c s="35" t="s">
        <v>5</v>
      </c>
      <c s="6" t="s">
        <v>2757</v>
      </c>
      <c s="36" t="s">
        <v>69</v>
      </c>
      <c s="37">
        <v>30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56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89.25">
      <c r="A74" s="35" t="s">
        <v>59</v>
      </c>
      <c r="E74" s="40" t="s">
        <v>2758</v>
      </c>
    </row>
    <row r="75" spans="1:5" ht="165.75">
      <c r="A75" t="s">
        <v>60</v>
      </c>
      <c r="E75" s="39" t="s">
        <v>2755</v>
      </c>
    </row>
    <row r="76" spans="1:16" ht="12.75">
      <c r="A76" t="s">
        <v>50</v>
      </c>
      <c s="34" t="s">
        <v>113</v>
      </c>
      <c s="34" t="s">
        <v>2759</v>
      </c>
      <c s="35" t="s">
        <v>5</v>
      </c>
      <c s="6" t="s">
        <v>2760</v>
      </c>
      <c s="36" t="s">
        <v>69</v>
      </c>
      <c s="37">
        <v>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56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153">
      <c r="A78" s="35" t="s">
        <v>59</v>
      </c>
      <c r="E78" s="40" t="s">
        <v>2761</v>
      </c>
    </row>
    <row r="79" spans="1:5" ht="165.75">
      <c r="A79" t="s">
        <v>60</v>
      </c>
      <c r="E79" s="39" t="s">
        <v>2762</v>
      </c>
    </row>
    <row r="80" spans="1:13" ht="12.75">
      <c r="A80" t="s">
        <v>47</v>
      </c>
      <c r="C80" s="31" t="s">
        <v>4</v>
      </c>
      <c r="E80" s="33" t="s">
        <v>2328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50</v>
      </c>
      <c s="34" t="s">
        <v>116</v>
      </c>
      <c s="34" t="s">
        <v>2763</v>
      </c>
      <c s="35" t="s">
        <v>5</v>
      </c>
      <c s="6" t="s">
        <v>2764</v>
      </c>
      <c s="36" t="s">
        <v>144</v>
      </c>
      <c s="37">
        <v>65.5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63.75">
      <c r="A83" s="35" t="s">
        <v>59</v>
      </c>
      <c r="E83" s="40" t="s">
        <v>2765</v>
      </c>
    </row>
    <row r="84" spans="1:5" ht="369.75">
      <c r="A84" t="s">
        <v>60</v>
      </c>
      <c r="E84" s="39" t="s">
        <v>2431</v>
      </c>
    </row>
    <row r="85" spans="1:16" ht="12.75">
      <c r="A85" t="s">
        <v>50</v>
      </c>
      <c s="34" t="s">
        <v>119</v>
      </c>
      <c s="34" t="s">
        <v>2766</v>
      </c>
      <c s="35" t="s">
        <v>5</v>
      </c>
      <c s="6" t="s">
        <v>2767</v>
      </c>
      <c s="36" t="s">
        <v>144</v>
      </c>
      <c s="37">
        <v>1.8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63.75">
      <c r="A87" s="35" t="s">
        <v>59</v>
      </c>
      <c r="E87" s="40" t="s">
        <v>2768</v>
      </c>
    </row>
    <row r="88" spans="1:5" ht="102">
      <c r="A88" t="s">
        <v>60</v>
      </c>
      <c r="E88" s="39" t="s">
        <v>2769</v>
      </c>
    </row>
    <row r="89" spans="1:13" ht="12.75">
      <c r="A89" t="s">
        <v>47</v>
      </c>
      <c r="C89" s="31" t="s">
        <v>74</v>
      </c>
      <c r="E89" s="33" t="s">
        <v>2439</v>
      </c>
      <c r="J89" s="32">
        <f>0</f>
      </c>
      <c s="32">
        <f>0</f>
      </c>
      <c s="32">
        <f>0+L90+L94+L98</f>
      </c>
      <c s="32">
        <f>0+M90+M94+M98</f>
      </c>
    </row>
    <row r="90" spans="1:16" ht="25.5">
      <c r="A90" t="s">
        <v>50</v>
      </c>
      <c s="34" t="s">
        <v>122</v>
      </c>
      <c s="34" t="s">
        <v>2770</v>
      </c>
      <c s="35" t="s">
        <v>5</v>
      </c>
      <c s="6" t="s">
        <v>2771</v>
      </c>
      <c s="36" t="s">
        <v>144</v>
      </c>
      <c s="37">
        <v>2609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2772</v>
      </c>
    </row>
    <row r="92" spans="1:5" ht="140.25">
      <c r="A92" s="35" t="s">
        <v>59</v>
      </c>
      <c r="E92" s="40" t="s">
        <v>2773</v>
      </c>
    </row>
    <row r="93" spans="1:5" ht="280.5">
      <c r="A93" t="s">
        <v>60</v>
      </c>
      <c r="E93" s="39" t="s">
        <v>2774</v>
      </c>
    </row>
    <row r="94" spans="1:16" ht="25.5">
      <c r="A94" t="s">
        <v>50</v>
      </c>
      <c s="34" t="s">
        <v>125</v>
      </c>
      <c s="34" t="s">
        <v>2775</v>
      </c>
      <c s="35" t="s">
        <v>5</v>
      </c>
      <c s="6" t="s">
        <v>2776</v>
      </c>
      <c s="36" t="s">
        <v>144</v>
      </c>
      <c s="37">
        <v>534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2777</v>
      </c>
    </row>
    <row r="96" spans="1:5" ht="89.25">
      <c r="A96" s="35" t="s">
        <v>59</v>
      </c>
      <c r="E96" s="40" t="s">
        <v>2778</v>
      </c>
    </row>
    <row r="97" spans="1:5" ht="344.25">
      <c r="A97" t="s">
        <v>60</v>
      </c>
      <c r="E97" s="39" t="s">
        <v>2779</v>
      </c>
    </row>
    <row r="98" spans="1:16" ht="12.75">
      <c r="A98" t="s">
        <v>50</v>
      </c>
      <c s="34" t="s">
        <v>128</v>
      </c>
      <c s="34" t="s">
        <v>2780</v>
      </c>
      <c s="35" t="s">
        <v>5</v>
      </c>
      <c s="6" t="s">
        <v>2781</v>
      </c>
      <c s="36" t="s">
        <v>151</v>
      </c>
      <c s="37">
        <v>8113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63.75">
      <c r="A100" s="35" t="s">
        <v>59</v>
      </c>
      <c r="E100" s="40" t="s">
        <v>2782</v>
      </c>
    </row>
    <row r="101" spans="1:5" ht="178.5">
      <c r="A101" t="s">
        <v>60</v>
      </c>
      <c r="E101" s="39" t="s">
        <v>2783</v>
      </c>
    </row>
    <row r="102" spans="1:13" ht="12.75">
      <c r="A102" t="s">
        <v>47</v>
      </c>
      <c r="C102" s="31" t="s">
        <v>82</v>
      </c>
      <c r="E102" s="33" t="s">
        <v>2784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50</v>
      </c>
      <c s="34" t="s">
        <v>179</v>
      </c>
      <c s="34" t="s">
        <v>2785</v>
      </c>
      <c s="35" t="s">
        <v>5</v>
      </c>
      <c s="6" t="s">
        <v>2786</v>
      </c>
      <c s="36" t="s">
        <v>79</v>
      </c>
      <c s="37">
        <v>32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56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76.5">
      <c r="A105" s="35" t="s">
        <v>59</v>
      </c>
      <c r="E105" s="40" t="s">
        <v>2787</v>
      </c>
    </row>
    <row r="106" spans="1:5" ht="89.25">
      <c r="A106" t="s">
        <v>60</v>
      </c>
      <c r="E106" s="39" t="s">
        <v>2788</v>
      </c>
    </row>
    <row r="107" spans="1:13" ht="12.75">
      <c r="A107" t="s">
        <v>47</v>
      </c>
      <c r="C107" s="31" t="s">
        <v>85</v>
      </c>
      <c r="E107" s="33" t="s">
        <v>2337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50</v>
      </c>
      <c s="34" t="s">
        <v>180</v>
      </c>
      <c s="34" t="s">
        <v>2789</v>
      </c>
      <c s="35" t="s">
        <v>5</v>
      </c>
      <c s="6" t="s">
        <v>2790</v>
      </c>
      <c s="36" t="s">
        <v>69</v>
      </c>
      <c s="37">
        <v>566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63.75">
      <c r="A110" s="35" t="s">
        <v>59</v>
      </c>
      <c r="E110" s="40" t="s">
        <v>2791</v>
      </c>
    </row>
    <row r="111" spans="1:5" ht="89.25">
      <c r="A111" t="s">
        <v>60</v>
      </c>
      <c r="E111" s="39" t="s">
        <v>2792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2697</v>
      </c>
      <c s="41">
        <f>Rekapitulace!C40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2697</v>
      </c>
      <c r="E4" s="26" t="s">
        <v>2698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COUNTIFS(L8:L130,"=0",A8:A130,"P")+COUNTIFS(L8:L130,"",A8:A130,"P")+SUM(Q8:Q130)</f>
      </c>
    </row>
    <row r="8" spans="1:13" ht="12.75">
      <c r="A8" t="s">
        <v>45</v>
      </c>
      <c r="C8" s="28" t="s">
        <v>2795</v>
      </c>
      <c r="E8" s="30" t="s">
        <v>2794</v>
      </c>
      <c r="J8" s="29">
        <f>0+J9+J26+J59+J72+J81+J94+J103+J108+J113</f>
      </c>
      <c s="29">
        <f>0+K9+K26+K59+K72+K81+K94+K103+K108+K113</f>
      </c>
      <c s="29">
        <f>0+L9+L26+L59+L72+L81+L94+L103+L108+L113</f>
      </c>
      <c s="29">
        <f>0+M9+M26+M59+M72+M81+M94+M103+M108+M113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2702</v>
      </c>
      <c s="35" t="s">
        <v>5</v>
      </c>
      <c s="6" t="s">
        <v>2703</v>
      </c>
      <c s="36" t="s">
        <v>1281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2704</v>
      </c>
    </row>
    <row r="12" spans="1:5" ht="178.5">
      <c r="A12" s="35" t="s">
        <v>59</v>
      </c>
      <c r="E12" s="40" t="s">
        <v>2796</v>
      </c>
    </row>
    <row r="13" spans="1:5" ht="12.75">
      <c r="A13" t="s">
        <v>60</v>
      </c>
      <c r="E13" s="39" t="s">
        <v>2706</v>
      </c>
    </row>
    <row r="14" spans="1:16" ht="25.5">
      <c r="A14" t="s">
        <v>50</v>
      </c>
      <c s="34" t="s">
        <v>28</v>
      </c>
      <c s="34" t="s">
        <v>135</v>
      </c>
      <c s="35" t="s">
        <v>136</v>
      </c>
      <c s="6" t="s">
        <v>2392</v>
      </c>
      <c s="36" t="s">
        <v>55</v>
      </c>
      <c s="37">
        <v>13065.88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78.5">
      <c r="A16" s="35" t="s">
        <v>59</v>
      </c>
      <c r="E16" s="40" t="s">
        <v>2797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1297</v>
      </c>
      <c s="35" t="s">
        <v>1298</v>
      </c>
      <c s="6" t="s">
        <v>2316</v>
      </c>
      <c s="36" t="s">
        <v>55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63.75">
      <c r="A20" s="35" t="s">
        <v>59</v>
      </c>
      <c r="E20" s="40" t="s">
        <v>2798</v>
      </c>
    </row>
    <row r="21" spans="1:5" ht="242.25">
      <c r="A21" t="s">
        <v>60</v>
      </c>
      <c r="E21" s="39" t="s">
        <v>846</v>
      </c>
    </row>
    <row r="22" spans="1:16" ht="25.5">
      <c r="A22" t="s">
        <v>50</v>
      </c>
      <c s="34" t="s">
        <v>4</v>
      </c>
      <c s="34" t="s">
        <v>2799</v>
      </c>
      <c s="35" t="s">
        <v>2800</v>
      </c>
      <c s="6" t="s">
        <v>2801</v>
      </c>
      <c s="36" t="s">
        <v>55</v>
      </c>
      <c s="37">
        <v>0.8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63.75">
      <c r="A24" s="35" t="s">
        <v>59</v>
      </c>
      <c r="E24" s="40" t="s">
        <v>2802</v>
      </c>
    </row>
    <row r="25" spans="1:5" ht="242.25">
      <c r="A25" t="s">
        <v>60</v>
      </c>
      <c r="E25" s="39" t="s">
        <v>2803</v>
      </c>
    </row>
    <row r="26" spans="1:13" ht="12.75">
      <c r="A26" t="s">
        <v>47</v>
      </c>
      <c r="C26" s="31" t="s">
        <v>51</v>
      </c>
      <c r="E26" s="33" t="s">
        <v>957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50</v>
      </c>
      <c s="34" t="s">
        <v>74</v>
      </c>
      <c s="34" t="s">
        <v>2804</v>
      </c>
      <c s="35" t="s">
        <v>5</v>
      </c>
      <c s="6" t="s">
        <v>2805</v>
      </c>
      <c s="36" t="s">
        <v>144</v>
      </c>
      <c s="37">
        <v>6163.25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04">
      <c r="A29" s="35" t="s">
        <v>59</v>
      </c>
      <c r="E29" s="40" t="s">
        <v>2806</v>
      </c>
    </row>
    <row r="30" spans="1:5" ht="369.75">
      <c r="A30" t="s">
        <v>60</v>
      </c>
      <c r="E30" s="39" t="s">
        <v>2426</v>
      </c>
    </row>
    <row r="31" spans="1:16" ht="12.75">
      <c r="A31" t="s">
        <v>50</v>
      </c>
      <c s="34" t="s">
        <v>27</v>
      </c>
      <c s="34" t="s">
        <v>2807</v>
      </c>
      <c s="35" t="s">
        <v>5</v>
      </c>
      <c s="6" t="s">
        <v>2808</v>
      </c>
      <c s="36" t="s">
        <v>144</v>
      </c>
      <c s="37">
        <v>376.809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40.25">
      <c r="A33" s="35" t="s">
        <v>59</v>
      </c>
      <c r="E33" s="40" t="s">
        <v>2809</v>
      </c>
    </row>
    <row r="34" spans="1:5" ht="318.75">
      <c r="A34" t="s">
        <v>60</v>
      </c>
      <c r="E34" s="39" t="s">
        <v>2715</v>
      </c>
    </row>
    <row r="35" spans="1:16" ht="12.75">
      <c r="A35" t="s">
        <v>50</v>
      </c>
      <c s="34" t="s">
        <v>65</v>
      </c>
      <c s="34" t="s">
        <v>147</v>
      </c>
      <c s="35" t="s">
        <v>5</v>
      </c>
      <c s="6" t="s">
        <v>148</v>
      </c>
      <c s="36" t="s">
        <v>144</v>
      </c>
      <c s="37">
        <v>7.085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63.75">
      <c r="A37" s="35" t="s">
        <v>59</v>
      </c>
      <c r="E37" s="40" t="s">
        <v>2810</v>
      </c>
    </row>
    <row r="38" spans="1:5" ht="229.5">
      <c r="A38" t="s">
        <v>60</v>
      </c>
      <c r="E38" s="39" t="s">
        <v>2811</v>
      </c>
    </row>
    <row r="39" spans="1:16" ht="12.75">
      <c r="A39" t="s">
        <v>50</v>
      </c>
      <c s="34" t="s">
        <v>82</v>
      </c>
      <c s="34" t="s">
        <v>2812</v>
      </c>
      <c s="35" t="s">
        <v>5</v>
      </c>
      <c s="6" t="s">
        <v>2813</v>
      </c>
      <c s="36" t="s">
        <v>144</v>
      </c>
      <c s="37">
        <v>183.2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14.75">
      <c r="A41" s="35" t="s">
        <v>59</v>
      </c>
      <c r="E41" s="40" t="s">
        <v>2814</v>
      </c>
    </row>
    <row r="42" spans="1:5" ht="242.25">
      <c r="A42" t="s">
        <v>60</v>
      </c>
      <c r="E42" s="39" t="s">
        <v>2719</v>
      </c>
    </row>
    <row r="43" spans="1:16" ht="12.75">
      <c r="A43" t="s">
        <v>50</v>
      </c>
      <c s="34" t="s">
        <v>85</v>
      </c>
      <c s="34" t="s">
        <v>2724</v>
      </c>
      <c s="35" t="s">
        <v>5</v>
      </c>
      <c s="6" t="s">
        <v>2725</v>
      </c>
      <c s="36" t="s">
        <v>151</v>
      </c>
      <c s="37">
        <v>364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2726</v>
      </c>
    </row>
    <row r="45" spans="1:5" ht="76.5">
      <c r="A45" s="35" t="s">
        <v>59</v>
      </c>
      <c r="E45" s="40" t="s">
        <v>2815</v>
      </c>
    </row>
    <row r="46" spans="1:5" ht="25.5">
      <c r="A46" t="s">
        <v>60</v>
      </c>
      <c r="E46" s="39" t="s">
        <v>2728</v>
      </c>
    </row>
    <row r="47" spans="1:16" ht="12.75">
      <c r="A47" t="s">
        <v>50</v>
      </c>
      <c s="34" t="s">
        <v>88</v>
      </c>
      <c s="34" t="s">
        <v>2729</v>
      </c>
      <c s="35" t="s">
        <v>5</v>
      </c>
      <c s="6" t="s">
        <v>2730</v>
      </c>
      <c s="36" t="s">
        <v>151</v>
      </c>
      <c s="37">
        <v>290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02">
      <c r="A49" s="35" t="s">
        <v>59</v>
      </c>
      <c r="E49" s="40" t="s">
        <v>2816</v>
      </c>
    </row>
    <row r="50" spans="1:5" ht="25.5">
      <c r="A50" t="s">
        <v>60</v>
      </c>
      <c r="E50" s="39" t="s">
        <v>2732</v>
      </c>
    </row>
    <row r="51" spans="1:16" ht="12.75">
      <c r="A51" t="s">
        <v>50</v>
      </c>
      <c s="34" t="s">
        <v>91</v>
      </c>
      <c s="34" t="s">
        <v>2737</v>
      </c>
      <c s="35" t="s">
        <v>5</v>
      </c>
      <c s="6" t="s">
        <v>2738</v>
      </c>
      <c s="36" t="s">
        <v>151</v>
      </c>
      <c s="37">
        <v>2001.56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40.25">
      <c r="A53" s="35" t="s">
        <v>59</v>
      </c>
      <c r="E53" s="40" t="s">
        <v>2817</v>
      </c>
    </row>
    <row r="54" spans="1:5" ht="25.5">
      <c r="A54" t="s">
        <v>60</v>
      </c>
      <c r="E54" s="39" t="s">
        <v>2740</v>
      </c>
    </row>
    <row r="55" spans="1:16" ht="12.75">
      <c r="A55" t="s">
        <v>50</v>
      </c>
      <c s="34" t="s">
        <v>94</v>
      </c>
      <c s="34" t="s">
        <v>2818</v>
      </c>
      <c s="35" t="s">
        <v>5</v>
      </c>
      <c s="6" t="s">
        <v>2742</v>
      </c>
      <c s="36" t="s">
        <v>151</v>
      </c>
      <c s="37">
        <v>1070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14.75">
      <c r="A57" s="35" t="s">
        <v>59</v>
      </c>
      <c r="E57" s="40" t="s">
        <v>2819</v>
      </c>
    </row>
    <row r="58" spans="1:5" ht="25.5">
      <c r="A58" t="s">
        <v>60</v>
      </c>
      <c r="E58" s="39" t="s">
        <v>2820</v>
      </c>
    </row>
    <row r="59" spans="1:13" ht="12.75">
      <c r="A59" t="s">
        <v>47</v>
      </c>
      <c r="C59" s="31" t="s">
        <v>28</v>
      </c>
      <c r="E59" s="33" t="s">
        <v>2323</v>
      </c>
      <c r="J59" s="32">
        <f>0</f>
      </c>
      <c s="32">
        <f>0</f>
      </c>
      <c s="32">
        <f>0+L60+L64+L68</f>
      </c>
      <c s="32">
        <f>0+M60+M64+M68</f>
      </c>
    </row>
    <row r="60" spans="1:16" ht="12.75">
      <c r="A60" t="s">
        <v>50</v>
      </c>
      <c s="34" t="s">
        <v>97</v>
      </c>
      <c s="34" t="s">
        <v>2748</v>
      </c>
      <c s="35" t="s">
        <v>5</v>
      </c>
      <c s="6" t="s">
        <v>2749</v>
      </c>
      <c s="36" t="s">
        <v>151</v>
      </c>
      <c s="37">
        <v>888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89.25">
      <c r="A62" s="35" t="s">
        <v>59</v>
      </c>
      <c r="E62" s="40" t="s">
        <v>2821</v>
      </c>
    </row>
    <row r="63" spans="1:5" ht="102">
      <c r="A63" t="s">
        <v>60</v>
      </c>
      <c r="E63" s="39" t="s">
        <v>2751</v>
      </c>
    </row>
    <row r="64" spans="1:16" ht="12.75">
      <c r="A64" t="s">
        <v>50</v>
      </c>
      <c s="34" t="s">
        <v>100</v>
      </c>
      <c s="34" t="s">
        <v>2752</v>
      </c>
      <c s="35" t="s">
        <v>5</v>
      </c>
      <c s="6" t="s">
        <v>2753</v>
      </c>
      <c s="36" t="s">
        <v>69</v>
      </c>
      <c s="37">
        <v>248.5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14.75">
      <c r="A66" s="35" t="s">
        <v>59</v>
      </c>
      <c r="E66" s="40" t="s">
        <v>2822</v>
      </c>
    </row>
    <row r="67" spans="1:5" ht="165.75">
      <c r="A67" t="s">
        <v>60</v>
      </c>
      <c r="E67" s="39" t="s">
        <v>2755</v>
      </c>
    </row>
    <row r="68" spans="1:16" ht="12.75">
      <c r="A68" t="s">
        <v>50</v>
      </c>
      <c s="34" t="s">
        <v>103</v>
      </c>
      <c s="34" t="s">
        <v>2756</v>
      </c>
      <c s="35" t="s">
        <v>5</v>
      </c>
      <c s="6" t="s">
        <v>2760</v>
      </c>
      <c s="36" t="s">
        <v>69</v>
      </c>
      <c s="37">
        <v>37.5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56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204">
      <c r="A70" s="35" t="s">
        <v>59</v>
      </c>
      <c r="E70" s="40" t="s">
        <v>2823</v>
      </c>
    </row>
    <row r="71" spans="1:5" ht="165.75">
      <c r="A71" t="s">
        <v>60</v>
      </c>
      <c r="E71" s="39" t="s">
        <v>2762</v>
      </c>
    </row>
    <row r="72" spans="1:13" ht="12.75">
      <c r="A72" t="s">
        <v>47</v>
      </c>
      <c r="C72" s="31" t="s">
        <v>26</v>
      </c>
      <c r="E72" s="33" t="s">
        <v>2427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50</v>
      </c>
      <c s="34" t="s">
        <v>110</v>
      </c>
      <c s="34" t="s">
        <v>2824</v>
      </c>
      <c s="35" t="s">
        <v>5</v>
      </c>
      <c s="6" t="s">
        <v>2825</v>
      </c>
      <c s="36" t="s">
        <v>144</v>
      </c>
      <c s="37">
        <v>13.093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76.5">
      <c r="A75" s="35" t="s">
        <v>59</v>
      </c>
      <c r="E75" s="40" t="s">
        <v>2826</v>
      </c>
    </row>
    <row r="76" spans="1:5" ht="51">
      <c r="A76" t="s">
        <v>60</v>
      </c>
      <c r="E76" s="39" t="s">
        <v>2827</v>
      </c>
    </row>
    <row r="77" spans="1:16" ht="12.75">
      <c r="A77" t="s">
        <v>50</v>
      </c>
      <c s="34" t="s">
        <v>113</v>
      </c>
      <c s="34" t="s">
        <v>2828</v>
      </c>
      <c s="35" t="s">
        <v>5</v>
      </c>
      <c s="6" t="s">
        <v>2829</v>
      </c>
      <c s="36" t="s">
        <v>69</v>
      </c>
      <c s="37">
        <v>351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102">
      <c r="A79" s="35" t="s">
        <v>59</v>
      </c>
      <c r="E79" s="40" t="s">
        <v>2830</v>
      </c>
    </row>
    <row r="80" spans="1:5" ht="229.5">
      <c r="A80" t="s">
        <v>60</v>
      </c>
      <c r="E80" s="39" t="s">
        <v>2831</v>
      </c>
    </row>
    <row r="81" spans="1:13" ht="12.75">
      <c r="A81" t="s">
        <v>47</v>
      </c>
      <c r="C81" s="31" t="s">
        <v>4</v>
      </c>
      <c r="E81" s="33" t="s">
        <v>2328</v>
      </c>
      <c r="J81" s="32">
        <f>0</f>
      </c>
      <c s="32">
        <f>0</f>
      </c>
      <c s="32">
        <f>0+L82+L86+L90</f>
      </c>
      <c s="32">
        <f>0+M82+M86+M90</f>
      </c>
    </row>
    <row r="82" spans="1:16" ht="12.75">
      <c r="A82" t="s">
        <v>50</v>
      </c>
      <c s="34" t="s">
        <v>116</v>
      </c>
      <c s="34" t="s">
        <v>2763</v>
      </c>
      <c s="35" t="s">
        <v>5</v>
      </c>
      <c s="6" t="s">
        <v>2764</v>
      </c>
      <c s="36" t="s">
        <v>144</v>
      </c>
      <c s="37">
        <v>34.8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02">
      <c r="A84" s="35" t="s">
        <v>59</v>
      </c>
      <c r="E84" s="40" t="s">
        <v>2832</v>
      </c>
    </row>
    <row r="85" spans="1:5" ht="369.75">
      <c r="A85" t="s">
        <v>60</v>
      </c>
      <c r="E85" s="39" t="s">
        <v>2431</v>
      </c>
    </row>
    <row r="86" spans="1:16" ht="12.75">
      <c r="A86" t="s">
        <v>50</v>
      </c>
      <c s="34" t="s">
        <v>119</v>
      </c>
      <c s="34" t="s">
        <v>2432</v>
      </c>
      <c s="35" t="s">
        <v>5</v>
      </c>
      <c s="6" t="s">
        <v>2433</v>
      </c>
      <c s="36" t="s">
        <v>144</v>
      </c>
      <c s="37">
        <v>53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76.5">
      <c r="A88" s="35" t="s">
        <v>59</v>
      </c>
      <c r="E88" s="40" t="s">
        <v>2833</v>
      </c>
    </row>
    <row r="89" spans="1:5" ht="369.75">
      <c r="A89" t="s">
        <v>60</v>
      </c>
      <c r="E89" s="39" t="s">
        <v>2431</v>
      </c>
    </row>
    <row r="90" spans="1:16" ht="12.75">
      <c r="A90" t="s">
        <v>50</v>
      </c>
      <c s="34" t="s">
        <v>122</v>
      </c>
      <c s="34" t="s">
        <v>2766</v>
      </c>
      <c s="35" t="s">
        <v>5</v>
      </c>
      <c s="6" t="s">
        <v>2767</v>
      </c>
      <c s="36" t="s">
        <v>144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56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65.75">
      <c r="A92" s="35" t="s">
        <v>59</v>
      </c>
      <c r="E92" s="40" t="s">
        <v>2834</v>
      </c>
    </row>
    <row r="93" spans="1:5" ht="102">
      <c r="A93" t="s">
        <v>60</v>
      </c>
      <c r="E93" s="39" t="s">
        <v>2769</v>
      </c>
    </row>
    <row r="94" spans="1:13" ht="12.75">
      <c r="A94" t="s">
        <v>47</v>
      </c>
      <c r="C94" s="31" t="s">
        <v>74</v>
      </c>
      <c r="E94" s="33" t="s">
        <v>2439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50</v>
      </c>
      <c s="34" t="s">
        <v>125</v>
      </c>
      <c s="34" t="s">
        <v>2770</v>
      </c>
      <c s="35" t="s">
        <v>5</v>
      </c>
      <c s="6" t="s">
        <v>2771</v>
      </c>
      <c s="36" t="s">
        <v>144</v>
      </c>
      <c s="37">
        <v>2999.74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242.25">
      <c r="A97" s="35" t="s">
        <v>59</v>
      </c>
      <c r="E97" s="40" t="s">
        <v>2835</v>
      </c>
    </row>
    <row r="98" spans="1:5" ht="280.5">
      <c r="A98" t="s">
        <v>60</v>
      </c>
      <c r="E98" s="39" t="s">
        <v>2774</v>
      </c>
    </row>
    <row r="99" spans="1:16" ht="25.5">
      <c r="A99" t="s">
        <v>50</v>
      </c>
      <c s="34" t="s">
        <v>128</v>
      </c>
      <c s="34" t="s">
        <v>2775</v>
      </c>
      <c s="35" t="s">
        <v>5</v>
      </c>
      <c s="6" t="s">
        <v>2776</v>
      </c>
      <c s="36" t="s">
        <v>144</v>
      </c>
      <c s="37">
        <v>485.14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2777</v>
      </c>
    </row>
    <row r="101" spans="1:5" ht="153">
      <c r="A101" s="35" t="s">
        <v>59</v>
      </c>
      <c r="E101" s="40" t="s">
        <v>2836</v>
      </c>
    </row>
    <row r="102" spans="1:5" ht="344.25">
      <c r="A102" t="s">
        <v>60</v>
      </c>
      <c r="E102" s="39" t="s">
        <v>2779</v>
      </c>
    </row>
    <row r="103" spans="1:13" ht="12.75">
      <c r="A103" t="s">
        <v>47</v>
      </c>
      <c r="C103" s="31" t="s">
        <v>27</v>
      </c>
      <c r="E103" s="33" t="s">
        <v>2837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50</v>
      </c>
      <c s="34" t="s">
        <v>179</v>
      </c>
      <c s="34" t="s">
        <v>2838</v>
      </c>
      <c s="35" t="s">
        <v>5</v>
      </c>
      <c s="6" t="s">
        <v>2839</v>
      </c>
      <c s="36" t="s">
        <v>151</v>
      </c>
      <c s="37">
        <v>251.85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51">
      <c r="A106" s="35" t="s">
        <v>59</v>
      </c>
      <c r="E106" s="40" t="s">
        <v>2840</v>
      </c>
    </row>
    <row r="107" spans="1:5" ht="89.25">
      <c r="A107" t="s">
        <v>60</v>
      </c>
      <c r="E107" s="39" t="s">
        <v>2841</v>
      </c>
    </row>
    <row r="108" spans="1:13" ht="12.75">
      <c r="A108" t="s">
        <v>47</v>
      </c>
      <c r="C108" s="31" t="s">
        <v>82</v>
      </c>
      <c r="E108" s="33" t="s">
        <v>2784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50</v>
      </c>
      <c s="34" t="s">
        <v>180</v>
      </c>
      <c s="34" t="s">
        <v>2785</v>
      </c>
      <c s="35" t="s">
        <v>5</v>
      </c>
      <c s="6" t="s">
        <v>2786</v>
      </c>
      <c s="36" t="s">
        <v>79</v>
      </c>
      <c s="37">
        <v>10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127.5">
      <c r="A111" s="35" t="s">
        <v>59</v>
      </c>
      <c r="E111" s="40" t="s">
        <v>2842</v>
      </c>
    </row>
    <row r="112" spans="1:5" ht="89.25">
      <c r="A112" t="s">
        <v>60</v>
      </c>
      <c r="E112" s="39" t="s">
        <v>2788</v>
      </c>
    </row>
    <row r="113" spans="1:13" ht="12.75">
      <c r="A113" t="s">
        <v>47</v>
      </c>
      <c r="C113" s="31" t="s">
        <v>85</v>
      </c>
      <c r="E113" s="33" t="s">
        <v>2337</v>
      </c>
      <c r="J113" s="32">
        <f>0</f>
      </c>
      <c s="32">
        <f>0</f>
      </c>
      <c s="32">
        <f>0+L114+L118+L122+L126+L130</f>
      </c>
      <c s="32">
        <f>0+M114+M118+M122+M126+M130</f>
      </c>
    </row>
    <row r="114" spans="1:16" ht="12.75">
      <c r="A114" t="s">
        <v>50</v>
      </c>
      <c s="34" t="s">
        <v>184</v>
      </c>
      <c s="34" t="s">
        <v>2843</v>
      </c>
      <c s="35" t="s">
        <v>5</v>
      </c>
      <c s="6" t="s">
        <v>2844</v>
      </c>
      <c s="36" t="s">
        <v>144</v>
      </c>
      <c s="37">
        <v>13.688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89.25">
      <c r="A116" s="35" t="s">
        <v>59</v>
      </c>
      <c r="E116" s="40" t="s">
        <v>2845</v>
      </c>
    </row>
    <row r="117" spans="1:5" ht="229.5">
      <c r="A117" t="s">
        <v>60</v>
      </c>
      <c r="E117" s="39" t="s">
        <v>2846</v>
      </c>
    </row>
    <row r="118" spans="1:16" ht="12.75">
      <c r="A118" t="s">
        <v>50</v>
      </c>
      <c s="34" t="s">
        <v>187</v>
      </c>
      <c s="34" t="s">
        <v>2847</v>
      </c>
      <c s="35" t="s">
        <v>5</v>
      </c>
      <c s="6" t="s">
        <v>2848</v>
      </c>
      <c s="36" t="s">
        <v>151</v>
      </c>
      <c s="37">
        <v>839.5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63.75">
      <c r="A120" s="35" t="s">
        <v>59</v>
      </c>
      <c r="E120" s="40" t="s">
        <v>2849</v>
      </c>
    </row>
    <row r="121" spans="1:5" ht="25.5">
      <c r="A121" t="s">
        <v>60</v>
      </c>
      <c r="E121" s="39" t="s">
        <v>2850</v>
      </c>
    </row>
    <row r="122" spans="1:16" ht="12.75">
      <c r="A122" t="s">
        <v>50</v>
      </c>
      <c s="34" t="s">
        <v>190</v>
      </c>
      <c s="34" t="s">
        <v>2851</v>
      </c>
      <c s="35" t="s">
        <v>5</v>
      </c>
      <c s="6" t="s">
        <v>2852</v>
      </c>
      <c s="36" t="s">
        <v>69</v>
      </c>
      <c s="37">
        <v>52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63.75">
      <c r="A124" s="35" t="s">
        <v>59</v>
      </c>
      <c r="E124" s="40" t="s">
        <v>2853</v>
      </c>
    </row>
    <row r="125" spans="1:5" ht="76.5">
      <c r="A125" t="s">
        <v>60</v>
      </c>
      <c r="E125" s="39" t="s">
        <v>2854</v>
      </c>
    </row>
    <row r="126" spans="1:16" ht="12.75">
      <c r="A126" t="s">
        <v>50</v>
      </c>
      <c s="34" t="s">
        <v>193</v>
      </c>
      <c s="34" t="s">
        <v>2563</v>
      </c>
      <c s="35" t="s">
        <v>5</v>
      </c>
      <c s="6" t="s">
        <v>2564</v>
      </c>
      <c s="36" t="s">
        <v>151</v>
      </c>
      <c s="37">
        <v>550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56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89.25">
      <c r="A128" s="35" t="s">
        <v>59</v>
      </c>
      <c r="E128" s="40" t="s">
        <v>2855</v>
      </c>
    </row>
    <row r="129" spans="1:5" ht="12.75">
      <c r="A129" t="s">
        <v>60</v>
      </c>
      <c r="E129" s="39" t="s">
        <v>5</v>
      </c>
    </row>
    <row r="130" spans="1:16" ht="12.75">
      <c r="A130" t="s">
        <v>50</v>
      </c>
      <c s="34" t="s">
        <v>196</v>
      </c>
      <c s="34" t="s">
        <v>2856</v>
      </c>
      <c s="35" t="s">
        <v>5</v>
      </c>
      <c s="6" t="s">
        <v>2857</v>
      </c>
      <c s="36" t="s">
        <v>69</v>
      </c>
      <c s="37">
        <v>163.5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56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63.75">
      <c r="A132" s="35" t="s">
        <v>59</v>
      </c>
      <c r="E132" s="40" t="s">
        <v>2858</v>
      </c>
    </row>
    <row r="133" spans="1:5" ht="76.5">
      <c r="A133" t="s">
        <v>60</v>
      </c>
      <c r="E133" s="39" t="s">
        <v>2859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COUNTIFS(L8:L184,"=0",A8:A184,"P")+COUNTIFS(L8:L184,"",A8:A184,"P")+SUM(Q8:Q184)</f>
      </c>
    </row>
    <row r="8" spans="1:13" ht="12.75">
      <c r="A8" t="s">
        <v>45</v>
      </c>
      <c r="C8" s="28" t="s">
        <v>134</v>
      </c>
      <c r="E8" s="30" t="s">
        <v>133</v>
      </c>
      <c r="J8" s="29">
        <f>0+J9+J26+J43</f>
      </c>
      <c s="29">
        <f>0+K9+K26+K43</f>
      </c>
      <c s="29">
        <f>0+L9+L26+L43</f>
      </c>
      <c s="29">
        <f>0+M9+M26+M43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137</v>
      </c>
      <c s="36" t="s">
        <v>55</v>
      </c>
      <c s="37">
        <v>15.02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52</v>
      </c>
      <c s="35" t="s">
        <v>53</v>
      </c>
      <c s="6" t="s">
        <v>54</v>
      </c>
      <c s="36" t="s">
        <v>55</v>
      </c>
      <c s="37">
        <v>0.14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138</v>
      </c>
      <c s="35" t="s">
        <v>139</v>
      </c>
      <c s="6" t="s">
        <v>140</v>
      </c>
      <c s="36" t="s">
        <v>55</v>
      </c>
      <c s="37">
        <v>0.004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5</v>
      </c>
    </row>
    <row r="21" spans="1:5" ht="255">
      <c r="A21" t="s">
        <v>60</v>
      </c>
      <c r="E21" s="39" t="s">
        <v>61</v>
      </c>
    </row>
    <row r="22" spans="1:16" ht="25.5">
      <c r="A22" t="s">
        <v>50</v>
      </c>
      <c s="34" t="s">
        <v>4</v>
      </c>
      <c s="34" t="s">
        <v>62</v>
      </c>
      <c s="35" t="s">
        <v>63</v>
      </c>
      <c s="6" t="s">
        <v>64</v>
      </c>
      <c s="36" t="s">
        <v>55</v>
      </c>
      <c s="37">
        <v>0.08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5</v>
      </c>
    </row>
    <row r="25" spans="1:5" ht="255">
      <c r="A25" t="s">
        <v>60</v>
      </c>
      <c r="E25" s="39" t="s">
        <v>61</v>
      </c>
    </row>
    <row r="26" spans="1:13" ht="12.75">
      <c r="A26" t="s">
        <v>47</v>
      </c>
      <c r="C26" s="31" t="s">
        <v>51</v>
      </c>
      <c r="E26" s="33" t="s">
        <v>141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50</v>
      </c>
      <c s="34" t="s">
        <v>74</v>
      </c>
      <c s="34" t="s">
        <v>142</v>
      </c>
      <c s="35" t="s">
        <v>5</v>
      </c>
      <c s="6" t="s">
        <v>143</v>
      </c>
      <c s="36" t="s">
        <v>144</v>
      </c>
      <c s="37">
        <v>848.92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71</v>
      </c>
    </row>
    <row r="31" spans="1:16" ht="12.75">
      <c r="A31" t="s">
        <v>50</v>
      </c>
      <c s="34" t="s">
        <v>27</v>
      </c>
      <c s="34" t="s">
        <v>145</v>
      </c>
      <c s="35" t="s">
        <v>5</v>
      </c>
      <c s="6" t="s">
        <v>146</v>
      </c>
      <c s="36" t="s">
        <v>69</v>
      </c>
      <c s="37">
        <v>16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71</v>
      </c>
    </row>
    <row r="35" spans="1:16" ht="12.75">
      <c r="A35" t="s">
        <v>50</v>
      </c>
      <c s="34" t="s">
        <v>65</v>
      </c>
      <c s="34" t="s">
        <v>147</v>
      </c>
      <c s="35" t="s">
        <v>5</v>
      </c>
      <c s="6" t="s">
        <v>148</v>
      </c>
      <c s="36" t="s">
        <v>144</v>
      </c>
      <c s="37">
        <v>848.92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71</v>
      </c>
    </row>
    <row r="39" spans="1:16" ht="12.75">
      <c r="A39" t="s">
        <v>50</v>
      </c>
      <c s="34" t="s">
        <v>82</v>
      </c>
      <c s="34" t="s">
        <v>149</v>
      </c>
      <c s="35" t="s">
        <v>5</v>
      </c>
      <c s="6" t="s">
        <v>150</v>
      </c>
      <c s="36" t="s">
        <v>151</v>
      </c>
      <c s="37">
        <v>1928.4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71</v>
      </c>
    </row>
    <row r="43" spans="1:13" ht="12.75">
      <c r="A43" t="s">
        <v>47</v>
      </c>
      <c r="C43" s="31" t="s">
        <v>65</v>
      </c>
      <c r="E43" s="33" t="s">
        <v>66</v>
      </c>
      <c r="J43" s="32">
        <f>0</f>
      </c>
      <c s="32">
        <f>0</f>
      </c>
      <c s="32">
        <f>0+L44+L48+L52+L56+L60+L64+L68+L72+L76+L80+L84+L88+L92+L96+L100+L104+L108+L112+L116+L120+L124+L128+L132+L136+L140+L144+L148+L152+L156+L160+L164+L168+L172+L176+L180+L184</f>
      </c>
      <c s="32">
        <f>0+M44+M48+M52+M56+M60+M64+M68+M72+M76+M80+M84+M88+M92+M96+M100+M104+M108+M112+M116+M120+M124+M128+M132+M136+M140+M144+M148+M152+M156+M160+M164+M168+M172+M176+M180+M184</f>
      </c>
    </row>
    <row r="44" spans="1:16" ht="12.75">
      <c r="A44" t="s">
        <v>50</v>
      </c>
      <c s="34" t="s">
        <v>85</v>
      </c>
      <c s="34" t="s">
        <v>152</v>
      </c>
      <c s="35" t="s">
        <v>5</v>
      </c>
      <c s="6" t="s">
        <v>153</v>
      </c>
      <c s="36" t="s">
        <v>79</v>
      </c>
      <c s="37">
        <v>57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12.75">
      <c r="A46" s="35" t="s">
        <v>59</v>
      </c>
      <c r="E46" s="40" t="s">
        <v>5</v>
      </c>
    </row>
    <row r="47" spans="1:5" ht="12.75">
      <c r="A47" t="s">
        <v>60</v>
      </c>
      <c r="E47" s="39" t="s">
        <v>71</v>
      </c>
    </row>
    <row r="48" spans="1:16" ht="12.75">
      <c r="A48" t="s">
        <v>50</v>
      </c>
      <c s="34" t="s">
        <v>88</v>
      </c>
      <c s="34" t="s">
        <v>154</v>
      </c>
      <c s="35" t="s">
        <v>5</v>
      </c>
      <c s="6" t="s">
        <v>155</v>
      </c>
      <c s="36" t="s">
        <v>69</v>
      </c>
      <c s="37">
        <v>110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5</v>
      </c>
    </row>
    <row r="51" spans="1:5" ht="12.75">
      <c r="A51" t="s">
        <v>60</v>
      </c>
      <c r="E51" s="39" t="s">
        <v>71</v>
      </c>
    </row>
    <row r="52" spans="1:16" ht="12.75">
      <c r="A52" t="s">
        <v>50</v>
      </c>
      <c s="34" t="s">
        <v>91</v>
      </c>
      <c s="34" t="s">
        <v>156</v>
      </c>
      <c s="35" t="s">
        <v>5</v>
      </c>
      <c s="6" t="s">
        <v>157</v>
      </c>
      <c s="36" t="s">
        <v>69</v>
      </c>
      <c s="37">
        <v>2368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12.75">
      <c r="A54" s="35" t="s">
        <v>59</v>
      </c>
      <c r="E54" s="40" t="s">
        <v>5</v>
      </c>
    </row>
    <row r="55" spans="1:5" ht="12.75">
      <c r="A55" t="s">
        <v>60</v>
      </c>
      <c r="E55" s="39" t="s">
        <v>71</v>
      </c>
    </row>
    <row r="56" spans="1:16" ht="12.75">
      <c r="A56" t="s">
        <v>50</v>
      </c>
      <c s="34" t="s">
        <v>94</v>
      </c>
      <c s="34" t="s">
        <v>158</v>
      </c>
      <c s="35" t="s">
        <v>5</v>
      </c>
      <c s="6" t="s">
        <v>159</v>
      </c>
      <c s="36" t="s">
        <v>69</v>
      </c>
      <c s="37">
        <v>2368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5</v>
      </c>
    </row>
    <row r="59" spans="1:5" ht="12.75">
      <c r="A59" t="s">
        <v>60</v>
      </c>
      <c r="E59" s="39" t="s">
        <v>71</v>
      </c>
    </row>
    <row r="60" spans="1:16" ht="25.5">
      <c r="A60" t="s">
        <v>50</v>
      </c>
      <c s="34" t="s">
        <v>97</v>
      </c>
      <c s="34" t="s">
        <v>160</v>
      </c>
      <c s="35" t="s">
        <v>5</v>
      </c>
      <c s="6" t="s">
        <v>161</v>
      </c>
      <c s="36" t="s">
        <v>69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2.75">
      <c r="A62" s="35" t="s">
        <v>59</v>
      </c>
      <c r="E62" s="40" t="s">
        <v>5</v>
      </c>
    </row>
    <row r="63" spans="1:5" ht="12.75">
      <c r="A63" t="s">
        <v>60</v>
      </c>
      <c r="E63" s="39" t="s">
        <v>71</v>
      </c>
    </row>
    <row r="64" spans="1:16" ht="25.5">
      <c r="A64" t="s">
        <v>50</v>
      </c>
      <c s="34" t="s">
        <v>100</v>
      </c>
      <c s="34" t="s">
        <v>162</v>
      </c>
      <c s="35" t="s">
        <v>5</v>
      </c>
      <c s="6" t="s">
        <v>163</v>
      </c>
      <c s="36" t="s">
        <v>69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2.75">
      <c r="A66" s="35" t="s">
        <v>59</v>
      </c>
      <c r="E66" s="40" t="s">
        <v>5</v>
      </c>
    </row>
    <row r="67" spans="1:5" ht="12.75">
      <c r="A67" t="s">
        <v>60</v>
      </c>
      <c r="E67" s="39" t="s">
        <v>71</v>
      </c>
    </row>
    <row r="68" spans="1:16" ht="25.5">
      <c r="A68" t="s">
        <v>50</v>
      </c>
      <c s="34" t="s">
        <v>103</v>
      </c>
      <c s="34" t="s">
        <v>164</v>
      </c>
      <c s="35" t="s">
        <v>5</v>
      </c>
      <c s="6" t="s">
        <v>165</v>
      </c>
      <c s="36" t="s">
        <v>79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71</v>
      </c>
    </row>
    <row r="72" spans="1:16" ht="12.75">
      <c r="A72" t="s">
        <v>50</v>
      </c>
      <c s="34" t="s">
        <v>110</v>
      </c>
      <c s="34" t="s">
        <v>166</v>
      </c>
      <c s="35" t="s">
        <v>5</v>
      </c>
      <c s="6" t="s">
        <v>167</v>
      </c>
      <c s="36" t="s">
        <v>69</v>
      </c>
      <c s="37">
        <v>110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2.75">
      <c r="A74" s="35" t="s">
        <v>59</v>
      </c>
      <c r="E74" s="40" t="s">
        <v>5</v>
      </c>
    </row>
    <row r="75" spans="1:5" ht="12.75">
      <c r="A75" t="s">
        <v>60</v>
      </c>
      <c r="E75" s="39" t="s">
        <v>71</v>
      </c>
    </row>
    <row r="76" spans="1:16" ht="12.75">
      <c r="A76" t="s">
        <v>50</v>
      </c>
      <c s="34" t="s">
        <v>113</v>
      </c>
      <c s="34" t="s">
        <v>168</v>
      </c>
      <c s="35" t="s">
        <v>5</v>
      </c>
      <c s="6" t="s">
        <v>169</v>
      </c>
      <c s="36" t="s">
        <v>69</v>
      </c>
      <c s="37">
        <v>330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12.75">
      <c r="A78" s="35" t="s">
        <v>59</v>
      </c>
      <c r="E78" s="40" t="s">
        <v>5</v>
      </c>
    </row>
    <row r="79" spans="1:5" ht="12.75">
      <c r="A79" t="s">
        <v>60</v>
      </c>
      <c r="E79" s="39" t="s">
        <v>71</v>
      </c>
    </row>
    <row r="80" spans="1:16" ht="12.75">
      <c r="A80" t="s">
        <v>50</v>
      </c>
      <c s="34" t="s">
        <v>116</v>
      </c>
      <c s="34" t="s">
        <v>170</v>
      </c>
      <c s="35" t="s">
        <v>5</v>
      </c>
      <c s="6" t="s">
        <v>171</v>
      </c>
      <c s="36" t="s">
        <v>79</v>
      </c>
      <c s="37">
        <v>18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2.75">
      <c r="A82" s="35" t="s">
        <v>59</v>
      </c>
      <c r="E82" s="40" t="s">
        <v>5</v>
      </c>
    </row>
    <row r="83" spans="1:5" ht="12.75">
      <c r="A83" t="s">
        <v>60</v>
      </c>
      <c r="E83" s="39" t="s">
        <v>71</v>
      </c>
    </row>
    <row r="84" spans="1:16" ht="12.75">
      <c r="A84" t="s">
        <v>50</v>
      </c>
      <c s="34" t="s">
        <v>119</v>
      </c>
      <c s="34" t="s">
        <v>172</v>
      </c>
      <c s="35" t="s">
        <v>5</v>
      </c>
      <c s="6" t="s">
        <v>173</v>
      </c>
      <c s="36" t="s">
        <v>174</v>
      </c>
      <c s="37">
        <v>76.975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.75">
      <c r="A86" s="35" t="s">
        <v>59</v>
      </c>
      <c r="E86" s="40" t="s">
        <v>5</v>
      </c>
    </row>
    <row r="87" spans="1:5" ht="12.75">
      <c r="A87" t="s">
        <v>60</v>
      </c>
      <c r="E87" s="39" t="s">
        <v>71</v>
      </c>
    </row>
    <row r="88" spans="1:16" ht="12.75">
      <c r="A88" t="s">
        <v>50</v>
      </c>
      <c s="34" t="s">
        <v>122</v>
      </c>
      <c s="34" t="s">
        <v>175</v>
      </c>
      <c s="35" t="s">
        <v>5</v>
      </c>
      <c s="6" t="s">
        <v>176</v>
      </c>
      <c s="36" t="s">
        <v>174</v>
      </c>
      <c s="37">
        <v>76.975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12.75">
      <c r="A90" s="35" t="s">
        <v>59</v>
      </c>
      <c r="E90" s="40" t="s">
        <v>5</v>
      </c>
    </row>
    <row r="91" spans="1:5" ht="12.75">
      <c r="A91" t="s">
        <v>60</v>
      </c>
      <c r="E91" s="39" t="s">
        <v>71</v>
      </c>
    </row>
    <row r="92" spans="1:16" ht="12.75">
      <c r="A92" t="s">
        <v>50</v>
      </c>
      <c s="34" t="s">
        <v>125</v>
      </c>
      <c s="34" t="s">
        <v>75</v>
      </c>
      <c s="35" t="s">
        <v>5</v>
      </c>
      <c s="6" t="s">
        <v>76</v>
      </c>
      <c s="36" t="s">
        <v>69</v>
      </c>
      <c s="37">
        <v>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5</v>
      </c>
    </row>
    <row r="95" spans="1:5" ht="12.75">
      <c r="A95" t="s">
        <v>60</v>
      </c>
      <c r="E95" s="39" t="s">
        <v>71</v>
      </c>
    </row>
    <row r="96" spans="1:16" ht="12.75">
      <c r="A96" t="s">
        <v>50</v>
      </c>
      <c s="34" t="s">
        <v>128</v>
      </c>
      <c s="34" t="s">
        <v>177</v>
      </c>
      <c s="35" t="s">
        <v>5</v>
      </c>
      <c s="6" t="s">
        <v>178</v>
      </c>
      <c s="36" t="s">
        <v>79</v>
      </c>
      <c s="37">
        <v>0.5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12.75">
      <c r="A98" s="35" t="s">
        <v>59</v>
      </c>
      <c r="E98" s="40" t="s">
        <v>5</v>
      </c>
    </row>
    <row r="99" spans="1:5" ht="12.75">
      <c r="A99" t="s">
        <v>60</v>
      </c>
      <c r="E99" s="39" t="s">
        <v>71</v>
      </c>
    </row>
    <row r="100" spans="1:16" ht="25.5">
      <c r="A100" t="s">
        <v>50</v>
      </c>
      <c s="34" t="s">
        <v>179</v>
      </c>
      <c s="34" t="s">
        <v>92</v>
      </c>
      <c s="35" t="s">
        <v>5</v>
      </c>
      <c s="6" t="s">
        <v>93</v>
      </c>
      <c s="36" t="s">
        <v>79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12.75">
      <c r="A102" s="35" t="s">
        <v>59</v>
      </c>
      <c r="E102" s="40" t="s">
        <v>5</v>
      </c>
    </row>
    <row r="103" spans="1:5" ht="12.75">
      <c r="A103" t="s">
        <v>60</v>
      </c>
      <c r="E103" s="39" t="s">
        <v>71</v>
      </c>
    </row>
    <row r="104" spans="1:16" ht="25.5">
      <c r="A104" t="s">
        <v>50</v>
      </c>
      <c s="34" t="s">
        <v>180</v>
      </c>
      <c s="34" t="s">
        <v>181</v>
      </c>
      <c s="35" t="s">
        <v>5</v>
      </c>
      <c s="6" t="s">
        <v>182</v>
      </c>
      <c s="36" t="s">
        <v>183</v>
      </c>
      <c s="37">
        <v>3.868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2.75">
      <c r="A106" s="35" t="s">
        <v>59</v>
      </c>
      <c r="E106" s="40" t="s">
        <v>5</v>
      </c>
    </row>
    <row r="107" spans="1:5" ht="12.75">
      <c r="A107" t="s">
        <v>60</v>
      </c>
      <c r="E107" s="39" t="s">
        <v>71</v>
      </c>
    </row>
    <row r="108" spans="1:16" ht="25.5">
      <c r="A108" t="s">
        <v>50</v>
      </c>
      <c s="34" t="s">
        <v>184</v>
      </c>
      <c s="34" t="s">
        <v>185</v>
      </c>
      <c s="35" t="s">
        <v>5</v>
      </c>
      <c s="6" t="s">
        <v>186</v>
      </c>
      <c s="36" t="s">
        <v>79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12.75">
      <c r="A110" s="35" t="s">
        <v>59</v>
      </c>
      <c r="E110" s="40" t="s">
        <v>5</v>
      </c>
    </row>
    <row r="111" spans="1:5" ht="12.75">
      <c r="A111" t="s">
        <v>60</v>
      </c>
      <c r="E111" s="39" t="s">
        <v>71</v>
      </c>
    </row>
    <row r="112" spans="1:16" ht="12.75">
      <c r="A112" t="s">
        <v>50</v>
      </c>
      <c s="34" t="s">
        <v>187</v>
      </c>
      <c s="34" t="s">
        <v>188</v>
      </c>
      <c s="35" t="s">
        <v>5</v>
      </c>
      <c s="6" t="s">
        <v>189</v>
      </c>
      <c s="36" t="s">
        <v>79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12.75">
      <c r="A114" s="35" t="s">
        <v>59</v>
      </c>
      <c r="E114" s="40" t="s">
        <v>5</v>
      </c>
    </row>
    <row r="115" spans="1:5" ht="12.75">
      <c r="A115" t="s">
        <v>60</v>
      </c>
      <c r="E115" s="39" t="s">
        <v>71</v>
      </c>
    </row>
    <row r="116" spans="1:16" ht="12.75">
      <c r="A116" t="s">
        <v>50</v>
      </c>
      <c s="34" t="s">
        <v>190</v>
      </c>
      <c s="34" t="s">
        <v>191</v>
      </c>
      <c s="35" t="s">
        <v>5</v>
      </c>
      <c s="6" t="s">
        <v>192</v>
      </c>
      <c s="36" t="s">
        <v>79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12.75">
      <c r="A118" s="35" t="s">
        <v>59</v>
      </c>
      <c r="E118" s="40" t="s">
        <v>5</v>
      </c>
    </row>
    <row r="119" spans="1:5" ht="12.75">
      <c r="A119" t="s">
        <v>60</v>
      </c>
      <c r="E119" s="39" t="s">
        <v>71</v>
      </c>
    </row>
    <row r="120" spans="1:16" ht="12.75">
      <c r="A120" t="s">
        <v>50</v>
      </c>
      <c s="34" t="s">
        <v>193</v>
      </c>
      <c s="34" t="s">
        <v>194</v>
      </c>
      <c s="35" t="s">
        <v>5</v>
      </c>
      <c s="6" t="s">
        <v>195</v>
      </c>
      <c s="36" t="s">
        <v>79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12.75">
      <c r="A122" s="35" t="s">
        <v>59</v>
      </c>
      <c r="E122" s="40" t="s">
        <v>5</v>
      </c>
    </row>
    <row r="123" spans="1:5" ht="12.75">
      <c r="A123" t="s">
        <v>60</v>
      </c>
      <c r="E123" s="39" t="s">
        <v>71</v>
      </c>
    </row>
    <row r="124" spans="1:16" ht="12.75">
      <c r="A124" t="s">
        <v>50</v>
      </c>
      <c s="34" t="s">
        <v>196</v>
      </c>
      <c s="34" t="s">
        <v>197</v>
      </c>
      <c s="35" t="s">
        <v>5</v>
      </c>
      <c s="6" t="s">
        <v>198</v>
      </c>
      <c s="36" t="s">
        <v>79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70</v>
      </c>
      <c>
        <f>(M124*21)/100</f>
      </c>
      <c t="s">
        <v>28</v>
      </c>
    </row>
    <row r="125" spans="1:5" ht="12.75">
      <c r="A125" s="35" t="s">
        <v>57</v>
      </c>
      <c r="E125" s="39" t="s">
        <v>5</v>
      </c>
    </row>
    <row r="126" spans="1:5" ht="12.75">
      <c r="A126" s="35" t="s">
        <v>59</v>
      </c>
      <c r="E126" s="40" t="s">
        <v>5</v>
      </c>
    </row>
    <row r="127" spans="1:5" ht="12.75">
      <c r="A127" t="s">
        <v>60</v>
      </c>
      <c r="E127" s="39" t="s">
        <v>71</v>
      </c>
    </row>
    <row r="128" spans="1:16" ht="25.5">
      <c r="A128" t="s">
        <v>50</v>
      </c>
      <c s="34" t="s">
        <v>199</v>
      </c>
      <c s="34" t="s">
        <v>200</v>
      </c>
      <c s="35" t="s">
        <v>5</v>
      </c>
      <c s="6" t="s">
        <v>201</v>
      </c>
      <c s="36" t="s">
        <v>79</v>
      </c>
      <c s="37">
        <v>14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70</v>
      </c>
      <c>
        <f>(M128*21)/100</f>
      </c>
      <c t="s">
        <v>28</v>
      </c>
    </row>
    <row r="129" spans="1:5" ht="12.75">
      <c r="A129" s="35" t="s">
        <v>57</v>
      </c>
      <c r="E129" s="39" t="s">
        <v>5</v>
      </c>
    </row>
    <row r="130" spans="1:5" ht="12.75">
      <c r="A130" s="35" t="s">
        <v>59</v>
      </c>
      <c r="E130" s="40" t="s">
        <v>5</v>
      </c>
    </row>
    <row r="131" spans="1:5" ht="12.75">
      <c r="A131" t="s">
        <v>60</v>
      </c>
      <c r="E131" s="39" t="s">
        <v>71</v>
      </c>
    </row>
    <row r="132" spans="1:16" ht="25.5">
      <c r="A132" t="s">
        <v>50</v>
      </c>
      <c s="34" t="s">
        <v>202</v>
      </c>
      <c s="34" t="s">
        <v>203</v>
      </c>
      <c s="35" t="s">
        <v>5</v>
      </c>
      <c s="6" t="s">
        <v>204</v>
      </c>
      <c s="36" t="s">
        <v>79</v>
      </c>
      <c s="37">
        <v>14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70</v>
      </c>
      <c>
        <f>(M132*21)/100</f>
      </c>
      <c t="s">
        <v>28</v>
      </c>
    </row>
    <row r="133" spans="1:5" ht="12.75">
      <c r="A133" s="35" t="s">
        <v>57</v>
      </c>
      <c r="E133" s="39" t="s">
        <v>5</v>
      </c>
    </row>
    <row r="134" spans="1:5" ht="12.75">
      <c r="A134" s="35" t="s">
        <v>59</v>
      </c>
      <c r="E134" s="40" t="s">
        <v>5</v>
      </c>
    </row>
    <row r="135" spans="1:5" ht="12.75">
      <c r="A135" t="s">
        <v>60</v>
      </c>
      <c r="E135" s="39" t="s">
        <v>71</v>
      </c>
    </row>
    <row r="136" spans="1:16" ht="25.5">
      <c r="A136" t="s">
        <v>50</v>
      </c>
      <c s="34" t="s">
        <v>205</v>
      </c>
      <c s="34" t="s">
        <v>206</v>
      </c>
      <c s="35" t="s">
        <v>5</v>
      </c>
      <c s="6" t="s">
        <v>207</v>
      </c>
      <c s="36" t="s">
        <v>79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70</v>
      </c>
      <c>
        <f>(M136*21)/100</f>
      </c>
      <c t="s">
        <v>28</v>
      </c>
    </row>
    <row r="137" spans="1:5" ht="12.75">
      <c r="A137" s="35" t="s">
        <v>57</v>
      </c>
      <c r="E137" s="39" t="s">
        <v>5</v>
      </c>
    </row>
    <row r="138" spans="1:5" ht="12.75">
      <c r="A138" s="35" t="s">
        <v>59</v>
      </c>
      <c r="E138" s="40" t="s">
        <v>5</v>
      </c>
    </row>
    <row r="139" spans="1:5" ht="12.75">
      <c r="A139" t="s">
        <v>60</v>
      </c>
      <c r="E139" s="39" t="s">
        <v>71</v>
      </c>
    </row>
    <row r="140" spans="1:16" ht="25.5">
      <c r="A140" t="s">
        <v>50</v>
      </c>
      <c s="34" t="s">
        <v>208</v>
      </c>
      <c s="34" t="s">
        <v>209</v>
      </c>
      <c s="35" t="s">
        <v>5</v>
      </c>
      <c s="6" t="s">
        <v>210</v>
      </c>
      <c s="36" t="s">
        <v>79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70</v>
      </c>
      <c>
        <f>(M140*21)/100</f>
      </c>
      <c t="s">
        <v>28</v>
      </c>
    </row>
    <row r="141" spans="1:5" ht="12.75">
      <c r="A141" s="35" t="s">
        <v>57</v>
      </c>
      <c r="E141" s="39" t="s">
        <v>5</v>
      </c>
    </row>
    <row r="142" spans="1:5" ht="12.75">
      <c r="A142" s="35" t="s">
        <v>59</v>
      </c>
      <c r="E142" s="40" t="s">
        <v>5</v>
      </c>
    </row>
    <row r="143" spans="1:5" ht="12.75">
      <c r="A143" t="s">
        <v>60</v>
      </c>
      <c r="E143" s="39" t="s">
        <v>71</v>
      </c>
    </row>
    <row r="144" spans="1:16" ht="12.75">
      <c r="A144" t="s">
        <v>50</v>
      </c>
      <c s="34" t="s">
        <v>211</v>
      </c>
      <c s="34" t="s">
        <v>212</v>
      </c>
      <c s="35" t="s">
        <v>5</v>
      </c>
      <c s="6" t="s">
        <v>213</v>
      </c>
      <c s="36" t="s">
        <v>79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70</v>
      </c>
      <c>
        <f>(M144*21)/100</f>
      </c>
      <c t="s">
        <v>28</v>
      </c>
    </row>
    <row r="145" spans="1:5" ht="12.75">
      <c r="A145" s="35" t="s">
        <v>57</v>
      </c>
      <c r="E145" s="39" t="s">
        <v>5</v>
      </c>
    </row>
    <row r="146" spans="1:5" ht="12.75">
      <c r="A146" s="35" t="s">
        <v>59</v>
      </c>
      <c r="E146" s="40" t="s">
        <v>5</v>
      </c>
    </row>
    <row r="147" spans="1:5" ht="12.75">
      <c r="A147" t="s">
        <v>60</v>
      </c>
      <c r="E147" s="39" t="s">
        <v>71</v>
      </c>
    </row>
    <row r="148" spans="1:16" ht="12.75">
      <c r="A148" t="s">
        <v>50</v>
      </c>
      <c s="34" t="s">
        <v>214</v>
      </c>
      <c s="34" t="s">
        <v>215</v>
      </c>
      <c s="35" t="s">
        <v>5</v>
      </c>
      <c s="6" t="s">
        <v>216</v>
      </c>
      <c s="36" t="s">
        <v>79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70</v>
      </c>
      <c>
        <f>(M148*21)/100</f>
      </c>
      <c t="s">
        <v>28</v>
      </c>
    </row>
    <row r="149" spans="1:5" ht="12.75">
      <c r="A149" s="35" t="s">
        <v>57</v>
      </c>
      <c r="E149" s="39" t="s">
        <v>5</v>
      </c>
    </row>
    <row r="150" spans="1:5" ht="12.75">
      <c r="A150" s="35" t="s">
        <v>59</v>
      </c>
      <c r="E150" s="40" t="s">
        <v>5</v>
      </c>
    </row>
    <row r="151" spans="1:5" ht="12.75">
      <c r="A151" t="s">
        <v>60</v>
      </c>
      <c r="E151" s="39" t="s">
        <v>71</v>
      </c>
    </row>
    <row r="152" spans="1:16" ht="12.75">
      <c r="A152" t="s">
        <v>50</v>
      </c>
      <c s="34" t="s">
        <v>217</v>
      </c>
      <c s="34" t="s">
        <v>218</v>
      </c>
      <c s="35" t="s">
        <v>5</v>
      </c>
      <c s="6" t="s">
        <v>219</v>
      </c>
      <c s="36" t="s">
        <v>79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70</v>
      </c>
      <c>
        <f>(M152*21)/100</f>
      </c>
      <c t="s">
        <v>28</v>
      </c>
    </row>
    <row r="153" spans="1:5" ht="12.75">
      <c r="A153" s="35" t="s">
        <v>57</v>
      </c>
      <c r="E153" s="39" t="s">
        <v>5</v>
      </c>
    </row>
    <row r="154" spans="1:5" ht="12.75">
      <c r="A154" s="35" t="s">
        <v>59</v>
      </c>
      <c r="E154" s="40" t="s">
        <v>5</v>
      </c>
    </row>
    <row r="155" spans="1:5" ht="12.75">
      <c r="A155" t="s">
        <v>60</v>
      </c>
      <c r="E155" s="39" t="s">
        <v>71</v>
      </c>
    </row>
    <row r="156" spans="1:16" ht="12.75">
      <c r="A156" t="s">
        <v>50</v>
      </c>
      <c s="34" t="s">
        <v>220</v>
      </c>
      <c s="34" t="s">
        <v>221</v>
      </c>
      <c s="35" t="s">
        <v>5</v>
      </c>
      <c s="6" t="s">
        <v>222</v>
      </c>
      <c s="36" t="s">
        <v>79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70</v>
      </c>
      <c>
        <f>(M156*21)/100</f>
      </c>
      <c t="s">
        <v>28</v>
      </c>
    </row>
    <row r="157" spans="1:5" ht="12.75">
      <c r="A157" s="35" t="s">
        <v>57</v>
      </c>
      <c r="E157" s="39" t="s">
        <v>5</v>
      </c>
    </row>
    <row r="158" spans="1:5" ht="12.75">
      <c r="A158" s="35" t="s">
        <v>59</v>
      </c>
      <c r="E158" s="40" t="s">
        <v>5</v>
      </c>
    </row>
    <row r="159" spans="1:5" ht="12.75">
      <c r="A159" t="s">
        <v>60</v>
      </c>
      <c r="E159" s="39" t="s">
        <v>71</v>
      </c>
    </row>
    <row r="160" spans="1:16" ht="12.75">
      <c r="A160" t="s">
        <v>50</v>
      </c>
      <c s="34" t="s">
        <v>223</v>
      </c>
      <c s="34" t="s">
        <v>224</v>
      </c>
      <c s="35" t="s">
        <v>5</v>
      </c>
      <c s="6" t="s">
        <v>225</v>
      </c>
      <c s="36" t="s">
        <v>79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70</v>
      </c>
      <c>
        <f>(M160*21)/100</f>
      </c>
      <c t="s">
        <v>28</v>
      </c>
    </row>
    <row r="161" spans="1:5" ht="12.75">
      <c r="A161" s="35" t="s">
        <v>57</v>
      </c>
      <c r="E161" s="39" t="s">
        <v>5</v>
      </c>
    </row>
    <row r="162" spans="1:5" ht="12.75">
      <c r="A162" s="35" t="s">
        <v>59</v>
      </c>
      <c r="E162" s="40" t="s">
        <v>5</v>
      </c>
    </row>
    <row r="163" spans="1:5" ht="12.75">
      <c r="A163" t="s">
        <v>60</v>
      </c>
      <c r="E163" s="39" t="s">
        <v>71</v>
      </c>
    </row>
    <row r="164" spans="1:16" ht="12.75">
      <c r="A164" t="s">
        <v>50</v>
      </c>
      <c s="34" t="s">
        <v>226</v>
      </c>
      <c s="34" t="s">
        <v>104</v>
      </c>
      <c s="35" t="s">
        <v>5</v>
      </c>
      <c s="6" t="s">
        <v>105</v>
      </c>
      <c s="36" t="s">
        <v>106</v>
      </c>
      <c s="37">
        <v>48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70</v>
      </c>
      <c>
        <f>(M164*21)/100</f>
      </c>
      <c t="s">
        <v>28</v>
      </c>
    </row>
    <row r="165" spans="1:5" ht="12.75">
      <c r="A165" s="35" t="s">
        <v>57</v>
      </c>
      <c r="E165" s="39" t="s">
        <v>107</v>
      </c>
    </row>
    <row r="166" spans="1:5" ht="25.5">
      <c r="A166" s="35" t="s">
        <v>59</v>
      </c>
      <c r="E166" s="40" t="s">
        <v>108</v>
      </c>
    </row>
    <row r="167" spans="1:5" ht="114.75">
      <c r="A167" t="s">
        <v>60</v>
      </c>
      <c r="E167" s="39" t="s">
        <v>109</v>
      </c>
    </row>
    <row r="168" spans="1:16" ht="12.75">
      <c r="A168" t="s">
        <v>50</v>
      </c>
      <c s="34" t="s">
        <v>227</v>
      </c>
      <c s="34" t="s">
        <v>111</v>
      </c>
      <c s="35" t="s">
        <v>5</v>
      </c>
      <c s="6" t="s">
        <v>112</v>
      </c>
      <c s="36" t="s">
        <v>106</v>
      </c>
      <c s="37">
        <v>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5</v>
      </c>
    </row>
    <row r="170" spans="1:5" ht="12.75">
      <c r="A170" s="35" t="s">
        <v>59</v>
      </c>
      <c r="E170" s="40" t="s">
        <v>5</v>
      </c>
    </row>
    <row r="171" spans="1:5" ht="12.75">
      <c r="A171" t="s">
        <v>60</v>
      </c>
      <c r="E171" s="39" t="s">
        <v>71</v>
      </c>
    </row>
    <row r="172" spans="1:16" ht="12.75">
      <c r="A172" t="s">
        <v>50</v>
      </c>
      <c s="34" t="s">
        <v>228</v>
      </c>
      <c s="34" t="s">
        <v>229</v>
      </c>
      <c s="35" t="s">
        <v>5</v>
      </c>
      <c s="6" t="s">
        <v>230</v>
      </c>
      <c s="36" t="s">
        <v>79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5</v>
      </c>
    </row>
    <row r="175" spans="1:5" ht="12.75">
      <c r="A175" t="s">
        <v>60</v>
      </c>
      <c r="E175" s="39" t="s">
        <v>71</v>
      </c>
    </row>
    <row r="176" spans="1:16" ht="12.75">
      <c r="A176" t="s">
        <v>50</v>
      </c>
      <c s="34" t="s">
        <v>231</v>
      </c>
      <c s="34" t="s">
        <v>120</v>
      </c>
      <c s="35" t="s">
        <v>5</v>
      </c>
      <c s="6" t="s">
        <v>121</v>
      </c>
      <c s="36" t="s">
        <v>106</v>
      </c>
      <c s="37">
        <v>40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5</v>
      </c>
    </row>
    <row r="179" spans="1:5" ht="12.75">
      <c r="A179" t="s">
        <v>60</v>
      </c>
      <c r="E179" s="39" t="s">
        <v>71</v>
      </c>
    </row>
    <row r="180" spans="1:16" ht="12.75">
      <c r="A180" t="s">
        <v>50</v>
      </c>
      <c s="34" t="s">
        <v>232</v>
      </c>
      <c s="34" t="s">
        <v>123</v>
      </c>
      <c s="35" t="s">
        <v>5</v>
      </c>
      <c s="6" t="s">
        <v>124</v>
      </c>
      <c s="36" t="s">
        <v>79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5</v>
      </c>
    </row>
    <row r="183" spans="1:5" ht="12.75">
      <c r="A183" t="s">
        <v>60</v>
      </c>
      <c r="E183" s="39" t="s">
        <v>71</v>
      </c>
    </row>
    <row r="184" spans="1:16" ht="12.75">
      <c r="A184" t="s">
        <v>50</v>
      </c>
      <c s="34" t="s">
        <v>233</v>
      </c>
      <c s="34" t="s">
        <v>234</v>
      </c>
      <c s="35" t="s">
        <v>5</v>
      </c>
      <c s="6" t="s">
        <v>235</v>
      </c>
      <c s="36" t="s">
        <v>69</v>
      </c>
      <c s="37">
        <v>427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5</v>
      </c>
    </row>
    <row r="186" spans="1:5" ht="12.75">
      <c r="A186" s="35" t="s">
        <v>59</v>
      </c>
      <c r="E186" s="40" t="s">
        <v>5</v>
      </c>
    </row>
    <row r="187" spans="1:5" ht="12.75">
      <c r="A187" t="s">
        <v>60</v>
      </c>
      <c r="E187" s="39" t="s">
        <v>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2860</v>
      </c>
      <c s="41">
        <f>Rekapitulace!C43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2860</v>
      </c>
      <c r="E4" s="26" t="s">
        <v>2861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COUNTIFS(L8:L157,"=0",A8:A157,"P")+COUNTIFS(L8:L157,"",A8:A157,"P")+SUM(Q8:Q157)</f>
      </c>
    </row>
    <row r="8" spans="1:13" ht="12.75">
      <c r="A8" t="s">
        <v>45</v>
      </c>
      <c r="C8" s="28" t="s">
        <v>2864</v>
      </c>
      <c r="E8" s="30" t="s">
        <v>2863</v>
      </c>
      <c r="J8" s="29">
        <f>0+J9+J14+J35+J48+J65+J94+J103+J124</f>
      </c>
      <c s="29">
        <f>0+K9+K14+K35+K48+K65+K94+K103+K124</f>
      </c>
      <c s="29">
        <f>0+L9+L14+L35+L48+L65+L94+L103+L124</f>
      </c>
      <c s="29">
        <f>0+M9+M14+M35+M48+M65+M94+M103+M124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537</v>
      </c>
      <c s="35" t="s">
        <v>538</v>
      </c>
      <c s="6" t="s">
        <v>2865</v>
      </c>
      <c s="36" t="s">
        <v>55</v>
      </c>
      <c s="37">
        <v>25.003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2866</v>
      </c>
    </row>
    <row r="13" spans="1:5" ht="255">
      <c r="A13" t="s">
        <v>60</v>
      </c>
      <c r="E13" s="39" t="s">
        <v>2867</v>
      </c>
    </row>
    <row r="14" spans="1:13" ht="12.75">
      <c r="A14" t="s">
        <v>47</v>
      </c>
      <c r="C14" s="31" t="s">
        <v>51</v>
      </c>
      <c r="E14" s="33" t="s">
        <v>957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50</v>
      </c>
      <c s="34" t="s">
        <v>28</v>
      </c>
      <c s="34" t="s">
        <v>2868</v>
      </c>
      <c s="35" t="s">
        <v>5</v>
      </c>
      <c s="6" t="s">
        <v>2869</v>
      </c>
      <c s="36" t="s">
        <v>144</v>
      </c>
      <c s="37">
        <v>12.502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38.25">
      <c r="A17" s="35" t="s">
        <v>59</v>
      </c>
      <c r="E17" s="40" t="s">
        <v>2870</v>
      </c>
    </row>
    <row r="18" spans="1:5" ht="369.75">
      <c r="A18" t="s">
        <v>60</v>
      </c>
      <c r="E18" s="39" t="s">
        <v>2871</v>
      </c>
    </row>
    <row r="19" spans="1:16" ht="12.75">
      <c r="A19" t="s">
        <v>50</v>
      </c>
      <c s="34" t="s">
        <v>26</v>
      </c>
      <c s="34" t="s">
        <v>2872</v>
      </c>
      <c s="35" t="s">
        <v>5</v>
      </c>
      <c s="6" t="s">
        <v>2734</v>
      </c>
      <c s="36" t="s">
        <v>144</v>
      </c>
      <c s="37">
        <v>27.42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51">
      <c r="A21" s="35" t="s">
        <v>59</v>
      </c>
      <c r="E21" s="40" t="s">
        <v>2873</v>
      </c>
    </row>
    <row r="22" spans="1:5" ht="267.75">
      <c r="A22" t="s">
        <v>60</v>
      </c>
      <c r="E22" s="39" t="s">
        <v>2736</v>
      </c>
    </row>
    <row r="23" spans="1:16" ht="12.75">
      <c r="A23" t="s">
        <v>50</v>
      </c>
      <c s="34" t="s">
        <v>4</v>
      </c>
      <c s="34" t="s">
        <v>2874</v>
      </c>
      <c s="35" t="s">
        <v>5</v>
      </c>
      <c s="6" t="s">
        <v>2875</v>
      </c>
      <c s="36" t="s">
        <v>144</v>
      </c>
      <c s="37">
        <v>12.256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76.5">
      <c r="A25" s="35" t="s">
        <v>59</v>
      </c>
      <c r="E25" s="40" t="s">
        <v>2876</v>
      </c>
    </row>
    <row r="26" spans="1:5" ht="229.5">
      <c r="A26" t="s">
        <v>60</v>
      </c>
      <c r="E26" s="39" t="s">
        <v>2877</v>
      </c>
    </row>
    <row r="27" spans="1:16" ht="12.75">
      <c r="A27" t="s">
        <v>50</v>
      </c>
      <c s="34" t="s">
        <v>74</v>
      </c>
      <c s="34" t="s">
        <v>2878</v>
      </c>
      <c s="35" t="s">
        <v>5</v>
      </c>
      <c s="6" t="s">
        <v>2879</v>
      </c>
      <c s="36" t="s">
        <v>144</v>
      </c>
      <c s="37">
        <v>371.994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7.5">
      <c r="A29" s="35" t="s">
        <v>59</v>
      </c>
      <c r="E29" s="40" t="s">
        <v>2880</v>
      </c>
    </row>
    <row r="30" spans="1:5" ht="255">
      <c r="A30" t="s">
        <v>60</v>
      </c>
      <c r="E30" s="39" t="s">
        <v>2881</v>
      </c>
    </row>
    <row r="31" spans="1:16" ht="12.75">
      <c r="A31" t="s">
        <v>50</v>
      </c>
      <c s="34" t="s">
        <v>27</v>
      </c>
      <c s="34" t="s">
        <v>2882</v>
      </c>
      <c s="35" t="s">
        <v>5</v>
      </c>
      <c s="6" t="s">
        <v>2883</v>
      </c>
      <c s="36" t="s">
        <v>151</v>
      </c>
      <c s="37">
        <v>648.7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38.25">
      <c r="A33" s="35" t="s">
        <v>59</v>
      </c>
      <c r="E33" s="40" t="s">
        <v>2884</v>
      </c>
    </row>
    <row r="34" spans="1:5" ht="25.5">
      <c r="A34" t="s">
        <v>60</v>
      </c>
      <c r="E34" s="39" t="s">
        <v>2740</v>
      </c>
    </row>
    <row r="35" spans="1:13" ht="12.75">
      <c r="A35" t="s">
        <v>47</v>
      </c>
      <c r="C35" s="31" t="s">
        <v>28</v>
      </c>
      <c r="E35" s="33" t="s">
        <v>2323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50</v>
      </c>
      <c s="34" t="s">
        <v>65</v>
      </c>
      <c s="34" t="s">
        <v>2885</v>
      </c>
      <c s="35" t="s">
        <v>5</v>
      </c>
      <c s="6" t="s">
        <v>2886</v>
      </c>
      <c s="36" t="s">
        <v>144</v>
      </c>
      <c s="37">
        <v>30.73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165.75">
      <c r="A38" s="35" t="s">
        <v>59</v>
      </c>
      <c r="E38" s="40" t="s">
        <v>2887</v>
      </c>
    </row>
    <row r="39" spans="1:5" ht="369.75">
      <c r="A39" t="s">
        <v>60</v>
      </c>
      <c r="E39" s="39" t="s">
        <v>2888</v>
      </c>
    </row>
    <row r="40" spans="1:16" ht="12.75">
      <c r="A40" t="s">
        <v>50</v>
      </c>
      <c s="34" t="s">
        <v>82</v>
      </c>
      <c s="34" t="s">
        <v>2889</v>
      </c>
      <c s="35" t="s">
        <v>5</v>
      </c>
      <c s="6" t="s">
        <v>2890</v>
      </c>
      <c s="36" t="s">
        <v>144</v>
      </c>
      <c s="37">
        <v>0.79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38.25">
      <c r="A42" s="35" t="s">
        <v>59</v>
      </c>
      <c r="E42" s="40" t="s">
        <v>2891</v>
      </c>
    </row>
    <row r="43" spans="1:5" ht="369.75">
      <c r="A43" t="s">
        <v>60</v>
      </c>
      <c r="E43" s="39" t="s">
        <v>2888</v>
      </c>
    </row>
    <row r="44" spans="1:16" ht="12.75">
      <c r="A44" t="s">
        <v>50</v>
      </c>
      <c s="34" t="s">
        <v>85</v>
      </c>
      <c s="34" t="s">
        <v>2892</v>
      </c>
      <c s="35" t="s">
        <v>5</v>
      </c>
      <c s="6" t="s">
        <v>2893</v>
      </c>
      <c s="36" t="s">
        <v>144</v>
      </c>
      <c s="37">
        <v>0.98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38.25">
      <c r="A46" s="35" t="s">
        <v>59</v>
      </c>
      <c r="E46" s="40" t="s">
        <v>2894</v>
      </c>
    </row>
    <row r="47" spans="1:5" ht="369.75">
      <c r="A47" t="s">
        <v>60</v>
      </c>
      <c r="E47" s="39" t="s">
        <v>2888</v>
      </c>
    </row>
    <row r="48" spans="1:13" ht="12.75">
      <c r="A48" t="s">
        <v>47</v>
      </c>
      <c r="C48" s="31" t="s">
        <v>26</v>
      </c>
      <c r="E48" s="33" t="s">
        <v>2427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50</v>
      </c>
      <c s="34" t="s">
        <v>88</v>
      </c>
      <c s="34" t="s">
        <v>2895</v>
      </c>
      <c s="35" t="s">
        <v>5</v>
      </c>
      <c s="6" t="s">
        <v>2896</v>
      </c>
      <c s="36" t="s">
        <v>144</v>
      </c>
      <c s="37">
        <v>8.6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38.25">
      <c r="A51" s="35" t="s">
        <v>59</v>
      </c>
      <c r="E51" s="40" t="s">
        <v>2897</v>
      </c>
    </row>
    <row r="52" spans="1:5" ht="369.75">
      <c r="A52" t="s">
        <v>60</v>
      </c>
      <c r="E52" s="39" t="s">
        <v>2431</v>
      </c>
    </row>
    <row r="53" spans="1:16" ht="12.75">
      <c r="A53" t="s">
        <v>50</v>
      </c>
      <c s="34" t="s">
        <v>91</v>
      </c>
      <c s="34" t="s">
        <v>2898</v>
      </c>
      <c s="35" t="s">
        <v>5</v>
      </c>
      <c s="6" t="s">
        <v>2899</v>
      </c>
      <c s="36" t="s">
        <v>55</v>
      </c>
      <c s="37">
        <v>0.33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25.5">
      <c r="A55" s="35" t="s">
        <v>59</v>
      </c>
      <c r="E55" s="40" t="s">
        <v>2900</v>
      </c>
    </row>
    <row r="56" spans="1:5" ht="267.75">
      <c r="A56" t="s">
        <v>60</v>
      </c>
      <c r="E56" s="39" t="s">
        <v>2901</v>
      </c>
    </row>
    <row r="57" spans="1:16" ht="12.75">
      <c r="A57" t="s">
        <v>50</v>
      </c>
      <c s="34" t="s">
        <v>94</v>
      </c>
      <c s="34" t="s">
        <v>2902</v>
      </c>
      <c s="35" t="s">
        <v>5</v>
      </c>
      <c s="6" t="s">
        <v>2903</v>
      </c>
      <c s="36" t="s">
        <v>55</v>
      </c>
      <c s="37">
        <v>0.761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76.5">
      <c r="A59" s="35" t="s">
        <v>59</v>
      </c>
      <c r="E59" s="40" t="s">
        <v>2904</v>
      </c>
    </row>
    <row r="60" spans="1:5" ht="267.75">
      <c r="A60" t="s">
        <v>60</v>
      </c>
      <c r="E60" s="39" t="s">
        <v>2901</v>
      </c>
    </row>
    <row r="61" spans="1:16" ht="12.75">
      <c r="A61" t="s">
        <v>50</v>
      </c>
      <c s="34" t="s">
        <v>97</v>
      </c>
      <c s="34" t="s">
        <v>2905</v>
      </c>
      <c s="35" t="s">
        <v>5</v>
      </c>
      <c s="6" t="s">
        <v>2906</v>
      </c>
      <c s="36" t="s">
        <v>1754</v>
      </c>
      <c s="37">
        <v>5953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127.5">
      <c r="A63" s="35" t="s">
        <v>59</v>
      </c>
      <c r="E63" s="40" t="s">
        <v>2907</v>
      </c>
    </row>
    <row r="64" spans="1:5" ht="293.25">
      <c r="A64" t="s">
        <v>60</v>
      </c>
      <c r="E64" s="39" t="s">
        <v>2908</v>
      </c>
    </row>
    <row r="65" spans="1:13" ht="12.75">
      <c r="A65" t="s">
        <v>47</v>
      </c>
      <c r="C65" s="31" t="s">
        <v>4</v>
      </c>
      <c r="E65" s="33" t="s">
        <v>2328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12.75">
      <c r="A66" t="s">
        <v>50</v>
      </c>
      <c s="34" t="s">
        <v>100</v>
      </c>
      <c s="34" t="s">
        <v>2909</v>
      </c>
      <c s="35" t="s">
        <v>5</v>
      </c>
      <c s="6" t="s">
        <v>2910</v>
      </c>
      <c s="36" t="s">
        <v>55</v>
      </c>
      <c s="37">
        <v>0.006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38.25">
      <c r="A68" s="35" t="s">
        <v>59</v>
      </c>
      <c r="E68" s="40" t="s">
        <v>2911</v>
      </c>
    </row>
    <row r="69" spans="1:5" ht="267.75">
      <c r="A69" t="s">
        <v>60</v>
      </c>
      <c r="E69" s="39" t="s">
        <v>2901</v>
      </c>
    </row>
    <row r="70" spans="1:16" ht="12.75">
      <c r="A70" t="s">
        <v>50</v>
      </c>
      <c s="34" t="s">
        <v>103</v>
      </c>
      <c s="34" t="s">
        <v>543</v>
      </c>
      <c s="35" t="s">
        <v>5</v>
      </c>
      <c s="6" t="s">
        <v>544</v>
      </c>
      <c s="36" t="s">
        <v>144</v>
      </c>
      <c s="37">
        <v>22.118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38.25">
      <c r="A72" s="35" t="s">
        <v>59</v>
      </c>
      <c r="E72" s="40" t="s">
        <v>2912</v>
      </c>
    </row>
    <row r="73" spans="1:5" ht="38.25">
      <c r="A73" t="s">
        <v>60</v>
      </c>
      <c r="E73" s="39" t="s">
        <v>2913</v>
      </c>
    </row>
    <row r="74" spans="1:16" ht="12.75">
      <c r="A74" t="s">
        <v>50</v>
      </c>
      <c s="34" t="s">
        <v>110</v>
      </c>
      <c s="34" t="s">
        <v>2914</v>
      </c>
      <c s="35" t="s">
        <v>5</v>
      </c>
      <c s="6" t="s">
        <v>2915</v>
      </c>
      <c s="36" t="s">
        <v>144</v>
      </c>
      <c s="37">
        <v>1.587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76.5">
      <c r="A76" s="35" t="s">
        <v>59</v>
      </c>
      <c r="E76" s="40" t="s">
        <v>2916</v>
      </c>
    </row>
    <row r="77" spans="1:5" ht="38.25">
      <c r="A77" t="s">
        <v>60</v>
      </c>
      <c r="E77" s="39" t="s">
        <v>2917</v>
      </c>
    </row>
    <row r="78" spans="1:16" ht="12.75">
      <c r="A78" t="s">
        <v>50</v>
      </c>
      <c s="34" t="s">
        <v>113</v>
      </c>
      <c s="34" t="s">
        <v>2918</v>
      </c>
      <c s="35" t="s">
        <v>5</v>
      </c>
      <c s="6" t="s">
        <v>2919</v>
      </c>
      <c s="36" t="s">
        <v>144</v>
      </c>
      <c s="37">
        <v>0.91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89.25">
      <c r="A80" s="35" t="s">
        <v>59</v>
      </c>
      <c r="E80" s="40" t="s">
        <v>2920</v>
      </c>
    </row>
    <row r="81" spans="1:5" ht="38.25">
      <c r="A81" t="s">
        <v>60</v>
      </c>
      <c r="E81" s="39" t="s">
        <v>2921</v>
      </c>
    </row>
    <row r="82" spans="1:16" ht="12.75">
      <c r="A82" t="s">
        <v>50</v>
      </c>
      <c s="34" t="s">
        <v>116</v>
      </c>
      <c s="34" t="s">
        <v>2329</v>
      </c>
      <c s="35" t="s">
        <v>5</v>
      </c>
      <c s="6" t="s">
        <v>2330</v>
      </c>
      <c s="36" t="s">
        <v>144</v>
      </c>
      <c s="37">
        <v>7.01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38.25">
      <c r="A84" s="35" t="s">
        <v>59</v>
      </c>
      <c r="E84" s="40" t="s">
        <v>2922</v>
      </c>
    </row>
    <row r="85" spans="1:5" ht="293.25">
      <c r="A85" t="s">
        <v>60</v>
      </c>
      <c r="E85" s="39" t="s">
        <v>2332</v>
      </c>
    </row>
    <row r="86" spans="1:16" ht="25.5">
      <c r="A86" t="s">
        <v>50</v>
      </c>
      <c s="34" t="s">
        <v>119</v>
      </c>
      <c s="34" t="s">
        <v>2923</v>
      </c>
      <c s="35" t="s">
        <v>5</v>
      </c>
      <c s="6" t="s">
        <v>2924</v>
      </c>
      <c s="36" t="s">
        <v>144</v>
      </c>
      <c s="37">
        <v>0.414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56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51">
      <c r="A88" s="35" t="s">
        <v>59</v>
      </c>
      <c r="E88" s="40" t="s">
        <v>2925</v>
      </c>
    </row>
    <row r="89" spans="1:5" ht="267.75">
      <c r="A89" t="s">
        <v>60</v>
      </c>
      <c r="E89" s="39" t="s">
        <v>2926</v>
      </c>
    </row>
    <row r="90" spans="1:16" ht="12.75">
      <c r="A90" t="s">
        <v>50</v>
      </c>
      <c s="34" t="s">
        <v>122</v>
      </c>
      <c s="34" t="s">
        <v>2766</v>
      </c>
      <c s="35" t="s">
        <v>5</v>
      </c>
      <c s="6" t="s">
        <v>2767</v>
      </c>
      <c s="36" t="s">
        <v>144</v>
      </c>
      <c s="37">
        <v>50.87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56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51">
      <c r="A92" s="35" t="s">
        <v>59</v>
      </c>
      <c r="E92" s="40" t="s">
        <v>2927</v>
      </c>
    </row>
    <row r="93" spans="1:5" ht="102">
      <c r="A93" t="s">
        <v>60</v>
      </c>
      <c r="E93" s="39" t="s">
        <v>2769</v>
      </c>
    </row>
    <row r="94" spans="1:13" ht="12.75">
      <c r="A94" t="s">
        <v>47</v>
      </c>
      <c r="C94" s="31" t="s">
        <v>74</v>
      </c>
      <c r="E94" s="33" t="s">
        <v>2439</v>
      </c>
      <c r="J94" s="32">
        <f>0</f>
      </c>
      <c s="32">
        <f>0</f>
      </c>
      <c s="32">
        <f>0+L95+L99</f>
      </c>
      <c s="32">
        <f>0+M95+M99</f>
      </c>
    </row>
    <row r="95" spans="1:16" ht="12.75">
      <c r="A95" t="s">
        <v>50</v>
      </c>
      <c s="34" t="s">
        <v>125</v>
      </c>
      <c s="34" t="s">
        <v>2506</v>
      </c>
      <c s="35" t="s">
        <v>5</v>
      </c>
      <c s="6" t="s">
        <v>2507</v>
      </c>
      <c s="36" t="s">
        <v>151</v>
      </c>
      <c s="37">
        <v>552.95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38.25">
      <c r="A97" s="35" t="s">
        <v>59</v>
      </c>
      <c r="E97" s="40" t="s">
        <v>2928</v>
      </c>
    </row>
    <row r="98" spans="1:5" ht="51">
      <c r="A98" t="s">
        <v>60</v>
      </c>
      <c r="E98" s="39" t="s">
        <v>2509</v>
      </c>
    </row>
    <row r="99" spans="1:16" ht="12.75">
      <c r="A99" t="s">
        <v>50</v>
      </c>
      <c s="34" t="s">
        <v>128</v>
      </c>
      <c s="34" t="s">
        <v>2929</v>
      </c>
      <c s="35" t="s">
        <v>5</v>
      </c>
      <c s="6" t="s">
        <v>2930</v>
      </c>
      <c s="36" t="s">
        <v>151</v>
      </c>
      <c s="37">
        <v>497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63.75">
      <c r="A101" s="35" t="s">
        <v>59</v>
      </c>
      <c r="E101" s="40" t="s">
        <v>2931</v>
      </c>
    </row>
    <row r="102" spans="1:5" ht="153">
      <c r="A102" t="s">
        <v>60</v>
      </c>
      <c r="E102" s="39" t="s">
        <v>2932</v>
      </c>
    </row>
    <row r="103" spans="1:13" ht="12.75">
      <c r="A103" t="s">
        <v>47</v>
      </c>
      <c r="C103" s="31" t="s">
        <v>65</v>
      </c>
      <c r="E103" s="33" t="s">
        <v>1304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25.5">
      <c r="A104" t="s">
        <v>50</v>
      </c>
      <c s="34" t="s">
        <v>179</v>
      </c>
      <c s="34" t="s">
        <v>2933</v>
      </c>
      <c s="35" t="s">
        <v>5</v>
      </c>
      <c s="6" t="s">
        <v>2934</v>
      </c>
      <c s="36" t="s">
        <v>151</v>
      </c>
      <c s="37">
        <v>1497.88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78.5">
      <c r="A106" s="35" t="s">
        <v>59</v>
      </c>
      <c r="E106" s="40" t="s">
        <v>2935</v>
      </c>
    </row>
    <row r="107" spans="1:5" ht="191.25">
      <c r="A107" t="s">
        <v>60</v>
      </c>
      <c r="E107" s="39" t="s">
        <v>2936</v>
      </c>
    </row>
    <row r="108" spans="1:16" ht="25.5">
      <c r="A108" t="s">
        <v>50</v>
      </c>
      <c s="34" t="s">
        <v>180</v>
      </c>
      <c s="34" t="s">
        <v>2937</v>
      </c>
      <c s="35" t="s">
        <v>5</v>
      </c>
      <c s="6" t="s">
        <v>2938</v>
      </c>
      <c s="36" t="s">
        <v>151</v>
      </c>
      <c s="37">
        <v>15.96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38.25">
      <c r="A110" s="35" t="s">
        <v>59</v>
      </c>
      <c r="E110" s="40" t="s">
        <v>2939</v>
      </c>
    </row>
    <row r="111" spans="1:5" ht="191.25">
      <c r="A111" t="s">
        <v>60</v>
      </c>
      <c r="E111" s="39" t="s">
        <v>2936</v>
      </c>
    </row>
    <row r="112" spans="1:16" ht="12.75">
      <c r="A112" t="s">
        <v>50</v>
      </c>
      <c s="34" t="s">
        <v>184</v>
      </c>
      <c s="34" t="s">
        <v>2940</v>
      </c>
      <c s="35" t="s">
        <v>5</v>
      </c>
      <c s="6" t="s">
        <v>2941</v>
      </c>
      <c s="36" t="s">
        <v>151</v>
      </c>
      <c s="37">
        <v>10.4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38.25">
      <c r="A114" s="35" t="s">
        <v>59</v>
      </c>
      <c r="E114" s="40" t="s">
        <v>2942</v>
      </c>
    </row>
    <row r="115" spans="1:5" ht="191.25">
      <c r="A115" t="s">
        <v>60</v>
      </c>
      <c r="E115" s="39" t="s">
        <v>2936</v>
      </c>
    </row>
    <row r="116" spans="1:16" ht="12.75">
      <c r="A116" t="s">
        <v>50</v>
      </c>
      <c s="34" t="s">
        <v>187</v>
      </c>
      <c s="34" t="s">
        <v>2943</v>
      </c>
      <c s="35" t="s">
        <v>5</v>
      </c>
      <c s="6" t="s">
        <v>2944</v>
      </c>
      <c s="36" t="s">
        <v>151</v>
      </c>
      <c s="37">
        <v>49.18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38.25">
      <c r="A118" s="35" t="s">
        <v>59</v>
      </c>
      <c r="E118" s="40" t="s">
        <v>2945</v>
      </c>
    </row>
    <row r="119" spans="1:5" ht="38.25">
      <c r="A119" t="s">
        <v>60</v>
      </c>
      <c r="E119" s="39" t="s">
        <v>2946</v>
      </c>
    </row>
    <row r="120" spans="1:16" ht="12.75">
      <c r="A120" t="s">
        <v>50</v>
      </c>
      <c s="34" t="s">
        <v>190</v>
      </c>
      <c s="34" t="s">
        <v>2947</v>
      </c>
      <c s="35" t="s">
        <v>5</v>
      </c>
      <c s="6" t="s">
        <v>2948</v>
      </c>
      <c s="36" t="s">
        <v>151</v>
      </c>
      <c s="37">
        <v>31.6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38.25">
      <c r="A122" s="35" t="s">
        <v>59</v>
      </c>
      <c r="E122" s="40" t="s">
        <v>2949</v>
      </c>
    </row>
    <row r="123" spans="1:5" ht="76.5">
      <c r="A123" t="s">
        <v>60</v>
      </c>
      <c r="E123" s="39" t="s">
        <v>2950</v>
      </c>
    </row>
    <row r="124" spans="1:13" ht="12.75">
      <c r="A124" t="s">
        <v>47</v>
      </c>
      <c r="C124" s="31" t="s">
        <v>85</v>
      </c>
      <c r="E124" s="33" t="s">
        <v>2337</v>
      </c>
      <c r="J124" s="32">
        <f>0</f>
      </c>
      <c s="32">
        <f>0</f>
      </c>
      <c s="32">
        <f>0+L125+L129+L133+L137+L141+L145+L149+L153+L157</f>
      </c>
      <c s="32">
        <f>0+M125+M129+M133+M137+M141+M145+M149+M153+M157</f>
      </c>
    </row>
    <row r="125" spans="1:16" ht="12.75">
      <c r="A125" t="s">
        <v>50</v>
      </c>
      <c s="34" t="s">
        <v>193</v>
      </c>
      <c s="34" t="s">
        <v>2951</v>
      </c>
      <c s="35" t="s">
        <v>5</v>
      </c>
      <c s="6" t="s">
        <v>2952</v>
      </c>
      <c s="36" t="s">
        <v>144</v>
      </c>
      <c s="37">
        <v>1.28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70</v>
      </c>
      <c>
        <f>(M125*21)/100</f>
      </c>
      <c t="s">
        <v>28</v>
      </c>
    </row>
    <row r="126" spans="1:5" ht="12.75">
      <c r="A126" s="35" t="s">
        <v>57</v>
      </c>
      <c r="E126" s="39" t="s">
        <v>5</v>
      </c>
    </row>
    <row r="127" spans="1:5" ht="38.25">
      <c r="A127" s="35" t="s">
        <v>59</v>
      </c>
      <c r="E127" s="40" t="s">
        <v>2953</v>
      </c>
    </row>
    <row r="128" spans="1:5" ht="38.25">
      <c r="A128" t="s">
        <v>60</v>
      </c>
      <c r="E128" s="39" t="s">
        <v>2954</v>
      </c>
    </row>
    <row r="129" spans="1:16" ht="12.75">
      <c r="A129" t="s">
        <v>50</v>
      </c>
      <c s="34" t="s">
        <v>196</v>
      </c>
      <c s="34" t="s">
        <v>2955</v>
      </c>
      <c s="35" t="s">
        <v>5</v>
      </c>
      <c s="6" t="s">
        <v>2956</v>
      </c>
      <c s="36" t="s">
        <v>69</v>
      </c>
      <c s="37">
        <v>358.84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70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25.5">
      <c r="A131" s="35" t="s">
        <v>59</v>
      </c>
      <c r="E131" s="40" t="s">
        <v>2957</v>
      </c>
    </row>
    <row r="132" spans="1:5" ht="51">
      <c r="A132" t="s">
        <v>60</v>
      </c>
      <c r="E132" s="39" t="s">
        <v>2520</v>
      </c>
    </row>
    <row r="133" spans="1:16" ht="12.75">
      <c r="A133" t="s">
        <v>50</v>
      </c>
      <c s="34" t="s">
        <v>199</v>
      </c>
      <c s="34" t="s">
        <v>2958</v>
      </c>
      <c s="35" t="s">
        <v>5</v>
      </c>
      <c s="6" t="s">
        <v>2959</v>
      </c>
      <c s="36" t="s">
        <v>69</v>
      </c>
      <c s="37">
        <v>150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70</v>
      </c>
      <c>
        <f>(M133*21)/100</f>
      </c>
      <c t="s">
        <v>28</v>
      </c>
    </row>
    <row r="134" spans="1:5" ht="12.75">
      <c r="A134" s="35" t="s">
        <v>57</v>
      </c>
      <c r="E134" s="39" t="s">
        <v>5</v>
      </c>
    </row>
    <row r="135" spans="1:5" ht="38.25">
      <c r="A135" s="35" t="s">
        <v>59</v>
      </c>
      <c r="E135" s="40" t="s">
        <v>2960</v>
      </c>
    </row>
    <row r="136" spans="1:5" ht="229.5">
      <c r="A136" t="s">
        <v>60</v>
      </c>
      <c r="E136" s="39" t="s">
        <v>2961</v>
      </c>
    </row>
    <row r="137" spans="1:16" ht="25.5">
      <c r="A137" t="s">
        <v>50</v>
      </c>
      <c s="34" t="s">
        <v>202</v>
      </c>
      <c s="34" t="s">
        <v>2962</v>
      </c>
      <c s="35" t="s">
        <v>5</v>
      </c>
      <c s="6" t="s">
        <v>2963</v>
      </c>
      <c s="36" t="s">
        <v>69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56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38.25">
      <c r="A139" s="35" t="s">
        <v>59</v>
      </c>
      <c r="E139" s="40" t="s">
        <v>2964</v>
      </c>
    </row>
    <row r="140" spans="1:5" ht="204">
      <c r="A140" t="s">
        <v>60</v>
      </c>
      <c r="E140" s="39" t="s">
        <v>2965</v>
      </c>
    </row>
    <row r="141" spans="1:16" ht="12.75">
      <c r="A141" t="s">
        <v>50</v>
      </c>
      <c s="34" t="s">
        <v>205</v>
      </c>
      <c s="34" t="s">
        <v>2966</v>
      </c>
      <c s="35" t="s">
        <v>5</v>
      </c>
      <c s="6" t="s">
        <v>2967</v>
      </c>
      <c s="36" t="s">
        <v>151</v>
      </c>
      <c s="37">
        <v>59.64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56</v>
      </c>
      <c>
        <f>(M141*21)/100</f>
      </c>
      <c t="s">
        <v>28</v>
      </c>
    </row>
    <row r="142" spans="1:5" ht="12.75">
      <c r="A142" s="35" t="s">
        <v>57</v>
      </c>
      <c r="E142" s="39" t="s">
        <v>5</v>
      </c>
    </row>
    <row r="143" spans="1:5" ht="76.5">
      <c r="A143" s="35" t="s">
        <v>59</v>
      </c>
      <c r="E143" s="40" t="s">
        <v>2968</v>
      </c>
    </row>
    <row r="144" spans="1:5" ht="229.5">
      <c r="A144" t="s">
        <v>60</v>
      </c>
      <c r="E144" s="39" t="s">
        <v>2969</v>
      </c>
    </row>
    <row r="145" spans="1:16" ht="12.75">
      <c r="A145" t="s">
        <v>50</v>
      </c>
      <c s="34" t="s">
        <v>208</v>
      </c>
      <c s="34" t="s">
        <v>2970</v>
      </c>
      <c s="35" t="s">
        <v>5</v>
      </c>
      <c s="6" t="s">
        <v>2971</v>
      </c>
      <c s="36" t="s">
        <v>151</v>
      </c>
      <c s="37">
        <v>2.32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56</v>
      </c>
      <c>
        <f>(M145*21)/100</f>
      </c>
      <c t="s">
        <v>28</v>
      </c>
    </row>
    <row r="146" spans="1:5" ht="12.75">
      <c r="A146" s="35" t="s">
        <v>57</v>
      </c>
      <c r="E146" s="39" t="s">
        <v>5</v>
      </c>
    </row>
    <row r="147" spans="1:5" ht="153">
      <c r="A147" s="35" t="s">
        <v>59</v>
      </c>
      <c r="E147" s="40" t="s">
        <v>2972</v>
      </c>
    </row>
    <row r="148" spans="1:5" ht="229.5">
      <c r="A148" t="s">
        <v>60</v>
      </c>
      <c r="E148" s="39" t="s">
        <v>2973</v>
      </c>
    </row>
    <row r="149" spans="1:16" ht="12.75">
      <c r="A149" t="s">
        <v>50</v>
      </c>
      <c s="34" t="s">
        <v>211</v>
      </c>
      <c s="34" t="s">
        <v>2974</v>
      </c>
      <c s="35" t="s">
        <v>5</v>
      </c>
      <c s="6" t="s">
        <v>2975</v>
      </c>
      <c s="36" t="s">
        <v>151</v>
      </c>
      <c s="37">
        <v>0.8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56</v>
      </c>
      <c>
        <f>(M149*21)/100</f>
      </c>
      <c t="s">
        <v>28</v>
      </c>
    </row>
    <row r="150" spans="1:5" ht="12.75">
      <c r="A150" s="35" t="s">
        <v>57</v>
      </c>
      <c r="E150" s="39" t="s">
        <v>5</v>
      </c>
    </row>
    <row r="151" spans="1:5" ht="89.25">
      <c r="A151" s="35" t="s">
        <v>59</v>
      </c>
      <c r="E151" s="40" t="s">
        <v>2976</v>
      </c>
    </row>
    <row r="152" spans="1:5" ht="89.25">
      <c r="A152" t="s">
        <v>60</v>
      </c>
      <c r="E152" s="39" t="s">
        <v>2977</v>
      </c>
    </row>
    <row r="153" spans="1:16" ht="12.75">
      <c r="A153" t="s">
        <v>50</v>
      </c>
      <c s="34" t="s">
        <v>214</v>
      </c>
      <c s="34" t="s">
        <v>2978</v>
      </c>
      <c s="35" t="s">
        <v>5</v>
      </c>
      <c s="6" t="s">
        <v>2979</v>
      </c>
      <c s="36" t="s">
        <v>151</v>
      </c>
      <c s="37">
        <v>6.87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56</v>
      </c>
      <c>
        <f>(M153*21)/100</f>
      </c>
      <c t="s">
        <v>28</v>
      </c>
    </row>
    <row r="154" spans="1:5" ht="12.75">
      <c r="A154" s="35" t="s">
        <v>57</v>
      </c>
      <c r="E154" s="39" t="s">
        <v>5</v>
      </c>
    </row>
    <row r="155" spans="1:5" ht="127.5">
      <c r="A155" s="35" t="s">
        <v>59</v>
      </c>
      <c r="E155" s="40" t="s">
        <v>2980</v>
      </c>
    </row>
    <row r="156" spans="1:5" ht="229.5">
      <c r="A156" t="s">
        <v>60</v>
      </c>
      <c r="E156" s="39" t="s">
        <v>2981</v>
      </c>
    </row>
    <row r="157" spans="1:16" ht="12.75">
      <c r="A157" t="s">
        <v>50</v>
      </c>
      <c s="34" t="s">
        <v>217</v>
      </c>
      <c s="34" t="s">
        <v>2982</v>
      </c>
      <c s="35" t="s">
        <v>5</v>
      </c>
      <c s="6" t="s">
        <v>2983</v>
      </c>
      <c s="36" t="s">
        <v>69</v>
      </c>
      <c s="37">
        <v>152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56</v>
      </c>
      <c>
        <f>(M157*21)/100</f>
      </c>
      <c t="s">
        <v>28</v>
      </c>
    </row>
    <row r="158" spans="1:5" ht="12.75">
      <c r="A158" s="35" t="s">
        <v>57</v>
      </c>
      <c r="E158" s="39" t="s">
        <v>5</v>
      </c>
    </row>
    <row r="159" spans="1:5" ht="89.25">
      <c r="A159" s="35" t="s">
        <v>59</v>
      </c>
      <c r="E159" s="40" t="s">
        <v>2984</v>
      </c>
    </row>
    <row r="160" spans="1:5" ht="102">
      <c r="A160" t="s">
        <v>60</v>
      </c>
      <c r="E160" s="39" t="s">
        <v>2985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2860</v>
      </c>
      <c s="41">
        <f>Rekapitulace!C43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2860</v>
      </c>
      <c r="E4" s="26" t="s">
        <v>2861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COUNTIFS(L8:L129,"=0",A8:A129,"P")+COUNTIFS(L8:L129,"",A8:A129,"P")+SUM(Q8:Q129)</f>
      </c>
    </row>
    <row r="8" spans="1:13" ht="12.75">
      <c r="A8" t="s">
        <v>45</v>
      </c>
      <c r="C8" s="28" t="s">
        <v>2988</v>
      </c>
      <c r="E8" s="30" t="s">
        <v>2987</v>
      </c>
      <c r="J8" s="29">
        <f>0+J9+J14+J31+J36+J53+J74+J83+J100</f>
      </c>
      <c s="29">
        <f>0+K9+K14+K31+K36+K53+K74+K83+K100</f>
      </c>
      <c s="29">
        <f>0+L9+L14+L31+L36+L53+L74+L83+L100</f>
      </c>
      <c s="29">
        <f>0+M9+M14+M31+M36+M53+M74+M83+M100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537</v>
      </c>
      <c s="35" t="s">
        <v>538</v>
      </c>
      <c s="6" t="s">
        <v>2865</v>
      </c>
      <c s="36" t="s">
        <v>55</v>
      </c>
      <c s="37">
        <v>40.92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2989</v>
      </c>
    </row>
    <row r="13" spans="1:5" ht="255">
      <c r="A13" t="s">
        <v>60</v>
      </c>
      <c r="E13" s="39" t="s">
        <v>2867</v>
      </c>
    </row>
    <row r="14" spans="1:13" ht="12.75">
      <c r="A14" t="s">
        <v>47</v>
      </c>
      <c r="C14" s="31" t="s">
        <v>51</v>
      </c>
      <c r="E14" s="33" t="s">
        <v>957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50</v>
      </c>
      <c s="34" t="s">
        <v>28</v>
      </c>
      <c s="34" t="s">
        <v>2868</v>
      </c>
      <c s="35" t="s">
        <v>5</v>
      </c>
      <c s="6" t="s">
        <v>2869</v>
      </c>
      <c s="36" t="s">
        <v>144</v>
      </c>
      <c s="37">
        <v>20.46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38.25">
      <c r="A17" s="35" t="s">
        <v>59</v>
      </c>
      <c r="E17" s="40" t="s">
        <v>2990</v>
      </c>
    </row>
    <row r="18" spans="1:5" ht="369.75">
      <c r="A18" t="s">
        <v>60</v>
      </c>
      <c r="E18" s="39" t="s">
        <v>2871</v>
      </c>
    </row>
    <row r="19" spans="1:16" ht="12.75">
      <c r="A19" t="s">
        <v>50</v>
      </c>
      <c s="34" t="s">
        <v>26</v>
      </c>
      <c s="34" t="s">
        <v>2874</v>
      </c>
      <c s="35" t="s">
        <v>5</v>
      </c>
      <c s="6" t="s">
        <v>2875</v>
      </c>
      <c s="36" t="s">
        <v>144</v>
      </c>
      <c s="37">
        <v>13.02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38.25">
      <c r="A21" s="35" t="s">
        <v>59</v>
      </c>
      <c r="E21" s="40" t="s">
        <v>2991</v>
      </c>
    </row>
    <row r="22" spans="1:5" ht="229.5">
      <c r="A22" t="s">
        <v>60</v>
      </c>
      <c r="E22" s="39" t="s">
        <v>2877</v>
      </c>
    </row>
    <row r="23" spans="1:16" ht="12.75">
      <c r="A23" t="s">
        <v>50</v>
      </c>
      <c s="34" t="s">
        <v>4</v>
      </c>
      <c s="34" t="s">
        <v>2878</v>
      </c>
      <c s="35" t="s">
        <v>5</v>
      </c>
      <c s="6" t="s">
        <v>2879</v>
      </c>
      <c s="36" t="s">
        <v>144</v>
      </c>
      <c s="37">
        <v>449.906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7.5">
      <c r="A25" s="35" t="s">
        <v>59</v>
      </c>
      <c r="E25" s="40" t="s">
        <v>2992</v>
      </c>
    </row>
    <row r="26" spans="1:5" ht="255">
      <c r="A26" t="s">
        <v>60</v>
      </c>
      <c r="E26" s="39" t="s">
        <v>2881</v>
      </c>
    </row>
    <row r="27" spans="1:16" ht="12.75">
      <c r="A27" t="s">
        <v>50</v>
      </c>
      <c s="34" t="s">
        <v>74</v>
      </c>
      <c s="34" t="s">
        <v>2882</v>
      </c>
      <c s="35" t="s">
        <v>5</v>
      </c>
      <c s="6" t="s">
        <v>2883</v>
      </c>
      <c s="36" t="s">
        <v>151</v>
      </c>
      <c s="37">
        <v>695.099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38.25">
      <c r="A29" s="35" t="s">
        <v>59</v>
      </c>
      <c r="E29" s="40" t="s">
        <v>2993</v>
      </c>
    </row>
    <row r="30" spans="1:5" ht="25.5">
      <c r="A30" t="s">
        <v>60</v>
      </c>
      <c r="E30" s="39" t="s">
        <v>2740</v>
      </c>
    </row>
    <row r="31" spans="1:13" ht="12.75">
      <c r="A31" t="s">
        <v>47</v>
      </c>
      <c r="C31" s="31" t="s">
        <v>28</v>
      </c>
      <c r="E31" s="33" t="s">
        <v>2323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50</v>
      </c>
      <c s="34" t="s">
        <v>27</v>
      </c>
      <c s="34" t="s">
        <v>2885</v>
      </c>
      <c s="35" t="s">
        <v>5</v>
      </c>
      <c s="6" t="s">
        <v>2886</v>
      </c>
      <c s="36" t="s">
        <v>144</v>
      </c>
      <c s="37">
        <v>35.808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114.75">
      <c r="A34" s="35" t="s">
        <v>59</v>
      </c>
      <c r="E34" s="40" t="s">
        <v>2994</v>
      </c>
    </row>
    <row r="35" spans="1:5" ht="369.75">
      <c r="A35" t="s">
        <v>60</v>
      </c>
      <c r="E35" s="39" t="s">
        <v>2888</v>
      </c>
    </row>
    <row r="36" spans="1:13" ht="12.75">
      <c r="A36" t="s">
        <v>47</v>
      </c>
      <c r="C36" s="31" t="s">
        <v>26</v>
      </c>
      <c r="E36" s="33" t="s">
        <v>2427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50</v>
      </c>
      <c s="34" t="s">
        <v>65</v>
      </c>
      <c s="34" t="s">
        <v>2895</v>
      </c>
      <c s="35" t="s">
        <v>5</v>
      </c>
      <c s="6" t="s">
        <v>2896</v>
      </c>
      <c s="36" t="s">
        <v>144</v>
      </c>
      <c s="37">
        <v>15.64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38.25">
      <c r="A39" s="35" t="s">
        <v>59</v>
      </c>
      <c r="E39" s="40" t="s">
        <v>2995</v>
      </c>
    </row>
    <row r="40" spans="1:5" ht="369.75">
      <c r="A40" t="s">
        <v>60</v>
      </c>
      <c r="E40" s="39" t="s">
        <v>2431</v>
      </c>
    </row>
    <row r="41" spans="1:16" ht="12.75">
      <c r="A41" t="s">
        <v>50</v>
      </c>
      <c s="34" t="s">
        <v>82</v>
      </c>
      <c s="34" t="s">
        <v>2898</v>
      </c>
      <c s="35" t="s">
        <v>5</v>
      </c>
      <c s="6" t="s">
        <v>2899</v>
      </c>
      <c s="36" t="s">
        <v>55</v>
      </c>
      <c s="37">
        <v>0.55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25.5">
      <c r="A43" s="35" t="s">
        <v>59</v>
      </c>
      <c r="E43" s="40" t="s">
        <v>2996</v>
      </c>
    </row>
    <row r="44" spans="1:5" ht="267.75">
      <c r="A44" t="s">
        <v>60</v>
      </c>
      <c r="E44" s="39" t="s">
        <v>2901</v>
      </c>
    </row>
    <row r="45" spans="1:16" ht="12.75">
      <c r="A45" t="s">
        <v>50</v>
      </c>
      <c s="34" t="s">
        <v>85</v>
      </c>
      <c s="34" t="s">
        <v>2902</v>
      </c>
      <c s="35" t="s">
        <v>5</v>
      </c>
      <c s="6" t="s">
        <v>2903</v>
      </c>
      <c s="36" t="s">
        <v>55</v>
      </c>
      <c s="37">
        <v>1.31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25.5">
      <c r="A47" s="35" t="s">
        <v>59</v>
      </c>
      <c r="E47" s="40" t="s">
        <v>2997</v>
      </c>
    </row>
    <row r="48" spans="1:5" ht="267.75">
      <c r="A48" t="s">
        <v>60</v>
      </c>
      <c r="E48" s="39" t="s">
        <v>2901</v>
      </c>
    </row>
    <row r="49" spans="1:16" ht="12.75">
      <c r="A49" t="s">
        <v>50</v>
      </c>
      <c s="34" t="s">
        <v>88</v>
      </c>
      <c s="34" t="s">
        <v>2905</v>
      </c>
      <c s="35" t="s">
        <v>5</v>
      </c>
      <c s="6" t="s">
        <v>2906</v>
      </c>
      <c s="36" t="s">
        <v>1754</v>
      </c>
      <c s="37">
        <v>7864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76.5">
      <c r="A51" s="35" t="s">
        <v>59</v>
      </c>
      <c r="E51" s="40" t="s">
        <v>2998</v>
      </c>
    </row>
    <row r="52" spans="1:5" ht="293.25">
      <c r="A52" t="s">
        <v>60</v>
      </c>
      <c r="E52" s="39" t="s">
        <v>2908</v>
      </c>
    </row>
    <row r="53" spans="1:13" ht="12.75">
      <c r="A53" t="s">
        <v>47</v>
      </c>
      <c r="C53" s="31" t="s">
        <v>4</v>
      </c>
      <c r="E53" s="33" t="s">
        <v>2328</v>
      </c>
      <c r="J53" s="32">
        <f>0</f>
      </c>
      <c s="32">
        <f>0</f>
      </c>
      <c s="32">
        <f>0+L54+L58+L62+L66+L70</f>
      </c>
      <c s="32">
        <f>0+M54+M58+M62+M66+M70</f>
      </c>
    </row>
    <row r="54" spans="1:16" ht="12.75">
      <c r="A54" t="s">
        <v>50</v>
      </c>
      <c s="34" t="s">
        <v>91</v>
      </c>
      <c s="34" t="s">
        <v>543</v>
      </c>
      <c s="35" t="s">
        <v>5</v>
      </c>
      <c s="6" t="s">
        <v>544</v>
      </c>
      <c s="36" t="s">
        <v>144</v>
      </c>
      <c s="37">
        <v>21.4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38.25">
      <c r="A56" s="35" t="s">
        <v>59</v>
      </c>
      <c r="E56" s="40" t="s">
        <v>2999</v>
      </c>
    </row>
    <row r="57" spans="1:5" ht="38.25">
      <c r="A57" t="s">
        <v>60</v>
      </c>
      <c r="E57" s="39" t="s">
        <v>2913</v>
      </c>
    </row>
    <row r="58" spans="1:16" ht="12.75">
      <c r="A58" t="s">
        <v>50</v>
      </c>
      <c s="34" t="s">
        <v>94</v>
      </c>
      <c s="34" t="s">
        <v>2914</v>
      </c>
      <c s="35" t="s">
        <v>5</v>
      </c>
      <c s="6" t="s">
        <v>2915</v>
      </c>
      <c s="36" t="s">
        <v>144</v>
      </c>
      <c s="37">
        <v>1.84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38.25">
      <c r="A60" s="35" t="s">
        <v>59</v>
      </c>
      <c r="E60" s="40" t="s">
        <v>3000</v>
      </c>
    </row>
    <row r="61" spans="1:5" ht="38.25">
      <c r="A61" t="s">
        <v>60</v>
      </c>
      <c r="E61" s="39" t="s">
        <v>2917</v>
      </c>
    </row>
    <row r="62" spans="1:16" ht="12.75">
      <c r="A62" t="s">
        <v>50</v>
      </c>
      <c s="34" t="s">
        <v>97</v>
      </c>
      <c s="34" t="s">
        <v>2918</v>
      </c>
      <c s="35" t="s">
        <v>5</v>
      </c>
      <c s="6" t="s">
        <v>2919</v>
      </c>
      <c s="36" t="s">
        <v>144</v>
      </c>
      <c s="37">
        <v>1.15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89.25">
      <c r="A64" s="35" t="s">
        <v>59</v>
      </c>
      <c r="E64" s="40" t="s">
        <v>3001</v>
      </c>
    </row>
    <row r="65" spans="1:5" ht="38.25">
      <c r="A65" t="s">
        <v>60</v>
      </c>
      <c r="E65" s="39" t="s">
        <v>2921</v>
      </c>
    </row>
    <row r="66" spans="1:16" ht="12.75">
      <c r="A66" t="s">
        <v>50</v>
      </c>
      <c s="34" t="s">
        <v>100</v>
      </c>
      <c s="34" t="s">
        <v>2329</v>
      </c>
      <c s="35" t="s">
        <v>5</v>
      </c>
      <c s="6" t="s">
        <v>2330</v>
      </c>
      <c s="36" t="s">
        <v>144</v>
      </c>
      <c s="37">
        <v>9.22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38.25">
      <c r="A68" s="35" t="s">
        <v>59</v>
      </c>
      <c r="E68" s="40" t="s">
        <v>3002</v>
      </c>
    </row>
    <row r="69" spans="1:5" ht="293.25">
      <c r="A69" t="s">
        <v>60</v>
      </c>
      <c r="E69" s="39" t="s">
        <v>2332</v>
      </c>
    </row>
    <row r="70" spans="1:16" ht="12.75">
      <c r="A70" t="s">
        <v>50</v>
      </c>
      <c s="34" t="s">
        <v>103</v>
      </c>
      <c s="34" t="s">
        <v>2766</v>
      </c>
      <c s="35" t="s">
        <v>5</v>
      </c>
      <c s="6" t="s">
        <v>2767</v>
      </c>
      <c s="36" t="s">
        <v>144</v>
      </c>
      <c s="37">
        <v>83.7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56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51">
      <c r="A72" s="35" t="s">
        <v>59</v>
      </c>
      <c r="E72" s="40" t="s">
        <v>3003</v>
      </c>
    </row>
    <row r="73" spans="1:5" ht="102">
      <c r="A73" t="s">
        <v>60</v>
      </c>
      <c r="E73" s="39" t="s">
        <v>2769</v>
      </c>
    </row>
    <row r="74" spans="1:13" ht="12.75">
      <c r="A74" t="s">
        <v>47</v>
      </c>
      <c r="C74" s="31" t="s">
        <v>74</v>
      </c>
      <c r="E74" s="33" t="s">
        <v>2439</v>
      </c>
      <c r="J74" s="32">
        <f>0</f>
      </c>
      <c s="32">
        <f>0</f>
      </c>
      <c s="32">
        <f>0+L75+L79</f>
      </c>
      <c s="32">
        <f>0+M75+M79</f>
      </c>
    </row>
    <row r="75" spans="1:16" ht="12.75">
      <c r="A75" t="s">
        <v>50</v>
      </c>
      <c s="34" t="s">
        <v>110</v>
      </c>
      <c s="34" t="s">
        <v>2506</v>
      </c>
      <c s="35" t="s">
        <v>5</v>
      </c>
      <c s="6" t="s">
        <v>2507</v>
      </c>
      <c s="36" t="s">
        <v>151</v>
      </c>
      <c s="37">
        <v>534.64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38.25">
      <c r="A77" s="35" t="s">
        <v>59</v>
      </c>
      <c r="E77" s="40" t="s">
        <v>3004</v>
      </c>
    </row>
    <row r="78" spans="1:5" ht="51">
      <c r="A78" t="s">
        <v>60</v>
      </c>
      <c r="E78" s="39" t="s">
        <v>2509</v>
      </c>
    </row>
    <row r="79" spans="1:16" ht="12.75">
      <c r="A79" t="s">
        <v>50</v>
      </c>
      <c s="34" t="s">
        <v>113</v>
      </c>
      <c s="34" t="s">
        <v>2929</v>
      </c>
      <c s="35" t="s">
        <v>5</v>
      </c>
      <c s="6" t="s">
        <v>2930</v>
      </c>
      <c s="36" t="s">
        <v>151</v>
      </c>
      <c s="37">
        <v>466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63.75">
      <c r="A81" s="35" t="s">
        <v>59</v>
      </c>
      <c r="E81" s="40" t="s">
        <v>3005</v>
      </c>
    </row>
    <row r="82" spans="1:5" ht="153">
      <c r="A82" t="s">
        <v>60</v>
      </c>
      <c r="E82" s="39" t="s">
        <v>2932</v>
      </c>
    </row>
    <row r="83" spans="1:13" ht="12.75">
      <c r="A83" t="s">
        <v>47</v>
      </c>
      <c r="C83" s="31" t="s">
        <v>65</v>
      </c>
      <c r="E83" s="33" t="s">
        <v>1304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25.5">
      <c r="A84" t="s">
        <v>50</v>
      </c>
      <c s="34" t="s">
        <v>116</v>
      </c>
      <c s="34" t="s">
        <v>2933</v>
      </c>
      <c s="35" t="s">
        <v>5</v>
      </c>
      <c s="6" t="s">
        <v>2934</v>
      </c>
      <c s="36" t="s">
        <v>151</v>
      </c>
      <c s="37">
        <v>1778.4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7.5">
      <c r="A86" s="35" t="s">
        <v>59</v>
      </c>
      <c r="E86" s="40" t="s">
        <v>3006</v>
      </c>
    </row>
    <row r="87" spans="1:5" ht="191.25">
      <c r="A87" t="s">
        <v>60</v>
      </c>
      <c r="E87" s="39" t="s">
        <v>2936</v>
      </c>
    </row>
    <row r="88" spans="1:16" ht="25.5">
      <c r="A88" t="s">
        <v>50</v>
      </c>
      <c s="34" t="s">
        <v>119</v>
      </c>
      <c s="34" t="s">
        <v>2937</v>
      </c>
      <c s="35" t="s">
        <v>5</v>
      </c>
      <c s="6" t="s">
        <v>2938</v>
      </c>
      <c s="36" t="s">
        <v>151</v>
      </c>
      <c s="37">
        <v>19.11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38.25">
      <c r="A90" s="35" t="s">
        <v>59</v>
      </c>
      <c r="E90" s="40" t="s">
        <v>3007</v>
      </c>
    </row>
    <row r="91" spans="1:5" ht="191.25">
      <c r="A91" t="s">
        <v>60</v>
      </c>
      <c r="E91" s="39" t="s">
        <v>2936</v>
      </c>
    </row>
    <row r="92" spans="1:16" ht="12.75">
      <c r="A92" t="s">
        <v>50</v>
      </c>
      <c s="34" t="s">
        <v>122</v>
      </c>
      <c s="34" t="s">
        <v>2943</v>
      </c>
      <c s="35" t="s">
        <v>5</v>
      </c>
      <c s="6" t="s">
        <v>2944</v>
      </c>
      <c s="36" t="s">
        <v>151</v>
      </c>
      <c s="37">
        <v>96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38.25">
      <c r="A94" s="35" t="s">
        <v>59</v>
      </c>
      <c r="E94" s="40" t="s">
        <v>3008</v>
      </c>
    </row>
    <row r="95" spans="1:5" ht="38.25">
      <c r="A95" t="s">
        <v>60</v>
      </c>
      <c r="E95" s="39" t="s">
        <v>2946</v>
      </c>
    </row>
    <row r="96" spans="1:16" ht="12.75">
      <c r="A96" t="s">
        <v>50</v>
      </c>
      <c s="34" t="s">
        <v>125</v>
      </c>
      <c s="34" t="s">
        <v>2947</v>
      </c>
      <c s="35" t="s">
        <v>5</v>
      </c>
      <c s="6" t="s">
        <v>2948</v>
      </c>
      <c s="36" t="s">
        <v>151</v>
      </c>
      <c s="37">
        <v>54.04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38.25">
      <c r="A98" s="35" t="s">
        <v>59</v>
      </c>
      <c r="E98" s="40" t="s">
        <v>3009</v>
      </c>
    </row>
    <row r="99" spans="1:5" ht="76.5">
      <c r="A99" t="s">
        <v>60</v>
      </c>
      <c r="E99" s="39" t="s">
        <v>2950</v>
      </c>
    </row>
    <row r="100" spans="1:13" ht="12.75">
      <c r="A100" t="s">
        <v>47</v>
      </c>
      <c r="C100" s="31" t="s">
        <v>85</v>
      </c>
      <c r="E100" s="33" t="s">
        <v>2337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50</v>
      </c>
      <c s="34" t="s">
        <v>128</v>
      </c>
      <c s="34" t="s">
        <v>2955</v>
      </c>
      <c s="35" t="s">
        <v>5</v>
      </c>
      <c s="6" t="s">
        <v>2956</v>
      </c>
      <c s="36" t="s">
        <v>69</v>
      </c>
      <c s="37">
        <v>355.1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70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25.5">
      <c r="A103" s="35" t="s">
        <v>59</v>
      </c>
      <c r="E103" s="40" t="s">
        <v>3010</v>
      </c>
    </row>
    <row r="104" spans="1:5" ht="51">
      <c r="A104" t="s">
        <v>60</v>
      </c>
      <c r="E104" s="39" t="s">
        <v>2520</v>
      </c>
    </row>
    <row r="105" spans="1:16" ht="12.75">
      <c r="A105" t="s">
        <v>50</v>
      </c>
      <c s="34" t="s">
        <v>179</v>
      </c>
      <c s="34" t="s">
        <v>2958</v>
      </c>
      <c s="35" t="s">
        <v>5</v>
      </c>
      <c s="6" t="s">
        <v>2959</v>
      </c>
      <c s="36" t="s">
        <v>69</v>
      </c>
      <c s="37">
        <v>180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38.25">
      <c r="A107" s="35" t="s">
        <v>59</v>
      </c>
      <c r="E107" s="40" t="s">
        <v>3011</v>
      </c>
    </row>
    <row r="108" spans="1:5" ht="229.5">
      <c r="A108" t="s">
        <v>60</v>
      </c>
      <c r="E108" s="39" t="s">
        <v>2961</v>
      </c>
    </row>
    <row r="109" spans="1:16" ht="12.75">
      <c r="A109" t="s">
        <v>50</v>
      </c>
      <c s="34" t="s">
        <v>180</v>
      </c>
      <c s="34" t="s">
        <v>3012</v>
      </c>
      <c s="35" t="s">
        <v>5</v>
      </c>
      <c s="6" t="s">
        <v>3013</v>
      </c>
      <c s="36" t="s">
        <v>151</v>
      </c>
      <c s="37">
        <v>12.9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38.25">
      <c r="A111" s="35" t="s">
        <v>59</v>
      </c>
      <c r="E111" s="40" t="s">
        <v>3014</v>
      </c>
    </row>
    <row r="112" spans="1:5" ht="267.75">
      <c r="A112" t="s">
        <v>60</v>
      </c>
      <c r="E112" s="39" t="s">
        <v>3015</v>
      </c>
    </row>
    <row r="113" spans="1:16" ht="25.5">
      <c r="A113" t="s">
        <v>50</v>
      </c>
      <c s="34" t="s">
        <v>184</v>
      </c>
      <c s="34" t="s">
        <v>2962</v>
      </c>
      <c s="35" t="s">
        <v>5</v>
      </c>
      <c s="6" t="s">
        <v>2963</v>
      </c>
      <c s="36" t="s">
        <v>69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56</v>
      </c>
      <c>
        <f>(M113*21)/100</f>
      </c>
      <c t="s">
        <v>28</v>
      </c>
    </row>
    <row r="114" spans="1:5" ht="12.75">
      <c r="A114" s="35" t="s">
        <v>57</v>
      </c>
      <c r="E114" s="39" t="s">
        <v>5</v>
      </c>
    </row>
    <row r="115" spans="1:5" ht="38.25">
      <c r="A115" s="35" t="s">
        <v>59</v>
      </c>
      <c r="E115" s="40" t="s">
        <v>3016</v>
      </c>
    </row>
    <row r="116" spans="1:5" ht="204">
      <c r="A116" t="s">
        <v>60</v>
      </c>
      <c r="E116" s="39" t="s">
        <v>2965</v>
      </c>
    </row>
    <row r="117" spans="1:16" ht="12.75">
      <c r="A117" t="s">
        <v>50</v>
      </c>
      <c s="34" t="s">
        <v>187</v>
      </c>
      <c s="34" t="s">
        <v>2966</v>
      </c>
      <c s="35" t="s">
        <v>5</v>
      </c>
      <c s="6" t="s">
        <v>2967</v>
      </c>
      <c s="36" t="s">
        <v>151</v>
      </c>
      <c s="37">
        <v>71.48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56</v>
      </c>
      <c>
        <f>(M117*21)/100</f>
      </c>
      <c t="s">
        <v>28</v>
      </c>
    </row>
    <row r="118" spans="1:5" ht="12.75">
      <c r="A118" s="35" t="s">
        <v>57</v>
      </c>
      <c r="E118" s="39" t="s">
        <v>5</v>
      </c>
    </row>
    <row r="119" spans="1:5" ht="76.5">
      <c r="A119" s="35" t="s">
        <v>59</v>
      </c>
      <c r="E119" s="40" t="s">
        <v>3017</v>
      </c>
    </row>
    <row r="120" spans="1:5" ht="229.5">
      <c r="A120" t="s">
        <v>60</v>
      </c>
      <c r="E120" s="39" t="s">
        <v>2969</v>
      </c>
    </row>
    <row r="121" spans="1:16" ht="12.75">
      <c r="A121" t="s">
        <v>50</v>
      </c>
      <c s="34" t="s">
        <v>190</v>
      </c>
      <c s="34" t="s">
        <v>2970</v>
      </c>
      <c s="35" t="s">
        <v>5</v>
      </c>
      <c s="6" t="s">
        <v>2971</v>
      </c>
      <c s="36" t="s">
        <v>151</v>
      </c>
      <c s="37">
        <v>3.04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56</v>
      </c>
      <c>
        <f>(M121*21)/100</f>
      </c>
      <c t="s">
        <v>28</v>
      </c>
    </row>
    <row r="122" spans="1:5" ht="12.75">
      <c r="A122" s="35" t="s">
        <v>57</v>
      </c>
      <c r="E122" s="39" t="s">
        <v>5</v>
      </c>
    </row>
    <row r="123" spans="1:5" ht="153">
      <c r="A123" s="35" t="s">
        <v>59</v>
      </c>
      <c r="E123" s="40" t="s">
        <v>3018</v>
      </c>
    </row>
    <row r="124" spans="1:5" ht="229.5">
      <c r="A124" t="s">
        <v>60</v>
      </c>
      <c r="E124" s="39" t="s">
        <v>2973</v>
      </c>
    </row>
    <row r="125" spans="1:16" ht="12.75">
      <c r="A125" t="s">
        <v>50</v>
      </c>
      <c s="34" t="s">
        <v>193</v>
      </c>
      <c s="34" t="s">
        <v>2978</v>
      </c>
      <c s="35" t="s">
        <v>5</v>
      </c>
      <c s="6" t="s">
        <v>2979</v>
      </c>
      <c s="36" t="s">
        <v>151</v>
      </c>
      <c s="37">
        <v>3.2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56</v>
      </c>
      <c>
        <f>(M125*21)/100</f>
      </c>
      <c t="s">
        <v>28</v>
      </c>
    </row>
    <row r="126" spans="1:5" ht="12.75">
      <c r="A126" s="35" t="s">
        <v>57</v>
      </c>
      <c r="E126" s="39" t="s">
        <v>5</v>
      </c>
    </row>
    <row r="127" spans="1:5" ht="127.5">
      <c r="A127" s="35" t="s">
        <v>59</v>
      </c>
      <c r="E127" s="40" t="s">
        <v>3019</v>
      </c>
    </row>
    <row r="128" spans="1:5" ht="229.5">
      <c r="A128" t="s">
        <v>60</v>
      </c>
      <c r="E128" s="39" t="s">
        <v>2981</v>
      </c>
    </row>
    <row r="129" spans="1:16" ht="12.75">
      <c r="A129" t="s">
        <v>50</v>
      </c>
      <c s="34" t="s">
        <v>196</v>
      </c>
      <c s="34" t="s">
        <v>2982</v>
      </c>
      <c s="35" t="s">
        <v>5</v>
      </c>
      <c s="6" t="s">
        <v>2983</v>
      </c>
      <c s="36" t="s">
        <v>69</v>
      </c>
      <c s="37">
        <v>184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56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89.25">
      <c r="A131" s="35" t="s">
        <v>59</v>
      </c>
      <c r="E131" s="40" t="s">
        <v>3020</v>
      </c>
    </row>
    <row r="132" spans="1:5" ht="102">
      <c r="A132" t="s">
        <v>60</v>
      </c>
      <c r="E132" s="39" t="s">
        <v>2985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2860</v>
      </c>
      <c s="41">
        <f>Rekapitulace!C43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2860</v>
      </c>
      <c r="E4" s="26" t="s">
        <v>2861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COUNTIFS(L8:L48,"=0",A8:A48,"P")+COUNTIFS(L8:L48,"",A8:A48,"P")+SUM(Q8:Q48)</f>
      </c>
    </row>
    <row r="8" spans="1:13" ht="12.75">
      <c r="A8" t="s">
        <v>45</v>
      </c>
      <c r="C8" s="28" t="s">
        <v>3023</v>
      </c>
      <c r="E8" s="30" t="s">
        <v>3022</v>
      </c>
      <c r="J8" s="29">
        <f>0+J9+J26+J31</f>
      </c>
      <c s="29">
        <f>0+K9+K26+K31</f>
      </c>
      <c s="29">
        <f>0+L9+L26+L31</f>
      </c>
      <c s="29">
        <f>0+M9+M26+M31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1297</v>
      </c>
      <c s="35" t="s">
        <v>1298</v>
      </c>
      <c s="6" t="s">
        <v>2316</v>
      </c>
      <c s="36" t="s">
        <v>55</v>
      </c>
      <c s="37">
        <v>4.645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3024</v>
      </c>
    </row>
    <row r="13" spans="1:5" ht="242.25">
      <c r="A13" t="s">
        <v>60</v>
      </c>
      <c r="E13" s="39" t="s">
        <v>846</v>
      </c>
    </row>
    <row r="14" spans="1:16" ht="25.5">
      <c r="A14" t="s">
        <v>50</v>
      </c>
      <c s="34" t="s">
        <v>28</v>
      </c>
      <c s="34" t="s">
        <v>3025</v>
      </c>
      <c s="35" t="s">
        <v>3026</v>
      </c>
      <c s="6" t="s">
        <v>3027</v>
      </c>
      <c s="36" t="s">
        <v>55</v>
      </c>
      <c s="37">
        <v>0.238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38.25">
      <c r="A16" s="35" t="s">
        <v>59</v>
      </c>
      <c r="E16" s="40" t="s">
        <v>3028</v>
      </c>
    </row>
    <row r="17" spans="1:5" ht="114.75">
      <c r="A17" t="s">
        <v>60</v>
      </c>
      <c r="E17" s="39" t="s">
        <v>3029</v>
      </c>
    </row>
    <row r="18" spans="1:16" ht="25.5">
      <c r="A18" t="s">
        <v>50</v>
      </c>
      <c s="34" t="s">
        <v>26</v>
      </c>
      <c s="34" t="s">
        <v>2609</v>
      </c>
      <c s="35" t="s">
        <v>2610</v>
      </c>
      <c s="6" t="s">
        <v>2611</v>
      </c>
      <c s="36" t="s">
        <v>55</v>
      </c>
      <c s="37">
        <v>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38.25">
      <c r="A20" s="35" t="s">
        <v>59</v>
      </c>
      <c r="E20" s="40" t="s">
        <v>3030</v>
      </c>
    </row>
    <row r="21" spans="1:5" ht="242.25">
      <c r="A21" t="s">
        <v>60</v>
      </c>
      <c r="E21" s="39" t="s">
        <v>846</v>
      </c>
    </row>
    <row r="22" spans="1:16" ht="25.5">
      <c r="A22" t="s">
        <v>50</v>
      </c>
      <c s="34" t="s">
        <v>4</v>
      </c>
      <c s="34" t="s">
        <v>3031</v>
      </c>
      <c s="35" t="s">
        <v>3032</v>
      </c>
      <c s="6" t="s">
        <v>3033</v>
      </c>
      <c s="36" t="s">
        <v>55</v>
      </c>
      <c s="37">
        <v>141.76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38.25">
      <c r="A24" s="35" t="s">
        <v>59</v>
      </c>
      <c r="E24" s="40" t="s">
        <v>3034</v>
      </c>
    </row>
    <row r="25" spans="1:5" ht="242.25">
      <c r="A25" t="s">
        <v>60</v>
      </c>
      <c r="E25" s="39" t="s">
        <v>846</v>
      </c>
    </row>
    <row r="26" spans="1:13" ht="12.75">
      <c r="A26" t="s">
        <v>47</v>
      </c>
      <c r="C26" s="31" t="s">
        <v>51</v>
      </c>
      <c r="E26" s="33" t="s">
        <v>957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50</v>
      </c>
      <c s="34" t="s">
        <v>74</v>
      </c>
      <c s="34" t="s">
        <v>3035</v>
      </c>
      <c s="35" t="s">
        <v>5</v>
      </c>
      <c s="6" t="s">
        <v>3036</v>
      </c>
      <c s="36" t="s">
        <v>144</v>
      </c>
      <c s="37">
        <v>70.878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51">
      <c r="A29" s="35" t="s">
        <v>59</v>
      </c>
      <c r="E29" s="40" t="s">
        <v>3037</v>
      </c>
    </row>
    <row r="30" spans="1:5" ht="63.75">
      <c r="A30" t="s">
        <v>60</v>
      </c>
      <c r="E30" s="39" t="s">
        <v>3038</v>
      </c>
    </row>
    <row r="31" spans="1:13" ht="12.75">
      <c r="A31" t="s">
        <v>47</v>
      </c>
      <c r="C31" s="31" t="s">
        <v>85</v>
      </c>
      <c r="E31" s="33" t="s">
        <v>2337</v>
      </c>
      <c r="J31" s="32">
        <f>0</f>
      </c>
      <c s="32">
        <f>0</f>
      </c>
      <c s="32">
        <f>0+L32+L36+L40+L44+L48</f>
      </c>
      <c s="32">
        <f>0+M32+M36+M40+M44+M48</f>
      </c>
    </row>
    <row r="32" spans="1:16" ht="12.75">
      <c r="A32" t="s">
        <v>50</v>
      </c>
      <c s="34" t="s">
        <v>27</v>
      </c>
      <c s="34" t="s">
        <v>3039</v>
      </c>
      <c s="35" t="s">
        <v>5</v>
      </c>
      <c s="6" t="s">
        <v>3040</v>
      </c>
      <c s="36" t="s">
        <v>151</v>
      </c>
      <c s="37">
        <v>7.898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38.25">
      <c r="A34" s="35" t="s">
        <v>59</v>
      </c>
      <c r="E34" s="40" t="s">
        <v>3041</v>
      </c>
    </row>
    <row r="35" spans="1:5" ht="178.5">
      <c r="A35" t="s">
        <v>60</v>
      </c>
      <c r="E35" s="39" t="s">
        <v>2548</v>
      </c>
    </row>
    <row r="36" spans="1:16" ht="25.5">
      <c r="A36" t="s">
        <v>50</v>
      </c>
      <c s="34" t="s">
        <v>65</v>
      </c>
      <c s="34" t="s">
        <v>3042</v>
      </c>
      <c s="35" t="s">
        <v>5</v>
      </c>
      <c s="6" t="s">
        <v>3043</v>
      </c>
      <c s="36" t="s">
        <v>2675</v>
      </c>
      <c s="37">
        <v>86.29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25.5">
      <c r="A38" s="35" t="s">
        <v>59</v>
      </c>
      <c r="E38" s="40" t="s">
        <v>3044</v>
      </c>
    </row>
    <row r="39" spans="1:5" ht="127.5">
      <c r="A39" t="s">
        <v>60</v>
      </c>
      <c r="E39" s="39" t="s">
        <v>2677</v>
      </c>
    </row>
    <row r="40" spans="1:16" ht="12.75">
      <c r="A40" t="s">
        <v>50</v>
      </c>
      <c s="34" t="s">
        <v>82</v>
      </c>
      <c s="34" t="s">
        <v>3045</v>
      </c>
      <c s="35" t="s">
        <v>5</v>
      </c>
      <c s="6" t="s">
        <v>3046</v>
      </c>
      <c s="36" t="s">
        <v>69</v>
      </c>
      <c s="37">
        <v>361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51">
      <c r="A42" s="35" t="s">
        <v>59</v>
      </c>
      <c r="E42" s="40" t="s">
        <v>3047</v>
      </c>
    </row>
    <row r="43" spans="1:5" ht="165.75">
      <c r="A43" t="s">
        <v>60</v>
      </c>
      <c r="E43" s="39" t="s">
        <v>3048</v>
      </c>
    </row>
    <row r="44" spans="1:16" ht="25.5">
      <c r="A44" t="s">
        <v>50</v>
      </c>
      <c s="34" t="s">
        <v>85</v>
      </c>
      <c s="34" t="s">
        <v>3049</v>
      </c>
      <c s="35" t="s">
        <v>5</v>
      </c>
      <c s="6" t="s">
        <v>3050</v>
      </c>
      <c s="36" t="s">
        <v>2675</v>
      </c>
      <c s="37">
        <v>761.17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25.5">
      <c r="A46" s="35" t="s">
        <v>59</v>
      </c>
      <c r="E46" s="40" t="s">
        <v>3051</v>
      </c>
    </row>
    <row r="47" spans="1:5" ht="127.5">
      <c r="A47" t="s">
        <v>60</v>
      </c>
      <c r="E47" s="39" t="s">
        <v>2685</v>
      </c>
    </row>
    <row r="48" spans="1:16" ht="12.75">
      <c r="A48" t="s">
        <v>50</v>
      </c>
      <c s="34" t="s">
        <v>88</v>
      </c>
      <c s="34" t="s">
        <v>3052</v>
      </c>
      <c s="35" t="s">
        <v>5</v>
      </c>
      <c s="6" t="s">
        <v>3053</v>
      </c>
      <c s="36" t="s">
        <v>144</v>
      </c>
      <c s="37">
        <v>0.33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51">
      <c r="A50" s="35" t="s">
        <v>59</v>
      </c>
      <c r="E50" s="40" t="s">
        <v>3054</v>
      </c>
    </row>
    <row r="51" spans="1:5" ht="114.75">
      <c r="A51" t="s">
        <v>60</v>
      </c>
      <c r="E51" s="39" t="s">
        <v>2327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3055</v>
      </c>
      <c s="41">
        <f>Rekapitulace!C47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3055</v>
      </c>
      <c r="E4" s="26" t="s">
        <v>3056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COUNTIFS(L8:L114,"=0",A8:A114,"P")+COUNTIFS(L8:L114,"",A8:A114,"P")+SUM(Q8:Q114)</f>
      </c>
    </row>
    <row r="8" spans="1:13" ht="12.75">
      <c r="A8" t="s">
        <v>45</v>
      </c>
      <c r="C8" s="28" t="s">
        <v>3059</v>
      </c>
      <c r="E8" s="30" t="s">
        <v>3058</v>
      </c>
      <c r="J8" s="29">
        <f>0+J9+J26+J43+J48+J85</f>
      </c>
      <c s="29">
        <f>0+K9+K26+K43+K48+K85</f>
      </c>
      <c s="29">
        <f>0+L9+L26+L43+L48+L85</f>
      </c>
      <c s="29">
        <f>0+M9+M26+M43+M48+M85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28</v>
      </c>
      <c s="34" t="s">
        <v>135</v>
      </c>
      <c s="35" t="s">
        <v>136</v>
      </c>
      <c s="6" t="s">
        <v>2314</v>
      </c>
      <c s="36" t="s">
        <v>55</v>
      </c>
      <c s="37">
        <v>14.367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63.75">
      <c r="A12" s="35" t="s">
        <v>59</v>
      </c>
      <c r="E12" s="40" t="s">
        <v>3060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26</v>
      </c>
      <c s="34" t="s">
        <v>240</v>
      </c>
      <c s="35" t="s">
        <v>241</v>
      </c>
      <c s="6" t="s">
        <v>3061</v>
      </c>
      <c s="36" t="s">
        <v>55</v>
      </c>
      <c s="37">
        <v>10.034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51">
      <c r="A16" s="35" t="s">
        <v>59</v>
      </c>
      <c r="E16" s="40" t="s">
        <v>3062</v>
      </c>
    </row>
    <row r="17" spans="1:5" ht="242.25">
      <c r="A17" t="s">
        <v>60</v>
      </c>
      <c r="E17" s="39" t="s">
        <v>3063</v>
      </c>
    </row>
    <row r="18" spans="1:16" ht="25.5">
      <c r="A18" t="s">
        <v>50</v>
      </c>
      <c s="34" t="s">
        <v>4</v>
      </c>
      <c s="34" t="s">
        <v>1297</v>
      </c>
      <c s="35" t="s">
        <v>1298</v>
      </c>
      <c s="6" t="s">
        <v>2316</v>
      </c>
      <c s="36" t="s">
        <v>55</v>
      </c>
      <c s="37">
        <v>1.764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89.25">
      <c r="A20" s="35" t="s">
        <v>59</v>
      </c>
      <c r="E20" s="40" t="s">
        <v>3064</v>
      </c>
    </row>
    <row r="21" spans="1:5" ht="242.25">
      <c r="A21" t="s">
        <v>60</v>
      </c>
      <c r="E21" s="39" t="s">
        <v>846</v>
      </c>
    </row>
    <row r="22" spans="1:16" ht="25.5">
      <c r="A22" t="s">
        <v>50</v>
      </c>
      <c s="34" t="s">
        <v>74</v>
      </c>
      <c s="34" t="s">
        <v>3065</v>
      </c>
      <c s="35" t="s">
        <v>3066</v>
      </c>
      <c s="6" t="s">
        <v>3067</v>
      </c>
      <c s="36" t="s">
        <v>55</v>
      </c>
      <c s="37">
        <v>21.61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89.25">
      <c r="A24" s="35" t="s">
        <v>59</v>
      </c>
      <c r="E24" s="40" t="s">
        <v>3068</v>
      </c>
    </row>
    <row r="25" spans="1:5" ht="242.25">
      <c r="A25" t="s">
        <v>60</v>
      </c>
      <c r="E25" s="39" t="s">
        <v>846</v>
      </c>
    </row>
    <row r="26" spans="1:13" ht="12.75">
      <c r="A26" t="s">
        <v>47</v>
      </c>
      <c r="C26" s="31" t="s">
        <v>51</v>
      </c>
      <c r="E26" s="33" t="s">
        <v>957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50</v>
      </c>
      <c s="34" t="s">
        <v>27</v>
      </c>
      <c s="34" t="s">
        <v>3035</v>
      </c>
      <c s="35" t="s">
        <v>5</v>
      </c>
      <c s="6" t="s">
        <v>3036</v>
      </c>
      <c s="36" t="s">
        <v>144</v>
      </c>
      <c s="37">
        <v>17.132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89.25">
      <c r="A29" s="35" t="s">
        <v>59</v>
      </c>
      <c r="E29" s="40" t="s">
        <v>3069</v>
      </c>
    </row>
    <row r="30" spans="1:5" ht="63.75">
      <c r="A30" t="s">
        <v>60</v>
      </c>
      <c r="E30" s="39" t="s">
        <v>3038</v>
      </c>
    </row>
    <row r="31" spans="1:16" ht="12.75">
      <c r="A31" t="s">
        <v>50</v>
      </c>
      <c s="34" t="s">
        <v>65</v>
      </c>
      <c s="34" t="s">
        <v>3070</v>
      </c>
      <c s="35" t="s">
        <v>5</v>
      </c>
      <c s="6" t="s">
        <v>3071</v>
      </c>
      <c s="36" t="s">
        <v>144</v>
      </c>
      <c s="37">
        <v>4.561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63.75">
      <c r="A33" s="35" t="s">
        <v>59</v>
      </c>
      <c r="E33" s="40" t="s">
        <v>3072</v>
      </c>
    </row>
    <row r="34" spans="1:5" ht="63.75">
      <c r="A34" t="s">
        <v>60</v>
      </c>
      <c r="E34" s="39" t="s">
        <v>3038</v>
      </c>
    </row>
    <row r="35" spans="1:16" ht="12.75">
      <c r="A35" t="s">
        <v>50</v>
      </c>
      <c s="34" t="s">
        <v>82</v>
      </c>
      <c s="34" t="s">
        <v>3073</v>
      </c>
      <c s="35" t="s">
        <v>5</v>
      </c>
      <c s="6" t="s">
        <v>3074</v>
      </c>
      <c s="36" t="s">
        <v>144</v>
      </c>
      <c s="37">
        <v>0.103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63.75">
      <c r="A37" s="35" t="s">
        <v>59</v>
      </c>
      <c r="E37" s="40" t="s">
        <v>3075</v>
      </c>
    </row>
    <row r="38" spans="1:5" ht="242.25">
      <c r="A38" t="s">
        <v>60</v>
      </c>
      <c r="E38" s="39" t="s">
        <v>3076</v>
      </c>
    </row>
    <row r="39" spans="1:16" ht="12.75">
      <c r="A39" t="s">
        <v>50</v>
      </c>
      <c s="34" t="s">
        <v>85</v>
      </c>
      <c s="34" t="s">
        <v>3077</v>
      </c>
      <c s="35" t="s">
        <v>5</v>
      </c>
      <c s="6" t="s">
        <v>2738</v>
      </c>
      <c s="36" t="s">
        <v>151</v>
      </c>
      <c s="37">
        <v>28.58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63.75">
      <c r="A41" s="35" t="s">
        <v>59</v>
      </c>
      <c r="E41" s="40" t="s">
        <v>3078</v>
      </c>
    </row>
    <row r="42" spans="1:5" ht="25.5">
      <c r="A42" t="s">
        <v>60</v>
      </c>
      <c r="E42" s="39" t="s">
        <v>2740</v>
      </c>
    </row>
    <row r="43" spans="1:13" ht="12.75">
      <c r="A43" t="s">
        <v>47</v>
      </c>
      <c r="C43" s="31" t="s">
        <v>4</v>
      </c>
      <c r="E43" s="33" t="s">
        <v>2328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50</v>
      </c>
      <c s="34" t="s">
        <v>88</v>
      </c>
      <c s="34" t="s">
        <v>543</v>
      </c>
      <c s="35" t="s">
        <v>5</v>
      </c>
      <c s="6" t="s">
        <v>544</v>
      </c>
      <c s="36" t="s">
        <v>144</v>
      </c>
      <c s="37">
        <v>2.843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63.75">
      <c r="A46" s="35" t="s">
        <v>59</v>
      </c>
      <c r="E46" s="40" t="s">
        <v>3079</v>
      </c>
    </row>
    <row r="47" spans="1:5" ht="38.25">
      <c r="A47" t="s">
        <v>60</v>
      </c>
      <c r="E47" s="39" t="s">
        <v>2913</v>
      </c>
    </row>
    <row r="48" spans="1:13" ht="12.75">
      <c r="A48" t="s">
        <v>47</v>
      </c>
      <c r="C48" s="31" t="s">
        <v>74</v>
      </c>
      <c r="E48" s="33" t="s">
        <v>2439</v>
      </c>
      <c r="J48" s="32">
        <f>0</f>
      </c>
      <c s="32">
        <f>0</f>
      </c>
      <c s="32">
        <f>0+L49+L53+L57+L61+L65+L69+L73+L77+L81</f>
      </c>
      <c s="32">
        <f>0+M49+M53+M57+M61+M65+M69+M73+M77+M81</f>
      </c>
    </row>
    <row r="49" spans="1:16" ht="25.5">
      <c r="A49" t="s">
        <v>50</v>
      </c>
      <c s="34" t="s">
        <v>91</v>
      </c>
      <c s="34" t="s">
        <v>3080</v>
      </c>
      <c s="35" t="s">
        <v>5</v>
      </c>
      <c s="6" t="s">
        <v>3081</v>
      </c>
      <c s="36" t="s">
        <v>151</v>
      </c>
      <c s="37">
        <v>15.012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63.75">
      <c r="A51" s="35" t="s">
        <v>59</v>
      </c>
      <c r="E51" s="40" t="s">
        <v>3082</v>
      </c>
    </row>
    <row r="52" spans="1:5" ht="51">
      <c r="A52" t="s">
        <v>60</v>
      </c>
      <c r="E52" s="39" t="s">
        <v>2509</v>
      </c>
    </row>
    <row r="53" spans="1:16" ht="12.75">
      <c r="A53" t="s">
        <v>50</v>
      </c>
      <c s="34" t="s">
        <v>94</v>
      </c>
      <c s="34" t="s">
        <v>3083</v>
      </c>
      <c s="35" t="s">
        <v>5</v>
      </c>
      <c s="6" t="s">
        <v>2507</v>
      </c>
      <c s="36" t="s">
        <v>151</v>
      </c>
      <c s="37">
        <v>15.762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56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63.75">
      <c r="A55" s="35" t="s">
        <v>59</v>
      </c>
      <c r="E55" s="40" t="s">
        <v>3084</v>
      </c>
    </row>
    <row r="56" spans="1:5" ht="51">
      <c r="A56" t="s">
        <v>60</v>
      </c>
      <c r="E56" s="39" t="s">
        <v>2509</v>
      </c>
    </row>
    <row r="57" spans="1:16" ht="12.75">
      <c r="A57" t="s">
        <v>50</v>
      </c>
      <c s="34" t="s">
        <v>97</v>
      </c>
      <c s="34" t="s">
        <v>3085</v>
      </c>
      <c s="35" t="s">
        <v>5</v>
      </c>
      <c s="6" t="s">
        <v>3086</v>
      </c>
      <c s="36" t="s">
        <v>151</v>
      </c>
      <c s="37">
        <v>15.012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56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63.75">
      <c r="A59" s="35" t="s">
        <v>59</v>
      </c>
      <c r="E59" s="40" t="s">
        <v>3087</v>
      </c>
    </row>
    <row r="60" spans="1:5" ht="51">
      <c r="A60" t="s">
        <v>60</v>
      </c>
      <c r="E60" s="39" t="s">
        <v>3088</v>
      </c>
    </row>
    <row r="61" spans="1:16" ht="12.75">
      <c r="A61" t="s">
        <v>50</v>
      </c>
      <c s="34" t="s">
        <v>100</v>
      </c>
      <c s="34" t="s">
        <v>3089</v>
      </c>
      <c s="35" t="s">
        <v>5</v>
      </c>
      <c s="6" t="s">
        <v>3090</v>
      </c>
      <c s="36" t="s">
        <v>151</v>
      </c>
      <c s="37">
        <v>13.616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63.75">
      <c r="A63" s="35" t="s">
        <v>59</v>
      </c>
      <c r="E63" s="40" t="s">
        <v>3091</v>
      </c>
    </row>
    <row r="64" spans="1:5" ht="51">
      <c r="A64" t="s">
        <v>60</v>
      </c>
      <c r="E64" s="39" t="s">
        <v>3088</v>
      </c>
    </row>
    <row r="65" spans="1:16" ht="12.75">
      <c r="A65" t="s">
        <v>50</v>
      </c>
      <c s="34" t="s">
        <v>103</v>
      </c>
      <c s="34" t="s">
        <v>3092</v>
      </c>
      <c s="35" t="s">
        <v>5</v>
      </c>
      <c s="6" t="s">
        <v>3093</v>
      </c>
      <c s="36" t="s">
        <v>151</v>
      </c>
      <c s="37">
        <v>13.616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63.75">
      <c r="A67" s="35" t="s">
        <v>59</v>
      </c>
      <c r="E67" s="40" t="s">
        <v>3094</v>
      </c>
    </row>
    <row r="68" spans="1:5" ht="140.25">
      <c r="A68" t="s">
        <v>60</v>
      </c>
      <c r="E68" s="39" t="s">
        <v>3095</v>
      </c>
    </row>
    <row r="69" spans="1:16" ht="12.75">
      <c r="A69" t="s">
        <v>50</v>
      </c>
      <c s="34" t="s">
        <v>110</v>
      </c>
      <c s="34" t="s">
        <v>3096</v>
      </c>
      <c s="35" t="s">
        <v>5</v>
      </c>
      <c s="6" t="s">
        <v>3097</v>
      </c>
      <c s="36" t="s">
        <v>151</v>
      </c>
      <c s="37">
        <v>14.297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63.75">
      <c r="A71" s="35" t="s">
        <v>59</v>
      </c>
      <c r="E71" s="40" t="s">
        <v>3098</v>
      </c>
    </row>
    <row r="72" spans="1:5" ht="140.25">
      <c r="A72" t="s">
        <v>60</v>
      </c>
      <c r="E72" s="39" t="s">
        <v>3095</v>
      </c>
    </row>
    <row r="73" spans="1:16" ht="12.75">
      <c r="A73" t="s">
        <v>50</v>
      </c>
      <c s="34" t="s">
        <v>113</v>
      </c>
      <c s="34" t="s">
        <v>3099</v>
      </c>
      <c s="35" t="s">
        <v>5</v>
      </c>
      <c s="6" t="s">
        <v>3100</v>
      </c>
      <c s="36" t="s">
        <v>151</v>
      </c>
      <c s="37">
        <v>16.607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38.25">
      <c r="A75" s="35" t="s">
        <v>59</v>
      </c>
      <c r="E75" s="40" t="s">
        <v>3101</v>
      </c>
    </row>
    <row r="76" spans="1:5" ht="153">
      <c r="A76" t="s">
        <v>60</v>
      </c>
      <c r="E76" s="39" t="s">
        <v>3102</v>
      </c>
    </row>
    <row r="77" spans="1:16" ht="25.5">
      <c r="A77" t="s">
        <v>50</v>
      </c>
      <c s="34" t="s">
        <v>116</v>
      </c>
      <c s="34" t="s">
        <v>3103</v>
      </c>
      <c s="35" t="s">
        <v>5</v>
      </c>
      <c s="6" t="s">
        <v>3104</v>
      </c>
      <c s="36" t="s">
        <v>151</v>
      </c>
      <c s="37">
        <v>1.35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63.75">
      <c r="A79" s="35" t="s">
        <v>59</v>
      </c>
      <c r="E79" s="40" t="s">
        <v>3105</v>
      </c>
    </row>
    <row r="80" spans="1:5" ht="153">
      <c r="A80" t="s">
        <v>60</v>
      </c>
      <c r="E80" s="39" t="s">
        <v>2932</v>
      </c>
    </row>
    <row r="81" spans="1:16" ht="12.75">
      <c r="A81" t="s">
        <v>50</v>
      </c>
      <c s="34" t="s">
        <v>119</v>
      </c>
      <c s="34" t="s">
        <v>3106</v>
      </c>
      <c s="35" t="s">
        <v>5</v>
      </c>
      <c s="6" t="s">
        <v>3107</v>
      </c>
      <c s="36" t="s">
        <v>69</v>
      </c>
      <c s="37">
        <v>27.235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76.5">
      <c r="A83" s="35" t="s">
        <v>59</v>
      </c>
      <c r="E83" s="40" t="s">
        <v>3108</v>
      </c>
    </row>
    <row r="84" spans="1:5" ht="38.25">
      <c r="A84" t="s">
        <v>60</v>
      </c>
      <c r="E84" s="39" t="s">
        <v>3109</v>
      </c>
    </row>
    <row r="85" spans="1:13" ht="12.75">
      <c r="A85" t="s">
        <v>47</v>
      </c>
      <c r="C85" s="31" t="s">
        <v>85</v>
      </c>
      <c r="E85" s="33" t="s">
        <v>2337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50</v>
      </c>
      <c s="34" t="s">
        <v>122</v>
      </c>
      <c s="34" t="s">
        <v>3110</v>
      </c>
      <c s="35" t="s">
        <v>5</v>
      </c>
      <c s="6" t="s">
        <v>3111</v>
      </c>
      <c s="36" t="s">
        <v>79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14.75">
      <c r="A88" s="35" t="s">
        <v>59</v>
      </c>
      <c r="E88" s="40" t="s">
        <v>3112</v>
      </c>
    </row>
    <row r="89" spans="1:5" ht="38.25">
      <c r="A89" t="s">
        <v>60</v>
      </c>
      <c r="E89" s="39" t="s">
        <v>3113</v>
      </c>
    </row>
    <row r="90" spans="1:16" ht="12.75">
      <c r="A90" t="s">
        <v>50</v>
      </c>
      <c s="34" t="s">
        <v>125</v>
      </c>
      <c s="34" t="s">
        <v>3114</v>
      </c>
      <c s="35" t="s">
        <v>5</v>
      </c>
      <c s="6" t="s">
        <v>3115</v>
      </c>
      <c s="36" t="s">
        <v>79</v>
      </c>
      <c s="37">
        <v>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7.5">
      <c r="A92" s="35" t="s">
        <v>59</v>
      </c>
      <c r="E92" s="40" t="s">
        <v>3116</v>
      </c>
    </row>
    <row r="93" spans="1:5" ht="25.5">
      <c r="A93" t="s">
        <v>60</v>
      </c>
      <c r="E93" s="39" t="s">
        <v>3117</v>
      </c>
    </row>
    <row r="94" spans="1:16" ht="25.5">
      <c r="A94" t="s">
        <v>50</v>
      </c>
      <c s="34" t="s">
        <v>128</v>
      </c>
      <c s="34" t="s">
        <v>3118</v>
      </c>
      <c s="35" t="s">
        <v>5</v>
      </c>
      <c s="6" t="s">
        <v>3119</v>
      </c>
      <c s="36" t="s">
        <v>151</v>
      </c>
      <c s="37">
        <v>1.8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38.25">
      <c r="A96" s="35" t="s">
        <v>59</v>
      </c>
      <c r="E96" s="40" t="s">
        <v>3120</v>
      </c>
    </row>
    <row r="97" spans="1:5" ht="38.25">
      <c r="A97" t="s">
        <v>60</v>
      </c>
      <c r="E97" s="39" t="s">
        <v>3121</v>
      </c>
    </row>
    <row r="98" spans="1:16" ht="12.75">
      <c r="A98" t="s">
        <v>50</v>
      </c>
      <c s="34" t="s">
        <v>179</v>
      </c>
      <c s="34" t="s">
        <v>3122</v>
      </c>
      <c s="35" t="s">
        <v>5</v>
      </c>
      <c s="6" t="s">
        <v>3123</v>
      </c>
      <c s="36" t="s">
        <v>69</v>
      </c>
      <c s="37">
        <v>13.6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38.25">
      <c r="A100" s="35" t="s">
        <v>59</v>
      </c>
      <c r="E100" s="40" t="s">
        <v>3124</v>
      </c>
    </row>
    <row r="101" spans="1:5" ht="25.5">
      <c r="A101" t="s">
        <v>60</v>
      </c>
      <c r="E101" s="39" t="s">
        <v>3125</v>
      </c>
    </row>
    <row r="102" spans="1:16" ht="12.75">
      <c r="A102" t="s">
        <v>50</v>
      </c>
      <c s="34" t="s">
        <v>180</v>
      </c>
      <c s="34" t="s">
        <v>2521</v>
      </c>
      <c s="35" t="s">
        <v>5</v>
      </c>
      <c s="6" t="s">
        <v>2522</v>
      </c>
      <c s="36" t="s">
        <v>69</v>
      </c>
      <c s="37">
        <v>10.2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38.25">
      <c r="A104" s="35" t="s">
        <v>59</v>
      </c>
      <c r="E104" s="40" t="s">
        <v>3126</v>
      </c>
    </row>
    <row r="105" spans="1:5" ht="140.25">
      <c r="A105" t="s">
        <v>60</v>
      </c>
      <c r="E105" s="39" t="s">
        <v>2524</v>
      </c>
    </row>
    <row r="106" spans="1:16" ht="12.75">
      <c r="A106" t="s">
        <v>50</v>
      </c>
      <c s="34" t="s">
        <v>184</v>
      </c>
      <c s="34" t="s">
        <v>3127</v>
      </c>
      <c s="35" t="s">
        <v>5</v>
      </c>
      <c s="6" t="s">
        <v>3128</v>
      </c>
      <c s="36" t="s">
        <v>69</v>
      </c>
      <c s="37">
        <v>6.813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56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38.25">
      <c r="A108" s="35" t="s">
        <v>59</v>
      </c>
      <c r="E108" s="40" t="s">
        <v>3129</v>
      </c>
    </row>
    <row r="109" spans="1:5" ht="51">
      <c r="A109" t="s">
        <v>60</v>
      </c>
      <c r="E109" s="39" t="s">
        <v>2520</v>
      </c>
    </row>
    <row r="110" spans="1:16" ht="12.75">
      <c r="A110" t="s">
        <v>50</v>
      </c>
      <c s="34" t="s">
        <v>187</v>
      </c>
      <c s="34" t="s">
        <v>3130</v>
      </c>
      <c s="35" t="s">
        <v>5</v>
      </c>
      <c s="6" t="s">
        <v>2518</v>
      </c>
      <c s="36" t="s">
        <v>69</v>
      </c>
      <c s="37">
        <v>11.889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56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63.75">
      <c r="A112" s="35" t="s">
        <v>59</v>
      </c>
      <c r="E112" s="40" t="s">
        <v>3131</v>
      </c>
    </row>
    <row r="113" spans="1:5" ht="51">
      <c r="A113" t="s">
        <v>60</v>
      </c>
      <c r="E113" s="39" t="s">
        <v>2520</v>
      </c>
    </row>
    <row r="114" spans="1:16" ht="12.75">
      <c r="A114" t="s">
        <v>50</v>
      </c>
      <c s="34" t="s">
        <v>190</v>
      </c>
      <c s="34" t="s">
        <v>3132</v>
      </c>
      <c s="35" t="s">
        <v>5</v>
      </c>
      <c s="6" t="s">
        <v>3133</v>
      </c>
      <c s="36" t="s">
        <v>151</v>
      </c>
      <c s="37">
        <v>19.392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51">
      <c r="A116" s="35" t="s">
        <v>59</v>
      </c>
      <c r="E116" s="40" t="s">
        <v>3134</v>
      </c>
    </row>
    <row r="117" spans="1:5" ht="267.75">
      <c r="A117" t="s">
        <v>60</v>
      </c>
      <c r="E117" s="39" t="s">
        <v>3135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3055</v>
      </c>
      <c s="41">
        <f>Rekapitulace!C47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3055</v>
      </c>
      <c r="E4" s="26" t="s">
        <v>3056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COUNTIFS(L8:L135,"=0",A8:A135,"P")+COUNTIFS(L8:L135,"",A8:A135,"P")+SUM(Q8:Q135)</f>
      </c>
    </row>
    <row r="8" spans="1:13" ht="12.75">
      <c r="A8" t="s">
        <v>45</v>
      </c>
      <c r="C8" s="28" t="s">
        <v>3138</v>
      </c>
      <c r="E8" s="30" t="s">
        <v>3137</v>
      </c>
      <c r="J8" s="29">
        <f>0+J9+J26+J59+J64+J93+J102</f>
      </c>
      <c s="29">
        <f>0+K9+K26+K59+K64+K93+K102</f>
      </c>
      <c s="29">
        <f>0+L9+L26+L59+L64+L93+L102</f>
      </c>
      <c s="29">
        <f>0+M9+M26+M59+M64+M93+M102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28</v>
      </c>
      <c s="34" t="s">
        <v>135</v>
      </c>
      <c s="35" t="s">
        <v>136</v>
      </c>
      <c s="6" t="s">
        <v>2314</v>
      </c>
      <c s="36" t="s">
        <v>55</v>
      </c>
      <c s="37">
        <v>19.292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04">
      <c r="A12" s="35" t="s">
        <v>59</v>
      </c>
      <c r="E12" s="40" t="s">
        <v>3139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26</v>
      </c>
      <c s="34" t="s">
        <v>240</v>
      </c>
      <c s="35" t="s">
        <v>241</v>
      </c>
      <c s="6" t="s">
        <v>3061</v>
      </c>
      <c s="36" t="s">
        <v>55</v>
      </c>
      <c s="37">
        <v>6.41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51">
      <c r="A16" s="35" t="s">
        <v>59</v>
      </c>
      <c r="E16" s="40" t="s">
        <v>3140</v>
      </c>
    </row>
    <row r="17" spans="1:5" ht="242.25">
      <c r="A17" t="s">
        <v>60</v>
      </c>
      <c r="E17" s="39" t="s">
        <v>3063</v>
      </c>
    </row>
    <row r="18" spans="1:16" ht="25.5">
      <c r="A18" t="s">
        <v>50</v>
      </c>
      <c s="34" t="s">
        <v>4</v>
      </c>
      <c s="34" t="s">
        <v>1297</v>
      </c>
      <c s="35" t="s">
        <v>1298</v>
      </c>
      <c s="6" t="s">
        <v>2316</v>
      </c>
      <c s="36" t="s">
        <v>55</v>
      </c>
      <c s="37">
        <v>5.012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89.25">
      <c r="A20" s="35" t="s">
        <v>59</v>
      </c>
      <c r="E20" s="40" t="s">
        <v>3141</v>
      </c>
    </row>
    <row r="21" spans="1:5" ht="242.25">
      <c r="A21" t="s">
        <v>60</v>
      </c>
      <c r="E21" s="39" t="s">
        <v>846</v>
      </c>
    </row>
    <row r="22" spans="1:16" ht="25.5">
      <c r="A22" t="s">
        <v>50</v>
      </c>
      <c s="34" t="s">
        <v>74</v>
      </c>
      <c s="34" t="s">
        <v>3065</v>
      </c>
      <c s="35" t="s">
        <v>3066</v>
      </c>
      <c s="6" t="s">
        <v>3067</v>
      </c>
      <c s="36" t="s">
        <v>55</v>
      </c>
      <c s="37">
        <v>12.237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51">
      <c r="A24" s="35" t="s">
        <v>59</v>
      </c>
      <c r="E24" s="40" t="s">
        <v>3142</v>
      </c>
    </row>
    <row r="25" spans="1:5" ht="242.25">
      <c r="A25" t="s">
        <v>60</v>
      </c>
      <c r="E25" s="39" t="s">
        <v>846</v>
      </c>
    </row>
    <row r="26" spans="1:13" ht="12.75">
      <c r="A26" t="s">
        <v>47</v>
      </c>
      <c r="C26" s="31" t="s">
        <v>51</v>
      </c>
      <c r="E26" s="33" t="s">
        <v>957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50</v>
      </c>
      <c s="34" t="s">
        <v>27</v>
      </c>
      <c s="34" t="s">
        <v>3143</v>
      </c>
      <c s="35" t="s">
        <v>5</v>
      </c>
      <c s="6" t="s">
        <v>3144</v>
      </c>
      <c s="36" t="s">
        <v>144</v>
      </c>
      <c s="37">
        <v>2.005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38.25">
      <c r="A29" s="35" t="s">
        <v>59</v>
      </c>
      <c r="E29" s="40" t="s">
        <v>3145</v>
      </c>
    </row>
    <row r="30" spans="1:5" ht="76.5">
      <c r="A30" t="s">
        <v>60</v>
      </c>
      <c r="E30" s="39" t="s">
        <v>3146</v>
      </c>
    </row>
    <row r="31" spans="1:16" ht="25.5">
      <c r="A31" t="s">
        <v>50</v>
      </c>
      <c s="34" t="s">
        <v>65</v>
      </c>
      <c s="34" t="s">
        <v>3035</v>
      </c>
      <c s="35" t="s">
        <v>5</v>
      </c>
      <c s="6" t="s">
        <v>3036</v>
      </c>
      <c s="36" t="s">
        <v>144</v>
      </c>
      <c s="37">
        <v>10.198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3147</v>
      </c>
    </row>
    <row r="34" spans="1:5" ht="63.75">
      <c r="A34" t="s">
        <v>60</v>
      </c>
      <c r="E34" s="39" t="s">
        <v>3038</v>
      </c>
    </row>
    <row r="35" spans="1:16" ht="12.75">
      <c r="A35" t="s">
        <v>50</v>
      </c>
      <c s="34" t="s">
        <v>82</v>
      </c>
      <c s="34" t="s">
        <v>3070</v>
      </c>
      <c s="35" t="s">
        <v>5</v>
      </c>
      <c s="6" t="s">
        <v>3071</v>
      </c>
      <c s="36" t="s">
        <v>144</v>
      </c>
      <c s="37">
        <v>2.914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25.5">
      <c r="A37" s="35" t="s">
        <v>59</v>
      </c>
      <c r="E37" s="40" t="s">
        <v>3148</v>
      </c>
    </row>
    <row r="38" spans="1:5" ht="63.75">
      <c r="A38" t="s">
        <v>60</v>
      </c>
      <c r="E38" s="39" t="s">
        <v>3038</v>
      </c>
    </row>
    <row r="39" spans="1:16" ht="12.75">
      <c r="A39" t="s">
        <v>50</v>
      </c>
      <c s="34" t="s">
        <v>85</v>
      </c>
      <c s="34" t="s">
        <v>3073</v>
      </c>
      <c s="35" t="s">
        <v>5</v>
      </c>
      <c s="6" t="s">
        <v>3074</v>
      </c>
      <c s="36" t="s">
        <v>144</v>
      </c>
      <c s="37">
        <v>0.623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38.25">
      <c r="A41" s="35" t="s">
        <v>59</v>
      </c>
      <c r="E41" s="40" t="s">
        <v>3149</v>
      </c>
    </row>
    <row r="42" spans="1:5" ht="242.25">
      <c r="A42" t="s">
        <v>60</v>
      </c>
      <c r="E42" s="39" t="s">
        <v>3076</v>
      </c>
    </row>
    <row r="43" spans="1:16" ht="12.75">
      <c r="A43" t="s">
        <v>50</v>
      </c>
      <c s="34" t="s">
        <v>88</v>
      </c>
      <c s="34" t="s">
        <v>2874</v>
      </c>
      <c s="35" t="s">
        <v>5</v>
      </c>
      <c s="6" t="s">
        <v>2875</v>
      </c>
      <c s="36" t="s">
        <v>144</v>
      </c>
      <c s="37">
        <v>2.241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76.5">
      <c r="A45" s="35" t="s">
        <v>59</v>
      </c>
      <c r="E45" s="40" t="s">
        <v>3150</v>
      </c>
    </row>
    <row r="46" spans="1:5" ht="229.5">
      <c r="A46" t="s">
        <v>60</v>
      </c>
      <c r="E46" s="39" t="s">
        <v>2877</v>
      </c>
    </row>
    <row r="47" spans="1:16" ht="12.75">
      <c r="A47" t="s">
        <v>50</v>
      </c>
      <c s="34" t="s">
        <v>91</v>
      </c>
      <c s="34" t="s">
        <v>3077</v>
      </c>
      <c s="35" t="s">
        <v>5</v>
      </c>
      <c s="6" t="s">
        <v>2738</v>
      </c>
      <c s="36" t="s">
        <v>151</v>
      </c>
      <c s="37">
        <v>29.136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25.5">
      <c r="A49" s="35" t="s">
        <v>59</v>
      </c>
      <c r="E49" s="40" t="s">
        <v>3151</v>
      </c>
    </row>
    <row r="50" spans="1:5" ht="25.5">
      <c r="A50" t="s">
        <v>60</v>
      </c>
      <c r="E50" s="39" t="s">
        <v>2740</v>
      </c>
    </row>
    <row r="51" spans="1:16" ht="12.75">
      <c r="A51" t="s">
        <v>50</v>
      </c>
      <c s="34" t="s">
        <v>94</v>
      </c>
      <c s="34" t="s">
        <v>2720</v>
      </c>
      <c s="35" t="s">
        <v>5</v>
      </c>
      <c s="6" t="s">
        <v>2721</v>
      </c>
      <c s="36" t="s">
        <v>151</v>
      </c>
      <c s="37">
        <v>2.667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3152</v>
      </c>
    </row>
    <row r="54" spans="1:5" ht="38.25">
      <c r="A54" t="s">
        <v>60</v>
      </c>
      <c r="E54" s="39" t="s">
        <v>2723</v>
      </c>
    </row>
    <row r="55" spans="1:16" ht="12.75">
      <c r="A55" t="s">
        <v>50</v>
      </c>
      <c s="34" t="s">
        <v>97</v>
      </c>
      <c s="34" t="s">
        <v>2724</v>
      </c>
      <c s="35" t="s">
        <v>5</v>
      </c>
      <c s="6" t="s">
        <v>2725</v>
      </c>
      <c s="36" t="s">
        <v>151</v>
      </c>
      <c s="37">
        <v>2.667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3153</v>
      </c>
    </row>
    <row r="58" spans="1:5" ht="25.5">
      <c r="A58" t="s">
        <v>60</v>
      </c>
      <c r="E58" s="39" t="s">
        <v>2728</v>
      </c>
    </row>
    <row r="59" spans="1:13" ht="12.75">
      <c r="A59" t="s">
        <v>47</v>
      </c>
      <c r="C59" s="31" t="s">
        <v>4</v>
      </c>
      <c r="E59" s="33" t="s">
        <v>2328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50</v>
      </c>
      <c s="34" t="s">
        <v>100</v>
      </c>
      <c s="34" t="s">
        <v>3154</v>
      </c>
      <c s="35" t="s">
        <v>5</v>
      </c>
      <c s="6" t="s">
        <v>3155</v>
      </c>
      <c s="36" t="s">
        <v>144</v>
      </c>
      <c s="37">
        <v>2.1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38.25">
      <c r="A62" s="35" t="s">
        <v>59</v>
      </c>
      <c r="E62" s="40" t="s">
        <v>3156</v>
      </c>
    </row>
    <row r="63" spans="1:5" ht="369.75">
      <c r="A63" t="s">
        <v>60</v>
      </c>
      <c r="E63" s="39" t="s">
        <v>2431</v>
      </c>
    </row>
    <row r="64" spans="1:13" ht="12.75">
      <c r="A64" t="s">
        <v>47</v>
      </c>
      <c r="C64" s="31" t="s">
        <v>74</v>
      </c>
      <c r="E64" s="33" t="s">
        <v>2439</v>
      </c>
      <c r="J64" s="32">
        <f>0</f>
      </c>
      <c s="32">
        <f>0</f>
      </c>
      <c s="32">
        <f>0+L65+L69+L73+L77+L81+L85+L89</f>
      </c>
      <c s="32">
        <f>0+M65+M69+M73+M77+M81+M85+M89</f>
      </c>
    </row>
    <row r="65" spans="1:16" ht="25.5">
      <c r="A65" t="s">
        <v>50</v>
      </c>
      <c s="34" t="s">
        <v>103</v>
      </c>
      <c s="34" t="s">
        <v>3080</v>
      </c>
      <c s="35" t="s">
        <v>5</v>
      </c>
      <c s="6" t="s">
        <v>3081</v>
      </c>
      <c s="36" t="s">
        <v>151</v>
      </c>
      <c s="37">
        <v>32.122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38.25">
      <c r="A67" s="35" t="s">
        <v>59</v>
      </c>
      <c r="E67" s="40" t="s">
        <v>3157</v>
      </c>
    </row>
    <row r="68" spans="1:5" ht="51">
      <c r="A68" t="s">
        <v>60</v>
      </c>
      <c r="E68" s="39" t="s">
        <v>2509</v>
      </c>
    </row>
    <row r="69" spans="1:16" ht="12.75">
      <c r="A69" t="s">
        <v>50</v>
      </c>
      <c s="34" t="s">
        <v>110</v>
      </c>
      <c s="34" t="s">
        <v>3083</v>
      </c>
      <c s="35" t="s">
        <v>5</v>
      </c>
      <c s="6" t="s">
        <v>2507</v>
      </c>
      <c s="36" t="s">
        <v>151</v>
      </c>
      <c s="37">
        <v>32.122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38.25">
      <c r="A71" s="35" t="s">
        <v>59</v>
      </c>
      <c r="E71" s="40" t="s">
        <v>3158</v>
      </c>
    </row>
    <row r="72" spans="1:5" ht="51">
      <c r="A72" t="s">
        <v>60</v>
      </c>
      <c r="E72" s="39" t="s">
        <v>2509</v>
      </c>
    </row>
    <row r="73" spans="1:16" ht="12.75">
      <c r="A73" t="s">
        <v>50</v>
      </c>
      <c s="34" t="s">
        <v>113</v>
      </c>
      <c s="34" t="s">
        <v>3085</v>
      </c>
      <c s="35" t="s">
        <v>5</v>
      </c>
      <c s="6" t="s">
        <v>3086</v>
      </c>
      <c s="36" t="s">
        <v>151</v>
      </c>
      <c s="37">
        <v>32.122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38.25">
      <c r="A75" s="35" t="s">
        <v>59</v>
      </c>
      <c r="E75" s="40" t="s">
        <v>3159</v>
      </c>
    </row>
    <row r="76" spans="1:5" ht="51">
      <c r="A76" t="s">
        <v>60</v>
      </c>
      <c r="E76" s="39" t="s">
        <v>3088</v>
      </c>
    </row>
    <row r="77" spans="1:16" ht="12.75">
      <c r="A77" t="s">
        <v>50</v>
      </c>
      <c s="34" t="s">
        <v>116</v>
      </c>
      <c s="34" t="s">
        <v>3089</v>
      </c>
      <c s="35" t="s">
        <v>5</v>
      </c>
      <c s="6" t="s">
        <v>3090</v>
      </c>
      <c s="36" t="s">
        <v>151</v>
      </c>
      <c s="37">
        <v>29.136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63.75">
      <c r="A79" s="35" t="s">
        <v>59</v>
      </c>
      <c r="E79" s="40" t="s">
        <v>3160</v>
      </c>
    </row>
    <row r="80" spans="1:5" ht="51">
      <c r="A80" t="s">
        <v>60</v>
      </c>
      <c r="E80" s="39" t="s">
        <v>3088</v>
      </c>
    </row>
    <row r="81" spans="1:16" ht="12.75">
      <c r="A81" t="s">
        <v>50</v>
      </c>
      <c s="34" t="s">
        <v>119</v>
      </c>
      <c s="34" t="s">
        <v>3092</v>
      </c>
      <c s="35" t="s">
        <v>5</v>
      </c>
      <c s="6" t="s">
        <v>3093</v>
      </c>
      <c s="36" t="s">
        <v>151</v>
      </c>
      <c s="37">
        <v>29.136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38.25">
      <c r="A83" s="35" t="s">
        <v>59</v>
      </c>
      <c r="E83" s="40" t="s">
        <v>3161</v>
      </c>
    </row>
    <row r="84" spans="1:5" ht="140.25">
      <c r="A84" t="s">
        <v>60</v>
      </c>
      <c r="E84" s="39" t="s">
        <v>3095</v>
      </c>
    </row>
    <row r="85" spans="1:16" ht="12.75">
      <c r="A85" t="s">
        <v>50</v>
      </c>
      <c s="34" t="s">
        <v>122</v>
      </c>
      <c s="34" t="s">
        <v>3096</v>
      </c>
      <c s="35" t="s">
        <v>5</v>
      </c>
      <c s="6" t="s">
        <v>3097</v>
      </c>
      <c s="36" t="s">
        <v>151</v>
      </c>
      <c s="37">
        <v>30.593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38.25">
      <c r="A87" s="35" t="s">
        <v>59</v>
      </c>
      <c r="E87" s="40" t="s">
        <v>3162</v>
      </c>
    </row>
    <row r="88" spans="1:5" ht="140.25">
      <c r="A88" t="s">
        <v>60</v>
      </c>
      <c r="E88" s="39" t="s">
        <v>3095</v>
      </c>
    </row>
    <row r="89" spans="1:16" ht="12.75">
      <c r="A89" t="s">
        <v>50</v>
      </c>
      <c s="34" t="s">
        <v>125</v>
      </c>
      <c s="34" t="s">
        <v>3106</v>
      </c>
      <c s="35" t="s">
        <v>5</v>
      </c>
      <c s="6" t="s">
        <v>3107</v>
      </c>
      <c s="36" t="s">
        <v>69</v>
      </c>
      <c s="37">
        <v>23.807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63.75">
      <c r="A91" s="35" t="s">
        <v>59</v>
      </c>
      <c r="E91" s="40" t="s">
        <v>3163</v>
      </c>
    </row>
    <row r="92" spans="1:5" ht="38.25">
      <c r="A92" t="s">
        <v>60</v>
      </c>
      <c r="E92" s="39" t="s">
        <v>3109</v>
      </c>
    </row>
    <row r="93" spans="1:13" ht="12.75">
      <c r="A93" t="s">
        <v>47</v>
      </c>
      <c r="C93" s="31" t="s">
        <v>82</v>
      </c>
      <c r="E93" s="33" t="s">
        <v>2784</v>
      </c>
      <c r="J93" s="32">
        <f>0</f>
      </c>
      <c s="32">
        <f>0</f>
      </c>
      <c s="32">
        <f>0+L94+L98</f>
      </c>
      <c s="32">
        <f>0+M94+M98</f>
      </c>
    </row>
    <row r="94" spans="1:16" ht="12.75">
      <c r="A94" t="s">
        <v>50</v>
      </c>
      <c s="34" t="s">
        <v>128</v>
      </c>
      <c s="34" t="s">
        <v>3164</v>
      </c>
      <c s="35" t="s">
        <v>5</v>
      </c>
      <c s="6" t="s">
        <v>3165</v>
      </c>
      <c s="36" t="s">
        <v>69</v>
      </c>
      <c s="37">
        <v>1.5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38.25">
      <c r="A96" s="35" t="s">
        <v>59</v>
      </c>
      <c r="E96" s="40" t="s">
        <v>3166</v>
      </c>
    </row>
    <row r="97" spans="1:5" ht="255">
      <c r="A97" t="s">
        <v>60</v>
      </c>
      <c r="E97" s="39" t="s">
        <v>3167</v>
      </c>
    </row>
    <row r="98" spans="1:16" ht="12.75">
      <c r="A98" t="s">
        <v>50</v>
      </c>
      <c s="34" t="s">
        <v>179</v>
      </c>
      <c s="34" t="s">
        <v>3168</v>
      </c>
      <c s="35" t="s">
        <v>5</v>
      </c>
      <c s="6" t="s">
        <v>3169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38.25">
      <c r="A100" s="35" t="s">
        <v>59</v>
      </c>
      <c r="E100" s="40" t="s">
        <v>3170</v>
      </c>
    </row>
    <row r="101" spans="1:5" ht="408">
      <c r="A101" t="s">
        <v>60</v>
      </c>
      <c r="E101" s="39" t="s">
        <v>3171</v>
      </c>
    </row>
    <row r="102" spans="1:13" ht="12.75">
      <c r="A102" t="s">
        <v>47</v>
      </c>
      <c r="C102" s="31" t="s">
        <v>85</v>
      </c>
      <c r="E102" s="33" t="s">
        <v>2337</v>
      </c>
      <c r="J102" s="32">
        <f>0</f>
      </c>
      <c s="32">
        <f>0</f>
      </c>
      <c s="32">
        <f>0+L103+L107+L111+L115+L119+L123+L127+L131+L135</f>
      </c>
      <c s="32">
        <f>0+M103+M107+M111+M115+M119+M123+M127+M131+M135</f>
      </c>
    </row>
    <row r="103" spans="1:16" ht="12.75">
      <c r="A103" t="s">
        <v>50</v>
      </c>
      <c s="34" t="s">
        <v>180</v>
      </c>
      <c s="34" t="s">
        <v>3110</v>
      </c>
      <c s="35" t="s">
        <v>5</v>
      </c>
      <c s="6" t="s">
        <v>3111</v>
      </c>
      <c s="36" t="s">
        <v>79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14.75">
      <c r="A105" s="35" t="s">
        <v>59</v>
      </c>
      <c r="E105" s="40" t="s">
        <v>3172</v>
      </c>
    </row>
    <row r="106" spans="1:5" ht="38.25">
      <c r="A106" t="s">
        <v>60</v>
      </c>
      <c r="E106" s="39" t="s">
        <v>3113</v>
      </c>
    </row>
    <row r="107" spans="1:16" ht="12.75">
      <c r="A107" t="s">
        <v>50</v>
      </c>
      <c s="34" t="s">
        <v>184</v>
      </c>
      <c s="34" t="s">
        <v>3114</v>
      </c>
      <c s="35" t="s">
        <v>5</v>
      </c>
      <c s="6" t="s">
        <v>3115</v>
      </c>
      <c s="36" t="s">
        <v>79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7.5">
      <c r="A109" s="35" t="s">
        <v>59</v>
      </c>
      <c r="E109" s="40" t="s">
        <v>3173</v>
      </c>
    </row>
    <row r="110" spans="1:5" ht="25.5">
      <c r="A110" t="s">
        <v>60</v>
      </c>
      <c r="E110" s="39" t="s">
        <v>3117</v>
      </c>
    </row>
    <row r="111" spans="1:16" ht="25.5">
      <c r="A111" t="s">
        <v>50</v>
      </c>
      <c s="34" t="s">
        <v>187</v>
      </c>
      <c s="34" t="s">
        <v>3118</v>
      </c>
      <c s="35" t="s">
        <v>5</v>
      </c>
      <c s="6" t="s">
        <v>3119</v>
      </c>
      <c s="36" t="s">
        <v>151</v>
      </c>
      <c s="37">
        <v>1.309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38.25">
      <c r="A113" s="35" t="s">
        <v>59</v>
      </c>
      <c r="E113" s="40" t="s">
        <v>3174</v>
      </c>
    </row>
    <row r="114" spans="1:5" ht="38.25">
      <c r="A114" t="s">
        <v>60</v>
      </c>
      <c r="E114" s="39" t="s">
        <v>3121</v>
      </c>
    </row>
    <row r="115" spans="1:16" ht="12.75">
      <c r="A115" t="s">
        <v>50</v>
      </c>
      <c s="34" t="s">
        <v>190</v>
      </c>
      <c s="34" t="s">
        <v>3175</v>
      </c>
      <c s="35" t="s">
        <v>5</v>
      </c>
      <c s="6" t="s">
        <v>3176</v>
      </c>
      <c s="36" t="s">
        <v>79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38.25">
      <c r="A117" s="35" t="s">
        <v>59</v>
      </c>
      <c r="E117" s="40" t="s">
        <v>3177</v>
      </c>
    </row>
    <row r="118" spans="1:5" ht="12.75">
      <c r="A118" t="s">
        <v>60</v>
      </c>
      <c r="E118" s="39" t="s">
        <v>3178</v>
      </c>
    </row>
    <row r="119" spans="1:16" ht="12.75">
      <c r="A119" t="s">
        <v>50</v>
      </c>
      <c s="34" t="s">
        <v>193</v>
      </c>
      <c s="34" t="s">
        <v>3122</v>
      </c>
      <c s="35" t="s">
        <v>5</v>
      </c>
      <c s="6" t="s">
        <v>3123</v>
      </c>
      <c s="36" t="s">
        <v>69</v>
      </c>
      <c s="37">
        <v>13.6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38.25">
      <c r="A121" s="35" t="s">
        <v>59</v>
      </c>
      <c r="E121" s="40" t="s">
        <v>3124</v>
      </c>
    </row>
    <row r="122" spans="1:5" ht="25.5">
      <c r="A122" t="s">
        <v>60</v>
      </c>
      <c r="E122" s="39" t="s">
        <v>3125</v>
      </c>
    </row>
    <row r="123" spans="1:16" ht="12.75">
      <c r="A123" t="s">
        <v>50</v>
      </c>
      <c s="34" t="s">
        <v>196</v>
      </c>
      <c s="34" t="s">
        <v>2521</v>
      </c>
      <c s="35" t="s">
        <v>5</v>
      </c>
      <c s="6" t="s">
        <v>2522</v>
      </c>
      <c s="36" t="s">
        <v>69</v>
      </c>
      <c s="37">
        <v>10.2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38.25">
      <c r="A125" s="35" t="s">
        <v>59</v>
      </c>
      <c r="E125" s="40" t="s">
        <v>3126</v>
      </c>
    </row>
    <row r="126" spans="1:5" ht="140.25">
      <c r="A126" t="s">
        <v>60</v>
      </c>
      <c r="E126" s="39" t="s">
        <v>2524</v>
      </c>
    </row>
    <row r="127" spans="1:16" ht="12.75">
      <c r="A127" t="s">
        <v>50</v>
      </c>
      <c s="34" t="s">
        <v>202</v>
      </c>
      <c s="34" t="s">
        <v>3179</v>
      </c>
      <c s="35" t="s">
        <v>5</v>
      </c>
      <c s="6" t="s">
        <v>3180</v>
      </c>
      <c s="36" t="s">
        <v>69</v>
      </c>
      <c s="37">
        <v>7.5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51">
      <c r="A129" s="35" t="s">
        <v>59</v>
      </c>
      <c r="E129" s="40" t="s">
        <v>3181</v>
      </c>
    </row>
    <row r="130" spans="1:5" ht="76.5">
      <c r="A130" t="s">
        <v>60</v>
      </c>
      <c r="E130" s="39" t="s">
        <v>3182</v>
      </c>
    </row>
    <row r="131" spans="1:16" ht="12.75">
      <c r="A131" t="s">
        <v>50</v>
      </c>
      <c s="34" t="s">
        <v>208</v>
      </c>
      <c s="34" t="s">
        <v>3130</v>
      </c>
      <c s="35" t="s">
        <v>5</v>
      </c>
      <c s="6" t="s">
        <v>2518</v>
      </c>
      <c s="36" t="s">
        <v>69</v>
      </c>
      <c s="37">
        <v>11.889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63.75">
      <c r="A133" s="35" t="s">
        <v>59</v>
      </c>
      <c r="E133" s="40" t="s">
        <v>3131</v>
      </c>
    </row>
    <row r="134" spans="1:5" ht="51">
      <c r="A134" t="s">
        <v>60</v>
      </c>
      <c r="E134" s="39" t="s">
        <v>2520</v>
      </c>
    </row>
    <row r="135" spans="1:16" ht="12.75">
      <c r="A135" t="s">
        <v>50</v>
      </c>
      <c s="34" t="s">
        <v>211</v>
      </c>
      <c s="34" t="s">
        <v>3183</v>
      </c>
      <c s="35" t="s">
        <v>5</v>
      </c>
      <c s="6" t="s">
        <v>3184</v>
      </c>
      <c s="36" t="s">
        <v>151</v>
      </c>
      <c s="37">
        <v>26.688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56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38.25">
      <c r="A137" s="35" t="s">
        <v>59</v>
      </c>
      <c r="E137" s="40" t="s">
        <v>3185</v>
      </c>
    </row>
    <row r="138" spans="1:5" ht="229.5">
      <c r="A138" t="s">
        <v>60</v>
      </c>
      <c r="E138" s="39" t="s">
        <v>3186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3055</v>
      </c>
      <c s="41">
        <f>Rekapitulace!C47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3055</v>
      </c>
      <c r="E4" s="26" t="s">
        <v>3056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COUNTIFS(L8:L63,"=0",A8:A63,"P")+COUNTIFS(L8:L63,"",A8:A63,"P")+SUM(Q8:Q63)</f>
      </c>
    </row>
    <row r="8" spans="1:13" ht="12.75">
      <c r="A8" t="s">
        <v>45</v>
      </c>
      <c r="C8" s="28" t="s">
        <v>3189</v>
      </c>
      <c r="E8" s="30" t="s">
        <v>3188</v>
      </c>
      <c r="J8" s="29">
        <f>0+J9+J18+J27+J32+J45+J50</f>
      </c>
      <c s="29">
        <f>0+K9+K18+K27+K32+K45+K50</f>
      </c>
      <c s="29">
        <f>0+L9+L18+L27+L32+L45+L50</f>
      </c>
      <c s="29">
        <f>0+M9+M18+M27+M32+M45+M50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28</v>
      </c>
      <c s="34" t="s">
        <v>135</v>
      </c>
      <c s="35" t="s">
        <v>136</v>
      </c>
      <c s="6" t="s">
        <v>2314</v>
      </c>
      <c s="36" t="s">
        <v>55</v>
      </c>
      <c s="37">
        <v>7.862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3190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26</v>
      </c>
      <c s="34" t="s">
        <v>3065</v>
      </c>
      <c s="35" t="s">
        <v>3066</v>
      </c>
      <c s="6" t="s">
        <v>3067</v>
      </c>
      <c s="36" t="s">
        <v>55</v>
      </c>
      <c s="37">
        <v>2.812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3191</v>
      </c>
    </row>
    <row r="17" spans="1:5" ht="242.25">
      <c r="A17" t="s">
        <v>60</v>
      </c>
      <c r="E17" s="39" t="s">
        <v>846</v>
      </c>
    </row>
    <row r="18" spans="1:13" ht="12.75">
      <c r="A18" t="s">
        <v>47</v>
      </c>
      <c r="C18" s="31" t="s">
        <v>51</v>
      </c>
      <c r="E18" s="33" t="s">
        <v>957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50</v>
      </c>
      <c s="34" t="s">
        <v>4</v>
      </c>
      <c s="34" t="s">
        <v>3035</v>
      </c>
      <c s="35" t="s">
        <v>5</v>
      </c>
      <c s="6" t="s">
        <v>3036</v>
      </c>
      <c s="36" t="s">
        <v>144</v>
      </c>
      <c s="37">
        <v>1.339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25.5">
      <c r="A21" s="35" t="s">
        <v>59</v>
      </c>
      <c r="E21" s="40" t="s">
        <v>3192</v>
      </c>
    </row>
    <row r="22" spans="1:5" ht="63.75">
      <c r="A22" t="s">
        <v>60</v>
      </c>
      <c r="E22" s="39" t="s">
        <v>3038</v>
      </c>
    </row>
    <row r="23" spans="1:16" ht="12.75">
      <c r="A23" t="s">
        <v>50</v>
      </c>
      <c s="34" t="s">
        <v>74</v>
      </c>
      <c s="34" t="s">
        <v>3077</v>
      </c>
      <c s="35" t="s">
        <v>5</v>
      </c>
      <c s="6" t="s">
        <v>2738</v>
      </c>
      <c s="36" t="s">
        <v>151</v>
      </c>
      <c s="37">
        <v>5.357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3193</v>
      </c>
    </row>
    <row r="26" spans="1:5" ht="25.5">
      <c r="A26" t="s">
        <v>60</v>
      </c>
      <c r="E26" s="39" t="s">
        <v>2740</v>
      </c>
    </row>
    <row r="27" spans="1:13" ht="12.75">
      <c r="A27" t="s">
        <v>47</v>
      </c>
      <c r="C27" s="31" t="s">
        <v>26</v>
      </c>
      <c r="E27" s="33" t="s">
        <v>2427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27</v>
      </c>
      <c s="34" t="s">
        <v>3194</v>
      </c>
      <c s="35" t="s">
        <v>5</v>
      </c>
      <c s="6" t="s">
        <v>3195</v>
      </c>
      <c s="36" t="s">
        <v>1754</v>
      </c>
      <c s="37">
        <v>621.883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25.5">
      <c r="A30" s="35" t="s">
        <v>59</v>
      </c>
      <c r="E30" s="40" t="s">
        <v>3196</v>
      </c>
    </row>
    <row r="31" spans="1:5" ht="293.25">
      <c r="A31" t="s">
        <v>60</v>
      </c>
      <c r="E31" s="39" t="s">
        <v>2908</v>
      </c>
    </row>
    <row r="32" spans="1:13" ht="12.75">
      <c r="A32" t="s">
        <v>47</v>
      </c>
      <c r="C32" s="31" t="s">
        <v>4</v>
      </c>
      <c r="E32" s="33" t="s">
        <v>2328</v>
      </c>
      <c r="J32" s="32">
        <f>0</f>
      </c>
      <c s="32">
        <f>0</f>
      </c>
      <c s="32">
        <f>0+L33+L37+L41</f>
      </c>
      <c s="32">
        <f>0+M33+M37+M41</f>
      </c>
    </row>
    <row r="33" spans="1:16" ht="12.75">
      <c r="A33" t="s">
        <v>50</v>
      </c>
      <c s="34" t="s">
        <v>65</v>
      </c>
      <c s="34" t="s">
        <v>543</v>
      </c>
      <c s="35" t="s">
        <v>5</v>
      </c>
      <c s="6" t="s">
        <v>544</v>
      </c>
      <c s="36" t="s">
        <v>144</v>
      </c>
      <c s="37">
        <v>1.071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12.75">
      <c r="A34" s="35" t="s">
        <v>57</v>
      </c>
      <c r="E34" s="39" t="s">
        <v>5</v>
      </c>
    </row>
    <row r="35" spans="1:5" ht="25.5">
      <c r="A35" s="35" t="s">
        <v>59</v>
      </c>
      <c r="E35" s="40" t="s">
        <v>3197</v>
      </c>
    </row>
    <row r="36" spans="1:5" ht="38.25">
      <c r="A36" t="s">
        <v>60</v>
      </c>
      <c r="E36" s="39" t="s">
        <v>2913</v>
      </c>
    </row>
    <row r="37" spans="1:16" ht="12.75">
      <c r="A37" t="s">
        <v>50</v>
      </c>
      <c s="34" t="s">
        <v>82</v>
      </c>
      <c s="34" t="s">
        <v>3198</v>
      </c>
      <c s="35" t="s">
        <v>5</v>
      </c>
      <c s="6" t="s">
        <v>3199</v>
      </c>
      <c s="36" t="s">
        <v>144</v>
      </c>
      <c s="37">
        <v>1.872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51">
      <c r="A39" s="35" t="s">
        <v>59</v>
      </c>
      <c r="E39" s="40" t="s">
        <v>3200</v>
      </c>
    </row>
    <row r="40" spans="1:5" ht="409.5">
      <c r="A40" t="s">
        <v>60</v>
      </c>
      <c r="E40" s="39" t="s">
        <v>3201</v>
      </c>
    </row>
    <row r="41" spans="1:16" ht="12.75">
      <c r="A41" t="s">
        <v>50</v>
      </c>
      <c s="34" t="s">
        <v>100</v>
      </c>
      <c s="34" t="s">
        <v>2763</v>
      </c>
      <c s="35" t="s">
        <v>5</v>
      </c>
      <c s="6" t="s">
        <v>2764</v>
      </c>
      <c s="36" t="s">
        <v>144</v>
      </c>
      <c s="37">
        <v>0.416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51">
      <c r="A43" s="35" t="s">
        <v>59</v>
      </c>
      <c r="E43" s="40" t="s">
        <v>3202</v>
      </c>
    </row>
    <row r="44" spans="1:5" ht="369.75">
      <c r="A44" t="s">
        <v>60</v>
      </c>
      <c r="E44" s="39" t="s">
        <v>2431</v>
      </c>
    </row>
    <row r="45" spans="1:13" ht="12.75">
      <c r="A45" t="s">
        <v>47</v>
      </c>
      <c r="C45" s="31" t="s">
        <v>74</v>
      </c>
      <c r="E45" s="33" t="s">
        <v>2439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50</v>
      </c>
      <c s="34" t="s">
        <v>85</v>
      </c>
      <c s="34" t="s">
        <v>3203</v>
      </c>
      <c s="35" t="s">
        <v>5</v>
      </c>
      <c s="6" t="s">
        <v>2661</v>
      </c>
      <c s="36" t="s">
        <v>151</v>
      </c>
      <c s="37">
        <v>5.357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38.25">
      <c r="A48" s="35" t="s">
        <v>59</v>
      </c>
      <c r="E48" s="40" t="s">
        <v>3204</v>
      </c>
    </row>
    <row r="49" spans="1:5" ht="102">
      <c r="A49" t="s">
        <v>60</v>
      </c>
      <c r="E49" s="39" t="s">
        <v>2663</v>
      </c>
    </row>
    <row r="50" spans="1:13" ht="12.75">
      <c r="A50" t="s">
        <v>47</v>
      </c>
      <c r="C50" s="31" t="s">
        <v>85</v>
      </c>
      <c r="E50" s="33" t="s">
        <v>2337</v>
      </c>
      <c r="J50" s="32">
        <f>0</f>
      </c>
      <c s="32">
        <f>0</f>
      </c>
      <c s="32">
        <f>0+L51+L55+L59+L63</f>
      </c>
      <c s="32">
        <f>0+M51+M55+M59+M63</f>
      </c>
    </row>
    <row r="51" spans="1:16" ht="12.75">
      <c r="A51" t="s">
        <v>50</v>
      </c>
      <c s="34" t="s">
        <v>88</v>
      </c>
      <c s="34" t="s">
        <v>3110</v>
      </c>
      <c s="35" t="s">
        <v>5</v>
      </c>
      <c s="6" t="s">
        <v>3111</v>
      </c>
      <c s="36" t="s">
        <v>79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25.5">
      <c r="A53" s="35" t="s">
        <v>59</v>
      </c>
      <c r="E53" s="40" t="s">
        <v>3205</v>
      </c>
    </row>
    <row r="54" spans="1:5" ht="38.25">
      <c r="A54" t="s">
        <v>60</v>
      </c>
      <c r="E54" s="39" t="s">
        <v>3113</v>
      </c>
    </row>
    <row r="55" spans="1:16" ht="12.75">
      <c r="A55" t="s">
        <v>50</v>
      </c>
      <c s="34" t="s">
        <v>91</v>
      </c>
      <c s="34" t="s">
        <v>3114</v>
      </c>
      <c s="35" t="s">
        <v>5</v>
      </c>
      <c s="6" t="s">
        <v>3115</v>
      </c>
      <c s="36" t="s">
        <v>79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51">
      <c r="A57" s="35" t="s">
        <v>59</v>
      </c>
      <c r="E57" s="40" t="s">
        <v>3206</v>
      </c>
    </row>
    <row r="58" spans="1:5" ht="25.5">
      <c r="A58" t="s">
        <v>60</v>
      </c>
      <c r="E58" s="39" t="s">
        <v>3117</v>
      </c>
    </row>
    <row r="59" spans="1:16" ht="12.75">
      <c r="A59" t="s">
        <v>50</v>
      </c>
      <c s="34" t="s">
        <v>94</v>
      </c>
      <c s="34" t="s">
        <v>2545</v>
      </c>
      <c s="35" t="s">
        <v>5</v>
      </c>
      <c s="6" t="s">
        <v>2546</v>
      </c>
      <c s="36" t="s">
        <v>151</v>
      </c>
      <c s="37">
        <v>7.412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38.25">
      <c r="A61" s="35" t="s">
        <v>59</v>
      </c>
      <c r="E61" s="40" t="s">
        <v>3207</v>
      </c>
    </row>
    <row r="62" spans="1:5" ht="178.5">
      <c r="A62" t="s">
        <v>60</v>
      </c>
      <c r="E62" s="39" t="s">
        <v>2548</v>
      </c>
    </row>
    <row r="63" spans="1:16" ht="12.75">
      <c r="A63" t="s">
        <v>50</v>
      </c>
      <c s="34" t="s">
        <v>97</v>
      </c>
      <c s="34" t="s">
        <v>3208</v>
      </c>
      <c s="35" t="s">
        <v>5</v>
      </c>
      <c s="6" t="s">
        <v>3209</v>
      </c>
      <c s="36" t="s">
        <v>151</v>
      </c>
      <c s="37">
        <v>2.268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25.5">
      <c r="A65" s="35" t="s">
        <v>59</v>
      </c>
      <c r="E65" s="40" t="s">
        <v>3210</v>
      </c>
    </row>
    <row r="66" spans="1:5" ht="267.75">
      <c r="A66" t="s">
        <v>60</v>
      </c>
      <c r="E66" s="39" t="s">
        <v>3015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3055</v>
      </c>
      <c s="41">
        <f>Rekapitulace!C47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3055</v>
      </c>
      <c r="E4" s="26" t="s">
        <v>3056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COUNTIFS(L8:L89,"=0",A8:A89,"P")+COUNTIFS(L8:L89,"",A8:A89,"P")+SUM(Q8:Q89)</f>
      </c>
    </row>
    <row r="8" spans="1:13" ht="12.75">
      <c r="A8" t="s">
        <v>45</v>
      </c>
      <c r="C8" s="28" t="s">
        <v>3213</v>
      </c>
      <c r="E8" s="30" t="s">
        <v>3212</v>
      </c>
      <c r="J8" s="29">
        <f>0+J9+J22+J39+J64</f>
      </c>
      <c s="29">
        <f>0+K9+K22+K39+K64</f>
      </c>
      <c s="29">
        <f>0+L9+L22+L39+L64</f>
      </c>
      <c s="29">
        <f>0+M9+M22+M39+M64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28</v>
      </c>
      <c s="34" t="s">
        <v>240</v>
      </c>
      <c s="35" t="s">
        <v>241</v>
      </c>
      <c s="6" t="s">
        <v>3061</v>
      </c>
      <c s="36" t="s">
        <v>55</v>
      </c>
      <c s="37">
        <v>1.272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51">
      <c r="A12" s="35" t="s">
        <v>59</v>
      </c>
      <c r="E12" s="40" t="s">
        <v>3214</v>
      </c>
    </row>
    <row r="13" spans="1:5" ht="242.25">
      <c r="A13" t="s">
        <v>60</v>
      </c>
      <c r="E13" s="39" t="s">
        <v>3063</v>
      </c>
    </row>
    <row r="14" spans="1:16" ht="25.5">
      <c r="A14" t="s">
        <v>50</v>
      </c>
      <c s="34" t="s">
        <v>26</v>
      </c>
      <c s="34" t="s">
        <v>1297</v>
      </c>
      <c s="35" t="s">
        <v>1298</v>
      </c>
      <c s="6" t="s">
        <v>2316</v>
      </c>
      <c s="36" t="s">
        <v>55</v>
      </c>
      <c s="37">
        <v>1.395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51">
      <c r="A16" s="35" t="s">
        <v>59</v>
      </c>
      <c r="E16" s="40" t="s">
        <v>3215</v>
      </c>
    </row>
    <row r="17" spans="1:5" ht="242.25">
      <c r="A17" t="s">
        <v>60</v>
      </c>
      <c r="E17" s="39" t="s">
        <v>846</v>
      </c>
    </row>
    <row r="18" spans="1:16" ht="25.5">
      <c r="A18" t="s">
        <v>50</v>
      </c>
      <c s="34" t="s">
        <v>4</v>
      </c>
      <c s="34" t="s">
        <v>3065</v>
      </c>
      <c s="35" t="s">
        <v>3066</v>
      </c>
      <c s="6" t="s">
        <v>3067</v>
      </c>
      <c s="36" t="s">
        <v>55</v>
      </c>
      <c s="37">
        <v>1.821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51">
      <c r="A20" s="35" t="s">
        <v>59</v>
      </c>
      <c r="E20" s="40" t="s">
        <v>3216</v>
      </c>
    </row>
    <row r="21" spans="1:5" ht="242.25">
      <c r="A21" t="s">
        <v>60</v>
      </c>
      <c r="E21" s="39" t="s">
        <v>846</v>
      </c>
    </row>
    <row r="22" spans="1:13" ht="12.75">
      <c r="A22" t="s">
        <v>47</v>
      </c>
      <c r="C22" s="31" t="s">
        <v>51</v>
      </c>
      <c r="E22" s="33" t="s">
        <v>957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50</v>
      </c>
      <c s="34" t="s">
        <v>74</v>
      </c>
      <c s="34" t="s">
        <v>3035</v>
      </c>
      <c s="35" t="s">
        <v>5</v>
      </c>
      <c s="6" t="s">
        <v>3036</v>
      </c>
      <c s="36" t="s">
        <v>144</v>
      </c>
      <c s="37">
        <v>0.867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51">
      <c r="A25" s="35" t="s">
        <v>59</v>
      </c>
      <c r="E25" s="40" t="s">
        <v>3217</v>
      </c>
    </row>
    <row r="26" spans="1:5" ht="63.75">
      <c r="A26" t="s">
        <v>60</v>
      </c>
      <c r="E26" s="39" t="s">
        <v>3038</v>
      </c>
    </row>
    <row r="27" spans="1:16" ht="12.75">
      <c r="A27" t="s">
        <v>50</v>
      </c>
      <c s="34" t="s">
        <v>27</v>
      </c>
      <c s="34" t="s">
        <v>3070</v>
      </c>
      <c s="35" t="s">
        <v>5</v>
      </c>
      <c s="6" t="s">
        <v>3071</v>
      </c>
      <c s="36" t="s">
        <v>144</v>
      </c>
      <c s="37">
        <v>0.578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63.75">
      <c r="A29" s="35" t="s">
        <v>59</v>
      </c>
      <c r="E29" s="40" t="s">
        <v>3218</v>
      </c>
    </row>
    <row r="30" spans="1:5" ht="63.75">
      <c r="A30" t="s">
        <v>60</v>
      </c>
      <c r="E30" s="39" t="s">
        <v>3038</v>
      </c>
    </row>
    <row r="31" spans="1:16" ht="12.75">
      <c r="A31" t="s">
        <v>50</v>
      </c>
      <c s="34" t="s">
        <v>65</v>
      </c>
      <c s="34" t="s">
        <v>3073</v>
      </c>
      <c s="35" t="s">
        <v>5</v>
      </c>
      <c s="6" t="s">
        <v>3074</v>
      </c>
      <c s="36" t="s">
        <v>144</v>
      </c>
      <c s="37">
        <v>0.155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63.75">
      <c r="A33" s="35" t="s">
        <v>59</v>
      </c>
      <c r="E33" s="40" t="s">
        <v>3219</v>
      </c>
    </row>
    <row r="34" spans="1:5" ht="242.25">
      <c r="A34" t="s">
        <v>60</v>
      </c>
      <c r="E34" s="39" t="s">
        <v>3076</v>
      </c>
    </row>
    <row r="35" spans="1:16" ht="12.75">
      <c r="A35" t="s">
        <v>50</v>
      </c>
      <c s="34" t="s">
        <v>82</v>
      </c>
      <c s="34" t="s">
        <v>3077</v>
      </c>
      <c s="35" t="s">
        <v>5</v>
      </c>
      <c s="6" t="s">
        <v>2738</v>
      </c>
      <c s="36" t="s">
        <v>151</v>
      </c>
      <c s="37">
        <v>5.781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51">
      <c r="A37" s="35" t="s">
        <v>59</v>
      </c>
      <c r="E37" s="40" t="s">
        <v>3220</v>
      </c>
    </row>
    <row r="38" spans="1:5" ht="25.5">
      <c r="A38" t="s">
        <v>60</v>
      </c>
      <c r="E38" s="39" t="s">
        <v>2740</v>
      </c>
    </row>
    <row r="39" spans="1:13" ht="12.75">
      <c r="A39" t="s">
        <v>47</v>
      </c>
      <c r="C39" s="31" t="s">
        <v>74</v>
      </c>
      <c r="E39" s="33" t="s">
        <v>2439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25.5">
      <c r="A40" t="s">
        <v>50</v>
      </c>
      <c s="34" t="s">
        <v>85</v>
      </c>
      <c s="34" t="s">
        <v>3080</v>
      </c>
      <c s="35" t="s">
        <v>5</v>
      </c>
      <c s="6" t="s">
        <v>3081</v>
      </c>
      <c s="36" t="s">
        <v>151</v>
      </c>
      <c s="37">
        <v>6.374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56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63.75">
      <c r="A42" s="35" t="s">
        <v>59</v>
      </c>
      <c r="E42" s="40" t="s">
        <v>3221</v>
      </c>
    </row>
    <row r="43" spans="1:5" ht="51">
      <c r="A43" t="s">
        <v>60</v>
      </c>
      <c r="E43" s="39" t="s">
        <v>2509</v>
      </c>
    </row>
    <row r="44" spans="1:16" ht="12.75">
      <c r="A44" t="s">
        <v>50</v>
      </c>
      <c s="34" t="s">
        <v>88</v>
      </c>
      <c s="34" t="s">
        <v>3085</v>
      </c>
      <c s="35" t="s">
        <v>5</v>
      </c>
      <c s="6" t="s">
        <v>3086</v>
      </c>
      <c s="36" t="s">
        <v>151</v>
      </c>
      <c s="37">
        <v>6.374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56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63.75">
      <c r="A46" s="35" t="s">
        <v>59</v>
      </c>
      <c r="E46" s="40" t="s">
        <v>3222</v>
      </c>
    </row>
    <row r="47" spans="1:5" ht="51">
      <c r="A47" t="s">
        <v>60</v>
      </c>
      <c r="E47" s="39" t="s">
        <v>3088</v>
      </c>
    </row>
    <row r="48" spans="1:16" ht="12.75">
      <c r="A48" t="s">
        <v>50</v>
      </c>
      <c s="34" t="s">
        <v>91</v>
      </c>
      <c s="34" t="s">
        <v>3089</v>
      </c>
      <c s="35" t="s">
        <v>5</v>
      </c>
      <c s="6" t="s">
        <v>3090</v>
      </c>
      <c s="36" t="s">
        <v>151</v>
      </c>
      <c s="37">
        <v>5.781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63.75">
      <c r="A50" s="35" t="s">
        <v>59</v>
      </c>
      <c r="E50" s="40" t="s">
        <v>3223</v>
      </c>
    </row>
    <row r="51" spans="1:5" ht="51">
      <c r="A51" t="s">
        <v>60</v>
      </c>
      <c r="E51" s="39" t="s">
        <v>3088</v>
      </c>
    </row>
    <row r="52" spans="1:16" ht="12.75">
      <c r="A52" t="s">
        <v>50</v>
      </c>
      <c s="34" t="s">
        <v>94</v>
      </c>
      <c s="34" t="s">
        <v>3092</v>
      </c>
      <c s="35" t="s">
        <v>5</v>
      </c>
      <c s="6" t="s">
        <v>3093</v>
      </c>
      <c s="36" t="s">
        <v>151</v>
      </c>
      <c s="37">
        <v>5.781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63.75">
      <c r="A54" s="35" t="s">
        <v>59</v>
      </c>
      <c r="E54" s="40" t="s">
        <v>3224</v>
      </c>
    </row>
    <row r="55" spans="1:5" ht="140.25">
      <c r="A55" t="s">
        <v>60</v>
      </c>
      <c r="E55" s="39" t="s">
        <v>3095</v>
      </c>
    </row>
    <row r="56" spans="1:16" ht="12.75">
      <c r="A56" t="s">
        <v>50</v>
      </c>
      <c s="34" t="s">
        <v>97</v>
      </c>
      <c s="34" t="s">
        <v>3096</v>
      </c>
      <c s="35" t="s">
        <v>5</v>
      </c>
      <c s="6" t="s">
        <v>3097</v>
      </c>
      <c s="36" t="s">
        <v>151</v>
      </c>
      <c s="37">
        <v>6.07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63.75">
      <c r="A58" s="35" t="s">
        <v>59</v>
      </c>
      <c r="E58" s="40" t="s">
        <v>3225</v>
      </c>
    </row>
    <row r="59" spans="1:5" ht="140.25">
      <c r="A59" t="s">
        <v>60</v>
      </c>
      <c r="E59" s="39" t="s">
        <v>3095</v>
      </c>
    </row>
    <row r="60" spans="1:16" ht="12.75">
      <c r="A60" t="s">
        <v>50</v>
      </c>
      <c s="34" t="s">
        <v>100</v>
      </c>
      <c s="34" t="s">
        <v>3106</v>
      </c>
      <c s="35" t="s">
        <v>5</v>
      </c>
      <c s="6" t="s">
        <v>3107</v>
      </c>
      <c s="36" t="s">
        <v>69</v>
      </c>
      <c s="37">
        <v>17.719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76.5">
      <c r="A62" s="35" t="s">
        <v>59</v>
      </c>
      <c r="E62" s="40" t="s">
        <v>3226</v>
      </c>
    </row>
    <row r="63" spans="1:5" ht="38.25">
      <c r="A63" t="s">
        <v>60</v>
      </c>
      <c r="E63" s="39" t="s">
        <v>3109</v>
      </c>
    </row>
    <row r="64" spans="1:13" ht="12.75">
      <c r="A64" t="s">
        <v>47</v>
      </c>
      <c r="C64" s="31" t="s">
        <v>85</v>
      </c>
      <c r="E64" s="33" t="s">
        <v>2337</v>
      </c>
      <c r="J64" s="32">
        <f>0</f>
      </c>
      <c s="32">
        <f>0</f>
      </c>
      <c s="32">
        <f>0+L65+L69+L73+L77+L81+L85+L89</f>
      </c>
      <c s="32">
        <f>0+M65+M69+M73+M77+M81+M85+M89</f>
      </c>
    </row>
    <row r="65" spans="1:16" ht="12.75">
      <c r="A65" t="s">
        <v>50</v>
      </c>
      <c s="34" t="s">
        <v>103</v>
      </c>
      <c s="34" t="s">
        <v>3110</v>
      </c>
      <c s="35" t="s">
        <v>5</v>
      </c>
      <c s="6" t="s">
        <v>3111</v>
      </c>
      <c s="36" t="s">
        <v>79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114.75">
      <c r="A67" s="35" t="s">
        <v>59</v>
      </c>
      <c r="E67" s="40" t="s">
        <v>3112</v>
      </c>
    </row>
    <row r="68" spans="1:5" ht="38.25">
      <c r="A68" t="s">
        <v>60</v>
      </c>
      <c r="E68" s="39" t="s">
        <v>3113</v>
      </c>
    </row>
    <row r="69" spans="1:16" ht="12.75">
      <c r="A69" t="s">
        <v>50</v>
      </c>
      <c s="34" t="s">
        <v>110</v>
      </c>
      <c s="34" t="s">
        <v>3114</v>
      </c>
      <c s="35" t="s">
        <v>5</v>
      </c>
      <c s="6" t="s">
        <v>3115</v>
      </c>
      <c s="36" t="s">
        <v>79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127.5">
      <c r="A71" s="35" t="s">
        <v>59</v>
      </c>
      <c r="E71" s="40" t="s">
        <v>3227</v>
      </c>
    </row>
    <row r="72" spans="1:5" ht="25.5">
      <c r="A72" t="s">
        <v>60</v>
      </c>
      <c r="E72" s="39" t="s">
        <v>3117</v>
      </c>
    </row>
    <row r="73" spans="1:16" ht="25.5">
      <c r="A73" t="s">
        <v>50</v>
      </c>
      <c s="34" t="s">
        <v>113</v>
      </c>
      <c s="34" t="s">
        <v>3118</v>
      </c>
      <c s="35" t="s">
        <v>5</v>
      </c>
      <c s="6" t="s">
        <v>3119</v>
      </c>
      <c s="36" t="s">
        <v>151</v>
      </c>
      <c s="37">
        <v>0.193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63.75">
      <c r="A75" s="35" t="s">
        <v>59</v>
      </c>
      <c r="E75" s="40" t="s">
        <v>3228</v>
      </c>
    </row>
    <row r="76" spans="1:5" ht="38.25">
      <c r="A76" t="s">
        <v>60</v>
      </c>
      <c r="E76" s="39" t="s">
        <v>3121</v>
      </c>
    </row>
    <row r="77" spans="1:16" ht="12.75">
      <c r="A77" t="s">
        <v>50</v>
      </c>
      <c s="34" t="s">
        <v>116</v>
      </c>
      <c s="34" t="s">
        <v>3122</v>
      </c>
      <c s="35" t="s">
        <v>5</v>
      </c>
      <c s="6" t="s">
        <v>3123</v>
      </c>
      <c s="36" t="s">
        <v>69</v>
      </c>
      <c s="37">
        <v>8.741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63.75">
      <c r="A79" s="35" t="s">
        <v>59</v>
      </c>
      <c r="E79" s="40" t="s">
        <v>3229</v>
      </c>
    </row>
    <row r="80" spans="1:5" ht="25.5">
      <c r="A80" t="s">
        <v>60</v>
      </c>
      <c r="E80" s="39" t="s">
        <v>3125</v>
      </c>
    </row>
    <row r="81" spans="1:16" ht="25.5">
      <c r="A81" t="s">
        <v>50</v>
      </c>
      <c s="34" t="s">
        <v>119</v>
      </c>
      <c s="34" t="s">
        <v>2599</v>
      </c>
      <c s="35" t="s">
        <v>5</v>
      </c>
      <c s="6" t="s">
        <v>2600</v>
      </c>
      <c s="36" t="s">
        <v>151</v>
      </c>
      <c s="37">
        <v>6.804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63.75">
      <c r="A83" s="35" t="s">
        <v>59</v>
      </c>
      <c r="E83" s="40" t="s">
        <v>3230</v>
      </c>
    </row>
    <row r="84" spans="1:5" ht="178.5">
      <c r="A84" t="s">
        <v>60</v>
      </c>
      <c r="E84" s="39" t="s">
        <v>2602</v>
      </c>
    </row>
    <row r="85" spans="1:16" ht="12.75">
      <c r="A85" t="s">
        <v>50</v>
      </c>
      <c s="34" t="s">
        <v>122</v>
      </c>
      <c s="34" t="s">
        <v>2545</v>
      </c>
      <c s="35" t="s">
        <v>5</v>
      </c>
      <c s="6" t="s">
        <v>2546</v>
      </c>
      <c s="36" t="s">
        <v>151</v>
      </c>
      <c s="37">
        <v>6.804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38.25">
      <c r="A87" s="35" t="s">
        <v>59</v>
      </c>
      <c r="E87" s="40" t="s">
        <v>3231</v>
      </c>
    </row>
    <row r="88" spans="1:5" ht="178.5">
      <c r="A88" t="s">
        <v>60</v>
      </c>
      <c r="E88" s="39" t="s">
        <v>2548</v>
      </c>
    </row>
    <row r="89" spans="1:16" ht="12.75">
      <c r="A89" t="s">
        <v>50</v>
      </c>
      <c s="34" t="s">
        <v>125</v>
      </c>
      <c s="34" t="s">
        <v>3232</v>
      </c>
      <c s="35" t="s">
        <v>5</v>
      </c>
      <c s="6" t="s">
        <v>3176</v>
      </c>
      <c s="36" t="s">
        <v>79</v>
      </c>
      <c s="37">
        <v>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51">
      <c r="A91" s="35" t="s">
        <v>59</v>
      </c>
      <c r="E91" s="40" t="s">
        <v>3233</v>
      </c>
    </row>
    <row r="92" spans="1:5" ht="12.75">
      <c r="A92" t="s">
        <v>60</v>
      </c>
      <c r="E92" s="39" t="s">
        <v>3178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3055</v>
      </c>
      <c s="41">
        <f>Rekapitulace!C47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3055</v>
      </c>
      <c r="E4" s="26" t="s">
        <v>3056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COUNTIFS(L8:L139,"=0",A8:A139,"P")+COUNTIFS(L8:L139,"",A8:A139,"P")+SUM(Q8:Q139)</f>
      </c>
    </row>
    <row r="8" spans="1:13" ht="12.75">
      <c r="A8" t="s">
        <v>45</v>
      </c>
      <c r="C8" s="28" t="s">
        <v>3236</v>
      </c>
      <c r="E8" s="30" t="s">
        <v>3235</v>
      </c>
      <c r="J8" s="29">
        <f>0+J9+J26+J59+J72+J101+J110</f>
      </c>
      <c s="29">
        <f>0+K9+K26+K59+K72+K101+K110</f>
      </c>
      <c s="29">
        <f>0+L9+L26+L59+L72+L101+L110</f>
      </c>
      <c s="29">
        <f>0+M9+M26+M59+M72+M101+M110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28</v>
      </c>
      <c s="34" t="s">
        <v>135</v>
      </c>
      <c s="35" t="s">
        <v>136</v>
      </c>
      <c s="6" t="s">
        <v>2314</v>
      </c>
      <c s="36" t="s">
        <v>55</v>
      </c>
      <c s="37">
        <v>37.214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42.25">
      <c r="A12" s="35" t="s">
        <v>59</v>
      </c>
      <c r="E12" s="40" t="s">
        <v>3237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26</v>
      </c>
      <c s="34" t="s">
        <v>240</v>
      </c>
      <c s="35" t="s">
        <v>241</v>
      </c>
      <c s="6" t="s">
        <v>3061</v>
      </c>
      <c s="36" t="s">
        <v>55</v>
      </c>
      <c s="37">
        <v>14.729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3238</v>
      </c>
    </row>
    <row r="17" spans="1:5" ht="242.25">
      <c r="A17" t="s">
        <v>60</v>
      </c>
      <c r="E17" s="39" t="s">
        <v>3063</v>
      </c>
    </row>
    <row r="18" spans="1:16" ht="25.5">
      <c r="A18" t="s">
        <v>50</v>
      </c>
      <c s="34" t="s">
        <v>4</v>
      </c>
      <c s="34" t="s">
        <v>1297</v>
      </c>
      <c s="35" t="s">
        <v>1298</v>
      </c>
      <c s="6" t="s">
        <v>2316</v>
      </c>
      <c s="36" t="s">
        <v>55</v>
      </c>
      <c s="37">
        <v>5.343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89.25">
      <c r="A20" s="35" t="s">
        <v>59</v>
      </c>
      <c r="E20" s="40" t="s">
        <v>3239</v>
      </c>
    </row>
    <row r="21" spans="1:5" ht="242.25">
      <c r="A21" t="s">
        <v>60</v>
      </c>
      <c r="E21" s="39" t="s">
        <v>846</v>
      </c>
    </row>
    <row r="22" spans="1:16" ht="25.5">
      <c r="A22" t="s">
        <v>50</v>
      </c>
      <c s="34" t="s">
        <v>74</v>
      </c>
      <c s="34" t="s">
        <v>3065</v>
      </c>
      <c s="35" t="s">
        <v>3066</v>
      </c>
      <c s="6" t="s">
        <v>3067</v>
      </c>
      <c s="36" t="s">
        <v>55</v>
      </c>
      <c s="37">
        <v>28.119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51">
      <c r="A24" s="35" t="s">
        <v>59</v>
      </c>
      <c r="E24" s="40" t="s">
        <v>3240</v>
      </c>
    </row>
    <row r="25" spans="1:5" ht="242.25">
      <c r="A25" t="s">
        <v>60</v>
      </c>
      <c r="E25" s="39" t="s">
        <v>846</v>
      </c>
    </row>
    <row r="26" spans="1:13" ht="12.75">
      <c r="A26" t="s">
        <v>47</v>
      </c>
      <c r="C26" s="31" t="s">
        <v>51</v>
      </c>
      <c r="E26" s="33" t="s">
        <v>957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50</v>
      </c>
      <c s="34" t="s">
        <v>27</v>
      </c>
      <c s="34" t="s">
        <v>3241</v>
      </c>
      <c s="35" t="s">
        <v>5</v>
      </c>
      <c s="6" t="s">
        <v>3242</v>
      </c>
      <c s="36" t="s">
        <v>151</v>
      </c>
      <c s="37">
        <v>7.136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51">
      <c r="A29" s="35" t="s">
        <v>59</v>
      </c>
      <c r="E29" s="40" t="s">
        <v>3243</v>
      </c>
    </row>
    <row r="30" spans="1:5" ht="25.5">
      <c r="A30" t="s">
        <v>60</v>
      </c>
      <c r="E30" s="39" t="s">
        <v>3244</v>
      </c>
    </row>
    <row r="31" spans="1:16" ht="12.75">
      <c r="A31" t="s">
        <v>50</v>
      </c>
      <c s="34" t="s">
        <v>65</v>
      </c>
      <c s="34" t="s">
        <v>3143</v>
      </c>
      <c s="35" t="s">
        <v>5</v>
      </c>
      <c s="6" t="s">
        <v>3144</v>
      </c>
      <c s="36" t="s">
        <v>144</v>
      </c>
      <c s="37">
        <v>2.137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63.75">
      <c r="A33" s="35" t="s">
        <v>59</v>
      </c>
      <c r="E33" s="40" t="s">
        <v>3245</v>
      </c>
    </row>
    <row r="34" spans="1:5" ht="76.5">
      <c r="A34" t="s">
        <v>60</v>
      </c>
      <c r="E34" s="39" t="s">
        <v>3146</v>
      </c>
    </row>
    <row r="35" spans="1:16" ht="25.5">
      <c r="A35" t="s">
        <v>50</v>
      </c>
      <c s="34" t="s">
        <v>82</v>
      </c>
      <c s="34" t="s">
        <v>3035</v>
      </c>
      <c s="35" t="s">
        <v>5</v>
      </c>
      <c s="6" t="s">
        <v>3036</v>
      </c>
      <c s="36" t="s">
        <v>144</v>
      </c>
      <c s="37">
        <v>25.93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51">
      <c r="A37" s="35" t="s">
        <v>59</v>
      </c>
      <c r="E37" s="40" t="s">
        <v>3246</v>
      </c>
    </row>
    <row r="38" spans="1:5" ht="63.75">
      <c r="A38" t="s">
        <v>60</v>
      </c>
      <c r="E38" s="39" t="s">
        <v>3038</v>
      </c>
    </row>
    <row r="39" spans="1:16" ht="12.75">
      <c r="A39" t="s">
        <v>50</v>
      </c>
      <c s="34" t="s">
        <v>85</v>
      </c>
      <c s="34" t="s">
        <v>3070</v>
      </c>
      <c s="35" t="s">
        <v>5</v>
      </c>
      <c s="6" t="s">
        <v>3071</v>
      </c>
      <c s="36" t="s">
        <v>144</v>
      </c>
      <c s="37">
        <v>6.695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63.75">
      <c r="A41" s="35" t="s">
        <v>59</v>
      </c>
      <c r="E41" s="40" t="s">
        <v>3247</v>
      </c>
    </row>
    <row r="42" spans="1:5" ht="63.75">
      <c r="A42" t="s">
        <v>60</v>
      </c>
      <c r="E42" s="39" t="s">
        <v>3038</v>
      </c>
    </row>
    <row r="43" spans="1:16" ht="12.75">
      <c r="A43" t="s">
        <v>50</v>
      </c>
      <c s="34" t="s">
        <v>88</v>
      </c>
      <c s="34" t="s">
        <v>3073</v>
      </c>
      <c s="35" t="s">
        <v>5</v>
      </c>
      <c s="6" t="s">
        <v>3074</v>
      </c>
      <c s="36" t="s">
        <v>144</v>
      </c>
      <c s="37">
        <v>1.233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63.75">
      <c r="A45" s="35" t="s">
        <v>59</v>
      </c>
      <c r="E45" s="40" t="s">
        <v>3248</v>
      </c>
    </row>
    <row r="46" spans="1:5" ht="242.25">
      <c r="A46" t="s">
        <v>60</v>
      </c>
      <c r="E46" s="39" t="s">
        <v>3076</v>
      </c>
    </row>
    <row r="47" spans="1:16" ht="12.75">
      <c r="A47" t="s">
        <v>50</v>
      </c>
      <c s="34" t="s">
        <v>91</v>
      </c>
      <c s="34" t="s">
        <v>3077</v>
      </c>
      <c s="35" t="s">
        <v>5</v>
      </c>
      <c s="6" t="s">
        <v>2738</v>
      </c>
      <c s="36" t="s">
        <v>151</v>
      </c>
      <c s="37">
        <v>58.225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51">
      <c r="A49" s="35" t="s">
        <v>59</v>
      </c>
      <c r="E49" s="40" t="s">
        <v>3249</v>
      </c>
    </row>
    <row r="50" spans="1:5" ht="25.5">
      <c r="A50" t="s">
        <v>60</v>
      </c>
      <c r="E50" s="39" t="s">
        <v>2740</v>
      </c>
    </row>
    <row r="51" spans="1:16" ht="12.75">
      <c r="A51" t="s">
        <v>50</v>
      </c>
      <c s="34" t="s">
        <v>94</v>
      </c>
      <c s="34" t="s">
        <v>2720</v>
      </c>
      <c s="35" t="s">
        <v>5</v>
      </c>
      <c s="6" t="s">
        <v>2721</v>
      </c>
      <c s="36" t="s">
        <v>151</v>
      </c>
      <c s="37">
        <v>3.686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3250</v>
      </c>
    </row>
    <row r="54" spans="1:5" ht="38.25">
      <c r="A54" t="s">
        <v>60</v>
      </c>
      <c r="E54" s="39" t="s">
        <v>2723</v>
      </c>
    </row>
    <row r="55" spans="1:16" ht="12.75">
      <c r="A55" t="s">
        <v>50</v>
      </c>
      <c s="34" t="s">
        <v>97</v>
      </c>
      <c s="34" t="s">
        <v>2724</v>
      </c>
      <c s="35" t="s">
        <v>5</v>
      </c>
      <c s="6" t="s">
        <v>2725</v>
      </c>
      <c s="36" t="s">
        <v>151</v>
      </c>
      <c s="37">
        <v>3.686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3251</v>
      </c>
    </row>
    <row r="58" spans="1:5" ht="25.5">
      <c r="A58" t="s">
        <v>60</v>
      </c>
      <c r="E58" s="39" t="s">
        <v>2728</v>
      </c>
    </row>
    <row r="59" spans="1:13" ht="12.75">
      <c r="A59" t="s">
        <v>47</v>
      </c>
      <c r="C59" s="31" t="s">
        <v>4</v>
      </c>
      <c r="E59" s="33" t="s">
        <v>2328</v>
      </c>
      <c r="J59" s="32">
        <f>0</f>
      </c>
      <c s="32">
        <f>0</f>
      </c>
      <c s="32">
        <f>0+L60+L64+L68</f>
      </c>
      <c s="32">
        <f>0+M60+M64+M68</f>
      </c>
    </row>
    <row r="60" spans="1:16" ht="12.75">
      <c r="A60" t="s">
        <v>50</v>
      </c>
      <c s="34" t="s">
        <v>100</v>
      </c>
      <c s="34" t="s">
        <v>2763</v>
      </c>
      <c s="35" t="s">
        <v>5</v>
      </c>
      <c s="6" t="s">
        <v>2764</v>
      </c>
      <c s="36" t="s">
        <v>144</v>
      </c>
      <c s="37">
        <v>0.116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89.25">
      <c r="A62" s="35" t="s">
        <v>59</v>
      </c>
      <c r="E62" s="40" t="s">
        <v>3252</v>
      </c>
    </row>
    <row r="63" spans="1:5" ht="369.75">
      <c r="A63" t="s">
        <v>60</v>
      </c>
      <c r="E63" s="39" t="s">
        <v>2431</v>
      </c>
    </row>
    <row r="64" spans="1:16" ht="12.75">
      <c r="A64" t="s">
        <v>50</v>
      </c>
      <c s="34" t="s">
        <v>103</v>
      </c>
      <c s="34" t="s">
        <v>3154</v>
      </c>
      <c s="35" t="s">
        <v>5</v>
      </c>
      <c s="6" t="s">
        <v>3155</v>
      </c>
      <c s="36" t="s">
        <v>144</v>
      </c>
      <c s="37">
        <v>2.52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63.75">
      <c r="A66" s="35" t="s">
        <v>59</v>
      </c>
      <c r="E66" s="40" t="s">
        <v>3253</v>
      </c>
    </row>
    <row r="67" spans="1:5" ht="369.75">
      <c r="A67" t="s">
        <v>60</v>
      </c>
      <c r="E67" s="39" t="s">
        <v>2431</v>
      </c>
    </row>
    <row r="68" spans="1:16" ht="12.75">
      <c r="A68" t="s">
        <v>50</v>
      </c>
      <c s="34" t="s">
        <v>110</v>
      </c>
      <c s="34" t="s">
        <v>2766</v>
      </c>
      <c s="35" t="s">
        <v>5</v>
      </c>
      <c s="6" t="s">
        <v>2767</v>
      </c>
      <c s="36" t="s">
        <v>144</v>
      </c>
      <c s="37">
        <v>0.126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56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3254</v>
      </c>
    </row>
    <row r="71" spans="1:5" ht="102">
      <c r="A71" t="s">
        <v>60</v>
      </c>
      <c r="E71" s="39" t="s">
        <v>2769</v>
      </c>
    </row>
    <row r="72" spans="1:13" ht="12.75">
      <c r="A72" t="s">
        <v>47</v>
      </c>
      <c r="C72" s="31" t="s">
        <v>74</v>
      </c>
      <c r="E72" s="33" t="s">
        <v>2439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25.5">
      <c r="A73" t="s">
        <v>50</v>
      </c>
      <c s="34" t="s">
        <v>113</v>
      </c>
      <c s="34" t="s">
        <v>3080</v>
      </c>
      <c s="35" t="s">
        <v>5</v>
      </c>
      <c s="6" t="s">
        <v>3081</v>
      </c>
      <c s="36" t="s">
        <v>151</v>
      </c>
      <c s="37">
        <v>64.193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63.75">
      <c r="A75" s="35" t="s">
        <v>59</v>
      </c>
      <c r="E75" s="40" t="s">
        <v>3255</v>
      </c>
    </row>
    <row r="76" spans="1:5" ht="51">
      <c r="A76" t="s">
        <v>60</v>
      </c>
      <c r="E76" s="39" t="s">
        <v>2509</v>
      </c>
    </row>
    <row r="77" spans="1:16" ht="12.75">
      <c r="A77" t="s">
        <v>50</v>
      </c>
      <c s="34" t="s">
        <v>116</v>
      </c>
      <c s="34" t="s">
        <v>3083</v>
      </c>
      <c s="35" t="s">
        <v>5</v>
      </c>
      <c s="6" t="s">
        <v>2507</v>
      </c>
      <c s="36" t="s">
        <v>151</v>
      </c>
      <c s="37">
        <v>67.403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63.75">
      <c r="A79" s="35" t="s">
        <v>59</v>
      </c>
      <c r="E79" s="40" t="s">
        <v>3256</v>
      </c>
    </row>
    <row r="80" spans="1:5" ht="51">
      <c r="A80" t="s">
        <v>60</v>
      </c>
      <c r="E80" s="39" t="s">
        <v>2509</v>
      </c>
    </row>
    <row r="81" spans="1:16" ht="12.75">
      <c r="A81" t="s">
        <v>50</v>
      </c>
      <c s="34" t="s">
        <v>119</v>
      </c>
      <c s="34" t="s">
        <v>3085</v>
      </c>
      <c s="35" t="s">
        <v>5</v>
      </c>
      <c s="6" t="s">
        <v>3086</v>
      </c>
      <c s="36" t="s">
        <v>151</v>
      </c>
      <c s="37">
        <v>64.193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63.75">
      <c r="A83" s="35" t="s">
        <v>59</v>
      </c>
      <c r="E83" s="40" t="s">
        <v>3257</v>
      </c>
    </row>
    <row r="84" spans="1:5" ht="51">
      <c r="A84" t="s">
        <v>60</v>
      </c>
      <c r="E84" s="39" t="s">
        <v>3088</v>
      </c>
    </row>
    <row r="85" spans="1:16" ht="12.75">
      <c r="A85" t="s">
        <v>50</v>
      </c>
      <c s="34" t="s">
        <v>122</v>
      </c>
      <c s="34" t="s">
        <v>3089</v>
      </c>
      <c s="35" t="s">
        <v>5</v>
      </c>
      <c s="6" t="s">
        <v>3090</v>
      </c>
      <c s="36" t="s">
        <v>151</v>
      </c>
      <c s="37">
        <v>58.225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63.75">
      <c r="A87" s="35" t="s">
        <v>59</v>
      </c>
      <c r="E87" s="40" t="s">
        <v>3258</v>
      </c>
    </row>
    <row r="88" spans="1:5" ht="51">
      <c r="A88" t="s">
        <v>60</v>
      </c>
      <c r="E88" s="39" t="s">
        <v>3088</v>
      </c>
    </row>
    <row r="89" spans="1:16" ht="12.75">
      <c r="A89" t="s">
        <v>50</v>
      </c>
      <c s="34" t="s">
        <v>125</v>
      </c>
      <c s="34" t="s">
        <v>3092</v>
      </c>
      <c s="35" t="s">
        <v>5</v>
      </c>
      <c s="6" t="s">
        <v>3093</v>
      </c>
      <c s="36" t="s">
        <v>151</v>
      </c>
      <c s="37">
        <v>58.225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63.75">
      <c r="A91" s="35" t="s">
        <v>59</v>
      </c>
      <c r="E91" s="40" t="s">
        <v>3259</v>
      </c>
    </row>
    <row r="92" spans="1:5" ht="140.25">
      <c r="A92" t="s">
        <v>60</v>
      </c>
      <c r="E92" s="39" t="s">
        <v>3095</v>
      </c>
    </row>
    <row r="93" spans="1:16" ht="12.75">
      <c r="A93" t="s">
        <v>50</v>
      </c>
      <c s="34" t="s">
        <v>128</v>
      </c>
      <c s="34" t="s">
        <v>3096</v>
      </c>
      <c s="35" t="s">
        <v>5</v>
      </c>
      <c s="6" t="s">
        <v>3097</v>
      </c>
      <c s="36" t="s">
        <v>151</v>
      </c>
      <c s="37">
        <v>61.136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51">
      <c r="A95" s="35" t="s">
        <v>59</v>
      </c>
      <c r="E95" s="40" t="s">
        <v>3260</v>
      </c>
    </row>
    <row r="96" spans="1:5" ht="140.25">
      <c r="A96" t="s">
        <v>60</v>
      </c>
      <c r="E96" s="39" t="s">
        <v>3095</v>
      </c>
    </row>
    <row r="97" spans="1:16" ht="12.75">
      <c r="A97" t="s">
        <v>50</v>
      </c>
      <c s="34" t="s">
        <v>179</v>
      </c>
      <c s="34" t="s">
        <v>3106</v>
      </c>
      <c s="35" t="s">
        <v>5</v>
      </c>
      <c s="6" t="s">
        <v>3107</v>
      </c>
      <c s="36" t="s">
        <v>69</v>
      </c>
      <c s="37">
        <v>39.606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56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89.25">
      <c r="A99" s="35" t="s">
        <v>59</v>
      </c>
      <c r="E99" s="40" t="s">
        <v>3261</v>
      </c>
    </row>
    <row r="100" spans="1:5" ht="38.25">
      <c r="A100" t="s">
        <v>60</v>
      </c>
      <c r="E100" s="39" t="s">
        <v>3109</v>
      </c>
    </row>
    <row r="101" spans="1:13" ht="12.75">
      <c r="A101" t="s">
        <v>47</v>
      </c>
      <c r="C101" s="31" t="s">
        <v>82</v>
      </c>
      <c r="E101" s="33" t="s">
        <v>2784</v>
      </c>
      <c r="J101" s="32">
        <f>0</f>
      </c>
      <c s="32">
        <f>0</f>
      </c>
      <c s="32">
        <f>0+L102+L106</f>
      </c>
      <c s="32">
        <f>0+M102+M106</f>
      </c>
    </row>
    <row r="102" spans="1:16" ht="12.75">
      <c r="A102" t="s">
        <v>50</v>
      </c>
      <c s="34" t="s">
        <v>180</v>
      </c>
      <c s="34" t="s">
        <v>3164</v>
      </c>
      <c s="35" t="s">
        <v>5</v>
      </c>
      <c s="6" t="s">
        <v>3165</v>
      </c>
      <c s="36" t="s">
        <v>69</v>
      </c>
      <c s="37">
        <v>3.6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63.75">
      <c r="A104" s="35" t="s">
        <v>59</v>
      </c>
      <c r="E104" s="40" t="s">
        <v>3262</v>
      </c>
    </row>
    <row r="105" spans="1:5" ht="255">
      <c r="A105" t="s">
        <v>60</v>
      </c>
      <c r="E105" s="39" t="s">
        <v>3167</v>
      </c>
    </row>
    <row r="106" spans="1:16" ht="12.75">
      <c r="A106" t="s">
        <v>50</v>
      </c>
      <c s="34" t="s">
        <v>184</v>
      </c>
      <c s="34" t="s">
        <v>3263</v>
      </c>
      <c s="35" t="s">
        <v>5</v>
      </c>
      <c s="6" t="s">
        <v>3264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63.75">
      <c r="A108" s="35" t="s">
        <v>59</v>
      </c>
      <c r="E108" s="40" t="s">
        <v>3265</v>
      </c>
    </row>
    <row r="109" spans="1:5" ht="63.75">
      <c r="A109" t="s">
        <v>60</v>
      </c>
      <c r="E109" s="39" t="s">
        <v>3266</v>
      </c>
    </row>
    <row r="110" spans="1:13" ht="12.75">
      <c r="A110" t="s">
        <v>47</v>
      </c>
      <c r="C110" s="31" t="s">
        <v>85</v>
      </c>
      <c r="E110" s="33" t="s">
        <v>2337</v>
      </c>
      <c r="J110" s="32">
        <f>0</f>
      </c>
      <c s="32">
        <f>0</f>
      </c>
      <c s="32">
        <f>0+L111+L115+L119+L123+L127+L131+L135+L139</f>
      </c>
      <c s="32">
        <f>0+M111+M115+M119+M123+M127+M131+M135+M139</f>
      </c>
    </row>
    <row r="111" spans="1:16" ht="12.75">
      <c r="A111" t="s">
        <v>50</v>
      </c>
      <c s="34" t="s">
        <v>187</v>
      </c>
      <c s="34" t="s">
        <v>3110</v>
      </c>
      <c s="35" t="s">
        <v>5</v>
      </c>
      <c s="6" t="s">
        <v>3111</v>
      </c>
      <c s="36" t="s">
        <v>79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14.75">
      <c r="A113" s="35" t="s">
        <v>59</v>
      </c>
      <c r="E113" s="40" t="s">
        <v>3112</v>
      </c>
    </row>
    <row r="114" spans="1:5" ht="38.25">
      <c r="A114" t="s">
        <v>60</v>
      </c>
      <c r="E114" s="39" t="s">
        <v>3113</v>
      </c>
    </row>
    <row r="115" spans="1:16" ht="12.75">
      <c r="A115" t="s">
        <v>50</v>
      </c>
      <c s="34" t="s">
        <v>190</v>
      </c>
      <c s="34" t="s">
        <v>3114</v>
      </c>
      <c s="35" t="s">
        <v>5</v>
      </c>
      <c s="6" t="s">
        <v>3115</v>
      </c>
      <c s="36" t="s">
        <v>79</v>
      </c>
      <c s="37">
        <v>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14.75">
      <c r="A117" s="35" t="s">
        <v>59</v>
      </c>
      <c r="E117" s="40" t="s">
        <v>3267</v>
      </c>
    </row>
    <row r="118" spans="1:5" ht="25.5">
      <c r="A118" t="s">
        <v>60</v>
      </c>
      <c r="E118" s="39" t="s">
        <v>3117</v>
      </c>
    </row>
    <row r="119" spans="1:16" ht="25.5">
      <c r="A119" t="s">
        <v>50</v>
      </c>
      <c s="34" t="s">
        <v>193</v>
      </c>
      <c s="34" t="s">
        <v>3118</v>
      </c>
      <c s="35" t="s">
        <v>5</v>
      </c>
      <c s="6" t="s">
        <v>3119</v>
      </c>
      <c s="36" t="s">
        <v>151</v>
      </c>
      <c s="37">
        <v>1.67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63.75">
      <c r="A121" s="35" t="s">
        <v>59</v>
      </c>
      <c r="E121" s="40" t="s">
        <v>3268</v>
      </c>
    </row>
    <row r="122" spans="1:5" ht="38.25">
      <c r="A122" t="s">
        <v>60</v>
      </c>
      <c r="E122" s="39" t="s">
        <v>3121</v>
      </c>
    </row>
    <row r="123" spans="1:16" ht="12.75">
      <c r="A123" t="s">
        <v>50</v>
      </c>
      <c s="34" t="s">
        <v>196</v>
      </c>
      <c s="34" t="s">
        <v>3122</v>
      </c>
      <c s="35" t="s">
        <v>5</v>
      </c>
      <c s="6" t="s">
        <v>3123</v>
      </c>
      <c s="36" t="s">
        <v>69</v>
      </c>
      <c s="37">
        <v>10.058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63.75">
      <c r="A125" s="35" t="s">
        <v>59</v>
      </c>
      <c r="E125" s="40" t="s">
        <v>3269</v>
      </c>
    </row>
    <row r="126" spans="1:5" ht="25.5">
      <c r="A126" t="s">
        <v>60</v>
      </c>
      <c r="E126" s="39" t="s">
        <v>3125</v>
      </c>
    </row>
    <row r="127" spans="1:16" ht="12.75">
      <c r="A127" t="s">
        <v>50</v>
      </c>
      <c s="34" t="s">
        <v>199</v>
      </c>
      <c s="34" t="s">
        <v>3179</v>
      </c>
      <c s="35" t="s">
        <v>5</v>
      </c>
      <c s="6" t="s">
        <v>3180</v>
      </c>
      <c s="36" t="s">
        <v>69</v>
      </c>
      <c s="37">
        <v>9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51">
      <c r="A129" s="35" t="s">
        <v>59</v>
      </c>
      <c r="E129" s="40" t="s">
        <v>3270</v>
      </c>
    </row>
    <row r="130" spans="1:5" ht="76.5">
      <c r="A130" t="s">
        <v>60</v>
      </c>
      <c r="E130" s="39" t="s">
        <v>3182</v>
      </c>
    </row>
    <row r="131" spans="1:16" ht="12.75">
      <c r="A131" t="s">
        <v>50</v>
      </c>
      <c s="34" t="s">
        <v>202</v>
      </c>
      <c s="34" t="s">
        <v>2545</v>
      </c>
      <c s="35" t="s">
        <v>5</v>
      </c>
      <c s="6" t="s">
        <v>2546</v>
      </c>
      <c s="36" t="s">
        <v>151</v>
      </c>
      <c s="37">
        <v>12.943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51">
      <c r="A133" s="35" t="s">
        <v>59</v>
      </c>
      <c r="E133" s="40" t="s">
        <v>3271</v>
      </c>
    </row>
    <row r="134" spans="1:5" ht="178.5">
      <c r="A134" t="s">
        <v>60</v>
      </c>
      <c r="E134" s="39" t="s">
        <v>2548</v>
      </c>
    </row>
    <row r="135" spans="1:16" ht="12.75">
      <c r="A135" t="s">
        <v>50</v>
      </c>
      <c s="34" t="s">
        <v>205</v>
      </c>
      <c s="34" t="s">
        <v>3232</v>
      </c>
      <c s="35" t="s">
        <v>5</v>
      </c>
      <c s="6" t="s">
        <v>3176</v>
      </c>
      <c s="36" t="s">
        <v>79</v>
      </c>
      <c s="37">
        <v>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56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51">
      <c r="A137" s="35" t="s">
        <v>59</v>
      </c>
      <c r="E137" s="40" t="s">
        <v>3233</v>
      </c>
    </row>
    <row r="138" spans="1:5" ht="12.75">
      <c r="A138" t="s">
        <v>60</v>
      </c>
      <c r="E138" s="39" t="s">
        <v>3178</v>
      </c>
    </row>
    <row r="139" spans="1:16" ht="12.75">
      <c r="A139" t="s">
        <v>50</v>
      </c>
      <c s="34" t="s">
        <v>208</v>
      </c>
      <c s="34" t="s">
        <v>3208</v>
      </c>
      <c s="35" t="s">
        <v>5</v>
      </c>
      <c s="6" t="s">
        <v>3209</v>
      </c>
      <c s="36" t="s">
        <v>151</v>
      </c>
      <c s="37">
        <v>36.792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56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51">
      <c r="A141" s="35" t="s">
        <v>59</v>
      </c>
      <c r="E141" s="40" t="s">
        <v>3272</v>
      </c>
    </row>
    <row r="142" spans="1:5" ht="267.75">
      <c r="A142" t="s">
        <v>60</v>
      </c>
      <c r="E142" s="39" t="s">
        <v>3015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COUNTIFS(L8:L174,"=0",A8:A174,"P")+COUNTIFS(L8:L174,"",A8:A174,"P")+SUM(Q8:Q174)</f>
      </c>
    </row>
    <row r="8" spans="1:13" ht="12.75">
      <c r="A8" t="s">
        <v>45</v>
      </c>
      <c r="C8" s="28" t="s">
        <v>3277</v>
      </c>
      <c r="E8" s="30" t="s">
        <v>3276</v>
      </c>
      <c r="J8" s="29">
        <f>0+J9+J18+J35+J44+J61+J86+J107+J136+J141</f>
      </c>
      <c s="29">
        <f>0+K9+K18+K35+K44+K61+K86+K107+K136+K141</f>
      </c>
      <c s="29">
        <f>0+L9+L18+L35+L44+L61+L86+L107+L136+L141</f>
      </c>
      <c s="29">
        <f>0+M9+M18+M35+M44+M61+M86+M107+M136+M141</f>
      </c>
    </row>
    <row r="9" spans="1:13" ht="12.75">
      <c r="A9" t="s">
        <v>47</v>
      </c>
      <c r="C9" s="31" t="s">
        <v>48</v>
      </c>
      <c r="E9" s="33" t="s">
        <v>3278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2314</v>
      </c>
      <c s="36" t="s">
        <v>55</v>
      </c>
      <c s="37">
        <v>208.56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3279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46.405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3280</v>
      </c>
    </row>
    <row r="17" spans="1:5" ht="242.25">
      <c r="A17" t="s">
        <v>60</v>
      </c>
      <c r="E17" s="39" t="s">
        <v>846</v>
      </c>
    </row>
    <row r="18" spans="1:13" ht="12.75">
      <c r="A18" t="s">
        <v>47</v>
      </c>
      <c r="C18" s="31" t="s">
        <v>51</v>
      </c>
      <c r="E18" s="33" t="s">
        <v>957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50</v>
      </c>
      <c s="34" t="s">
        <v>26</v>
      </c>
      <c s="34" t="s">
        <v>3281</v>
      </c>
      <c s="35" t="s">
        <v>5</v>
      </c>
      <c s="6" t="s">
        <v>3282</v>
      </c>
      <c s="36" t="s">
        <v>144</v>
      </c>
      <c s="37">
        <v>195.49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63.75">
      <c r="A21" s="35" t="s">
        <v>59</v>
      </c>
      <c r="E21" s="40" t="s">
        <v>3283</v>
      </c>
    </row>
    <row r="22" spans="1:5" ht="369.75">
      <c r="A22" t="s">
        <v>60</v>
      </c>
      <c r="E22" s="39" t="s">
        <v>3284</v>
      </c>
    </row>
    <row r="23" spans="1:16" ht="12.75">
      <c r="A23" t="s">
        <v>50</v>
      </c>
      <c s="34" t="s">
        <v>4</v>
      </c>
      <c s="34" t="s">
        <v>147</v>
      </c>
      <c s="35" t="s">
        <v>5</v>
      </c>
      <c s="6" t="s">
        <v>148</v>
      </c>
      <c s="36" t="s">
        <v>144</v>
      </c>
      <c s="37">
        <v>62.91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38.25">
      <c r="A25" s="35" t="s">
        <v>59</v>
      </c>
      <c r="E25" s="40" t="s">
        <v>3285</v>
      </c>
    </row>
    <row r="26" spans="1:5" ht="229.5">
      <c r="A26" t="s">
        <v>60</v>
      </c>
      <c r="E26" s="39" t="s">
        <v>2811</v>
      </c>
    </row>
    <row r="27" spans="1:16" ht="12.75">
      <c r="A27" t="s">
        <v>50</v>
      </c>
      <c s="34" t="s">
        <v>74</v>
      </c>
      <c s="34" t="s">
        <v>2874</v>
      </c>
      <c s="35" t="s">
        <v>5</v>
      </c>
      <c s="6" t="s">
        <v>2875</v>
      </c>
      <c s="36" t="s">
        <v>144</v>
      </c>
      <c s="37">
        <v>12.01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3286</v>
      </c>
    </row>
    <row r="30" spans="1:5" ht="229.5">
      <c r="A30" t="s">
        <v>60</v>
      </c>
      <c r="E30" s="39" t="s">
        <v>2877</v>
      </c>
    </row>
    <row r="31" spans="1:16" ht="12.75">
      <c r="A31" t="s">
        <v>50</v>
      </c>
      <c s="34" t="s">
        <v>27</v>
      </c>
      <c s="34" t="s">
        <v>3287</v>
      </c>
      <c s="35" t="s">
        <v>5</v>
      </c>
      <c s="6" t="s">
        <v>3288</v>
      </c>
      <c s="36" t="s">
        <v>144</v>
      </c>
      <c s="37">
        <v>28.03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38.25">
      <c r="A33" s="35" t="s">
        <v>59</v>
      </c>
      <c r="E33" s="40" t="s">
        <v>3289</v>
      </c>
    </row>
    <row r="34" spans="1:5" ht="229.5">
      <c r="A34" t="s">
        <v>60</v>
      </c>
      <c r="E34" s="39" t="s">
        <v>2811</v>
      </c>
    </row>
    <row r="35" spans="1:13" ht="12.75">
      <c r="A35" t="s">
        <v>47</v>
      </c>
      <c r="C35" s="31" t="s">
        <v>28</v>
      </c>
      <c r="E35" s="33" t="s">
        <v>2323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50</v>
      </c>
      <c s="34" t="s">
        <v>65</v>
      </c>
      <c s="34" t="s">
        <v>3290</v>
      </c>
      <c s="35" t="s">
        <v>5</v>
      </c>
      <c s="6" t="s">
        <v>3291</v>
      </c>
      <c s="36" t="s">
        <v>151</v>
      </c>
      <c s="37">
        <v>156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76.5">
      <c r="A38" s="35" t="s">
        <v>59</v>
      </c>
      <c r="E38" s="40" t="s">
        <v>3292</v>
      </c>
    </row>
    <row r="39" spans="1:5" ht="102">
      <c r="A39" t="s">
        <v>60</v>
      </c>
      <c r="E39" s="39" t="s">
        <v>2751</v>
      </c>
    </row>
    <row r="40" spans="1:16" ht="12.75">
      <c r="A40" t="s">
        <v>50</v>
      </c>
      <c s="34" t="s">
        <v>82</v>
      </c>
      <c s="34" t="s">
        <v>3293</v>
      </c>
      <c s="35" t="s">
        <v>5</v>
      </c>
      <c s="6" t="s">
        <v>3294</v>
      </c>
      <c s="36" t="s">
        <v>151</v>
      </c>
      <c s="37">
        <v>135</v>
      </c>
      <c s="36">
        <v>0.0011</v>
      </c>
      <c s="36">
        <f>ROUND(G40*H40,6)</f>
      </c>
      <c r="L40" s="38">
        <v>0</v>
      </c>
      <c s="32">
        <f>ROUND(ROUND(L40,2)*ROUND(G40,3),2)</f>
      </c>
      <c s="36" t="s">
        <v>56</v>
      </c>
      <c>
        <f>(M40*21)/100</f>
      </c>
      <c t="s">
        <v>28</v>
      </c>
    </row>
    <row r="41" spans="1:5" ht="51">
      <c r="A41" s="35" t="s">
        <v>57</v>
      </c>
      <c r="E41" s="39" t="s">
        <v>3295</v>
      </c>
    </row>
    <row r="42" spans="1:5" ht="25.5">
      <c r="A42" s="35" t="s">
        <v>59</v>
      </c>
      <c r="E42" s="40" t="s">
        <v>3296</v>
      </c>
    </row>
    <row r="43" spans="1:5" ht="12.75">
      <c r="A43" t="s">
        <v>60</v>
      </c>
      <c r="E43" s="39" t="s">
        <v>5</v>
      </c>
    </row>
    <row r="44" spans="1:13" ht="12.75">
      <c r="A44" t="s">
        <v>47</v>
      </c>
      <c r="C44" s="31" t="s">
        <v>26</v>
      </c>
      <c r="E44" s="33" t="s">
        <v>2427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50</v>
      </c>
      <c s="34" t="s">
        <v>85</v>
      </c>
      <c s="34" t="s">
        <v>3297</v>
      </c>
      <c s="35" t="s">
        <v>5</v>
      </c>
      <c s="6" t="s">
        <v>3298</v>
      </c>
      <c s="36" t="s">
        <v>1754</v>
      </c>
      <c s="37">
        <v>30.976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76.5">
      <c r="A47" s="35" t="s">
        <v>59</v>
      </c>
      <c r="E47" s="40" t="s">
        <v>3299</v>
      </c>
    </row>
    <row r="48" spans="1:5" ht="25.5">
      <c r="A48" t="s">
        <v>60</v>
      </c>
      <c r="E48" s="39" t="s">
        <v>3300</v>
      </c>
    </row>
    <row r="49" spans="1:16" ht="12.75">
      <c r="A49" t="s">
        <v>50</v>
      </c>
      <c s="34" t="s">
        <v>88</v>
      </c>
      <c s="34" t="s">
        <v>3301</v>
      </c>
      <c s="35" t="s">
        <v>5</v>
      </c>
      <c s="6" t="s">
        <v>3302</v>
      </c>
      <c s="36" t="s">
        <v>144</v>
      </c>
      <c s="37">
        <v>6.365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38.25">
      <c r="A51" s="35" t="s">
        <v>59</v>
      </c>
      <c r="E51" s="40" t="s">
        <v>3303</v>
      </c>
    </row>
    <row r="52" spans="1:5" ht="382.5">
      <c r="A52" t="s">
        <v>60</v>
      </c>
      <c r="E52" s="39" t="s">
        <v>3304</v>
      </c>
    </row>
    <row r="53" spans="1:16" ht="12.75">
      <c r="A53" t="s">
        <v>50</v>
      </c>
      <c s="34" t="s">
        <v>91</v>
      </c>
      <c s="34" t="s">
        <v>3305</v>
      </c>
      <c s="35" t="s">
        <v>5</v>
      </c>
      <c s="6" t="s">
        <v>3306</v>
      </c>
      <c s="36" t="s">
        <v>55</v>
      </c>
      <c s="37">
        <v>0.34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38.25">
      <c r="A55" s="35" t="s">
        <v>59</v>
      </c>
      <c r="E55" s="40" t="s">
        <v>3307</v>
      </c>
    </row>
    <row r="56" spans="1:5" ht="242.25">
      <c r="A56" t="s">
        <v>60</v>
      </c>
      <c r="E56" s="39" t="s">
        <v>3308</v>
      </c>
    </row>
    <row r="57" spans="1:16" ht="12.75">
      <c r="A57" t="s">
        <v>50</v>
      </c>
      <c s="34" t="s">
        <v>94</v>
      </c>
      <c s="34" t="s">
        <v>3309</v>
      </c>
      <c s="35" t="s">
        <v>5</v>
      </c>
      <c s="6" t="s">
        <v>3310</v>
      </c>
      <c s="36" t="s">
        <v>55</v>
      </c>
      <c s="37">
        <v>0.746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25.5">
      <c r="A59" s="35" t="s">
        <v>59</v>
      </c>
      <c r="E59" s="40" t="s">
        <v>3311</v>
      </c>
    </row>
    <row r="60" spans="1:5" ht="293.25">
      <c r="A60" t="s">
        <v>60</v>
      </c>
      <c r="E60" s="39" t="s">
        <v>2908</v>
      </c>
    </row>
    <row r="61" spans="1:13" ht="12.75">
      <c r="A61" t="s">
        <v>47</v>
      </c>
      <c r="C61" s="31" t="s">
        <v>4</v>
      </c>
      <c r="E61" s="33" t="s">
        <v>2328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50</v>
      </c>
      <c s="34" t="s">
        <v>97</v>
      </c>
      <c s="34" t="s">
        <v>3312</v>
      </c>
      <c s="35" t="s">
        <v>5</v>
      </c>
      <c s="6" t="s">
        <v>3313</v>
      </c>
      <c s="36" t="s">
        <v>144</v>
      </c>
      <c s="37">
        <v>42.447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76.5">
      <c r="A64" s="35" t="s">
        <v>59</v>
      </c>
      <c r="E64" s="40" t="s">
        <v>3314</v>
      </c>
    </row>
    <row r="65" spans="1:5" ht="369.75">
      <c r="A65" t="s">
        <v>60</v>
      </c>
      <c r="E65" s="39" t="s">
        <v>2431</v>
      </c>
    </row>
    <row r="66" spans="1:16" ht="12.75">
      <c r="A66" t="s">
        <v>50</v>
      </c>
      <c s="34" t="s">
        <v>100</v>
      </c>
      <c s="34" t="s">
        <v>3315</v>
      </c>
      <c s="35" t="s">
        <v>5</v>
      </c>
      <c s="6" t="s">
        <v>3316</v>
      </c>
      <c s="36" t="s">
        <v>55</v>
      </c>
      <c s="37">
        <v>5.183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25.5">
      <c r="A68" s="35" t="s">
        <v>59</v>
      </c>
      <c r="E68" s="40" t="s">
        <v>3317</v>
      </c>
    </row>
    <row r="69" spans="1:5" ht="267.75">
      <c r="A69" t="s">
        <v>60</v>
      </c>
      <c r="E69" s="39" t="s">
        <v>3318</v>
      </c>
    </row>
    <row r="70" spans="1:16" ht="12.75">
      <c r="A70" t="s">
        <v>50</v>
      </c>
      <c s="34" t="s">
        <v>103</v>
      </c>
      <c s="34" t="s">
        <v>2763</v>
      </c>
      <c s="35" t="s">
        <v>5</v>
      </c>
      <c s="6" t="s">
        <v>2764</v>
      </c>
      <c s="36" t="s">
        <v>144</v>
      </c>
      <c s="37">
        <v>18.4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38.25">
      <c r="A72" s="35" t="s">
        <v>59</v>
      </c>
      <c r="E72" s="40" t="s">
        <v>3319</v>
      </c>
    </row>
    <row r="73" spans="1:5" ht="369.75">
      <c r="A73" t="s">
        <v>60</v>
      </c>
      <c r="E73" s="39" t="s">
        <v>2431</v>
      </c>
    </row>
    <row r="74" spans="1:16" ht="12.75">
      <c r="A74" t="s">
        <v>50</v>
      </c>
      <c s="34" t="s">
        <v>110</v>
      </c>
      <c s="34" t="s">
        <v>2432</v>
      </c>
      <c s="35" t="s">
        <v>5</v>
      </c>
      <c s="6" t="s">
        <v>2433</v>
      </c>
      <c s="36" t="s">
        <v>144</v>
      </c>
      <c s="37">
        <v>8.88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3320</v>
      </c>
    </row>
    <row r="76" spans="1:5" ht="25.5">
      <c r="A76" s="35" t="s">
        <v>59</v>
      </c>
      <c r="E76" s="40" t="s">
        <v>3321</v>
      </c>
    </row>
    <row r="77" spans="1:5" ht="369.75">
      <c r="A77" t="s">
        <v>60</v>
      </c>
      <c r="E77" s="39" t="s">
        <v>2431</v>
      </c>
    </row>
    <row r="78" spans="1:16" ht="12.75">
      <c r="A78" t="s">
        <v>50</v>
      </c>
      <c s="34" t="s">
        <v>113</v>
      </c>
      <c s="34" t="s">
        <v>3322</v>
      </c>
      <c s="35" t="s">
        <v>5</v>
      </c>
      <c s="6" t="s">
        <v>3323</v>
      </c>
      <c s="36" t="s">
        <v>144</v>
      </c>
      <c s="37">
        <v>7.3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38.25">
      <c r="A80" s="35" t="s">
        <v>59</v>
      </c>
      <c r="E80" s="40" t="s">
        <v>3324</v>
      </c>
    </row>
    <row r="81" spans="1:5" ht="409.5">
      <c r="A81" t="s">
        <v>60</v>
      </c>
      <c r="E81" s="39" t="s">
        <v>3325</v>
      </c>
    </row>
    <row r="82" spans="1:16" ht="12.75">
      <c r="A82" t="s">
        <v>50</v>
      </c>
      <c s="34" t="s">
        <v>116</v>
      </c>
      <c s="34" t="s">
        <v>3326</v>
      </c>
      <c s="35" t="s">
        <v>5</v>
      </c>
      <c s="6" t="s">
        <v>2767</v>
      </c>
      <c s="36" t="s">
        <v>144</v>
      </c>
      <c s="37">
        <v>9.72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25.5">
      <c r="A84" s="35" t="s">
        <v>59</v>
      </c>
      <c r="E84" s="40" t="s">
        <v>3327</v>
      </c>
    </row>
    <row r="85" spans="1:5" ht="102">
      <c r="A85" t="s">
        <v>60</v>
      </c>
      <c r="E85" s="39" t="s">
        <v>2769</v>
      </c>
    </row>
    <row r="86" spans="1:13" ht="12.75">
      <c r="A86" t="s">
        <v>47</v>
      </c>
      <c r="C86" s="31" t="s">
        <v>27</v>
      </c>
      <c r="E86" s="33" t="s">
        <v>2837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25.5">
      <c r="A87" t="s">
        <v>50</v>
      </c>
      <c s="34" t="s">
        <v>119</v>
      </c>
      <c s="34" t="s">
        <v>3328</v>
      </c>
      <c s="35" t="s">
        <v>5</v>
      </c>
      <c s="6" t="s">
        <v>3329</v>
      </c>
      <c s="36" t="s">
        <v>151</v>
      </c>
      <c s="37">
        <v>42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25.5">
      <c r="A89" s="35" t="s">
        <v>59</v>
      </c>
      <c r="E89" s="40" t="s">
        <v>3330</v>
      </c>
    </row>
    <row r="90" spans="1:5" ht="76.5">
      <c r="A90" t="s">
        <v>60</v>
      </c>
      <c r="E90" s="39" t="s">
        <v>3331</v>
      </c>
    </row>
    <row r="91" spans="1:16" ht="12.75">
      <c r="A91" t="s">
        <v>50</v>
      </c>
      <c s="34" t="s">
        <v>122</v>
      </c>
      <c s="34" t="s">
        <v>3332</v>
      </c>
      <c s="35" t="s">
        <v>5</v>
      </c>
      <c s="6" t="s">
        <v>3333</v>
      </c>
      <c s="36" t="s">
        <v>151</v>
      </c>
      <c s="37">
        <v>19.32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38.25">
      <c r="A93" s="35" t="s">
        <v>59</v>
      </c>
      <c r="E93" s="40" t="s">
        <v>3334</v>
      </c>
    </row>
    <row r="94" spans="1:5" ht="76.5">
      <c r="A94" t="s">
        <v>60</v>
      </c>
      <c r="E94" s="39" t="s">
        <v>3331</v>
      </c>
    </row>
    <row r="95" spans="1:16" ht="12.75">
      <c r="A95" t="s">
        <v>50</v>
      </c>
      <c s="34" t="s">
        <v>125</v>
      </c>
      <c s="34" t="s">
        <v>3335</v>
      </c>
      <c s="35" t="s">
        <v>5</v>
      </c>
      <c s="6" t="s">
        <v>3336</v>
      </c>
      <c s="36" t="s">
        <v>151</v>
      </c>
      <c s="37">
        <v>210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25.5">
      <c r="A97" s="35" t="s">
        <v>59</v>
      </c>
      <c r="E97" s="40" t="s">
        <v>3337</v>
      </c>
    </row>
    <row r="98" spans="1:5" ht="76.5">
      <c r="A98" t="s">
        <v>60</v>
      </c>
      <c r="E98" s="39" t="s">
        <v>3331</v>
      </c>
    </row>
    <row r="99" spans="1:16" ht="12.75">
      <c r="A99" t="s">
        <v>50</v>
      </c>
      <c s="34" t="s">
        <v>128</v>
      </c>
      <c s="34" t="s">
        <v>3338</v>
      </c>
      <c s="35" t="s">
        <v>5</v>
      </c>
      <c s="6" t="s">
        <v>3339</v>
      </c>
      <c s="36" t="s">
        <v>151</v>
      </c>
      <c s="37">
        <v>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25.5">
      <c r="A101" s="35" t="s">
        <v>59</v>
      </c>
      <c r="E101" s="40" t="s">
        <v>3340</v>
      </c>
    </row>
    <row r="102" spans="1:5" ht="63.75">
      <c r="A102" t="s">
        <v>60</v>
      </c>
      <c r="E102" s="39" t="s">
        <v>3341</v>
      </c>
    </row>
    <row r="103" spans="1:16" ht="12.75">
      <c r="A103" t="s">
        <v>50</v>
      </c>
      <c s="34" t="s">
        <v>179</v>
      </c>
      <c s="34" t="s">
        <v>2838</v>
      </c>
      <c s="35" t="s">
        <v>5</v>
      </c>
      <c s="6" t="s">
        <v>2839</v>
      </c>
      <c s="36" t="s">
        <v>151</v>
      </c>
      <c s="37">
        <v>135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25.5">
      <c r="A105" s="35" t="s">
        <v>59</v>
      </c>
      <c r="E105" s="40" t="s">
        <v>3342</v>
      </c>
    </row>
    <row r="106" spans="1:5" ht="89.25">
      <c r="A106" t="s">
        <v>60</v>
      </c>
      <c r="E106" s="39" t="s">
        <v>2841</v>
      </c>
    </row>
    <row r="107" spans="1:13" ht="12.75">
      <c r="A107" t="s">
        <v>47</v>
      </c>
      <c r="C107" s="31" t="s">
        <v>65</v>
      </c>
      <c r="E107" s="33" t="s">
        <v>1304</v>
      </c>
      <c r="J107" s="32">
        <f>0</f>
      </c>
      <c s="32">
        <f>0</f>
      </c>
      <c s="32">
        <f>0+L108+L112+L116+L120+L124+L128+L132</f>
      </c>
      <c s="32">
        <f>0+M108+M112+M116+M120+M124+M128+M132</f>
      </c>
    </row>
    <row r="108" spans="1:16" ht="12.75">
      <c r="A108" t="s">
        <v>50</v>
      </c>
      <c s="34" t="s">
        <v>180</v>
      </c>
      <c s="34" t="s">
        <v>3343</v>
      </c>
      <c s="35" t="s">
        <v>5</v>
      </c>
      <c s="6" t="s">
        <v>3344</v>
      </c>
      <c s="36" t="s">
        <v>151</v>
      </c>
      <c s="37">
        <v>10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25.5">
      <c r="A109" s="35" t="s">
        <v>57</v>
      </c>
      <c r="E109" s="39" t="s">
        <v>3345</v>
      </c>
    </row>
    <row r="110" spans="1:5" ht="25.5">
      <c r="A110" s="35" t="s">
        <v>59</v>
      </c>
      <c r="E110" s="40" t="s">
        <v>3346</v>
      </c>
    </row>
    <row r="111" spans="1:5" ht="191.25">
      <c r="A111" t="s">
        <v>60</v>
      </c>
      <c r="E111" s="39" t="s">
        <v>2936</v>
      </c>
    </row>
    <row r="112" spans="1:16" ht="12.75">
      <c r="A112" t="s">
        <v>50</v>
      </c>
      <c s="34" t="s">
        <v>184</v>
      </c>
      <c s="34" t="s">
        <v>3347</v>
      </c>
      <c s="35" t="s">
        <v>5</v>
      </c>
      <c s="6" t="s">
        <v>3348</v>
      </c>
      <c s="36" t="s">
        <v>151</v>
      </c>
      <c s="37">
        <v>146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25.5">
      <c r="A113" s="35" t="s">
        <v>57</v>
      </c>
      <c r="E113" s="39" t="s">
        <v>3349</v>
      </c>
    </row>
    <row r="114" spans="1:5" ht="25.5">
      <c r="A114" s="35" t="s">
        <v>59</v>
      </c>
      <c r="E114" s="40" t="s">
        <v>3350</v>
      </c>
    </row>
    <row r="115" spans="1:5" ht="191.25">
      <c r="A115" t="s">
        <v>60</v>
      </c>
      <c r="E115" s="39" t="s">
        <v>2936</v>
      </c>
    </row>
    <row r="116" spans="1:16" ht="12.75">
      <c r="A116" t="s">
        <v>50</v>
      </c>
      <c s="34" t="s">
        <v>187</v>
      </c>
      <c s="34" t="s">
        <v>3351</v>
      </c>
      <c s="35" t="s">
        <v>5</v>
      </c>
      <c s="6" t="s">
        <v>3352</v>
      </c>
      <c s="36" t="s">
        <v>151</v>
      </c>
      <c s="37">
        <v>6.75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25.5">
      <c r="A118" s="35" t="s">
        <v>59</v>
      </c>
      <c r="E118" s="40" t="s">
        <v>3353</v>
      </c>
    </row>
    <row r="119" spans="1:5" ht="38.25">
      <c r="A119" t="s">
        <v>60</v>
      </c>
      <c r="E119" s="39" t="s">
        <v>3354</v>
      </c>
    </row>
    <row r="120" spans="1:16" ht="12.75">
      <c r="A120" t="s">
        <v>50</v>
      </c>
      <c s="34" t="s">
        <v>190</v>
      </c>
      <c s="34" t="s">
        <v>3355</v>
      </c>
      <c s="35" t="s">
        <v>5</v>
      </c>
      <c s="6" t="s">
        <v>3356</v>
      </c>
      <c s="36" t="s">
        <v>151</v>
      </c>
      <c s="37">
        <v>210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25.5">
      <c r="A122" s="35" t="s">
        <v>59</v>
      </c>
      <c r="E122" s="40" t="s">
        <v>3337</v>
      </c>
    </row>
    <row r="123" spans="1:5" ht="51">
      <c r="A123" t="s">
        <v>60</v>
      </c>
      <c r="E123" s="39" t="s">
        <v>3357</v>
      </c>
    </row>
    <row r="124" spans="1:16" ht="12.75">
      <c r="A124" t="s">
        <v>50</v>
      </c>
      <c s="34" t="s">
        <v>193</v>
      </c>
      <c s="34" t="s">
        <v>3358</v>
      </c>
      <c s="35" t="s">
        <v>5</v>
      </c>
      <c s="6" t="s">
        <v>3359</v>
      </c>
      <c s="36" t="s">
        <v>151</v>
      </c>
      <c s="37">
        <v>146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56</v>
      </c>
      <c>
        <f>(M124*21)/100</f>
      </c>
      <c t="s">
        <v>28</v>
      </c>
    </row>
    <row r="125" spans="1:5" ht="12.75">
      <c r="A125" s="35" t="s">
        <v>57</v>
      </c>
      <c r="E125" s="39" t="s">
        <v>5</v>
      </c>
    </row>
    <row r="126" spans="1:5" ht="25.5">
      <c r="A126" s="35" t="s">
        <v>59</v>
      </c>
      <c r="E126" s="40" t="s">
        <v>3360</v>
      </c>
    </row>
    <row r="127" spans="1:5" ht="191.25">
      <c r="A127" t="s">
        <v>60</v>
      </c>
      <c r="E127" s="39" t="s">
        <v>3361</v>
      </c>
    </row>
    <row r="128" spans="1:16" ht="12.75">
      <c r="A128" t="s">
        <v>50</v>
      </c>
      <c s="34" t="s">
        <v>196</v>
      </c>
      <c s="34" t="s">
        <v>3362</v>
      </c>
      <c s="35" t="s">
        <v>5</v>
      </c>
      <c s="6" t="s">
        <v>3363</v>
      </c>
      <c s="36" t="s">
        <v>1754</v>
      </c>
      <c s="37">
        <v>40.824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56</v>
      </c>
      <c>
        <f>(M128*21)/100</f>
      </c>
      <c t="s">
        <v>28</v>
      </c>
    </row>
    <row r="129" spans="1:5" ht="12.75">
      <c r="A129" s="35" t="s">
        <v>57</v>
      </c>
      <c r="E129" s="39" t="s">
        <v>5</v>
      </c>
    </row>
    <row r="130" spans="1:5" ht="38.25">
      <c r="A130" s="35" t="s">
        <v>59</v>
      </c>
      <c r="E130" s="40" t="s">
        <v>3364</v>
      </c>
    </row>
    <row r="131" spans="1:5" ht="76.5">
      <c r="A131" t="s">
        <v>60</v>
      </c>
      <c r="E131" s="39" t="s">
        <v>3365</v>
      </c>
    </row>
    <row r="132" spans="1:16" ht="25.5">
      <c r="A132" t="s">
        <v>50</v>
      </c>
      <c s="34" t="s">
        <v>199</v>
      </c>
      <c s="34" t="s">
        <v>3366</v>
      </c>
      <c s="35" t="s">
        <v>5</v>
      </c>
      <c s="6" t="s">
        <v>3367</v>
      </c>
      <c s="36" t="s">
        <v>151</v>
      </c>
      <c s="37">
        <v>135</v>
      </c>
      <c s="36">
        <v>0.00016</v>
      </c>
      <c s="36">
        <f>ROUND(G132*H132,6)</f>
      </c>
      <c r="L132" s="38">
        <v>0</v>
      </c>
      <c s="32">
        <f>ROUND(ROUND(L132,2)*ROUND(G132,3),2)</f>
      </c>
      <c s="36" t="s">
        <v>56</v>
      </c>
      <c>
        <f>(M132*21)/100</f>
      </c>
      <c t="s">
        <v>28</v>
      </c>
    </row>
    <row r="133" spans="1:5" ht="12.75">
      <c r="A133" s="35" t="s">
        <v>57</v>
      </c>
      <c r="E133" s="39" t="s">
        <v>5</v>
      </c>
    </row>
    <row r="134" spans="1:5" ht="25.5">
      <c r="A134" s="35" t="s">
        <v>59</v>
      </c>
      <c r="E134" s="40" t="s">
        <v>3368</v>
      </c>
    </row>
    <row r="135" spans="1:5" ht="38.25">
      <c r="A135" t="s">
        <v>60</v>
      </c>
      <c r="E135" s="39" t="s">
        <v>3369</v>
      </c>
    </row>
    <row r="136" spans="1:13" ht="12.75">
      <c r="A136" t="s">
        <v>47</v>
      </c>
      <c r="C136" s="31" t="s">
        <v>82</v>
      </c>
      <c r="E136" s="33" t="s">
        <v>2784</v>
      </c>
      <c r="J136" s="32">
        <f>0</f>
      </c>
      <c s="32">
        <f>0</f>
      </c>
      <c s="32">
        <f>0+L137</f>
      </c>
      <c s="32">
        <f>0+M137</f>
      </c>
    </row>
    <row r="137" spans="1:16" ht="12.75">
      <c r="A137" t="s">
        <v>50</v>
      </c>
      <c s="34" t="s">
        <v>202</v>
      </c>
      <c s="34" t="s">
        <v>3370</v>
      </c>
      <c s="35" t="s">
        <v>5</v>
      </c>
      <c s="6" t="s">
        <v>3371</v>
      </c>
      <c s="36" t="s">
        <v>69</v>
      </c>
      <c s="37">
        <v>16.2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70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25.5">
      <c r="A139" s="35" t="s">
        <v>59</v>
      </c>
      <c r="E139" s="40" t="s">
        <v>3372</v>
      </c>
    </row>
    <row r="140" spans="1:5" ht="242.25">
      <c r="A140" t="s">
        <v>60</v>
      </c>
      <c r="E140" s="39" t="s">
        <v>3373</v>
      </c>
    </row>
    <row r="141" spans="1:13" ht="12.75">
      <c r="A141" t="s">
        <v>47</v>
      </c>
      <c r="C141" s="31" t="s">
        <v>85</v>
      </c>
      <c r="E141" s="33" t="s">
        <v>2337</v>
      </c>
      <c r="J141" s="32">
        <f>0</f>
      </c>
      <c s="32">
        <f>0</f>
      </c>
      <c s="32">
        <f>0+L142+L146+L150+L154+L158+L162+L166+L170+L174</f>
      </c>
      <c s="32">
        <f>0+M142+M146+M150+M154+M158+M162+M166+M170+M174</f>
      </c>
    </row>
    <row r="142" spans="1:16" ht="12.75">
      <c r="A142" t="s">
        <v>50</v>
      </c>
      <c s="34" t="s">
        <v>205</v>
      </c>
      <c s="34" t="s">
        <v>3374</v>
      </c>
      <c s="35" t="s">
        <v>5</v>
      </c>
      <c s="6" t="s">
        <v>3128</v>
      </c>
      <c s="36" t="s">
        <v>69</v>
      </c>
      <c s="37">
        <v>70.4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25.5">
      <c r="A144" s="35" t="s">
        <v>59</v>
      </c>
      <c r="E144" s="40" t="s">
        <v>3375</v>
      </c>
    </row>
    <row r="145" spans="1:5" ht="51">
      <c r="A145" t="s">
        <v>60</v>
      </c>
      <c r="E145" s="39" t="s">
        <v>2520</v>
      </c>
    </row>
    <row r="146" spans="1:16" ht="12.75">
      <c r="A146" t="s">
        <v>50</v>
      </c>
      <c s="34" t="s">
        <v>208</v>
      </c>
      <c s="34" t="s">
        <v>3376</v>
      </c>
      <c s="35" t="s">
        <v>5</v>
      </c>
      <c s="6" t="s">
        <v>3377</v>
      </c>
      <c s="36" t="s">
        <v>151</v>
      </c>
      <c s="37">
        <v>345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25.5">
      <c r="A148" s="35" t="s">
        <v>59</v>
      </c>
      <c r="E148" s="40" t="s">
        <v>3378</v>
      </c>
    </row>
    <row r="149" spans="1:5" ht="25.5">
      <c r="A149" t="s">
        <v>60</v>
      </c>
      <c r="E149" s="39" t="s">
        <v>2850</v>
      </c>
    </row>
    <row r="150" spans="1:16" ht="12.75">
      <c r="A150" t="s">
        <v>50</v>
      </c>
      <c s="34" t="s">
        <v>211</v>
      </c>
      <c s="34" t="s">
        <v>3379</v>
      </c>
      <c s="35" t="s">
        <v>5</v>
      </c>
      <c s="6" t="s">
        <v>3380</v>
      </c>
      <c s="36" t="s">
        <v>151</v>
      </c>
      <c s="37">
        <v>21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25.5">
      <c r="A152" s="35" t="s">
        <v>59</v>
      </c>
      <c r="E152" s="40" t="s">
        <v>3340</v>
      </c>
    </row>
    <row r="153" spans="1:5" ht="25.5">
      <c r="A153" t="s">
        <v>60</v>
      </c>
      <c r="E153" s="39" t="s">
        <v>2850</v>
      </c>
    </row>
    <row r="154" spans="1:16" ht="12.75">
      <c r="A154" t="s">
        <v>50</v>
      </c>
      <c s="34" t="s">
        <v>214</v>
      </c>
      <c s="34" t="s">
        <v>3381</v>
      </c>
      <c s="35" t="s">
        <v>5</v>
      </c>
      <c s="6" t="s">
        <v>3382</v>
      </c>
      <c s="36" t="s">
        <v>151</v>
      </c>
      <c s="37">
        <v>345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25.5">
      <c r="A156" s="35" t="s">
        <v>59</v>
      </c>
      <c r="E156" s="40" t="s">
        <v>3383</v>
      </c>
    </row>
    <row r="157" spans="1:5" ht="25.5">
      <c r="A157" t="s">
        <v>60</v>
      </c>
      <c r="E157" s="39" t="s">
        <v>2850</v>
      </c>
    </row>
    <row r="158" spans="1:16" ht="12.75">
      <c r="A158" t="s">
        <v>50</v>
      </c>
      <c s="34" t="s">
        <v>217</v>
      </c>
      <c s="34" t="s">
        <v>3384</v>
      </c>
      <c s="35" t="s">
        <v>5</v>
      </c>
      <c s="6" t="s">
        <v>3385</v>
      </c>
      <c s="36" t="s">
        <v>144</v>
      </c>
      <c s="37">
        <v>17.89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63.75">
      <c r="A160" s="35" t="s">
        <v>59</v>
      </c>
      <c r="E160" s="40" t="s">
        <v>3386</v>
      </c>
    </row>
    <row r="161" spans="1:5" ht="114.75">
      <c r="A161" t="s">
        <v>60</v>
      </c>
      <c r="E161" s="39" t="s">
        <v>2327</v>
      </c>
    </row>
    <row r="162" spans="1:16" ht="12.75">
      <c r="A162" t="s">
        <v>50</v>
      </c>
      <c s="34" t="s">
        <v>220</v>
      </c>
      <c s="34" t="s">
        <v>3387</v>
      </c>
      <c s="35" t="s">
        <v>5</v>
      </c>
      <c s="6" t="s">
        <v>3388</v>
      </c>
      <c s="36" t="s">
        <v>55</v>
      </c>
      <c s="37">
        <v>0.2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25.5">
      <c r="A164" s="35" t="s">
        <v>59</v>
      </c>
      <c r="E164" s="40" t="s">
        <v>3389</v>
      </c>
    </row>
    <row r="165" spans="1:5" ht="114.75">
      <c r="A165" t="s">
        <v>60</v>
      </c>
      <c r="E165" s="39" t="s">
        <v>3390</v>
      </c>
    </row>
    <row r="166" spans="1:16" ht="12.75">
      <c r="A166" t="s">
        <v>50</v>
      </c>
      <c s="34" t="s">
        <v>223</v>
      </c>
      <c s="34" t="s">
        <v>3391</v>
      </c>
      <c s="35" t="s">
        <v>5</v>
      </c>
      <c s="6" t="s">
        <v>3392</v>
      </c>
      <c s="36" t="s">
        <v>151</v>
      </c>
      <c s="37">
        <v>34.5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56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25.5">
      <c r="A168" s="35" t="s">
        <v>59</v>
      </c>
      <c r="E168" s="40" t="s">
        <v>3393</v>
      </c>
    </row>
    <row r="169" spans="1:5" ht="12.75">
      <c r="A169" t="s">
        <v>60</v>
      </c>
      <c r="E169" s="39" t="s">
        <v>5</v>
      </c>
    </row>
    <row r="170" spans="1:16" ht="12.75">
      <c r="A170" t="s">
        <v>50</v>
      </c>
      <c s="34" t="s">
        <v>226</v>
      </c>
      <c s="34" t="s">
        <v>3394</v>
      </c>
      <c s="35" t="s">
        <v>5</v>
      </c>
      <c s="6" t="s">
        <v>3395</v>
      </c>
      <c s="36" t="s">
        <v>2675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56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25.5">
      <c r="A172" s="35" t="s">
        <v>59</v>
      </c>
      <c r="E172" s="40" t="s">
        <v>3396</v>
      </c>
    </row>
    <row r="173" spans="1:5" ht="25.5">
      <c r="A173" t="s">
        <v>60</v>
      </c>
      <c r="E173" s="39" t="s">
        <v>3397</v>
      </c>
    </row>
    <row r="174" spans="1:16" ht="12.75">
      <c r="A174" t="s">
        <v>50</v>
      </c>
      <c s="34" t="s">
        <v>227</v>
      </c>
      <c s="34" t="s">
        <v>3398</v>
      </c>
      <c s="35" t="s">
        <v>5</v>
      </c>
      <c s="6" t="s">
        <v>3399</v>
      </c>
      <c s="36" t="s">
        <v>151</v>
      </c>
      <c s="37">
        <v>219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56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38.25">
      <c r="A176" s="35" t="s">
        <v>59</v>
      </c>
      <c r="E176" s="40" t="s">
        <v>3400</v>
      </c>
    </row>
    <row r="177" spans="1:5" ht="76.5">
      <c r="A177" t="s">
        <v>60</v>
      </c>
      <c r="E177" s="39" t="s">
        <v>2854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COUNTIFS(L8:L182,"=0",A8:A182,"P")+COUNTIFS(L8:L182,"",A8:A182,"P")+SUM(Q8:Q182)</f>
      </c>
    </row>
    <row r="8" spans="1:13" ht="12.75">
      <c r="A8" t="s">
        <v>45</v>
      </c>
      <c r="C8" s="28" t="s">
        <v>3403</v>
      </c>
      <c r="E8" s="30" t="s">
        <v>3402</v>
      </c>
      <c r="J8" s="29">
        <f>0+J9+J18+J39+J48+J69+J94+J115+J132+J137</f>
      </c>
      <c s="29">
        <f>0+K9+K18+K39+K48+K69+K94+K115+K132+K137</f>
      </c>
      <c s="29">
        <f>0+L9+L18+L39+L48+L69+L94+L115+L132+L137</f>
      </c>
      <c s="29">
        <f>0+M9+M18+M39+M48+M69+M94+M115+M132+M137</f>
      </c>
    </row>
    <row r="9" spans="1:13" ht="12.75">
      <c r="A9" t="s">
        <v>47</v>
      </c>
      <c r="C9" s="31" t="s">
        <v>48</v>
      </c>
      <c r="E9" s="33" t="s">
        <v>3278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2314</v>
      </c>
      <c s="36" t="s">
        <v>55</v>
      </c>
      <c s="37">
        <v>133.566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63.75">
      <c r="A12" s="35" t="s">
        <v>59</v>
      </c>
      <c r="E12" s="40" t="s">
        <v>3404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49.495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3405</v>
      </c>
    </row>
    <row r="17" spans="1:5" ht="242.25">
      <c r="A17" t="s">
        <v>60</v>
      </c>
      <c r="E17" s="39" t="s">
        <v>846</v>
      </c>
    </row>
    <row r="18" spans="1:13" ht="12.75">
      <c r="A18" t="s">
        <v>47</v>
      </c>
      <c r="C18" s="31" t="s">
        <v>51</v>
      </c>
      <c r="E18" s="33" t="s">
        <v>957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50</v>
      </c>
      <c s="34" t="s">
        <v>26</v>
      </c>
      <c s="34" t="s">
        <v>3281</v>
      </c>
      <c s="35" t="s">
        <v>5</v>
      </c>
      <c s="6" t="s">
        <v>3282</v>
      </c>
      <c s="36" t="s">
        <v>144</v>
      </c>
      <c s="37">
        <v>114.36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63.75">
      <c r="A21" s="35" t="s">
        <v>59</v>
      </c>
      <c r="E21" s="40" t="s">
        <v>3406</v>
      </c>
    </row>
    <row r="22" spans="1:5" ht="369.75">
      <c r="A22" t="s">
        <v>60</v>
      </c>
      <c r="E22" s="39" t="s">
        <v>3284</v>
      </c>
    </row>
    <row r="23" spans="1:16" ht="12.75">
      <c r="A23" t="s">
        <v>50</v>
      </c>
      <c s="34" t="s">
        <v>4</v>
      </c>
      <c s="34" t="s">
        <v>147</v>
      </c>
      <c s="35" t="s">
        <v>5</v>
      </c>
      <c s="6" t="s">
        <v>148</v>
      </c>
      <c s="36" t="s">
        <v>144</v>
      </c>
      <c s="37">
        <v>16.24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38.25">
      <c r="A25" s="35" t="s">
        <v>59</v>
      </c>
      <c r="E25" s="40" t="s">
        <v>3407</v>
      </c>
    </row>
    <row r="26" spans="1:5" ht="229.5">
      <c r="A26" t="s">
        <v>60</v>
      </c>
      <c r="E26" s="39" t="s">
        <v>2811</v>
      </c>
    </row>
    <row r="27" spans="1:16" ht="12.75">
      <c r="A27" t="s">
        <v>50</v>
      </c>
      <c s="34" t="s">
        <v>74</v>
      </c>
      <c s="34" t="s">
        <v>2874</v>
      </c>
      <c s="35" t="s">
        <v>5</v>
      </c>
      <c s="6" t="s">
        <v>2875</v>
      </c>
      <c s="36" t="s">
        <v>144</v>
      </c>
      <c s="37">
        <v>13.73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38.25">
      <c r="A29" s="35" t="s">
        <v>59</v>
      </c>
      <c r="E29" s="40" t="s">
        <v>3408</v>
      </c>
    </row>
    <row r="30" spans="1:5" ht="229.5">
      <c r="A30" t="s">
        <v>60</v>
      </c>
      <c r="E30" s="39" t="s">
        <v>2877</v>
      </c>
    </row>
    <row r="31" spans="1:16" ht="12.75">
      <c r="A31" t="s">
        <v>50</v>
      </c>
      <c s="34" t="s">
        <v>27</v>
      </c>
      <c s="34" t="s">
        <v>3287</v>
      </c>
      <c s="35" t="s">
        <v>5</v>
      </c>
      <c s="6" t="s">
        <v>3288</v>
      </c>
      <c s="36" t="s">
        <v>144</v>
      </c>
      <c s="37">
        <v>32.03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38.25">
      <c r="A33" s="35" t="s">
        <v>59</v>
      </c>
      <c r="E33" s="40" t="s">
        <v>3409</v>
      </c>
    </row>
    <row r="34" spans="1:5" ht="229.5">
      <c r="A34" t="s">
        <v>60</v>
      </c>
      <c r="E34" s="39" t="s">
        <v>2811</v>
      </c>
    </row>
    <row r="35" spans="1:16" ht="12.75">
      <c r="A35" t="s">
        <v>50</v>
      </c>
      <c s="34" t="s">
        <v>231</v>
      </c>
      <c s="34" t="s">
        <v>142</v>
      </c>
      <c s="35" t="s">
        <v>5</v>
      </c>
      <c s="6" t="s">
        <v>143</v>
      </c>
      <c s="36" t="s">
        <v>144</v>
      </c>
      <c s="37">
        <v>0.693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25.5">
      <c r="A37" s="35" t="s">
        <v>59</v>
      </c>
      <c r="E37" s="40" t="s">
        <v>3410</v>
      </c>
    </row>
    <row r="38" spans="1:5" ht="318.75">
      <c r="A38" t="s">
        <v>60</v>
      </c>
      <c r="E38" s="39" t="s">
        <v>1442</v>
      </c>
    </row>
    <row r="39" spans="1:13" ht="12.75">
      <c r="A39" t="s">
        <v>47</v>
      </c>
      <c r="C39" s="31" t="s">
        <v>28</v>
      </c>
      <c r="E39" s="33" t="s">
        <v>2323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50</v>
      </c>
      <c s="34" t="s">
        <v>65</v>
      </c>
      <c s="34" t="s">
        <v>3290</v>
      </c>
      <c s="35" t="s">
        <v>5</v>
      </c>
      <c s="6" t="s">
        <v>3291</v>
      </c>
      <c s="36" t="s">
        <v>151</v>
      </c>
      <c s="37">
        <v>154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76.5">
      <c r="A42" s="35" t="s">
        <v>59</v>
      </c>
      <c r="E42" s="40" t="s">
        <v>3411</v>
      </c>
    </row>
    <row r="43" spans="1:5" ht="102">
      <c r="A43" t="s">
        <v>60</v>
      </c>
      <c r="E43" s="39" t="s">
        <v>2751</v>
      </c>
    </row>
    <row r="44" spans="1:16" ht="12.75">
      <c r="A44" t="s">
        <v>50</v>
      </c>
      <c s="34" t="s">
        <v>82</v>
      </c>
      <c s="34" t="s">
        <v>3412</v>
      </c>
      <c s="35" t="s">
        <v>5</v>
      </c>
      <c s="6" t="s">
        <v>3413</v>
      </c>
      <c s="36" t="s">
        <v>144</v>
      </c>
      <c s="37">
        <v>22.6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56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38.25">
      <c r="A46" s="35" t="s">
        <v>59</v>
      </c>
      <c r="E46" s="40" t="s">
        <v>3414</v>
      </c>
    </row>
    <row r="47" spans="1:5" ht="38.25">
      <c r="A47" t="s">
        <v>60</v>
      </c>
      <c r="E47" s="39" t="s">
        <v>3415</v>
      </c>
    </row>
    <row r="48" spans="1:13" ht="12.75">
      <c r="A48" t="s">
        <v>47</v>
      </c>
      <c r="C48" s="31" t="s">
        <v>26</v>
      </c>
      <c r="E48" s="33" t="s">
        <v>2427</v>
      </c>
      <c r="J48" s="32">
        <f>0</f>
      </c>
      <c s="32">
        <f>0</f>
      </c>
      <c s="32">
        <f>0+L49+L53+L57+L61+L65</f>
      </c>
      <c s="32">
        <f>0+M49+M53+M57+M61+M65</f>
      </c>
    </row>
    <row r="49" spans="1:16" ht="12.75">
      <c r="A49" t="s">
        <v>50</v>
      </c>
      <c s="34" t="s">
        <v>85</v>
      </c>
      <c s="34" t="s">
        <v>3297</v>
      </c>
      <c s="35" t="s">
        <v>5</v>
      </c>
      <c s="6" t="s">
        <v>3298</v>
      </c>
      <c s="36" t="s">
        <v>1754</v>
      </c>
      <c s="37">
        <v>31.568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127.5">
      <c r="A51" s="35" t="s">
        <v>59</v>
      </c>
      <c r="E51" s="40" t="s">
        <v>3416</v>
      </c>
    </row>
    <row r="52" spans="1:5" ht="25.5">
      <c r="A52" t="s">
        <v>60</v>
      </c>
      <c r="E52" s="39" t="s">
        <v>3300</v>
      </c>
    </row>
    <row r="53" spans="1:16" ht="12.75">
      <c r="A53" t="s">
        <v>50</v>
      </c>
      <c s="34" t="s">
        <v>88</v>
      </c>
      <c s="34" t="s">
        <v>3301</v>
      </c>
      <c s="35" t="s">
        <v>5</v>
      </c>
      <c s="6" t="s">
        <v>3302</v>
      </c>
      <c s="36" t="s">
        <v>144</v>
      </c>
      <c s="37">
        <v>6.58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38.25">
      <c r="A55" s="35" t="s">
        <v>59</v>
      </c>
      <c r="E55" s="40" t="s">
        <v>3417</v>
      </c>
    </row>
    <row r="56" spans="1:5" ht="382.5">
      <c r="A56" t="s">
        <v>60</v>
      </c>
      <c r="E56" s="39" t="s">
        <v>3304</v>
      </c>
    </row>
    <row r="57" spans="1:16" ht="12.75">
      <c r="A57" t="s">
        <v>50</v>
      </c>
      <c s="34" t="s">
        <v>91</v>
      </c>
      <c s="34" t="s">
        <v>3305</v>
      </c>
      <c s="35" t="s">
        <v>5</v>
      </c>
      <c s="6" t="s">
        <v>3306</v>
      </c>
      <c s="36" t="s">
        <v>55</v>
      </c>
      <c s="37">
        <v>0.346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38.25">
      <c r="A59" s="35" t="s">
        <v>59</v>
      </c>
      <c r="E59" s="40" t="s">
        <v>3418</v>
      </c>
    </row>
    <row r="60" spans="1:5" ht="242.25">
      <c r="A60" t="s">
        <v>60</v>
      </c>
      <c r="E60" s="39" t="s">
        <v>3308</v>
      </c>
    </row>
    <row r="61" spans="1:16" ht="12.75">
      <c r="A61" t="s">
        <v>50</v>
      </c>
      <c s="34" t="s">
        <v>94</v>
      </c>
      <c s="34" t="s">
        <v>3309</v>
      </c>
      <c s="35" t="s">
        <v>5</v>
      </c>
      <c s="6" t="s">
        <v>3310</v>
      </c>
      <c s="36" t="s">
        <v>55</v>
      </c>
      <c s="37">
        <v>0.756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25.5">
      <c r="A63" s="35" t="s">
        <v>59</v>
      </c>
      <c r="E63" s="40" t="s">
        <v>3419</v>
      </c>
    </row>
    <row r="64" spans="1:5" ht="293.25">
      <c r="A64" t="s">
        <v>60</v>
      </c>
      <c r="E64" s="39" t="s">
        <v>2908</v>
      </c>
    </row>
    <row r="65" spans="1:16" ht="12.75">
      <c r="A65" t="s">
        <v>50</v>
      </c>
      <c s="34" t="s">
        <v>97</v>
      </c>
      <c s="34" t="s">
        <v>3420</v>
      </c>
      <c s="35" t="s">
        <v>5</v>
      </c>
      <c s="6" t="s">
        <v>3421</v>
      </c>
      <c s="36" t="s">
        <v>151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25.5">
      <c r="A67" s="35" t="s">
        <v>59</v>
      </c>
      <c r="E67" s="40" t="s">
        <v>3422</v>
      </c>
    </row>
    <row r="68" spans="1:5" ht="76.5">
      <c r="A68" t="s">
        <v>60</v>
      </c>
      <c r="E68" s="39" t="s">
        <v>3423</v>
      </c>
    </row>
    <row r="69" spans="1:13" ht="12.75">
      <c r="A69" t="s">
        <v>47</v>
      </c>
      <c r="C69" s="31" t="s">
        <v>4</v>
      </c>
      <c r="E69" s="33" t="s">
        <v>2328</v>
      </c>
      <c r="J69" s="32">
        <f>0</f>
      </c>
      <c s="32">
        <f>0</f>
      </c>
      <c s="32">
        <f>0+L70+L74+L78+L82+L86+L90</f>
      </c>
      <c s="32">
        <f>0+M70+M74+M78+M82+M86+M90</f>
      </c>
    </row>
    <row r="70" spans="1:16" ht="12.75">
      <c r="A70" t="s">
        <v>50</v>
      </c>
      <c s="34" t="s">
        <v>100</v>
      </c>
      <c s="34" t="s">
        <v>3312</v>
      </c>
      <c s="35" t="s">
        <v>5</v>
      </c>
      <c s="6" t="s">
        <v>3313</v>
      </c>
      <c s="36" t="s">
        <v>144</v>
      </c>
      <c s="37">
        <v>42.931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76.5">
      <c r="A72" s="35" t="s">
        <v>59</v>
      </c>
      <c r="E72" s="40" t="s">
        <v>3424</v>
      </c>
    </row>
    <row r="73" spans="1:5" ht="369.75">
      <c r="A73" t="s">
        <v>60</v>
      </c>
      <c r="E73" s="39" t="s">
        <v>2431</v>
      </c>
    </row>
    <row r="74" spans="1:16" ht="12.75">
      <c r="A74" t="s">
        <v>50</v>
      </c>
      <c s="34" t="s">
        <v>103</v>
      </c>
      <c s="34" t="s">
        <v>3315</v>
      </c>
      <c s="35" t="s">
        <v>5</v>
      </c>
      <c s="6" t="s">
        <v>3316</v>
      </c>
      <c s="36" t="s">
        <v>55</v>
      </c>
      <c s="37">
        <v>5.206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25.5">
      <c r="A76" s="35" t="s">
        <v>59</v>
      </c>
      <c r="E76" s="40" t="s">
        <v>3425</v>
      </c>
    </row>
    <row r="77" spans="1:5" ht="267.75">
      <c r="A77" t="s">
        <v>60</v>
      </c>
      <c r="E77" s="39" t="s">
        <v>3318</v>
      </c>
    </row>
    <row r="78" spans="1:16" ht="12.75">
      <c r="A78" t="s">
        <v>50</v>
      </c>
      <c s="34" t="s">
        <v>110</v>
      </c>
      <c s="34" t="s">
        <v>2763</v>
      </c>
      <c s="35" t="s">
        <v>5</v>
      </c>
      <c s="6" t="s">
        <v>2764</v>
      </c>
      <c s="36" t="s">
        <v>144</v>
      </c>
      <c s="37">
        <v>18.72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38.25">
      <c r="A80" s="35" t="s">
        <v>59</v>
      </c>
      <c r="E80" s="40" t="s">
        <v>3426</v>
      </c>
    </row>
    <row r="81" spans="1:5" ht="369.75">
      <c r="A81" t="s">
        <v>60</v>
      </c>
      <c r="E81" s="39" t="s">
        <v>2431</v>
      </c>
    </row>
    <row r="82" spans="1:16" ht="12.75">
      <c r="A82" t="s">
        <v>50</v>
      </c>
      <c s="34" t="s">
        <v>113</v>
      </c>
      <c s="34" t="s">
        <v>2432</v>
      </c>
      <c s="35" t="s">
        <v>5</v>
      </c>
      <c s="6" t="s">
        <v>2433</v>
      </c>
      <c s="36" t="s">
        <v>144</v>
      </c>
      <c s="37">
        <v>0.5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63.75">
      <c r="A84" s="35" t="s">
        <v>59</v>
      </c>
      <c r="E84" s="40" t="s">
        <v>3427</v>
      </c>
    </row>
    <row r="85" spans="1:5" ht="369.75">
      <c r="A85" t="s">
        <v>60</v>
      </c>
      <c r="E85" s="39" t="s">
        <v>2431</v>
      </c>
    </row>
    <row r="86" spans="1:16" ht="12.75">
      <c r="A86" t="s">
        <v>50</v>
      </c>
      <c s="34" t="s">
        <v>116</v>
      </c>
      <c s="34" t="s">
        <v>3322</v>
      </c>
      <c s="35" t="s">
        <v>5</v>
      </c>
      <c s="6" t="s">
        <v>3323</v>
      </c>
      <c s="36" t="s">
        <v>144</v>
      </c>
      <c s="37">
        <v>7.3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38.25">
      <c r="A88" s="35" t="s">
        <v>59</v>
      </c>
      <c r="E88" s="40" t="s">
        <v>3428</v>
      </c>
    </row>
    <row r="89" spans="1:5" ht="409.5">
      <c r="A89" t="s">
        <v>60</v>
      </c>
      <c r="E89" s="39" t="s">
        <v>3325</v>
      </c>
    </row>
    <row r="90" spans="1:16" ht="12.75">
      <c r="A90" t="s">
        <v>50</v>
      </c>
      <c s="34" t="s">
        <v>119</v>
      </c>
      <c s="34" t="s">
        <v>3326</v>
      </c>
      <c s="35" t="s">
        <v>5</v>
      </c>
      <c s="6" t="s">
        <v>2767</v>
      </c>
      <c s="36" t="s">
        <v>144</v>
      </c>
      <c s="37">
        <v>0.54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25.5">
      <c r="A92" s="35" t="s">
        <v>59</v>
      </c>
      <c r="E92" s="40" t="s">
        <v>3429</v>
      </c>
    </row>
    <row r="93" spans="1:5" ht="102">
      <c r="A93" t="s">
        <v>60</v>
      </c>
      <c r="E93" s="39" t="s">
        <v>2769</v>
      </c>
    </row>
    <row r="94" spans="1:13" ht="12.75">
      <c r="A94" t="s">
        <v>47</v>
      </c>
      <c r="C94" s="31" t="s">
        <v>27</v>
      </c>
      <c r="E94" s="33" t="s">
        <v>2837</v>
      </c>
      <c r="J94" s="32">
        <f>0</f>
      </c>
      <c s="32">
        <f>0</f>
      </c>
      <c s="32">
        <f>0+L95+L99+L103+L107+L111</f>
      </c>
      <c s="32">
        <f>0+M95+M99+M103+M107+M111</f>
      </c>
    </row>
    <row r="95" spans="1:16" ht="25.5">
      <c r="A95" t="s">
        <v>50</v>
      </c>
      <c s="34" t="s">
        <v>122</v>
      </c>
      <c s="34" t="s">
        <v>3328</v>
      </c>
      <c s="35" t="s">
        <v>5</v>
      </c>
      <c s="6" t="s">
        <v>3329</v>
      </c>
      <c s="36" t="s">
        <v>151</v>
      </c>
      <c s="37">
        <v>62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25.5">
      <c r="A97" s="35" t="s">
        <v>59</v>
      </c>
      <c r="E97" s="40" t="s">
        <v>3430</v>
      </c>
    </row>
    <row r="98" spans="1:5" ht="76.5">
      <c r="A98" t="s">
        <v>60</v>
      </c>
      <c r="E98" s="39" t="s">
        <v>3331</v>
      </c>
    </row>
    <row r="99" spans="1:16" ht="12.75">
      <c r="A99" t="s">
        <v>50</v>
      </c>
      <c s="34" t="s">
        <v>125</v>
      </c>
      <c s="34" t="s">
        <v>3332</v>
      </c>
      <c s="35" t="s">
        <v>5</v>
      </c>
      <c s="6" t="s">
        <v>3333</v>
      </c>
      <c s="36" t="s">
        <v>151</v>
      </c>
      <c s="37">
        <v>20.877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38.25">
      <c r="A101" s="35" t="s">
        <v>59</v>
      </c>
      <c r="E101" s="40" t="s">
        <v>3431</v>
      </c>
    </row>
    <row r="102" spans="1:5" ht="76.5">
      <c r="A102" t="s">
        <v>60</v>
      </c>
      <c r="E102" s="39" t="s">
        <v>3331</v>
      </c>
    </row>
    <row r="103" spans="1:16" ht="12.75">
      <c r="A103" t="s">
        <v>50</v>
      </c>
      <c s="34" t="s">
        <v>128</v>
      </c>
      <c s="34" t="s">
        <v>3335</v>
      </c>
      <c s="35" t="s">
        <v>5</v>
      </c>
      <c s="6" t="s">
        <v>3336</v>
      </c>
      <c s="36" t="s">
        <v>151</v>
      </c>
      <c s="37">
        <v>310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25.5">
      <c r="A105" s="35" t="s">
        <v>59</v>
      </c>
      <c r="E105" s="40" t="s">
        <v>3432</v>
      </c>
    </row>
    <row r="106" spans="1:5" ht="76.5">
      <c r="A106" t="s">
        <v>60</v>
      </c>
      <c r="E106" s="39" t="s">
        <v>3331</v>
      </c>
    </row>
    <row r="107" spans="1:16" ht="12.75">
      <c r="A107" t="s">
        <v>50</v>
      </c>
      <c s="34" t="s">
        <v>179</v>
      </c>
      <c s="34" t="s">
        <v>3338</v>
      </c>
      <c s="35" t="s">
        <v>5</v>
      </c>
      <c s="6" t="s">
        <v>3339</v>
      </c>
      <c s="36" t="s">
        <v>151</v>
      </c>
      <c s="37">
        <v>31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25.5">
      <c r="A109" s="35" t="s">
        <v>59</v>
      </c>
      <c r="E109" s="40" t="s">
        <v>3433</v>
      </c>
    </row>
    <row r="110" spans="1:5" ht="63.75">
      <c r="A110" t="s">
        <v>60</v>
      </c>
      <c r="E110" s="39" t="s">
        <v>3341</v>
      </c>
    </row>
    <row r="111" spans="1:16" ht="12.75">
      <c r="A111" t="s">
        <v>50</v>
      </c>
      <c s="34" t="s">
        <v>180</v>
      </c>
      <c s="34" t="s">
        <v>3434</v>
      </c>
      <c s="35" t="s">
        <v>5</v>
      </c>
      <c s="6" t="s">
        <v>3435</v>
      </c>
      <c s="36" t="s">
        <v>144</v>
      </c>
      <c s="37">
        <v>0.36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25.5">
      <c r="A113" s="35" t="s">
        <v>59</v>
      </c>
      <c r="E113" s="40" t="s">
        <v>3436</v>
      </c>
    </row>
    <row r="114" spans="1:5" ht="357">
      <c r="A114" t="s">
        <v>60</v>
      </c>
      <c r="E114" s="39" t="s">
        <v>3437</v>
      </c>
    </row>
    <row r="115" spans="1:13" ht="12.75">
      <c r="A115" t="s">
        <v>47</v>
      </c>
      <c r="C115" s="31" t="s">
        <v>65</v>
      </c>
      <c r="E115" s="33" t="s">
        <v>1304</v>
      </c>
      <c r="J115" s="32">
        <f>0</f>
      </c>
      <c s="32">
        <f>0</f>
      </c>
      <c s="32">
        <f>0+L116+L120+L124+L128</f>
      </c>
      <c s="32">
        <f>0+M116+M120+M124+M128</f>
      </c>
    </row>
    <row r="116" spans="1:16" ht="12.75">
      <c r="A116" t="s">
        <v>50</v>
      </c>
      <c s="34" t="s">
        <v>184</v>
      </c>
      <c s="34" t="s">
        <v>3343</v>
      </c>
      <c s="35" t="s">
        <v>5</v>
      </c>
      <c s="6" t="s">
        <v>3344</v>
      </c>
      <c s="36" t="s">
        <v>151</v>
      </c>
      <c s="37">
        <v>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25.5">
      <c r="A117" s="35" t="s">
        <v>57</v>
      </c>
      <c r="E117" s="39" t="s">
        <v>3345</v>
      </c>
    </row>
    <row r="118" spans="1:5" ht="25.5">
      <c r="A118" s="35" t="s">
        <v>59</v>
      </c>
      <c r="E118" s="40" t="s">
        <v>3438</v>
      </c>
    </row>
    <row r="119" spans="1:5" ht="191.25">
      <c r="A119" t="s">
        <v>60</v>
      </c>
      <c r="E119" s="39" t="s">
        <v>2936</v>
      </c>
    </row>
    <row r="120" spans="1:16" ht="12.75">
      <c r="A120" t="s">
        <v>50</v>
      </c>
      <c s="34" t="s">
        <v>187</v>
      </c>
      <c s="34" t="s">
        <v>3347</v>
      </c>
      <c s="35" t="s">
        <v>5</v>
      </c>
      <c s="6" t="s">
        <v>3348</v>
      </c>
      <c s="36" t="s">
        <v>151</v>
      </c>
      <c s="37">
        <v>146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25.5">
      <c r="A121" s="35" t="s">
        <v>57</v>
      </c>
      <c r="E121" s="39" t="s">
        <v>3349</v>
      </c>
    </row>
    <row r="122" spans="1:5" ht="25.5">
      <c r="A122" s="35" t="s">
        <v>59</v>
      </c>
      <c r="E122" s="40" t="s">
        <v>3350</v>
      </c>
    </row>
    <row r="123" spans="1:5" ht="191.25">
      <c r="A123" t="s">
        <v>60</v>
      </c>
      <c r="E123" s="39" t="s">
        <v>2936</v>
      </c>
    </row>
    <row r="124" spans="1:16" ht="12.75">
      <c r="A124" t="s">
        <v>50</v>
      </c>
      <c s="34" t="s">
        <v>190</v>
      </c>
      <c s="34" t="s">
        <v>3355</v>
      </c>
      <c s="35" t="s">
        <v>5</v>
      </c>
      <c s="6" t="s">
        <v>3356</v>
      </c>
      <c s="36" t="s">
        <v>151</v>
      </c>
      <c s="37">
        <v>310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70</v>
      </c>
      <c>
        <f>(M124*21)/100</f>
      </c>
      <c t="s">
        <v>28</v>
      </c>
    </row>
    <row r="125" spans="1:5" ht="12.75">
      <c r="A125" s="35" t="s">
        <v>57</v>
      </c>
      <c r="E125" s="39" t="s">
        <v>5</v>
      </c>
    </row>
    <row r="126" spans="1:5" ht="25.5">
      <c r="A126" s="35" t="s">
        <v>59</v>
      </c>
      <c r="E126" s="40" t="s">
        <v>3432</v>
      </c>
    </row>
    <row r="127" spans="1:5" ht="51">
      <c r="A127" t="s">
        <v>60</v>
      </c>
      <c r="E127" s="39" t="s">
        <v>3357</v>
      </c>
    </row>
    <row r="128" spans="1:16" ht="12.75">
      <c r="A128" t="s">
        <v>50</v>
      </c>
      <c s="34" t="s">
        <v>193</v>
      </c>
      <c s="34" t="s">
        <v>3358</v>
      </c>
      <c s="35" t="s">
        <v>5</v>
      </c>
      <c s="6" t="s">
        <v>3359</v>
      </c>
      <c s="36" t="s">
        <v>151</v>
      </c>
      <c s="37">
        <v>146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56</v>
      </c>
      <c>
        <f>(M128*21)/100</f>
      </c>
      <c t="s">
        <v>28</v>
      </c>
    </row>
    <row r="129" spans="1:5" ht="12.75">
      <c r="A129" s="35" t="s">
        <v>57</v>
      </c>
      <c r="E129" s="39" t="s">
        <v>5</v>
      </c>
    </row>
    <row r="130" spans="1:5" ht="25.5">
      <c r="A130" s="35" t="s">
        <v>59</v>
      </c>
      <c r="E130" s="40" t="s">
        <v>3439</v>
      </c>
    </row>
    <row r="131" spans="1:5" ht="191.25">
      <c r="A131" t="s">
        <v>60</v>
      </c>
      <c r="E131" s="39" t="s">
        <v>3361</v>
      </c>
    </row>
    <row r="132" spans="1:13" ht="12.75">
      <c r="A132" t="s">
        <v>47</v>
      </c>
      <c r="C132" s="31" t="s">
        <v>82</v>
      </c>
      <c r="E132" s="33" t="s">
        <v>2784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50</v>
      </c>
      <c s="34" t="s">
        <v>196</v>
      </c>
      <c s="34" t="s">
        <v>3370</v>
      </c>
      <c s="35" t="s">
        <v>5</v>
      </c>
      <c s="6" t="s">
        <v>3371</v>
      </c>
      <c s="36" t="s">
        <v>69</v>
      </c>
      <c s="37">
        <v>15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70</v>
      </c>
      <c>
        <f>(M133*21)/100</f>
      </c>
      <c t="s">
        <v>28</v>
      </c>
    </row>
    <row r="134" spans="1:5" ht="12.75">
      <c r="A134" s="35" t="s">
        <v>57</v>
      </c>
      <c r="E134" s="39" t="s">
        <v>5</v>
      </c>
    </row>
    <row r="135" spans="1:5" ht="12.75">
      <c r="A135" s="35" t="s">
        <v>59</v>
      </c>
      <c r="E135" s="40" t="s">
        <v>3440</v>
      </c>
    </row>
    <row r="136" spans="1:5" ht="242.25">
      <c r="A136" t="s">
        <v>60</v>
      </c>
      <c r="E136" s="39" t="s">
        <v>3373</v>
      </c>
    </row>
    <row r="137" spans="1:13" ht="12.75">
      <c r="A137" t="s">
        <v>47</v>
      </c>
      <c r="C137" s="31" t="s">
        <v>85</v>
      </c>
      <c r="E137" s="33" t="s">
        <v>2337</v>
      </c>
      <c r="J137" s="32">
        <f>0</f>
      </c>
      <c s="32">
        <f>0</f>
      </c>
      <c s="32">
        <f>0+L138+L142+L146+L150+L154+L158+L162+L166+L170+L174+L178+L182</f>
      </c>
      <c s="32">
        <f>0+M138+M142+M146+M150+M154+M158+M162+M166+M170+M174+M178+M182</f>
      </c>
    </row>
    <row r="138" spans="1:16" ht="12.75">
      <c r="A138" t="s">
        <v>50</v>
      </c>
      <c s="34" t="s">
        <v>199</v>
      </c>
      <c s="34" t="s">
        <v>3374</v>
      </c>
      <c s="35" t="s">
        <v>5</v>
      </c>
      <c s="6" t="s">
        <v>3128</v>
      </c>
      <c s="36" t="s">
        <v>69</v>
      </c>
      <c s="37">
        <v>9.2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25.5">
      <c r="A140" s="35" t="s">
        <v>59</v>
      </c>
      <c r="E140" s="40" t="s">
        <v>3441</v>
      </c>
    </row>
    <row r="141" spans="1:5" ht="51">
      <c r="A141" t="s">
        <v>60</v>
      </c>
      <c r="E141" s="39" t="s">
        <v>2520</v>
      </c>
    </row>
    <row r="142" spans="1:16" ht="12.75">
      <c r="A142" t="s">
        <v>50</v>
      </c>
      <c s="34" t="s">
        <v>202</v>
      </c>
      <c s="34" t="s">
        <v>2789</v>
      </c>
      <c s="35" t="s">
        <v>5</v>
      </c>
      <c s="6" t="s">
        <v>2790</v>
      </c>
      <c s="36" t="s">
        <v>69</v>
      </c>
      <c s="37">
        <v>7.15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25.5">
      <c r="A144" s="35" t="s">
        <v>59</v>
      </c>
      <c r="E144" s="40" t="s">
        <v>3442</v>
      </c>
    </row>
    <row r="145" spans="1:5" ht="89.25">
      <c r="A145" t="s">
        <v>60</v>
      </c>
      <c r="E145" s="39" t="s">
        <v>2792</v>
      </c>
    </row>
    <row r="146" spans="1:16" ht="12.75">
      <c r="A146" t="s">
        <v>50</v>
      </c>
      <c s="34" t="s">
        <v>205</v>
      </c>
      <c s="34" t="s">
        <v>3443</v>
      </c>
      <c s="35" t="s">
        <v>5</v>
      </c>
      <c s="6" t="s">
        <v>3444</v>
      </c>
      <c s="36" t="s">
        <v>69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3445</v>
      </c>
    </row>
    <row r="149" spans="1:5" ht="76.5">
      <c r="A149" t="s">
        <v>60</v>
      </c>
      <c r="E149" s="39" t="s">
        <v>3182</v>
      </c>
    </row>
    <row r="150" spans="1:16" ht="12.75">
      <c r="A150" t="s">
        <v>50</v>
      </c>
      <c s="34" t="s">
        <v>208</v>
      </c>
      <c s="34" t="s">
        <v>3376</v>
      </c>
      <c s="35" t="s">
        <v>5</v>
      </c>
      <c s="6" t="s">
        <v>3377</v>
      </c>
      <c s="36" t="s">
        <v>151</v>
      </c>
      <c s="37">
        <v>330.877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76.5">
      <c r="A152" s="35" t="s">
        <v>59</v>
      </c>
      <c r="E152" s="40" t="s">
        <v>3446</v>
      </c>
    </row>
    <row r="153" spans="1:5" ht="25.5">
      <c r="A153" t="s">
        <v>60</v>
      </c>
      <c r="E153" s="39" t="s">
        <v>2850</v>
      </c>
    </row>
    <row r="154" spans="1:16" ht="12.75">
      <c r="A154" t="s">
        <v>50</v>
      </c>
      <c s="34" t="s">
        <v>211</v>
      </c>
      <c s="34" t="s">
        <v>3379</v>
      </c>
      <c s="35" t="s">
        <v>5</v>
      </c>
      <c s="6" t="s">
        <v>3380</v>
      </c>
      <c s="36" t="s">
        <v>151</v>
      </c>
      <c s="37">
        <v>31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25.5">
      <c r="A156" s="35" t="s">
        <v>59</v>
      </c>
      <c r="E156" s="40" t="s">
        <v>3433</v>
      </c>
    </row>
    <row r="157" spans="1:5" ht="25.5">
      <c r="A157" t="s">
        <v>60</v>
      </c>
      <c r="E157" s="39" t="s">
        <v>2850</v>
      </c>
    </row>
    <row r="158" spans="1:16" ht="12.75">
      <c r="A158" t="s">
        <v>50</v>
      </c>
      <c s="34" t="s">
        <v>214</v>
      </c>
      <c s="34" t="s">
        <v>3381</v>
      </c>
      <c s="35" t="s">
        <v>5</v>
      </c>
      <c s="6" t="s">
        <v>3382</v>
      </c>
      <c s="36" t="s">
        <v>151</v>
      </c>
      <c s="37">
        <v>310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25.5">
      <c r="A160" s="35" t="s">
        <v>59</v>
      </c>
      <c r="E160" s="40" t="s">
        <v>3432</v>
      </c>
    </row>
    <row r="161" spans="1:5" ht="25.5">
      <c r="A161" t="s">
        <v>60</v>
      </c>
      <c r="E161" s="39" t="s">
        <v>2850</v>
      </c>
    </row>
    <row r="162" spans="1:16" ht="12.75">
      <c r="A162" t="s">
        <v>50</v>
      </c>
      <c s="34" t="s">
        <v>217</v>
      </c>
      <c s="34" t="s">
        <v>3384</v>
      </c>
      <c s="35" t="s">
        <v>5</v>
      </c>
      <c s="6" t="s">
        <v>3385</v>
      </c>
      <c s="36" t="s">
        <v>144</v>
      </c>
      <c s="37">
        <v>18.31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63.75">
      <c r="A164" s="35" t="s">
        <v>59</v>
      </c>
      <c r="E164" s="40" t="s">
        <v>3447</v>
      </c>
    </row>
    <row r="165" spans="1:5" ht="114.75">
      <c r="A165" t="s">
        <v>60</v>
      </c>
      <c r="E165" s="39" t="s">
        <v>2327</v>
      </c>
    </row>
    <row r="166" spans="1:16" ht="12.75">
      <c r="A166" t="s">
        <v>50</v>
      </c>
      <c s="34" t="s">
        <v>220</v>
      </c>
      <c s="34" t="s">
        <v>3387</v>
      </c>
      <c s="35" t="s">
        <v>5</v>
      </c>
      <c s="6" t="s">
        <v>3388</v>
      </c>
      <c s="36" t="s">
        <v>55</v>
      </c>
      <c s="37">
        <v>0.22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25.5">
      <c r="A168" s="35" t="s">
        <v>59</v>
      </c>
      <c r="E168" s="40" t="s">
        <v>3448</v>
      </c>
    </row>
    <row r="169" spans="1:5" ht="114.75">
      <c r="A169" t="s">
        <v>60</v>
      </c>
      <c r="E169" s="39" t="s">
        <v>3390</v>
      </c>
    </row>
    <row r="170" spans="1:16" ht="12.75">
      <c r="A170" t="s">
        <v>50</v>
      </c>
      <c s="34" t="s">
        <v>223</v>
      </c>
      <c s="34" t="s">
        <v>3449</v>
      </c>
      <c s="35" t="s">
        <v>5</v>
      </c>
      <c s="6" t="s">
        <v>3450</v>
      </c>
      <c s="36" t="s">
        <v>151</v>
      </c>
      <c s="37">
        <v>200</v>
      </c>
      <c s="36">
        <v>0.00082</v>
      </c>
      <c s="36">
        <f>ROUND(G170*H170,6)</f>
      </c>
      <c r="L170" s="38">
        <v>0</v>
      </c>
      <c s="32">
        <f>ROUND(ROUND(L170,2)*ROUND(G170,3),2)</f>
      </c>
      <c s="36" t="s">
        <v>56</v>
      </c>
      <c>
        <f>(M170*21)/100</f>
      </c>
      <c t="s">
        <v>28</v>
      </c>
    </row>
    <row r="171" spans="1:5" ht="25.5">
      <c r="A171" s="35" t="s">
        <v>57</v>
      </c>
      <c r="E171" s="39" t="s">
        <v>3451</v>
      </c>
    </row>
    <row r="172" spans="1:5" ht="12.75">
      <c r="A172" s="35" t="s">
        <v>59</v>
      </c>
      <c r="E172" s="40" t="s">
        <v>3452</v>
      </c>
    </row>
    <row r="173" spans="1:5" ht="12.75">
      <c r="A173" t="s">
        <v>60</v>
      </c>
      <c r="E173" s="39" t="s">
        <v>5</v>
      </c>
    </row>
    <row r="174" spans="1:16" ht="12.75">
      <c r="A174" t="s">
        <v>50</v>
      </c>
      <c s="34" t="s">
        <v>226</v>
      </c>
      <c s="34" t="s">
        <v>3391</v>
      </c>
      <c s="35" t="s">
        <v>5</v>
      </c>
      <c s="6" t="s">
        <v>3392</v>
      </c>
      <c s="36" t="s">
        <v>151</v>
      </c>
      <c s="37">
        <v>31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56</v>
      </c>
      <c>
        <f>(M174*21)/100</f>
      </c>
      <c t="s">
        <v>28</v>
      </c>
    </row>
    <row r="175" spans="1:5" ht="25.5">
      <c r="A175" s="35" t="s">
        <v>57</v>
      </c>
      <c r="E175" s="39" t="s">
        <v>3453</v>
      </c>
    </row>
    <row r="176" spans="1:5" ht="25.5">
      <c r="A176" s="35" t="s">
        <v>59</v>
      </c>
      <c r="E176" s="40" t="s">
        <v>3454</v>
      </c>
    </row>
    <row r="177" spans="1:5" ht="12.75">
      <c r="A177" t="s">
        <v>60</v>
      </c>
      <c r="E177" s="39" t="s">
        <v>5</v>
      </c>
    </row>
    <row r="178" spans="1:16" ht="12.75">
      <c r="A178" t="s">
        <v>50</v>
      </c>
      <c s="34" t="s">
        <v>227</v>
      </c>
      <c s="34" t="s">
        <v>3394</v>
      </c>
      <c s="35" t="s">
        <v>5</v>
      </c>
      <c s="6" t="s">
        <v>3395</v>
      </c>
      <c s="36" t="s">
        <v>2675</v>
      </c>
      <c s="37">
        <v>2.2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56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25.5">
      <c r="A180" s="35" t="s">
        <v>59</v>
      </c>
      <c r="E180" s="40" t="s">
        <v>3455</v>
      </c>
    </row>
    <row r="181" spans="1:5" ht="25.5">
      <c r="A181" t="s">
        <v>60</v>
      </c>
      <c r="E181" s="39" t="s">
        <v>3397</v>
      </c>
    </row>
    <row r="182" spans="1:16" ht="12.75">
      <c r="A182" t="s">
        <v>50</v>
      </c>
      <c s="34" t="s">
        <v>228</v>
      </c>
      <c s="34" t="s">
        <v>3398</v>
      </c>
      <c s="35" t="s">
        <v>5</v>
      </c>
      <c s="6" t="s">
        <v>3399</v>
      </c>
      <c s="36" t="s">
        <v>151</v>
      </c>
      <c s="37">
        <v>186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56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38.25">
      <c r="A184" s="35" t="s">
        <v>59</v>
      </c>
      <c r="E184" s="40" t="s">
        <v>3456</v>
      </c>
    </row>
    <row r="185" spans="1:5" ht="76.5">
      <c r="A185" t="s">
        <v>60</v>
      </c>
      <c r="E185" s="39" t="s">
        <v>2854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COUNTIFS(L8:L557,"=0",A8:A557,"P")+COUNTIFS(L8:L557,"",A8:A557,"P")+SUM(Q8:Q557)</f>
      </c>
    </row>
    <row r="8" spans="1:13" ht="12.75">
      <c r="A8" t="s">
        <v>45</v>
      </c>
      <c r="C8" s="28" t="s">
        <v>238</v>
      </c>
      <c r="E8" s="30" t="s">
        <v>237</v>
      </c>
      <c r="J8" s="29">
        <f>0+J9+J42+J59+J544</f>
      </c>
      <c s="29">
        <f>0+K9+K42+K59+K544</f>
      </c>
      <c s="29">
        <f>0+L9+L42+L59+L544</f>
      </c>
      <c s="29">
        <f>0+M9+M42+M59+M544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239</v>
      </c>
      <c s="36" t="s">
        <v>55</v>
      </c>
      <c s="37">
        <v>12.67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240</v>
      </c>
      <c s="35" t="s">
        <v>241</v>
      </c>
      <c s="6" t="s">
        <v>242</v>
      </c>
      <c s="36" t="s">
        <v>55</v>
      </c>
      <c s="37">
        <v>16.25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52</v>
      </c>
      <c s="35" t="s">
        <v>53</v>
      </c>
      <c s="6" t="s">
        <v>54</v>
      </c>
      <c s="36" t="s">
        <v>55</v>
      </c>
      <c s="37">
        <v>0.14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5</v>
      </c>
    </row>
    <row r="21" spans="1:5" ht="255">
      <c r="A21" t="s">
        <v>60</v>
      </c>
      <c r="E21" s="39" t="s">
        <v>61</v>
      </c>
    </row>
    <row r="22" spans="1:16" ht="38.25">
      <c r="A22" t="s">
        <v>50</v>
      </c>
      <c s="34" t="s">
        <v>4</v>
      </c>
      <c s="34" t="s">
        <v>243</v>
      </c>
      <c s="35" t="s">
        <v>244</v>
      </c>
      <c s="6" t="s">
        <v>245</v>
      </c>
      <c s="36" t="s">
        <v>55</v>
      </c>
      <c s="37">
        <v>0.24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5</v>
      </c>
    </row>
    <row r="25" spans="1:5" ht="255">
      <c r="A25" t="s">
        <v>60</v>
      </c>
      <c r="E25" s="39" t="s">
        <v>61</v>
      </c>
    </row>
    <row r="26" spans="1:16" ht="38.25">
      <c r="A26" t="s">
        <v>50</v>
      </c>
      <c s="34" t="s">
        <v>74</v>
      </c>
      <c s="34" t="s">
        <v>246</v>
      </c>
      <c s="35" t="s">
        <v>247</v>
      </c>
      <c s="6" t="s">
        <v>248</v>
      </c>
      <c s="36" t="s">
        <v>55</v>
      </c>
      <c s="37">
        <v>0.26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12.75">
      <c r="A28" s="35" t="s">
        <v>59</v>
      </c>
      <c r="E28" s="40" t="s">
        <v>5</v>
      </c>
    </row>
    <row r="29" spans="1:5" ht="255">
      <c r="A29" t="s">
        <v>60</v>
      </c>
      <c r="E29" s="39" t="s">
        <v>61</v>
      </c>
    </row>
    <row r="30" spans="1:16" ht="25.5">
      <c r="A30" t="s">
        <v>50</v>
      </c>
      <c s="34" t="s">
        <v>27</v>
      </c>
      <c s="34" t="s">
        <v>138</v>
      </c>
      <c s="35" t="s">
        <v>139</v>
      </c>
      <c s="6" t="s">
        <v>140</v>
      </c>
      <c s="36" t="s">
        <v>55</v>
      </c>
      <c s="37">
        <v>0.026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5</v>
      </c>
    </row>
    <row r="33" spans="1:5" ht="255">
      <c r="A33" t="s">
        <v>60</v>
      </c>
      <c r="E33" s="39" t="s">
        <v>61</v>
      </c>
    </row>
    <row r="34" spans="1:16" ht="25.5">
      <c r="A34" t="s">
        <v>50</v>
      </c>
      <c s="34" t="s">
        <v>65</v>
      </c>
      <c s="34" t="s">
        <v>62</v>
      </c>
      <c s="35" t="s">
        <v>63</v>
      </c>
      <c s="6" t="s">
        <v>64</v>
      </c>
      <c s="36" t="s">
        <v>55</v>
      </c>
      <c s="37">
        <v>0.52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12.75">
      <c r="A36" s="35" t="s">
        <v>59</v>
      </c>
      <c r="E36" s="40" t="s">
        <v>5</v>
      </c>
    </row>
    <row r="37" spans="1:5" ht="255">
      <c r="A37" t="s">
        <v>60</v>
      </c>
      <c r="E37" s="39" t="s">
        <v>61</v>
      </c>
    </row>
    <row r="38" spans="1:16" ht="25.5">
      <c r="A38" t="s">
        <v>50</v>
      </c>
      <c s="34" t="s">
        <v>82</v>
      </c>
      <c s="34" t="s">
        <v>249</v>
      </c>
      <c s="35" t="s">
        <v>250</v>
      </c>
      <c s="6" t="s">
        <v>251</v>
      </c>
      <c s="36" t="s">
        <v>55</v>
      </c>
      <c s="37">
        <v>0.35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12.75">
      <c r="A40" s="35" t="s">
        <v>59</v>
      </c>
      <c r="E40" s="40" t="s">
        <v>5</v>
      </c>
    </row>
    <row r="41" spans="1:5" ht="242.25">
      <c r="A41" t="s">
        <v>60</v>
      </c>
      <c r="E41" s="39" t="s">
        <v>252</v>
      </c>
    </row>
    <row r="42" spans="1:13" ht="12.75">
      <c r="A42" t="s">
        <v>47</v>
      </c>
      <c r="C42" s="31" t="s">
        <v>51</v>
      </c>
      <c r="E42" s="33" t="s">
        <v>141</v>
      </c>
      <c r="J42" s="32">
        <f>0</f>
      </c>
      <c s="32">
        <f>0</f>
      </c>
      <c s="32">
        <f>0+L43+L47+L51+L55</f>
      </c>
      <c s="32">
        <f>0+M43+M47+M51+M55</f>
      </c>
    </row>
    <row r="43" spans="1:16" ht="12.75">
      <c r="A43" t="s">
        <v>50</v>
      </c>
      <c s="34" t="s">
        <v>85</v>
      </c>
      <c s="34" t="s">
        <v>142</v>
      </c>
      <c s="35" t="s">
        <v>5</v>
      </c>
      <c s="6" t="s">
        <v>143</v>
      </c>
      <c s="36" t="s">
        <v>144</v>
      </c>
      <c s="37">
        <v>563.36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5</v>
      </c>
    </row>
    <row r="46" spans="1:5" ht="12.75">
      <c r="A46" t="s">
        <v>60</v>
      </c>
      <c r="E46" s="39" t="s">
        <v>71</v>
      </c>
    </row>
    <row r="47" spans="1:16" ht="12.75">
      <c r="A47" t="s">
        <v>50</v>
      </c>
      <c s="34" t="s">
        <v>88</v>
      </c>
      <c s="34" t="s">
        <v>145</v>
      </c>
      <c s="35" t="s">
        <v>5</v>
      </c>
      <c s="6" t="s">
        <v>146</v>
      </c>
      <c s="36" t="s">
        <v>69</v>
      </c>
      <c s="37">
        <v>45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5</v>
      </c>
    </row>
    <row r="50" spans="1:5" ht="12.75">
      <c r="A50" t="s">
        <v>60</v>
      </c>
      <c r="E50" s="39" t="s">
        <v>71</v>
      </c>
    </row>
    <row r="51" spans="1:16" ht="12.75">
      <c r="A51" t="s">
        <v>50</v>
      </c>
      <c s="34" t="s">
        <v>91</v>
      </c>
      <c s="34" t="s">
        <v>147</v>
      </c>
      <c s="35" t="s">
        <v>5</v>
      </c>
      <c s="6" t="s">
        <v>148</v>
      </c>
      <c s="36" t="s">
        <v>144</v>
      </c>
      <c s="37">
        <v>563.36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5</v>
      </c>
    </row>
    <row r="54" spans="1:5" ht="12.75">
      <c r="A54" t="s">
        <v>60</v>
      </c>
      <c r="E54" s="39" t="s">
        <v>71</v>
      </c>
    </row>
    <row r="55" spans="1:16" ht="12.75">
      <c r="A55" t="s">
        <v>50</v>
      </c>
      <c s="34" t="s">
        <v>94</v>
      </c>
      <c s="34" t="s">
        <v>149</v>
      </c>
      <c s="35" t="s">
        <v>5</v>
      </c>
      <c s="6" t="s">
        <v>150</v>
      </c>
      <c s="36" t="s">
        <v>151</v>
      </c>
      <c s="37">
        <v>1234.6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5</v>
      </c>
    </row>
    <row r="58" spans="1:5" ht="12.75">
      <c r="A58" t="s">
        <v>60</v>
      </c>
      <c r="E58" s="39" t="s">
        <v>71</v>
      </c>
    </row>
    <row r="59" spans="1:13" ht="12.75">
      <c r="A59" t="s">
        <v>47</v>
      </c>
      <c r="C59" s="31" t="s">
        <v>65</v>
      </c>
      <c r="E59" s="33" t="s">
        <v>66</v>
      </c>
      <c r="J59" s="32">
        <f>0</f>
      </c>
      <c s="32">
        <f>0</f>
      </c>
      <c s="32">
        <f>0+L60+L64+L68+L72+L76+L80+L84+L88+L92+L96+L100+L104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+L476+L480+L484+L488+L492+L496+L500+L504+L508+L512+L516+L520+L524+L528+L532+L536+L540</f>
      </c>
      <c s="32">
        <f>0+M60+M64+M68+M72+M76+M80+M84+M88+M92+M96+M100+M104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+M476+M480+M484+M488+M492+M496+M500+M504+M508+M512+M516+M520+M524+M528+M532+M536+M540</f>
      </c>
    </row>
    <row r="60" spans="1:16" ht="12.75">
      <c r="A60" t="s">
        <v>50</v>
      </c>
      <c s="34" t="s">
        <v>97</v>
      </c>
      <c s="34" t="s">
        <v>152</v>
      </c>
      <c s="35" t="s">
        <v>5</v>
      </c>
      <c s="6" t="s">
        <v>153</v>
      </c>
      <c s="36" t="s">
        <v>79</v>
      </c>
      <c s="37">
        <v>31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2.75">
      <c r="A62" s="35" t="s">
        <v>59</v>
      </c>
      <c r="E62" s="40" t="s">
        <v>5</v>
      </c>
    </row>
    <row r="63" spans="1:5" ht="12.75">
      <c r="A63" t="s">
        <v>60</v>
      </c>
      <c r="E63" s="39" t="s">
        <v>71</v>
      </c>
    </row>
    <row r="64" spans="1:16" ht="12.75">
      <c r="A64" t="s">
        <v>50</v>
      </c>
      <c s="34" t="s">
        <v>100</v>
      </c>
      <c s="34" t="s">
        <v>253</v>
      </c>
      <c s="35" t="s">
        <v>5</v>
      </c>
      <c s="6" t="s">
        <v>254</v>
      </c>
      <c s="36" t="s">
        <v>69</v>
      </c>
      <c s="37">
        <v>614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2.75">
      <c r="A66" s="35" t="s">
        <v>59</v>
      </c>
      <c r="E66" s="40" t="s">
        <v>5</v>
      </c>
    </row>
    <row r="67" spans="1:5" ht="12.75">
      <c r="A67" t="s">
        <v>60</v>
      </c>
      <c r="E67" s="39" t="s">
        <v>71</v>
      </c>
    </row>
    <row r="68" spans="1:16" ht="12.75">
      <c r="A68" t="s">
        <v>50</v>
      </c>
      <c s="34" t="s">
        <v>103</v>
      </c>
      <c s="34" t="s">
        <v>255</v>
      </c>
      <c s="35" t="s">
        <v>5</v>
      </c>
      <c s="6" t="s">
        <v>256</v>
      </c>
      <c s="36" t="s">
        <v>69</v>
      </c>
      <c s="37">
        <v>775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71</v>
      </c>
    </row>
    <row r="72" spans="1:16" ht="12.75">
      <c r="A72" t="s">
        <v>50</v>
      </c>
      <c s="34" t="s">
        <v>110</v>
      </c>
      <c s="34" t="s">
        <v>154</v>
      </c>
      <c s="35" t="s">
        <v>5</v>
      </c>
      <c s="6" t="s">
        <v>155</v>
      </c>
      <c s="36" t="s">
        <v>69</v>
      </c>
      <c s="37">
        <v>836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2.75">
      <c r="A74" s="35" t="s">
        <v>59</v>
      </c>
      <c r="E74" s="40" t="s">
        <v>5</v>
      </c>
    </row>
    <row r="75" spans="1:5" ht="12.75">
      <c r="A75" t="s">
        <v>60</v>
      </c>
      <c r="E75" s="39" t="s">
        <v>71</v>
      </c>
    </row>
    <row r="76" spans="1:16" ht="12.75">
      <c r="A76" t="s">
        <v>50</v>
      </c>
      <c s="34" t="s">
        <v>113</v>
      </c>
      <c s="34" t="s">
        <v>156</v>
      </c>
      <c s="35" t="s">
        <v>5</v>
      </c>
      <c s="6" t="s">
        <v>157</v>
      </c>
      <c s="36" t="s">
        <v>69</v>
      </c>
      <c s="37">
        <v>518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12.75">
      <c r="A78" s="35" t="s">
        <v>59</v>
      </c>
      <c r="E78" s="40" t="s">
        <v>5</v>
      </c>
    </row>
    <row r="79" spans="1:5" ht="12.75">
      <c r="A79" t="s">
        <v>60</v>
      </c>
      <c r="E79" s="39" t="s">
        <v>71</v>
      </c>
    </row>
    <row r="80" spans="1:16" ht="12.75">
      <c r="A80" t="s">
        <v>50</v>
      </c>
      <c s="34" t="s">
        <v>116</v>
      </c>
      <c s="34" t="s">
        <v>158</v>
      </c>
      <c s="35" t="s">
        <v>5</v>
      </c>
      <c s="6" t="s">
        <v>159</v>
      </c>
      <c s="36" t="s">
        <v>69</v>
      </c>
      <c s="37">
        <v>545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2.75">
      <c r="A82" s="35" t="s">
        <v>59</v>
      </c>
      <c r="E82" s="40" t="s">
        <v>5</v>
      </c>
    </row>
    <row r="83" spans="1:5" ht="12.75">
      <c r="A83" t="s">
        <v>60</v>
      </c>
      <c r="E83" s="39" t="s">
        <v>71</v>
      </c>
    </row>
    <row r="84" spans="1:16" ht="25.5">
      <c r="A84" t="s">
        <v>50</v>
      </c>
      <c s="34" t="s">
        <v>119</v>
      </c>
      <c s="34" t="s">
        <v>160</v>
      </c>
      <c s="35" t="s">
        <v>5</v>
      </c>
      <c s="6" t="s">
        <v>161</v>
      </c>
      <c s="36" t="s">
        <v>69</v>
      </c>
      <c s="37">
        <v>27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.75">
      <c r="A86" s="35" t="s">
        <v>59</v>
      </c>
      <c r="E86" s="40" t="s">
        <v>5</v>
      </c>
    </row>
    <row r="87" spans="1:5" ht="12.75">
      <c r="A87" t="s">
        <v>60</v>
      </c>
      <c r="E87" s="39" t="s">
        <v>71</v>
      </c>
    </row>
    <row r="88" spans="1:16" ht="25.5">
      <c r="A88" t="s">
        <v>50</v>
      </c>
      <c s="34" t="s">
        <v>122</v>
      </c>
      <c s="34" t="s">
        <v>162</v>
      </c>
      <c s="35" t="s">
        <v>5</v>
      </c>
      <c s="6" t="s">
        <v>163</v>
      </c>
      <c s="36" t="s">
        <v>69</v>
      </c>
      <c s="37">
        <v>27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12.75">
      <c r="A90" s="35" t="s">
        <v>59</v>
      </c>
      <c r="E90" s="40" t="s">
        <v>5</v>
      </c>
    </row>
    <row r="91" spans="1:5" ht="12.75">
      <c r="A91" t="s">
        <v>60</v>
      </c>
      <c r="E91" s="39" t="s">
        <v>71</v>
      </c>
    </row>
    <row r="92" spans="1:16" ht="25.5">
      <c r="A92" t="s">
        <v>50</v>
      </c>
      <c s="34" t="s">
        <v>125</v>
      </c>
      <c s="34" t="s">
        <v>164</v>
      </c>
      <c s="35" t="s">
        <v>5</v>
      </c>
      <c s="6" t="s">
        <v>165</v>
      </c>
      <c s="36" t="s">
        <v>79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5</v>
      </c>
    </row>
    <row r="95" spans="1:5" ht="12.75">
      <c r="A95" t="s">
        <v>60</v>
      </c>
      <c r="E95" s="39" t="s">
        <v>71</v>
      </c>
    </row>
    <row r="96" spans="1:16" ht="12.75">
      <c r="A96" t="s">
        <v>50</v>
      </c>
      <c s="34" t="s">
        <v>128</v>
      </c>
      <c s="34" t="s">
        <v>166</v>
      </c>
      <c s="35" t="s">
        <v>5</v>
      </c>
      <c s="6" t="s">
        <v>167</v>
      </c>
      <c s="36" t="s">
        <v>69</v>
      </c>
      <c s="37">
        <v>1679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12.75">
      <c r="A98" s="35" t="s">
        <v>59</v>
      </c>
      <c r="E98" s="40" t="s">
        <v>5</v>
      </c>
    </row>
    <row r="99" spans="1:5" ht="12.75">
      <c r="A99" t="s">
        <v>60</v>
      </c>
      <c r="E99" s="39" t="s">
        <v>71</v>
      </c>
    </row>
    <row r="100" spans="1:16" ht="25.5">
      <c r="A100" t="s">
        <v>50</v>
      </c>
      <c s="34" t="s">
        <v>179</v>
      </c>
      <c s="34" t="s">
        <v>257</v>
      </c>
      <c s="35" t="s">
        <v>5</v>
      </c>
      <c s="6" t="s">
        <v>258</v>
      </c>
      <c s="36" t="s">
        <v>69</v>
      </c>
      <c s="37">
        <v>230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12.75">
      <c r="A102" s="35" t="s">
        <v>59</v>
      </c>
      <c r="E102" s="40" t="s">
        <v>5</v>
      </c>
    </row>
    <row r="103" spans="1:5" ht="12.75">
      <c r="A103" t="s">
        <v>60</v>
      </c>
      <c r="E103" s="39" t="s">
        <v>71</v>
      </c>
    </row>
    <row r="104" spans="1:16" ht="25.5">
      <c r="A104" t="s">
        <v>50</v>
      </c>
      <c s="34" t="s">
        <v>180</v>
      </c>
      <c s="34" t="s">
        <v>259</v>
      </c>
      <c s="35" t="s">
        <v>5</v>
      </c>
      <c s="6" t="s">
        <v>260</v>
      </c>
      <c s="36" t="s">
        <v>69</v>
      </c>
      <c s="37">
        <v>35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2.75">
      <c r="A106" s="35" t="s">
        <v>59</v>
      </c>
      <c r="E106" s="40" t="s">
        <v>5</v>
      </c>
    </row>
    <row r="107" spans="1:5" ht="12.75">
      <c r="A107" t="s">
        <v>60</v>
      </c>
      <c r="E107" s="39" t="s">
        <v>71</v>
      </c>
    </row>
    <row r="108" spans="1:16" ht="12.75">
      <c r="A108" t="s">
        <v>50</v>
      </c>
      <c s="34" t="s">
        <v>184</v>
      </c>
      <c s="34" t="s">
        <v>261</v>
      </c>
      <c s="35" t="s">
        <v>5</v>
      </c>
      <c s="6" t="s">
        <v>262</v>
      </c>
      <c s="36" t="s">
        <v>69</v>
      </c>
      <c s="37">
        <v>355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12.75">
      <c r="A110" s="35" t="s">
        <v>59</v>
      </c>
      <c r="E110" s="40" t="s">
        <v>5</v>
      </c>
    </row>
    <row r="111" spans="1:5" ht="12.75">
      <c r="A111" t="s">
        <v>60</v>
      </c>
      <c r="E111" s="39" t="s">
        <v>71</v>
      </c>
    </row>
    <row r="112" spans="1:16" ht="12.75">
      <c r="A112" t="s">
        <v>50</v>
      </c>
      <c s="34" t="s">
        <v>187</v>
      </c>
      <c s="34" t="s">
        <v>263</v>
      </c>
      <c s="35" t="s">
        <v>5</v>
      </c>
      <c s="6" t="s">
        <v>264</v>
      </c>
      <c s="36" t="s">
        <v>69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12.75">
      <c r="A114" s="35" t="s">
        <v>59</v>
      </c>
      <c r="E114" s="40" t="s">
        <v>5</v>
      </c>
    </row>
    <row r="115" spans="1:5" ht="12.75">
      <c r="A115" t="s">
        <v>60</v>
      </c>
      <c r="E115" s="39" t="s">
        <v>71</v>
      </c>
    </row>
    <row r="116" spans="1:16" ht="25.5">
      <c r="A116" t="s">
        <v>50</v>
      </c>
      <c s="34" t="s">
        <v>190</v>
      </c>
      <c s="34" t="s">
        <v>265</v>
      </c>
      <c s="35" t="s">
        <v>5</v>
      </c>
      <c s="6" t="s">
        <v>266</v>
      </c>
      <c s="36" t="s">
        <v>79</v>
      </c>
      <c s="37">
        <v>14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12.75">
      <c r="A118" s="35" t="s">
        <v>59</v>
      </c>
      <c r="E118" s="40" t="s">
        <v>5</v>
      </c>
    </row>
    <row r="119" spans="1:5" ht="12.75">
      <c r="A119" t="s">
        <v>60</v>
      </c>
      <c r="E119" s="39" t="s">
        <v>71</v>
      </c>
    </row>
    <row r="120" spans="1:16" ht="25.5">
      <c r="A120" t="s">
        <v>50</v>
      </c>
      <c s="34" t="s">
        <v>193</v>
      </c>
      <c s="34" t="s">
        <v>267</v>
      </c>
      <c s="35" t="s">
        <v>5</v>
      </c>
      <c s="6" t="s">
        <v>268</v>
      </c>
      <c s="36" t="s">
        <v>79</v>
      </c>
      <c s="37">
        <v>18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12.75">
      <c r="A122" s="35" t="s">
        <v>59</v>
      </c>
      <c r="E122" s="40" t="s">
        <v>5</v>
      </c>
    </row>
    <row r="123" spans="1:5" ht="12.75">
      <c r="A123" t="s">
        <v>60</v>
      </c>
      <c r="E123" s="39" t="s">
        <v>71</v>
      </c>
    </row>
    <row r="124" spans="1:16" ht="25.5">
      <c r="A124" t="s">
        <v>50</v>
      </c>
      <c s="34" t="s">
        <v>196</v>
      </c>
      <c s="34" t="s">
        <v>269</v>
      </c>
      <c s="35" t="s">
        <v>5</v>
      </c>
      <c s="6" t="s">
        <v>270</v>
      </c>
      <c s="36" t="s">
        <v>79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70</v>
      </c>
      <c>
        <f>(M124*21)/100</f>
      </c>
      <c t="s">
        <v>28</v>
      </c>
    </row>
    <row r="125" spans="1:5" ht="12.75">
      <c r="A125" s="35" t="s">
        <v>57</v>
      </c>
      <c r="E125" s="39" t="s">
        <v>5</v>
      </c>
    </row>
    <row r="126" spans="1:5" ht="12.75">
      <c r="A126" s="35" t="s">
        <v>59</v>
      </c>
      <c r="E126" s="40" t="s">
        <v>5</v>
      </c>
    </row>
    <row r="127" spans="1:5" ht="12.75">
      <c r="A127" t="s">
        <v>60</v>
      </c>
      <c r="E127" s="39" t="s">
        <v>71</v>
      </c>
    </row>
    <row r="128" spans="1:16" ht="12.75">
      <c r="A128" t="s">
        <v>50</v>
      </c>
      <c s="34" t="s">
        <v>199</v>
      </c>
      <c s="34" t="s">
        <v>168</v>
      </c>
      <c s="35" t="s">
        <v>5</v>
      </c>
      <c s="6" t="s">
        <v>169</v>
      </c>
      <c s="36" t="s">
        <v>69</v>
      </c>
      <c s="37">
        <v>3351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70</v>
      </c>
      <c>
        <f>(M128*21)/100</f>
      </c>
      <c t="s">
        <v>28</v>
      </c>
    </row>
    <row r="129" spans="1:5" ht="12.75">
      <c r="A129" s="35" t="s">
        <v>57</v>
      </c>
      <c r="E129" s="39" t="s">
        <v>5</v>
      </c>
    </row>
    <row r="130" spans="1:5" ht="12.75">
      <c r="A130" s="35" t="s">
        <v>59</v>
      </c>
      <c r="E130" s="40" t="s">
        <v>5</v>
      </c>
    </row>
    <row r="131" spans="1:5" ht="12.75">
      <c r="A131" t="s">
        <v>60</v>
      </c>
      <c r="E131" s="39" t="s">
        <v>71</v>
      </c>
    </row>
    <row r="132" spans="1:16" ht="12.75">
      <c r="A132" t="s">
        <v>50</v>
      </c>
      <c s="34" t="s">
        <v>202</v>
      </c>
      <c s="34" t="s">
        <v>170</v>
      </c>
      <c s="35" t="s">
        <v>5</v>
      </c>
      <c s="6" t="s">
        <v>171</v>
      </c>
      <c s="36" t="s">
        <v>79</v>
      </c>
      <c s="37">
        <v>158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70</v>
      </c>
      <c>
        <f>(M132*21)/100</f>
      </c>
      <c t="s">
        <v>28</v>
      </c>
    </row>
    <row r="133" spans="1:5" ht="12.75">
      <c r="A133" s="35" t="s">
        <v>57</v>
      </c>
      <c r="E133" s="39" t="s">
        <v>5</v>
      </c>
    </row>
    <row r="134" spans="1:5" ht="12.75">
      <c r="A134" s="35" t="s">
        <v>59</v>
      </c>
      <c r="E134" s="40" t="s">
        <v>5</v>
      </c>
    </row>
    <row r="135" spans="1:5" ht="12.75">
      <c r="A135" t="s">
        <v>60</v>
      </c>
      <c r="E135" s="39" t="s">
        <v>71</v>
      </c>
    </row>
    <row r="136" spans="1:16" ht="12.75">
      <c r="A136" t="s">
        <v>50</v>
      </c>
      <c s="34" t="s">
        <v>205</v>
      </c>
      <c s="34" t="s">
        <v>271</v>
      </c>
      <c s="35" t="s">
        <v>5</v>
      </c>
      <c s="6" t="s">
        <v>272</v>
      </c>
      <c s="36" t="s">
        <v>79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70</v>
      </c>
      <c>
        <f>(M136*21)/100</f>
      </c>
      <c t="s">
        <v>28</v>
      </c>
    </row>
    <row r="137" spans="1:5" ht="12.75">
      <c r="A137" s="35" t="s">
        <v>57</v>
      </c>
      <c r="E137" s="39" t="s">
        <v>5</v>
      </c>
    </row>
    <row r="138" spans="1:5" ht="12.75">
      <c r="A138" s="35" t="s">
        <v>59</v>
      </c>
      <c r="E138" s="40" t="s">
        <v>5</v>
      </c>
    </row>
    <row r="139" spans="1:5" ht="12.75">
      <c r="A139" t="s">
        <v>60</v>
      </c>
      <c r="E139" s="39" t="s">
        <v>71</v>
      </c>
    </row>
    <row r="140" spans="1:16" ht="12.75">
      <c r="A140" t="s">
        <v>50</v>
      </c>
      <c s="34" t="s">
        <v>208</v>
      </c>
      <c s="34" t="s">
        <v>172</v>
      </c>
      <c s="35" t="s">
        <v>5</v>
      </c>
      <c s="6" t="s">
        <v>173</v>
      </c>
      <c s="36" t="s">
        <v>174</v>
      </c>
      <c s="37">
        <v>101.525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70</v>
      </c>
      <c>
        <f>(M140*21)/100</f>
      </c>
      <c t="s">
        <v>28</v>
      </c>
    </row>
    <row r="141" spans="1:5" ht="12.75">
      <c r="A141" s="35" t="s">
        <v>57</v>
      </c>
      <c r="E141" s="39" t="s">
        <v>5</v>
      </c>
    </row>
    <row r="142" spans="1:5" ht="12.75">
      <c r="A142" s="35" t="s">
        <v>59</v>
      </c>
      <c r="E142" s="40" t="s">
        <v>5</v>
      </c>
    </row>
    <row r="143" spans="1:5" ht="12.75">
      <c r="A143" t="s">
        <v>60</v>
      </c>
      <c r="E143" s="39" t="s">
        <v>71</v>
      </c>
    </row>
    <row r="144" spans="1:16" ht="12.75">
      <c r="A144" t="s">
        <v>50</v>
      </c>
      <c s="34" t="s">
        <v>211</v>
      </c>
      <c s="34" t="s">
        <v>273</v>
      </c>
      <c s="35" t="s">
        <v>5</v>
      </c>
      <c s="6" t="s">
        <v>274</v>
      </c>
      <c s="36" t="s">
        <v>174</v>
      </c>
      <c s="37">
        <v>114.11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70</v>
      </c>
      <c>
        <f>(M144*21)/100</f>
      </c>
      <c t="s">
        <v>28</v>
      </c>
    </row>
    <row r="145" spans="1:5" ht="12.75">
      <c r="A145" s="35" t="s">
        <v>57</v>
      </c>
      <c r="E145" s="39" t="s">
        <v>5</v>
      </c>
    </row>
    <row r="146" spans="1:5" ht="12.75">
      <c r="A146" s="35" t="s">
        <v>59</v>
      </c>
      <c r="E146" s="40" t="s">
        <v>5</v>
      </c>
    </row>
    <row r="147" spans="1:5" ht="12.75">
      <c r="A147" t="s">
        <v>60</v>
      </c>
      <c r="E147" s="39" t="s">
        <v>71</v>
      </c>
    </row>
    <row r="148" spans="1:16" ht="12.75">
      <c r="A148" t="s">
        <v>50</v>
      </c>
      <c s="34" t="s">
        <v>214</v>
      </c>
      <c s="34" t="s">
        <v>175</v>
      </c>
      <c s="35" t="s">
        <v>5</v>
      </c>
      <c s="6" t="s">
        <v>176</v>
      </c>
      <c s="36" t="s">
        <v>174</v>
      </c>
      <c s="37">
        <v>101.525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70</v>
      </c>
      <c>
        <f>(M148*21)/100</f>
      </c>
      <c t="s">
        <v>28</v>
      </c>
    </row>
    <row r="149" spans="1:5" ht="12.75">
      <c r="A149" s="35" t="s">
        <v>57</v>
      </c>
      <c r="E149" s="39" t="s">
        <v>5</v>
      </c>
    </row>
    <row r="150" spans="1:5" ht="12.75">
      <c r="A150" s="35" t="s">
        <v>59</v>
      </c>
      <c r="E150" s="40" t="s">
        <v>5</v>
      </c>
    </row>
    <row r="151" spans="1:5" ht="12.75">
      <c r="A151" t="s">
        <v>60</v>
      </c>
      <c r="E151" s="39" t="s">
        <v>71</v>
      </c>
    </row>
    <row r="152" spans="1:16" ht="12.75">
      <c r="A152" t="s">
        <v>50</v>
      </c>
      <c s="34" t="s">
        <v>217</v>
      </c>
      <c s="34" t="s">
        <v>275</v>
      </c>
      <c s="35" t="s">
        <v>5</v>
      </c>
      <c s="6" t="s">
        <v>276</v>
      </c>
      <c s="36" t="s">
        <v>174</v>
      </c>
      <c s="37">
        <v>114.11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70</v>
      </c>
      <c>
        <f>(M152*21)/100</f>
      </c>
      <c t="s">
        <v>28</v>
      </c>
    </row>
    <row r="153" spans="1:5" ht="12.75">
      <c r="A153" s="35" t="s">
        <v>57</v>
      </c>
      <c r="E153" s="39" t="s">
        <v>5</v>
      </c>
    </row>
    <row r="154" spans="1:5" ht="12.75">
      <c r="A154" s="35" t="s">
        <v>59</v>
      </c>
      <c r="E154" s="40" t="s">
        <v>5</v>
      </c>
    </row>
    <row r="155" spans="1:5" ht="12.75">
      <c r="A155" t="s">
        <v>60</v>
      </c>
      <c r="E155" s="39" t="s">
        <v>71</v>
      </c>
    </row>
    <row r="156" spans="1:16" ht="12.75">
      <c r="A156" t="s">
        <v>50</v>
      </c>
      <c s="34" t="s">
        <v>220</v>
      </c>
      <c s="34" t="s">
        <v>277</v>
      </c>
      <c s="35" t="s">
        <v>5</v>
      </c>
      <c s="6" t="s">
        <v>278</v>
      </c>
      <c s="36" t="s">
        <v>69</v>
      </c>
      <c s="37">
        <v>20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70</v>
      </c>
      <c>
        <f>(M156*21)/100</f>
      </c>
      <c t="s">
        <v>28</v>
      </c>
    </row>
    <row r="157" spans="1:5" ht="12.75">
      <c r="A157" s="35" t="s">
        <v>57</v>
      </c>
      <c r="E157" s="39" t="s">
        <v>5</v>
      </c>
    </row>
    <row r="158" spans="1:5" ht="12.75">
      <c r="A158" s="35" t="s">
        <v>59</v>
      </c>
      <c r="E158" s="40" t="s">
        <v>5</v>
      </c>
    </row>
    <row r="159" spans="1:5" ht="12.75">
      <c r="A159" t="s">
        <v>60</v>
      </c>
      <c r="E159" s="39" t="s">
        <v>71</v>
      </c>
    </row>
    <row r="160" spans="1:16" ht="12.75">
      <c r="A160" t="s">
        <v>50</v>
      </c>
      <c s="34" t="s">
        <v>223</v>
      </c>
      <c s="34" t="s">
        <v>279</v>
      </c>
      <c s="35" t="s">
        <v>5</v>
      </c>
      <c s="6" t="s">
        <v>280</v>
      </c>
      <c s="36" t="s">
        <v>69</v>
      </c>
      <c s="37">
        <v>20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70</v>
      </c>
      <c>
        <f>(M160*21)/100</f>
      </c>
      <c t="s">
        <v>28</v>
      </c>
    </row>
    <row r="161" spans="1:5" ht="12.75">
      <c r="A161" s="35" t="s">
        <v>57</v>
      </c>
      <c r="E161" s="39" t="s">
        <v>5</v>
      </c>
    </row>
    <row r="162" spans="1:5" ht="12.75">
      <c r="A162" s="35" t="s">
        <v>59</v>
      </c>
      <c r="E162" s="40" t="s">
        <v>5</v>
      </c>
    </row>
    <row r="163" spans="1:5" ht="12.75">
      <c r="A163" t="s">
        <v>60</v>
      </c>
      <c r="E163" s="39" t="s">
        <v>71</v>
      </c>
    </row>
    <row r="164" spans="1:16" ht="12.75">
      <c r="A164" t="s">
        <v>50</v>
      </c>
      <c s="34" t="s">
        <v>226</v>
      </c>
      <c s="34" t="s">
        <v>281</v>
      </c>
      <c s="35" t="s">
        <v>5</v>
      </c>
      <c s="6" t="s">
        <v>282</v>
      </c>
      <c s="36" t="s">
        <v>69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70</v>
      </c>
      <c>
        <f>(M164*21)/100</f>
      </c>
      <c t="s">
        <v>28</v>
      </c>
    </row>
    <row r="165" spans="1:5" ht="12.75">
      <c r="A165" s="35" t="s">
        <v>57</v>
      </c>
      <c r="E165" s="39" t="s">
        <v>5</v>
      </c>
    </row>
    <row r="166" spans="1:5" ht="12.75">
      <c r="A166" s="35" t="s">
        <v>59</v>
      </c>
      <c r="E166" s="40" t="s">
        <v>5</v>
      </c>
    </row>
    <row r="167" spans="1:5" ht="12.75">
      <c r="A167" t="s">
        <v>60</v>
      </c>
      <c r="E167" s="39" t="s">
        <v>71</v>
      </c>
    </row>
    <row r="168" spans="1:16" ht="12.75">
      <c r="A168" t="s">
        <v>50</v>
      </c>
      <c s="34" t="s">
        <v>227</v>
      </c>
      <c s="34" t="s">
        <v>283</v>
      </c>
      <c s="35" t="s">
        <v>5</v>
      </c>
      <c s="6" t="s">
        <v>284</v>
      </c>
      <c s="36" t="s">
        <v>69</v>
      </c>
      <c s="37">
        <v>30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5</v>
      </c>
    </row>
    <row r="170" spans="1:5" ht="12.75">
      <c r="A170" s="35" t="s">
        <v>59</v>
      </c>
      <c r="E170" s="40" t="s">
        <v>5</v>
      </c>
    </row>
    <row r="171" spans="1:5" ht="12.75">
      <c r="A171" t="s">
        <v>60</v>
      </c>
      <c r="E171" s="39" t="s">
        <v>71</v>
      </c>
    </row>
    <row r="172" spans="1:16" ht="12.75">
      <c r="A172" t="s">
        <v>50</v>
      </c>
      <c s="34" t="s">
        <v>228</v>
      </c>
      <c s="34" t="s">
        <v>285</v>
      </c>
      <c s="35" t="s">
        <v>5</v>
      </c>
      <c s="6" t="s">
        <v>286</v>
      </c>
      <c s="36" t="s">
        <v>69</v>
      </c>
      <c s="37">
        <v>30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5</v>
      </c>
    </row>
    <row r="175" spans="1:5" ht="12.75">
      <c r="A175" t="s">
        <v>60</v>
      </c>
      <c r="E175" s="39" t="s">
        <v>71</v>
      </c>
    </row>
    <row r="176" spans="1:16" ht="12.75">
      <c r="A176" t="s">
        <v>50</v>
      </c>
      <c s="34" t="s">
        <v>231</v>
      </c>
      <c s="34" t="s">
        <v>287</v>
      </c>
      <c s="35" t="s">
        <v>5</v>
      </c>
      <c s="6" t="s">
        <v>288</v>
      </c>
      <c s="36" t="s">
        <v>69</v>
      </c>
      <c s="37">
        <v>22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5</v>
      </c>
    </row>
    <row r="179" spans="1:5" ht="12.75">
      <c r="A179" t="s">
        <v>60</v>
      </c>
      <c r="E179" s="39" t="s">
        <v>71</v>
      </c>
    </row>
    <row r="180" spans="1:16" ht="12.75">
      <c r="A180" t="s">
        <v>50</v>
      </c>
      <c s="34" t="s">
        <v>232</v>
      </c>
      <c s="34" t="s">
        <v>289</v>
      </c>
      <c s="35" t="s">
        <v>5</v>
      </c>
      <c s="6" t="s">
        <v>290</v>
      </c>
      <c s="36" t="s">
        <v>79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5</v>
      </c>
    </row>
    <row r="183" spans="1:5" ht="12.75">
      <c r="A183" t="s">
        <v>60</v>
      </c>
      <c r="E183" s="39" t="s">
        <v>71</v>
      </c>
    </row>
    <row r="184" spans="1:16" ht="12.75">
      <c r="A184" t="s">
        <v>50</v>
      </c>
      <c s="34" t="s">
        <v>233</v>
      </c>
      <c s="34" t="s">
        <v>291</v>
      </c>
      <c s="35" t="s">
        <v>5</v>
      </c>
      <c s="6" t="s">
        <v>292</v>
      </c>
      <c s="36" t="s">
        <v>79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5</v>
      </c>
    </row>
    <row r="186" spans="1:5" ht="12.75">
      <c r="A186" s="35" t="s">
        <v>59</v>
      </c>
      <c r="E186" s="40" t="s">
        <v>5</v>
      </c>
    </row>
    <row r="187" spans="1:5" ht="12.75">
      <c r="A187" t="s">
        <v>60</v>
      </c>
      <c r="E187" s="39" t="s">
        <v>71</v>
      </c>
    </row>
    <row r="188" spans="1:16" ht="12.75">
      <c r="A188" t="s">
        <v>50</v>
      </c>
      <c s="34" t="s">
        <v>293</v>
      </c>
      <c s="34" t="s">
        <v>294</v>
      </c>
      <c s="35" t="s">
        <v>5</v>
      </c>
      <c s="6" t="s">
        <v>295</v>
      </c>
      <c s="36" t="s">
        <v>79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5</v>
      </c>
    </row>
    <row r="191" spans="1:5" ht="12.75">
      <c r="A191" t="s">
        <v>60</v>
      </c>
      <c r="E191" s="39" t="s">
        <v>71</v>
      </c>
    </row>
    <row r="192" spans="1:16" ht="12.75">
      <c r="A192" t="s">
        <v>50</v>
      </c>
      <c s="34" t="s">
        <v>296</v>
      </c>
      <c s="34" t="s">
        <v>297</v>
      </c>
      <c s="35" t="s">
        <v>5</v>
      </c>
      <c s="6" t="s">
        <v>298</v>
      </c>
      <c s="36" t="s">
        <v>79</v>
      </c>
      <c s="37">
        <v>8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5</v>
      </c>
    </row>
    <row r="195" spans="1:5" ht="12.75">
      <c r="A195" t="s">
        <v>60</v>
      </c>
      <c r="E195" s="39" t="s">
        <v>71</v>
      </c>
    </row>
    <row r="196" spans="1:16" ht="12.75">
      <c r="A196" t="s">
        <v>50</v>
      </c>
      <c s="34" t="s">
        <v>299</v>
      </c>
      <c s="34" t="s">
        <v>300</v>
      </c>
      <c s="35" t="s">
        <v>5</v>
      </c>
      <c s="6" t="s">
        <v>301</v>
      </c>
      <c s="36" t="s">
        <v>79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5</v>
      </c>
    </row>
    <row r="199" spans="1:5" ht="12.75">
      <c r="A199" t="s">
        <v>60</v>
      </c>
      <c r="E199" s="39" t="s">
        <v>71</v>
      </c>
    </row>
    <row r="200" spans="1:16" ht="12.75">
      <c r="A200" t="s">
        <v>50</v>
      </c>
      <c s="34" t="s">
        <v>302</v>
      </c>
      <c s="34" t="s">
        <v>303</v>
      </c>
      <c s="35" t="s">
        <v>5</v>
      </c>
      <c s="6" t="s">
        <v>304</v>
      </c>
      <c s="36" t="s">
        <v>79</v>
      </c>
      <c s="37">
        <v>31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5</v>
      </c>
    </row>
    <row r="203" spans="1:5" ht="12.75">
      <c r="A203" t="s">
        <v>60</v>
      </c>
      <c r="E203" s="39" t="s">
        <v>71</v>
      </c>
    </row>
    <row r="204" spans="1:16" ht="12.75">
      <c r="A204" t="s">
        <v>50</v>
      </c>
      <c s="34" t="s">
        <v>305</v>
      </c>
      <c s="34" t="s">
        <v>306</v>
      </c>
      <c s="35" t="s">
        <v>5</v>
      </c>
      <c s="6" t="s">
        <v>307</v>
      </c>
      <c s="36" t="s">
        <v>79</v>
      </c>
      <c s="37">
        <v>31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5</v>
      </c>
    </row>
    <row r="207" spans="1:5" ht="12.75">
      <c r="A207" t="s">
        <v>60</v>
      </c>
      <c r="E207" s="39" t="s">
        <v>71</v>
      </c>
    </row>
    <row r="208" spans="1:16" ht="12.75">
      <c r="A208" t="s">
        <v>50</v>
      </c>
      <c s="34" t="s">
        <v>308</v>
      </c>
      <c s="34" t="s">
        <v>309</v>
      </c>
      <c s="35" t="s">
        <v>5</v>
      </c>
      <c s="6" t="s">
        <v>310</v>
      </c>
      <c s="36" t="s">
        <v>79</v>
      </c>
      <c s="37">
        <v>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70</v>
      </c>
      <c>
        <f>(M208*21)/100</f>
      </c>
      <c t="s">
        <v>28</v>
      </c>
    </row>
    <row r="209" spans="1:5" ht="12.75">
      <c r="A209" s="35" t="s">
        <v>57</v>
      </c>
      <c r="E209" s="39" t="s">
        <v>5</v>
      </c>
    </row>
    <row r="210" spans="1:5" ht="12.75">
      <c r="A210" s="35" t="s">
        <v>59</v>
      </c>
      <c r="E210" s="40" t="s">
        <v>5</v>
      </c>
    </row>
    <row r="211" spans="1:5" ht="12.75">
      <c r="A211" t="s">
        <v>60</v>
      </c>
      <c r="E211" s="39" t="s">
        <v>71</v>
      </c>
    </row>
    <row r="212" spans="1:16" ht="12.75">
      <c r="A212" t="s">
        <v>50</v>
      </c>
      <c s="34" t="s">
        <v>311</v>
      </c>
      <c s="34" t="s">
        <v>312</v>
      </c>
      <c s="35" t="s">
        <v>5</v>
      </c>
      <c s="6" t="s">
        <v>313</v>
      </c>
      <c s="36" t="s">
        <v>79</v>
      </c>
      <c s="37">
        <v>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70</v>
      </c>
      <c>
        <f>(M212*21)/100</f>
      </c>
      <c t="s">
        <v>28</v>
      </c>
    </row>
    <row r="213" spans="1:5" ht="12.75">
      <c r="A213" s="35" t="s">
        <v>57</v>
      </c>
      <c r="E213" s="39" t="s">
        <v>5</v>
      </c>
    </row>
    <row r="214" spans="1:5" ht="12.75">
      <c r="A214" s="35" t="s">
        <v>59</v>
      </c>
      <c r="E214" s="40" t="s">
        <v>5</v>
      </c>
    </row>
    <row r="215" spans="1:5" ht="12.75">
      <c r="A215" t="s">
        <v>60</v>
      </c>
      <c r="E215" s="39" t="s">
        <v>71</v>
      </c>
    </row>
    <row r="216" spans="1:16" ht="12.75">
      <c r="A216" t="s">
        <v>50</v>
      </c>
      <c s="34" t="s">
        <v>314</v>
      </c>
      <c s="34" t="s">
        <v>315</v>
      </c>
      <c s="35" t="s">
        <v>5</v>
      </c>
      <c s="6" t="s">
        <v>316</v>
      </c>
      <c s="36" t="s">
        <v>79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70</v>
      </c>
      <c>
        <f>(M216*21)/100</f>
      </c>
      <c t="s">
        <v>28</v>
      </c>
    </row>
    <row r="217" spans="1:5" ht="12.75">
      <c r="A217" s="35" t="s">
        <v>57</v>
      </c>
      <c r="E217" s="39" t="s">
        <v>5</v>
      </c>
    </row>
    <row r="218" spans="1:5" ht="12.75">
      <c r="A218" s="35" t="s">
        <v>59</v>
      </c>
      <c r="E218" s="40" t="s">
        <v>5</v>
      </c>
    </row>
    <row r="219" spans="1:5" ht="12.75">
      <c r="A219" t="s">
        <v>60</v>
      </c>
      <c r="E219" s="39" t="s">
        <v>71</v>
      </c>
    </row>
    <row r="220" spans="1:16" ht="12.75">
      <c r="A220" t="s">
        <v>50</v>
      </c>
      <c s="34" t="s">
        <v>317</v>
      </c>
      <c s="34" t="s">
        <v>318</v>
      </c>
      <c s="35" t="s">
        <v>5</v>
      </c>
      <c s="6" t="s">
        <v>319</v>
      </c>
      <c s="36" t="s">
        <v>79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70</v>
      </c>
      <c>
        <f>(M220*21)/100</f>
      </c>
      <c t="s">
        <v>28</v>
      </c>
    </row>
    <row r="221" spans="1:5" ht="12.75">
      <c r="A221" s="35" t="s">
        <v>57</v>
      </c>
      <c r="E221" s="39" t="s">
        <v>5</v>
      </c>
    </row>
    <row r="222" spans="1:5" ht="12.75">
      <c r="A222" s="35" t="s">
        <v>59</v>
      </c>
      <c r="E222" s="40" t="s">
        <v>5</v>
      </c>
    </row>
    <row r="223" spans="1:5" ht="12.75">
      <c r="A223" t="s">
        <v>60</v>
      </c>
      <c r="E223" s="39" t="s">
        <v>71</v>
      </c>
    </row>
    <row r="224" spans="1:16" ht="12.75">
      <c r="A224" t="s">
        <v>50</v>
      </c>
      <c s="34" t="s">
        <v>320</v>
      </c>
      <c s="34" t="s">
        <v>321</v>
      </c>
      <c s="35" t="s">
        <v>5</v>
      </c>
      <c s="6" t="s">
        <v>322</v>
      </c>
      <c s="36" t="s">
        <v>79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70</v>
      </c>
      <c>
        <f>(M224*21)/100</f>
      </c>
      <c t="s">
        <v>28</v>
      </c>
    </row>
    <row r="225" spans="1:5" ht="12.75">
      <c r="A225" s="35" t="s">
        <v>57</v>
      </c>
      <c r="E225" s="39" t="s">
        <v>5</v>
      </c>
    </row>
    <row r="226" spans="1:5" ht="12.75">
      <c r="A226" s="35" t="s">
        <v>59</v>
      </c>
      <c r="E226" s="40" t="s">
        <v>5</v>
      </c>
    </row>
    <row r="227" spans="1:5" ht="12.75">
      <c r="A227" t="s">
        <v>60</v>
      </c>
      <c r="E227" s="39" t="s">
        <v>71</v>
      </c>
    </row>
    <row r="228" spans="1:16" ht="25.5">
      <c r="A228" t="s">
        <v>50</v>
      </c>
      <c s="34" t="s">
        <v>323</v>
      </c>
      <c s="34" t="s">
        <v>324</v>
      </c>
      <c s="35" t="s">
        <v>5</v>
      </c>
      <c s="6" t="s">
        <v>325</v>
      </c>
      <c s="36" t="s">
        <v>326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70</v>
      </c>
      <c>
        <f>(M228*21)/100</f>
      </c>
      <c t="s">
        <v>28</v>
      </c>
    </row>
    <row r="229" spans="1:5" ht="12.75">
      <c r="A229" s="35" t="s">
        <v>57</v>
      </c>
      <c r="E229" s="39" t="s">
        <v>5</v>
      </c>
    </row>
    <row r="230" spans="1:5" ht="12.75">
      <c r="A230" s="35" t="s">
        <v>59</v>
      </c>
      <c r="E230" s="40" t="s">
        <v>5</v>
      </c>
    </row>
    <row r="231" spans="1:5" ht="12.75">
      <c r="A231" t="s">
        <v>60</v>
      </c>
      <c r="E231" s="39" t="s">
        <v>71</v>
      </c>
    </row>
    <row r="232" spans="1:16" ht="25.5">
      <c r="A232" t="s">
        <v>50</v>
      </c>
      <c s="34" t="s">
        <v>327</v>
      </c>
      <c s="34" t="s">
        <v>328</v>
      </c>
      <c s="35" t="s">
        <v>5</v>
      </c>
      <c s="6" t="s">
        <v>329</v>
      </c>
      <c s="36" t="s">
        <v>326</v>
      </c>
      <c s="37">
        <v>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70</v>
      </c>
      <c>
        <f>(M232*21)/100</f>
      </c>
      <c t="s">
        <v>28</v>
      </c>
    </row>
    <row r="233" spans="1:5" ht="12.75">
      <c r="A233" s="35" t="s">
        <v>57</v>
      </c>
      <c r="E233" s="39" t="s">
        <v>5</v>
      </c>
    </row>
    <row r="234" spans="1:5" ht="12.75">
      <c r="A234" s="35" t="s">
        <v>59</v>
      </c>
      <c r="E234" s="40" t="s">
        <v>5</v>
      </c>
    </row>
    <row r="235" spans="1:5" ht="12.75">
      <c r="A235" t="s">
        <v>60</v>
      </c>
      <c r="E235" s="39" t="s">
        <v>71</v>
      </c>
    </row>
    <row r="236" spans="1:16" ht="12.75">
      <c r="A236" t="s">
        <v>50</v>
      </c>
      <c s="34" t="s">
        <v>330</v>
      </c>
      <c s="34" t="s">
        <v>331</v>
      </c>
      <c s="35" t="s">
        <v>5</v>
      </c>
      <c s="6" t="s">
        <v>332</v>
      </c>
      <c s="36" t="s">
        <v>79</v>
      </c>
      <c s="37">
        <v>3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70</v>
      </c>
      <c>
        <f>(M236*21)/100</f>
      </c>
      <c t="s">
        <v>28</v>
      </c>
    </row>
    <row r="237" spans="1:5" ht="12.75">
      <c r="A237" s="35" t="s">
        <v>57</v>
      </c>
      <c r="E237" s="39" t="s">
        <v>5</v>
      </c>
    </row>
    <row r="238" spans="1:5" ht="12.75">
      <c r="A238" s="35" t="s">
        <v>59</v>
      </c>
      <c r="E238" s="40" t="s">
        <v>5</v>
      </c>
    </row>
    <row r="239" spans="1:5" ht="12.75">
      <c r="A239" t="s">
        <v>60</v>
      </c>
      <c r="E239" s="39" t="s">
        <v>71</v>
      </c>
    </row>
    <row r="240" spans="1:16" ht="12.75">
      <c r="A240" t="s">
        <v>50</v>
      </c>
      <c s="34" t="s">
        <v>333</v>
      </c>
      <c s="34" t="s">
        <v>334</v>
      </c>
      <c s="35" t="s">
        <v>5</v>
      </c>
      <c s="6" t="s">
        <v>335</v>
      </c>
      <c s="36" t="s">
        <v>79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70</v>
      </c>
      <c>
        <f>(M240*21)/100</f>
      </c>
      <c t="s">
        <v>28</v>
      </c>
    </row>
    <row r="241" spans="1:5" ht="12.75">
      <c r="A241" s="35" t="s">
        <v>57</v>
      </c>
      <c r="E241" s="39" t="s">
        <v>5</v>
      </c>
    </row>
    <row r="242" spans="1:5" ht="12.75">
      <c r="A242" s="35" t="s">
        <v>59</v>
      </c>
      <c r="E242" s="40" t="s">
        <v>5</v>
      </c>
    </row>
    <row r="243" spans="1:5" ht="12.75">
      <c r="A243" t="s">
        <v>60</v>
      </c>
      <c r="E243" s="39" t="s">
        <v>71</v>
      </c>
    </row>
    <row r="244" spans="1:16" ht="12.75">
      <c r="A244" t="s">
        <v>50</v>
      </c>
      <c s="34" t="s">
        <v>336</v>
      </c>
      <c s="34" t="s">
        <v>337</v>
      </c>
      <c s="35" t="s">
        <v>5</v>
      </c>
      <c s="6" t="s">
        <v>338</v>
      </c>
      <c s="36" t="s">
        <v>79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70</v>
      </c>
      <c>
        <f>(M244*21)/100</f>
      </c>
      <c t="s">
        <v>28</v>
      </c>
    </row>
    <row r="245" spans="1:5" ht="12.75">
      <c r="A245" s="35" t="s">
        <v>57</v>
      </c>
      <c r="E245" s="39" t="s">
        <v>5</v>
      </c>
    </row>
    <row r="246" spans="1:5" ht="12.75">
      <c r="A246" s="35" t="s">
        <v>59</v>
      </c>
      <c r="E246" s="40" t="s">
        <v>5</v>
      </c>
    </row>
    <row r="247" spans="1:5" ht="12.75">
      <c r="A247" t="s">
        <v>60</v>
      </c>
      <c r="E247" s="39" t="s">
        <v>71</v>
      </c>
    </row>
    <row r="248" spans="1:16" ht="12.75">
      <c r="A248" t="s">
        <v>50</v>
      </c>
      <c s="34" t="s">
        <v>339</v>
      </c>
      <c s="34" t="s">
        <v>340</v>
      </c>
      <c s="35" t="s">
        <v>5</v>
      </c>
      <c s="6" t="s">
        <v>341</v>
      </c>
      <c s="36" t="s">
        <v>79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70</v>
      </c>
      <c>
        <f>(M248*21)/100</f>
      </c>
      <c t="s">
        <v>28</v>
      </c>
    </row>
    <row r="249" spans="1:5" ht="12.75">
      <c r="A249" s="35" t="s">
        <v>57</v>
      </c>
      <c r="E249" s="39" t="s">
        <v>5</v>
      </c>
    </row>
    <row r="250" spans="1:5" ht="12.75">
      <c r="A250" s="35" t="s">
        <v>59</v>
      </c>
      <c r="E250" s="40" t="s">
        <v>5</v>
      </c>
    </row>
    <row r="251" spans="1:5" ht="12.75">
      <c r="A251" t="s">
        <v>60</v>
      </c>
      <c r="E251" s="39" t="s">
        <v>71</v>
      </c>
    </row>
    <row r="252" spans="1:16" ht="12.75">
      <c r="A252" t="s">
        <v>50</v>
      </c>
      <c s="34" t="s">
        <v>342</v>
      </c>
      <c s="34" t="s">
        <v>177</v>
      </c>
      <c s="35" t="s">
        <v>5</v>
      </c>
      <c s="6" t="s">
        <v>178</v>
      </c>
      <c s="36" t="s">
        <v>79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70</v>
      </c>
      <c>
        <f>(M252*21)/100</f>
      </c>
      <c t="s">
        <v>28</v>
      </c>
    </row>
    <row r="253" spans="1:5" ht="12.75">
      <c r="A253" s="35" t="s">
        <v>57</v>
      </c>
      <c r="E253" s="39" t="s">
        <v>5</v>
      </c>
    </row>
    <row r="254" spans="1:5" ht="12.75">
      <c r="A254" s="35" t="s">
        <v>59</v>
      </c>
      <c r="E254" s="40" t="s">
        <v>5</v>
      </c>
    </row>
    <row r="255" spans="1:5" ht="12.75">
      <c r="A255" t="s">
        <v>60</v>
      </c>
      <c r="E255" s="39" t="s">
        <v>71</v>
      </c>
    </row>
    <row r="256" spans="1:16" ht="12.75">
      <c r="A256" t="s">
        <v>50</v>
      </c>
      <c s="34" t="s">
        <v>343</v>
      </c>
      <c s="34" t="s">
        <v>344</v>
      </c>
      <c s="35" t="s">
        <v>5</v>
      </c>
      <c s="6" t="s">
        <v>345</v>
      </c>
      <c s="36" t="s">
        <v>79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70</v>
      </c>
      <c>
        <f>(M256*21)/100</f>
      </c>
      <c t="s">
        <v>28</v>
      </c>
    </row>
    <row r="257" spans="1:5" ht="12.75">
      <c r="A257" s="35" t="s">
        <v>57</v>
      </c>
      <c r="E257" s="39" t="s">
        <v>5</v>
      </c>
    </row>
    <row r="258" spans="1:5" ht="12.75">
      <c r="A258" s="35" t="s">
        <v>59</v>
      </c>
      <c r="E258" s="40" t="s">
        <v>5</v>
      </c>
    </row>
    <row r="259" spans="1:5" ht="12.75">
      <c r="A259" t="s">
        <v>60</v>
      </c>
      <c r="E259" s="39" t="s">
        <v>71</v>
      </c>
    </row>
    <row r="260" spans="1:16" ht="12.75">
      <c r="A260" t="s">
        <v>50</v>
      </c>
      <c s="34" t="s">
        <v>346</v>
      </c>
      <c s="34" t="s">
        <v>347</v>
      </c>
      <c s="35" t="s">
        <v>5</v>
      </c>
      <c s="6" t="s">
        <v>348</v>
      </c>
      <c s="36" t="s">
        <v>79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70</v>
      </c>
      <c>
        <f>(M260*21)/100</f>
      </c>
      <c t="s">
        <v>28</v>
      </c>
    </row>
    <row r="261" spans="1:5" ht="12.75">
      <c r="A261" s="35" t="s">
        <v>57</v>
      </c>
      <c r="E261" s="39" t="s">
        <v>5</v>
      </c>
    </row>
    <row r="262" spans="1:5" ht="12.75">
      <c r="A262" s="35" t="s">
        <v>59</v>
      </c>
      <c r="E262" s="40" t="s">
        <v>5</v>
      </c>
    </row>
    <row r="263" spans="1:5" ht="12.75">
      <c r="A263" t="s">
        <v>60</v>
      </c>
      <c r="E263" s="39" t="s">
        <v>71</v>
      </c>
    </row>
    <row r="264" spans="1:16" ht="12.75">
      <c r="A264" t="s">
        <v>50</v>
      </c>
      <c s="34" t="s">
        <v>349</v>
      </c>
      <c s="34" t="s">
        <v>350</v>
      </c>
      <c s="35" t="s">
        <v>5</v>
      </c>
      <c s="6" t="s">
        <v>351</v>
      </c>
      <c s="36" t="s">
        <v>79</v>
      </c>
      <c s="37">
        <v>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70</v>
      </c>
      <c>
        <f>(M264*21)/100</f>
      </c>
      <c t="s">
        <v>28</v>
      </c>
    </row>
    <row r="265" spans="1:5" ht="12.75">
      <c r="A265" s="35" t="s">
        <v>57</v>
      </c>
      <c r="E265" s="39" t="s">
        <v>5</v>
      </c>
    </row>
    <row r="266" spans="1:5" ht="12.75">
      <c r="A266" s="35" t="s">
        <v>59</v>
      </c>
      <c r="E266" s="40" t="s">
        <v>5</v>
      </c>
    </row>
    <row r="267" spans="1:5" ht="12.75">
      <c r="A267" t="s">
        <v>60</v>
      </c>
      <c r="E267" s="39" t="s">
        <v>71</v>
      </c>
    </row>
    <row r="268" spans="1:16" ht="12.75">
      <c r="A268" t="s">
        <v>50</v>
      </c>
      <c s="34" t="s">
        <v>352</v>
      </c>
      <c s="34" t="s">
        <v>353</v>
      </c>
      <c s="35" t="s">
        <v>5</v>
      </c>
      <c s="6" t="s">
        <v>354</v>
      </c>
      <c s="36" t="s">
        <v>79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70</v>
      </c>
      <c>
        <f>(M268*21)/100</f>
      </c>
      <c t="s">
        <v>28</v>
      </c>
    </row>
    <row r="269" spans="1:5" ht="12.75">
      <c r="A269" s="35" t="s">
        <v>57</v>
      </c>
      <c r="E269" s="39" t="s">
        <v>5</v>
      </c>
    </row>
    <row r="270" spans="1:5" ht="12.75">
      <c r="A270" s="35" t="s">
        <v>59</v>
      </c>
      <c r="E270" s="40" t="s">
        <v>5</v>
      </c>
    </row>
    <row r="271" spans="1:5" ht="12.75">
      <c r="A271" t="s">
        <v>60</v>
      </c>
      <c r="E271" s="39" t="s">
        <v>71</v>
      </c>
    </row>
    <row r="272" spans="1:16" ht="12.75">
      <c r="A272" t="s">
        <v>50</v>
      </c>
      <c s="34" t="s">
        <v>355</v>
      </c>
      <c s="34" t="s">
        <v>356</v>
      </c>
      <c s="35" t="s">
        <v>5</v>
      </c>
      <c s="6" t="s">
        <v>357</v>
      </c>
      <c s="36" t="s">
        <v>79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70</v>
      </c>
      <c>
        <f>(M272*21)/100</f>
      </c>
      <c t="s">
        <v>28</v>
      </c>
    </row>
    <row r="273" spans="1:5" ht="12.75">
      <c r="A273" s="35" t="s">
        <v>57</v>
      </c>
      <c r="E273" s="39" t="s">
        <v>5</v>
      </c>
    </row>
    <row r="274" spans="1:5" ht="12.75">
      <c r="A274" s="35" t="s">
        <v>59</v>
      </c>
      <c r="E274" s="40" t="s">
        <v>5</v>
      </c>
    </row>
    <row r="275" spans="1:5" ht="12.75">
      <c r="A275" t="s">
        <v>60</v>
      </c>
      <c r="E275" s="39" t="s">
        <v>71</v>
      </c>
    </row>
    <row r="276" spans="1:16" ht="12.75">
      <c r="A276" t="s">
        <v>50</v>
      </c>
      <c s="34" t="s">
        <v>358</v>
      </c>
      <c s="34" t="s">
        <v>359</v>
      </c>
      <c s="35" t="s">
        <v>5</v>
      </c>
      <c s="6" t="s">
        <v>360</v>
      </c>
      <c s="36" t="s">
        <v>79</v>
      </c>
      <c s="37">
        <v>10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70</v>
      </c>
      <c>
        <f>(M276*21)/100</f>
      </c>
      <c t="s">
        <v>28</v>
      </c>
    </row>
    <row r="277" spans="1:5" ht="12.75">
      <c r="A277" s="35" t="s">
        <v>57</v>
      </c>
      <c r="E277" s="39" t="s">
        <v>5</v>
      </c>
    </row>
    <row r="278" spans="1:5" ht="12.75">
      <c r="A278" s="35" t="s">
        <v>59</v>
      </c>
      <c r="E278" s="40" t="s">
        <v>5</v>
      </c>
    </row>
    <row r="279" spans="1:5" ht="12.75">
      <c r="A279" t="s">
        <v>60</v>
      </c>
      <c r="E279" s="39" t="s">
        <v>71</v>
      </c>
    </row>
    <row r="280" spans="1:16" ht="12.75">
      <c r="A280" t="s">
        <v>50</v>
      </c>
      <c s="34" t="s">
        <v>361</v>
      </c>
      <c s="34" t="s">
        <v>362</v>
      </c>
      <c s="35" t="s">
        <v>5</v>
      </c>
      <c s="6" t="s">
        <v>363</v>
      </c>
      <c s="36" t="s">
        <v>79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70</v>
      </c>
      <c>
        <f>(M280*21)/100</f>
      </c>
      <c t="s">
        <v>28</v>
      </c>
    </row>
    <row r="281" spans="1:5" ht="12.75">
      <c r="A281" s="35" t="s">
        <v>57</v>
      </c>
      <c r="E281" s="39" t="s">
        <v>5</v>
      </c>
    </row>
    <row r="282" spans="1:5" ht="12.75">
      <c r="A282" s="35" t="s">
        <v>59</v>
      </c>
      <c r="E282" s="40" t="s">
        <v>5</v>
      </c>
    </row>
    <row r="283" spans="1:5" ht="12.75">
      <c r="A283" t="s">
        <v>60</v>
      </c>
      <c r="E283" s="39" t="s">
        <v>71</v>
      </c>
    </row>
    <row r="284" spans="1:16" ht="12.75">
      <c r="A284" t="s">
        <v>50</v>
      </c>
      <c s="34" t="s">
        <v>364</v>
      </c>
      <c s="34" t="s">
        <v>365</v>
      </c>
      <c s="35" t="s">
        <v>5</v>
      </c>
      <c s="6" t="s">
        <v>366</v>
      </c>
      <c s="36" t="s">
        <v>79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70</v>
      </c>
      <c>
        <f>(M284*21)/100</f>
      </c>
      <c t="s">
        <v>28</v>
      </c>
    </row>
    <row r="285" spans="1:5" ht="12.75">
      <c r="A285" s="35" t="s">
        <v>57</v>
      </c>
      <c r="E285" s="39" t="s">
        <v>5</v>
      </c>
    </row>
    <row r="286" spans="1:5" ht="12.75">
      <c r="A286" s="35" t="s">
        <v>59</v>
      </c>
      <c r="E286" s="40" t="s">
        <v>5</v>
      </c>
    </row>
    <row r="287" spans="1:5" ht="12.75">
      <c r="A287" t="s">
        <v>60</v>
      </c>
      <c r="E287" s="39" t="s">
        <v>71</v>
      </c>
    </row>
    <row r="288" spans="1:16" ht="12.75">
      <c r="A288" t="s">
        <v>50</v>
      </c>
      <c s="34" t="s">
        <v>367</v>
      </c>
      <c s="34" t="s">
        <v>368</v>
      </c>
      <c s="35" t="s">
        <v>5</v>
      </c>
      <c s="6" t="s">
        <v>369</v>
      </c>
      <c s="36" t="s">
        <v>79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70</v>
      </c>
      <c>
        <f>(M288*21)/100</f>
      </c>
      <c t="s">
        <v>28</v>
      </c>
    </row>
    <row r="289" spans="1:5" ht="12.75">
      <c r="A289" s="35" t="s">
        <v>57</v>
      </c>
      <c r="E289" s="39" t="s">
        <v>5</v>
      </c>
    </row>
    <row r="290" spans="1:5" ht="12.75">
      <c r="A290" s="35" t="s">
        <v>59</v>
      </c>
      <c r="E290" s="40" t="s">
        <v>5</v>
      </c>
    </row>
    <row r="291" spans="1:5" ht="12.75">
      <c r="A291" t="s">
        <v>60</v>
      </c>
      <c r="E291" s="39" t="s">
        <v>71</v>
      </c>
    </row>
    <row r="292" spans="1:16" ht="12.75">
      <c r="A292" t="s">
        <v>50</v>
      </c>
      <c s="34" t="s">
        <v>370</v>
      </c>
      <c s="34" t="s">
        <v>371</v>
      </c>
      <c s="35" t="s">
        <v>5</v>
      </c>
      <c s="6" t="s">
        <v>372</v>
      </c>
      <c s="36" t="s">
        <v>79</v>
      </c>
      <c s="37">
        <v>5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70</v>
      </c>
      <c>
        <f>(M292*21)/100</f>
      </c>
      <c t="s">
        <v>28</v>
      </c>
    </row>
    <row r="293" spans="1:5" ht="12.75">
      <c r="A293" s="35" t="s">
        <v>57</v>
      </c>
      <c r="E293" s="39" t="s">
        <v>5</v>
      </c>
    </row>
    <row r="294" spans="1:5" ht="12.75">
      <c r="A294" s="35" t="s">
        <v>59</v>
      </c>
      <c r="E294" s="40" t="s">
        <v>5</v>
      </c>
    </row>
    <row r="295" spans="1:5" ht="12.75">
      <c r="A295" t="s">
        <v>60</v>
      </c>
      <c r="E295" s="39" t="s">
        <v>71</v>
      </c>
    </row>
    <row r="296" spans="1:16" ht="12.75">
      <c r="A296" t="s">
        <v>50</v>
      </c>
      <c s="34" t="s">
        <v>373</v>
      </c>
      <c s="34" t="s">
        <v>374</v>
      </c>
      <c s="35" t="s">
        <v>5</v>
      </c>
      <c s="6" t="s">
        <v>375</v>
      </c>
      <c s="36" t="s">
        <v>69</v>
      </c>
      <c s="37">
        <v>665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70</v>
      </c>
      <c>
        <f>(M296*21)/100</f>
      </c>
      <c t="s">
        <v>28</v>
      </c>
    </row>
    <row r="297" spans="1:5" ht="12.75">
      <c r="A297" s="35" t="s">
        <v>57</v>
      </c>
      <c r="E297" s="39" t="s">
        <v>5</v>
      </c>
    </row>
    <row r="298" spans="1:5" ht="12.75">
      <c r="A298" s="35" t="s">
        <v>59</v>
      </c>
      <c r="E298" s="40" t="s">
        <v>5</v>
      </c>
    </row>
    <row r="299" spans="1:5" ht="12.75">
      <c r="A299" t="s">
        <v>60</v>
      </c>
      <c r="E299" s="39" t="s">
        <v>71</v>
      </c>
    </row>
    <row r="300" spans="1:16" ht="12.75">
      <c r="A300" t="s">
        <v>50</v>
      </c>
      <c s="34" t="s">
        <v>376</v>
      </c>
      <c s="34" t="s">
        <v>377</v>
      </c>
      <c s="35" t="s">
        <v>5</v>
      </c>
      <c s="6" t="s">
        <v>378</v>
      </c>
      <c s="36" t="s">
        <v>79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70</v>
      </c>
      <c>
        <f>(M300*21)/100</f>
      </c>
      <c t="s">
        <v>28</v>
      </c>
    </row>
    <row r="301" spans="1:5" ht="12.75">
      <c r="A301" s="35" t="s">
        <v>57</v>
      </c>
      <c r="E301" s="39" t="s">
        <v>5</v>
      </c>
    </row>
    <row r="302" spans="1:5" ht="12.75">
      <c r="A302" s="35" t="s">
        <v>59</v>
      </c>
      <c r="E302" s="40" t="s">
        <v>5</v>
      </c>
    </row>
    <row r="303" spans="1:5" ht="12.75">
      <c r="A303" t="s">
        <v>60</v>
      </c>
      <c r="E303" s="39" t="s">
        <v>71</v>
      </c>
    </row>
    <row r="304" spans="1:16" ht="12.75">
      <c r="A304" t="s">
        <v>50</v>
      </c>
      <c s="34" t="s">
        <v>379</v>
      </c>
      <c s="34" t="s">
        <v>380</v>
      </c>
      <c s="35" t="s">
        <v>5</v>
      </c>
      <c s="6" t="s">
        <v>381</v>
      </c>
      <c s="36" t="s">
        <v>79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70</v>
      </c>
      <c>
        <f>(M304*21)/100</f>
      </c>
      <c t="s">
        <v>28</v>
      </c>
    </row>
    <row r="305" spans="1:5" ht="12.75">
      <c r="A305" s="35" t="s">
        <v>57</v>
      </c>
      <c r="E305" s="39" t="s">
        <v>5</v>
      </c>
    </row>
    <row r="306" spans="1:5" ht="12.75">
      <c r="A306" s="35" t="s">
        <v>59</v>
      </c>
      <c r="E306" s="40" t="s">
        <v>5</v>
      </c>
    </row>
    <row r="307" spans="1:5" ht="12.75">
      <c r="A307" t="s">
        <v>60</v>
      </c>
      <c r="E307" s="39" t="s">
        <v>71</v>
      </c>
    </row>
    <row r="308" spans="1:16" ht="12.75">
      <c r="A308" t="s">
        <v>50</v>
      </c>
      <c s="34" t="s">
        <v>382</v>
      </c>
      <c s="34" t="s">
        <v>383</v>
      </c>
      <c s="35" t="s">
        <v>5</v>
      </c>
      <c s="6" t="s">
        <v>384</v>
      </c>
      <c s="36" t="s">
        <v>79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70</v>
      </c>
      <c>
        <f>(M308*21)/100</f>
      </c>
      <c t="s">
        <v>28</v>
      </c>
    </row>
    <row r="309" spans="1:5" ht="12.75">
      <c r="A309" s="35" t="s">
        <v>57</v>
      </c>
      <c r="E309" s="39" t="s">
        <v>5</v>
      </c>
    </row>
    <row r="310" spans="1:5" ht="12.75">
      <c r="A310" s="35" t="s">
        <v>59</v>
      </c>
      <c r="E310" s="40" t="s">
        <v>5</v>
      </c>
    </row>
    <row r="311" spans="1:5" ht="12.75">
      <c r="A311" t="s">
        <v>60</v>
      </c>
      <c r="E311" s="39" t="s">
        <v>71</v>
      </c>
    </row>
    <row r="312" spans="1:16" ht="12.75">
      <c r="A312" t="s">
        <v>50</v>
      </c>
      <c s="34" t="s">
        <v>385</v>
      </c>
      <c s="34" t="s">
        <v>386</v>
      </c>
      <c s="35" t="s">
        <v>5</v>
      </c>
      <c s="6" t="s">
        <v>387</v>
      </c>
      <c s="36" t="s">
        <v>79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70</v>
      </c>
      <c>
        <f>(M312*21)/100</f>
      </c>
      <c t="s">
        <v>28</v>
      </c>
    </row>
    <row r="313" spans="1:5" ht="12.75">
      <c r="A313" s="35" t="s">
        <v>57</v>
      </c>
      <c r="E313" s="39" t="s">
        <v>5</v>
      </c>
    </row>
    <row r="314" spans="1:5" ht="12.75">
      <c r="A314" s="35" t="s">
        <v>59</v>
      </c>
      <c r="E314" s="40" t="s">
        <v>5</v>
      </c>
    </row>
    <row r="315" spans="1:5" ht="12.75">
      <c r="A315" t="s">
        <v>60</v>
      </c>
      <c r="E315" s="39" t="s">
        <v>71</v>
      </c>
    </row>
    <row r="316" spans="1:16" ht="12.75">
      <c r="A316" t="s">
        <v>50</v>
      </c>
      <c s="34" t="s">
        <v>388</v>
      </c>
      <c s="34" t="s">
        <v>389</v>
      </c>
      <c s="35" t="s">
        <v>5</v>
      </c>
      <c s="6" t="s">
        <v>390</v>
      </c>
      <c s="36" t="s">
        <v>79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70</v>
      </c>
      <c>
        <f>(M316*21)/100</f>
      </c>
      <c t="s">
        <v>28</v>
      </c>
    </row>
    <row r="317" spans="1:5" ht="12.75">
      <c r="A317" s="35" t="s">
        <v>57</v>
      </c>
      <c r="E317" s="39" t="s">
        <v>5</v>
      </c>
    </row>
    <row r="318" spans="1:5" ht="12.75">
      <c r="A318" s="35" t="s">
        <v>59</v>
      </c>
      <c r="E318" s="40" t="s">
        <v>5</v>
      </c>
    </row>
    <row r="319" spans="1:5" ht="12.75">
      <c r="A319" t="s">
        <v>60</v>
      </c>
      <c r="E319" s="39" t="s">
        <v>71</v>
      </c>
    </row>
    <row r="320" spans="1:16" ht="12.75">
      <c r="A320" t="s">
        <v>50</v>
      </c>
      <c s="34" t="s">
        <v>391</v>
      </c>
      <c s="34" t="s">
        <v>392</v>
      </c>
      <c s="35" t="s">
        <v>5</v>
      </c>
      <c s="6" t="s">
        <v>393</v>
      </c>
      <c s="36" t="s">
        <v>79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70</v>
      </c>
      <c>
        <f>(M320*21)/100</f>
      </c>
      <c t="s">
        <v>28</v>
      </c>
    </row>
    <row r="321" spans="1:5" ht="12.75">
      <c r="A321" s="35" t="s">
        <v>57</v>
      </c>
      <c r="E321" s="39" t="s">
        <v>5</v>
      </c>
    </row>
    <row r="322" spans="1:5" ht="12.75">
      <c r="A322" s="35" t="s">
        <v>59</v>
      </c>
      <c r="E322" s="40" t="s">
        <v>5</v>
      </c>
    </row>
    <row r="323" spans="1:5" ht="12.75">
      <c r="A323" t="s">
        <v>60</v>
      </c>
      <c r="E323" s="39" t="s">
        <v>71</v>
      </c>
    </row>
    <row r="324" spans="1:16" ht="12.75">
      <c r="A324" t="s">
        <v>50</v>
      </c>
      <c s="34" t="s">
        <v>394</v>
      </c>
      <c s="34" t="s">
        <v>188</v>
      </c>
      <c s="35" t="s">
        <v>5</v>
      </c>
      <c s="6" t="s">
        <v>189</v>
      </c>
      <c s="36" t="s">
        <v>79</v>
      </c>
      <c s="37">
        <v>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70</v>
      </c>
      <c>
        <f>(M324*21)/100</f>
      </c>
      <c t="s">
        <v>28</v>
      </c>
    </row>
    <row r="325" spans="1:5" ht="12.75">
      <c r="A325" s="35" t="s">
        <v>57</v>
      </c>
      <c r="E325" s="39" t="s">
        <v>5</v>
      </c>
    </row>
    <row r="326" spans="1:5" ht="12.75">
      <c r="A326" s="35" t="s">
        <v>59</v>
      </c>
      <c r="E326" s="40" t="s">
        <v>5</v>
      </c>
    </row>
    <row r="327" spans="1:5" ht="12.75">
      <c r="A327" t="s">
        <v>60</v>
      </c>
      <c r="E327" s="39" t="s">
        <v>71</v>
      </c>
    </row>
    <row r="328" spans="1:16" ht="12.75">
      <c r="A328" t="s">
        <v>50</v>
      </c>
      <c s="34" t="s">
        <v>395</v>
      </c>
      <c s="34" t="s">
        <v>191</v>
      </c>
      <c s="35" t="s">
        <v>5</v>
      </c>
      <c s="6" t="s">
        <v>192</v>
      </c>
      <c s="36" t="s">
        <v>79</v>
      </c>
      <c s="37">
        <v>3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70</v>
      </c>
      <c>
        <f>(M328*21)/100</f>
      </c>
      <c t="s">
        <v>28</v>
      </c>
    </row>
    <row r="329" spans="1:5" ht="12.75">
      <c r="A329" s="35" t="s">
        <v>57</v>
      </c>
      <c r="E329" s="39" t="s">
        <v>5</v>
      </c>
    </row>
    <row r="330" spans="1:5" ht="12.75">
      <c r="A330" s="35" t="s">
        <v>59</v>
      </c>
      <c r="E330" s="40" t="s">
        <v>5</v>
      </c>
    </row>
    <row r="331" spans="1:5" ht="12.75">
      <c r="A331" t="s">
        <v>60</v>
      </c>
      <c r="E331" s="39" t="s">
        <v>71</v>
      </c>
    </row>
    <row r="332" spans="1:16" ht="12.75">
      <c r="A332" t="s">
        <v>50</v>
      </c>
      <c s="34" t="s">
        <v>396</v>
      </c>
      <c s="34" t="s">
        <v>397</v>
      </c>
      <c s="35" t="s">
        <v>5</v>
      </c>
      <c s="6" t="s">
        <v>398</v>
      </c>
      <c s="36" t="s">
        <v>79</v>
      </c>
      <c s="37">
        <v>2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70</v>
      </c>
      <c>
        <f>(M332*21)/100</f>
      </c>
      <c t="s">
        <v>28</v>
      </c>
    </row>
    <row r="333" spans="1:5" ht="12.75">
      <c r="A333" s="35" t="s">
        <v>57</v>
      </c>
      <c r="E333" s="39" t="s">
        <v>5</v>
      </c>
    </row>
    <row r="334" spans="1:5" ht="12.75">
      <c r="A334" s="35" t="s">
        <v>59</v>
      </c>
      <c r="E334" s="40" t="s">
        <v>5</v>
      </c>
    </row>
    <row r="335" spans="1:5" ht="12.75">
      <c r="A335" t="s">
        <v>60</v>
      </c>
      <c r="E335" s="39" t="s">
        <v>71</v>
      </c>
    </row>
    <row r="336" spans="1:16" ht="12.75">
      <c r="A336" t="s">
        <v>50</v>
      </c>
      <c s="34" t="s">
        <v>399</v>
      </c>
      <c s="34" t="s">
        <v>194</v>
      </c>
      <c s="35" t="s">
        <v>5</v>
      </c>
      <c s="6" t="s">
        <v>195</v>
      </c>
      <c s="36" t="s">
        <v>79</v>
      </c>
      <c s="37">
        <v>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70</v>
      </c>
      <c>
        <f>(M336*21)/100</f>
      </c>
      <c t="s">
        <v>28</v>
      </c>
    </row>
    <row r="337" spans="1:5" ht="12.75">
      <c r="A337" s="35" t="s">
        <v>57</v>
      </c>
      <c r="E337" s="39" t="s">
        <v>5</v>
      </c>
    </row>
    <row r="338" spans="1:5" ht="12.75">
      <c r="A338" s="35" t="s">
        <v>59</v>
      </c>
      <c r="E338" s="40" t="s">
        <v>5</v>
      </c>
    </row>
    <row r="339" spans="1:5" ht="12.75">
      <c r="A339" t="s">
        <v>60</v>
      </c>
      <c r="E339" s="39" t="s">
        <v>71</v>
      </c>
    </row>
    <row r="340" spans="1:16" ht="12.75">
      <c r="A340" t="s">
        <v>50</v>
      </c>
      <c s="34" t="s">
        <v>400</v>
      </c>
      <c s="34" t="s">
        <v>197</v>
      </c>
      <c s="35" t="s">
        <v>5</v>
      </c>
      <c s="6" t="s">
        <v>198</v>
      </c>
      <c s="36" t="s">
        <v>79</v>
      </c>
      <c s="37">
        <v>2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70</v>
      </c>
      <c>
        <f>(M340*21)/100</f>
      </c>
      <c t="s">
        <v>28</v>
      </c>
    </row>
    <row r="341" spans="1:5" ht="12.75">
      <c r="A341" s="35" t="s">
        <v>57</v>
      </c>
      <c r="E341" s="39" t="s">
        <v>5</v>
      </c>
    </row>
    <row r="342" spans="1:5" ht="12.75">
      <c r="A342" s="35" t="s">
        <v>59</v>
      </c>
      <c r="E342" s="40" t="s">
        <v>5</v>
      </c>
    </row>
    <row r="343" spans="1:5" ht="12.75">
      <c r="A343" t="s">
        <v>60</v>
      </c>
      <c r="E343" s="39" t="s">
        <v>71</v>
      </c>
    </row>
    <row r="344" spans="1:16" ht="12.75">
      <c r="A344" t="s">
        <v>50</v>
      </c>
      <c s="34" t="s">
        <v>401</v>
      </c>
      <c s="34" t="s">
        <v>402</v>
      </c>
      <c s="35" t="s">
        <v>5</v>
      </c>
      <c s="6" t="s">
        <v>403</v>
      </c>
      <c s="36" t="s">
        <v>79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70</v>
      </c>
      <c>
        <f>(M344*21)/100</f>
      </c>
      <c t="s">
        <v>28</v>
      </c>
    </row>
    <row r="345" spans="1:5" ht="12.75">
      <c r="A345" s="35" t="s">
        <v>57</v>
      </c>
      <c r="E345" s="39" t="s">
        <v>5</v>
      </c>
    </row>
    <row r="346" spans="1:5" ht="12.75">
      <c r="A346" s="35" t="s">
        <v>59</v>
      </c>
      <c r="E346" s="40" t="s">
        <v>5</v>
      </c>
    </row>
    <row r="347" spans="1:5" ht="12.75">
      <c r="A347" t="s">
        <v>60</v>
      </c>
      <c r="E347" s="39" t="s">
        <v>71</v>
      </c>
    </row>
    <row r="348" spans="1:16" ht="12.75">
      <c r="A348" t="s">
        <v>50</v>
      </c>
      <c s="34" t="s">
        <v>404</v>
      </c>
      <c s="34" t="s">
        <v>405</v>
      </c>
      <c s="35" t="s">
        <v>5</v>
      </c>
      <c s="6" t="s">
        <v>406</v>
      </c>
      <c s="36" t="s">
        <v>79</v>
      </c>
      <c s="37">
        <v>6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70</v>
      </c>
      <c>
        <f>(M348*21)/100</f>
      </c>
      <c t="s">
        <v>28</v>
      </c>
    </row>
    <row r="349" spans="1:5" ht="12.75">
      <c r="A349" s="35" t="s">
        <v>57</v>
      </c>
      <c r="E349" s="39" t="s">
        <v>5</v>
      </c>
    </row>
    <row r="350" spans="1:5" ht="12.75">
      <c r="A350" s="35" t="s">
        <v>59</v>
      </c>
      <c r="E350" s="40" t="s">
        <v>5</v>
      </c>
    </row>
    <row r="351" spans="1:5" ht="12.75">
      <c r="A351" t="s">
        <v>60</v>
      </c>
      <c r="E351" s="39" t="s">
        <v>71</v>
      </c>
    </row>
    <row r="352" spans="1:16" ht="12.75">
      <c r="A352" t="s">
        <v>50</v>
      </c>
      <c s="34" t="s">
        <v>407</v>
      </c>
      <c s="34" t="s">
        <v>408</v>
      </c>
      <c s="35" t="s">
        <v>5</v>
      </c>
      <c s="6" t="s">
        <v>409</v>
      </c>
      <c s="36" t="s">
        <v>79</v>
      </c>
      <c s="37">
        <v>6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70</v>
      </c>
      <c>
        <f>(M352*21)/100</f>
      </c>
      <c t="s">
        <v>28</v>
      </c>
    </row>
    <row r="353" spans="1:5" ht="12.75">
      <c r="A353" s="35" t="s">
        <v>57</v>
      </c>
      <c r="E353" s="39" t="s">
        <v>5</v>
      </c>
    </row>
    <row r="354" spans="1:5" ht="12.75">
      <c r="A354" s="35" t="s">
        <v>59</v>
      </c>
      <c r="E354" s="40" t="s">
        <v>5</v>
      </c>
    </row>
    <row r="355" spans="1:5" ht="12.75">
      <c r="A355" t="s">
        <v>60</v>
      </c>
      <c r="E355" s="39" t="s">
        <v>71</v>
      </c>
    </row>
    <row r="356" spans="1:16" ht="12.75">
      <c r="A356" t="s">
        <v>50</v>
      </c>
      <c s="34" t="s">
        <v>410</v>
      </c>
      <c s="34" t="s">
        <v>411</v>
      </c>
      <c s="35" t="s">
        <v>5</v>
      </c>
      <c s="6" t="s">
        <v>412</v>
      </c>
      <c s="36" t="s">
        <v>79</v>
      </c>
      <c s="37">
        <v>4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70</v>
      </c>
      <c>
        <f>(M356*21)/100</f>
      </c>
      <c t="s">
        <v>28</v>
      </c>
    </row>
    <row r="357" spans="1:5" ht="12.75">
      <c r="A357" s="35" t="s">
        <v>57</v>
      </c>
      <c r="E357" s="39" t="s">
        <v>5</v>
      </c>
    </row>
    <row r="358" spans="1:5" ht="12.75">
      <c r="A358" s="35" t="s">
        <v>59</v>
      </c>
      <c r="E358" s="40" t="s">
        <v>5</v>
      </c>
    </row>
    <row r="359" spans="1:5" ht="12.75">
      <c r="A359" t="s">
        <v>60</v>
      </c>
      <c r="E359" s="39" t="s">
        <v>71</v>
      </c>
    </row>
    <row r="360" spans="1:16" ht="12.75">
      <c r="A360" t="s">
        <v>50</v>
      </c>
      <c s="34" t="s">
        <v>413</v>
      </c>
      <c s="34" t="s">
        <v>414</v>
      </c>
      <c s="35" t="s">
        <v>5</v>
      </c>
      <c s="6" t="s">
        <v>415</v>
      </c>
      <c s="36" t="s">
        <v>79</v>
      </c>
      <c s="37">
        <v>4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70</v>
      </c>
      <c>
        <f>(M360*21)/100</f>
      </c>
      <c t="s">
        <v>28</v>
      </c>
    </row>
    <row r="361" spans="1:5" ht="12.75">
      <c r="A361" s="35" t="s">
        <v>57</v>
      </c>
      <c r="E361" s="39" t="s">
        <v>5</v>
      </c>
    </row>
    <row r="362" spans="1:5" ht="12.75">
      <c r="A362" s="35" t="s">
        <v>59</v>
      </c>
      <c r="E362" s="40" t="s">
        <v>5</v>
      </c>
    </row>
    <row r="363" spans="1:5" ht="12.75">
      <c r="A363" t="s">
        <v>60</v>
      </c>
      <c r="E363" s="39" t="s">
        <v>71</v>
      </c>
    </row>
    <row r="364" spans="1:16" ht="12.75">
      <c r="A364" t="s">
        <v>50</v>
      </c>
      <c s="34" t="s">
        <v>416</v>
      </c>
      <c s="34" t="s">
        <v>417</v>
      </c>
      <c s="35" t="s">
        <v>5</v>
      </c>
      <c s="6" t="s">
        <v>418</v>
      </c>
      <c s="36" t="s">
        <v>79</v>
      </c>
      <c s="37">
        <v>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70</v>
      </c>
      <c>
        <f>(M364*21)/100</f>
      </c>
      <c t="s">
        <v>28</v>
      </c>
    </row>
    <row r="365" spans="1:5" ht="12.75">
      <c r="A365" s="35" t="s">
        <v>57</v>
      </c>
      <c r="E365" s="39" t="s">
        <v>5</v>
      </c>
    </row>
    <row r="366" spans="1:5" ht="12.75">
      <c r="A366" s="35" t="s">
        <v>59</v>
      </c>
      <c r="E366" s="40" t="s">
        <v>5</v>
      </c>
    </row>
    <row r="367" spans="1:5" ht="12.75">
      <c r="A367" t="s">
        <v>60</v>
      </c>
      <c r="E367" s="39" t="s">
        <v>71</v>
      </c>
    </row>
    <row r="368" spans="1:16" ht="12.75">
      <c r="A368" t="s">
        <v>50</v>
      </c>
      <c s="34" t="s">
        <v>419</v>
      </c>
      <c s="34" t="s">
        <v>420</v>
      </c>
      <c s="35" t="s">
        <v>5</v>
      </c>
      <c s="6" t="s">
        <v>421</v>
      </c>
      <c s="36" t="s">
        <v>79</v>
      </c>
      <c s="37">
        <v>3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70</v>
      </c>
      <c>
        <f>(M368*21)/100</f>
      </c>
      <c t="s">
        <v>28</v>
      </c>
    </row>
    <row r="369" spans="1:5" ht="12.75">
      <c r="A369" s="35" t="s">
        <v>57</v>
      </c>
      <c r="E369" s="39" t="s">
        <v>5</v>
      </c>
    </row>
    <row r="370" spans="1:5" ht="12.75">
      <c r="A370" s="35" t="s">
        <v>59</v>
      </c>
      <c r="E370" s="40" t="s">
        <v>5</v>
      </c>
    </row>
    <row r="371" spans="1:5" ht="12.75">
      <c r="A371" t="s">
        <v>60</v>
      </c>
      <c r="E371" s="39" t="s">
        <v>71</v>
      </c>
    </row>
    <row r="372" spans="1:16" ht="12.75">
      <c r="A372" t="s">
        <v>50</v>
      </c>
      <c s="34" t="s">
        <v>422</v>
      </c>
      <c s="34" t="s">
        <v>423</v>
      </c>
      <c s="35" t="s">
        <v>5</v>
      </c>
      <c s="6" t="s">
        <v>424</v>
      </c>
      <c s="36" t="s">
        <v>79</v>
      </c>
      <c s="37">
        <v>3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70</v>
      </c>
      <c>
        <f>(M372*21)/100</f>
      </c>
      <c t="s">
        <v>28</v>
      </c>
    </row>
    <row r="373" spans="1:5" ht="12.75">
      <c r="A373" s="35" t="s">
        <v>57</v>
      </c>
      <c r="E373" s="39" t="s">
        <v>5</v>
      </c>
    </row>
    <row r="374" spans="1:5" ht="12.75">
      <c r="A374" s="35" t="s">
        <v>59</v>
      </c>
      <c r="E374" s="40" t="s">
        <v>5</v>
      </c>
    </row>
    <row r="375" spans="1:5" ht="12.75">
      <c r="A375" t="s">
        <v>60</v>
      </c>
      <c r="E375" s="39" t="s">
        <v>71</v>
      </c>
    </row>
    <row r="376" spans="1:16" ht="25.5">
      <c r="A376" t="s">
        <v>50</v>
      </c>
      <c s="34" t="s">
        <v>425</v>
      </c>
      <c s="34" t="s">
        <v>200</v>
      </c>
      <c s="35" t="s">
        <v>5</v>
      </c>
      <c s="6" t="s">
        <v>201</v>
      </c>
      <c s="36" t="s">
        <v>79</v>
      </c>
      <c s="37">
        <v>16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70</v>
      </c>
      <c>
        <f>(M376*21)/100</f>
      </c>
      <c t="s">
        <v>28</v>
      </c>
    </row>
    <row r="377" spans="1:5" ht="12.75">
      <c r="A377" s="35" t="s">
        <v>57</v>
      </c>
      <c r="E377" s="39" t="s">
        <v>5</v>
      </c>
    </row>
    <row r="378" spans="1:5" ht="12.75">
      <c r="A378" s="35" t="s">
        <v>59</v>
      </c>
      <c r="E378" s="40" t="s">
        <v>5</v>
      </c>
    </row>
    <row r="379" spans="1:5" ht="12.75">
      <c r="A379" t="s">
        <v>60</v>
      </c>
      <c r="E379" s="39" t="s">
        <v>71</v>
      </c>
    </row>
    <row r="380" spans="1:16" ht="25.5">
      <c r="A380" t="s">
        <v>50</v>
      </c>
      <c s="34" t="s">
        <v>426</v>
      </c>
      <c s="34" t="s">
        <v>203</v>
      </c>
      <c s="35" t="s">
        <v>5</v>
      </c>
      <c s="6" t="s">
        <v>204</v>
      </c>
      <c s="36" t="s">
        <v>79</v>
      </c>
      <c s="37">
        <v>16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70</v>
      </c>
      <c>
        <f>(M380*21)/100</f>
      </c>
      <c t="s">
        <v>28</v>
      </c>
    </row>
    <row r="381" spans="1:5" ht="12.75">
      <c r="A381" s="35" t="s">
        <v>57</v>
      </c>
      <c r="E381" s="39" t="s">
        <v>5</v>
      </c>
    </row>
    <row r="382" spans="1:5" ht="12.75">
      <c r="A382" s="35" t="s">
        <v>59</v>
      </c>
      <c r="E382" s="40" t="s">
        <v>5</v>
      </c>
    </row>
    <row r="383" spans="1:5" ht="12.75">
      <c r="A383" t="s">
        <v>60</v>
      </c>
      <c r="E383" s="39" t="s">
        <v>71</v>
      </c>
    </row>
    <row r="384" spans="1:16" ht="25.5">
      <c r="A384" t="s">
        <v>50</v>
      </c>
      <c s="34" t="s">
        <v>427</v>
      </c>
      <c s="34" t="s">
        <v>428</v>
      </c>
      <c s="35" t="s">
        <v>5</v>
      </c>
      <c s="6" t="s">
        <v>429</v>
      </c>
      <c s="36" t="s">
        <v>79</v>
      </c>
      <c s="37">
        <v>15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70</v>
      </c>
      <c>
        <f>(M384*21)/100</f>
      </c>
      <c t="s">
        <v>28</v>
      </c>
    </row>
    <row r="385" spans="1:5" ht="12.75">
      <c r="A385" s="35" t="s">
        <v>57</v>
      </c>
      <c r="E385" s="39" t="s">
        <v>5</v>
      </c>
    </row>
    <row r="386" spans="1:5" ht="12.75">
      <c r="A386" s="35" t="s">
        <v>59</v>
      </c>
      <c r="E386" s="40" t="s">
        <v>5</v>
      </c>
    </row>
    <row r="387" spans="1:5" ht="12.75">
      <c r="A387" t="s">
        <v>60</v>
      </c>
      <c r="E387" s="39" t="s">
        <v>71</v>
      </c>
    </row>
    <row r="388" spans="1:16" ht="25.5">
      <c r="A388" t="s">
        <v>50</v>
      </c>
      <c s="34" t="s">
        <v>430</v>
      </c>
      <c s="34" t="s">
        <v>206</v>
      </c>
      <c s="35" t="s">
        <v>5</v>
      </c>
      <c s="6" t="s">
        <v>207</v>
      </c>
      <c s="36" t="s">
        <v>79</v>
      </c>
      <c s="37">
        <v>2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70</v>
      </c>
      <c>
        <f>(M388*21)/100</f>
      </c>
      <c t="s">
        <v>28</v>
      </c>
    </row>
    <row r="389" spans="1:5" ht="12.75">
      <c r="A389" s="35" t="s">
        <v>57</v>
      </c>
      <c r="E389" s="39" t="s">
        <v>5</v>
      </c>
    </row>
    <row r="390" spans="1:5" ht="12.75">
      <c r="A390" s="35" t="s">
        <v>59</v>
      </c>
      <c r="E390" s="40" t="s">
        <v>5</v>
      </c>
    </row>
    <row r="391" spans="1:5" ht="12.75">
      <c r="A391" t="s">
        <v>60</v>
      </c>
      <c r="E391" s="39" t="s">
        <v>71</v>
      </c>
    </row>
    <row r="392" spans="1:16" ht="25.5">
      <c r="A392" t="s">
        <v>50</v>
      </c>
      <c s="34" t="s">
        <v>431</v>
      </c>
      <c s="34" t="s">
        <v>209</v>
      </c>
      <c s="35" t="s">
        <v>5</v>
      </c>
      <c s="6" t="s">
        <v>210</v>
      </c>
      <c s="36" t="s">
        <v>79</v>
      </c>
      <c s="37">
        <v>2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70</v>
      </c>
      <c>
        <f>(M392*21)/100</f>
      </c>
      <c t="s">
        <v>28</v>
      </c>
    </row>
    <row r="393" spans="1:5" ht="12.75">
      <c r="A393" s="35" t="s">
        <v>57</v>
      </c>
      <c r="E393" s="39" t="s">
        <v>5</v>
      </c>
    </row>
    <row r="394" spans="1:5" ht="12.75">
      <c r="A394" s="35" t="s">
        <v>59</v>
      </c>
      <c r="E394" s="40" t="s">
        <v>5</v>
      </c>
    </row>
    <row r="395" spans="1:5" ht="12.75">
      <c r="A395" t="s">
        <v>60</v>
      </c>
      <c r="E395" s="39" t="s">
        <v>71</v>
      </c>
    </row>
    <row r="396" spans="1:16" ht="25.5">
      <c r="A396" t="s">
        <v>50</v>
      </c>
      <c s="34" t="s">
        <v>432</v>
      </c>
      <c s="34" t="s">
        <v>433</v>
      </c>
      <c s="35" t="s">
        <v>5</v>
      </c>
      <c s="6" t="s">
        <v>434</v>
      </c>
      <c s="36" t="s">
        <v>79</v>
      </c>
      <c s="37">
        <v>1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70</v>
      </c>
      <c>
        <f>(M396*21)/100</f>
      </c>
      <c t="s">
        <v>28</v>
      </c>
    </row>
    <row r="397" spans="1:5" ht="12.75">
      <c r="A397" s="35" t="s">
        <v>57</v>
      </c>
      <c r="E397" s="39" t="s">
        <v>5</v>
      </c>
    </row>
    <row r="398" spans="1:5" ht="12.75">
      <c r="A398" s="35" t="s">
        <v>59</v>
      </c>
      <c r="E398" s="40" t="s">
        <v>5</v>
      </c>
    </row>
    <row r="399" spans="1:5" ht="12.75">
      <c r="A399" t="s">
        <v>60</v>
      </c>
      <c r="E399" s="39" t="s">
        <v>71</v>
      </c>
    </row>
    <row r="400" spans="1:16" ht="12.75">
      <c r="A400" t="s">
        <v>50</v>
      </c>
      <c s="34" t="s">
        <v>435</v>
      </c>
      <c s="34" t="s">
        <v>212</v>
      </c>
      <c s="35" t="s">
        <v>5</v>
      </c>
      <c s="6" t="s">
        <v>213</v>
      </c>
      <c s="36" t="s">
        <v>79</v>
      </c>
      <c s="37">
        <v>15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70</v>
      </c>
      <c>
        <f>(M400*21)/100</f>
      </c>
      <c t="s">
        <v>28</v>
      </c>
    </row>
    <row r="401" spans="1:5" ht="12.75">
      <c r="A401" s="35" t="s">
        <v>57</v>
      </c>
      <c r="E401" s="39" t="s">
        <v>5</v>
      </c>
    </row>
    <row r="402" spans="1:5" ht="12.75">
      <c r="A402" s="35" t="s">
        <v>59</v>
      </c>
      <c r="E402" s="40" t="s">
        <v>5</v>
      </c>
    </row>
    <row r="403" spans="1:5" ht="12.75">
      <c r="A403" t="s">
        <v>60</v>
      </c>
      <c r="E403" s="39" t="s">
        <v>71</v>
      </c>
    </row>
    <row r="404" spans="1:16" ht="12.75">
      <c r="A404" t="s">
        <v>50</v>
      </c>
      <c s="34" t="s">
        <v>436</v>
      </c>
      <c s="34" t="s">
        <v>215</v>
      </c>
      <c s="35" t="s">
        <v>5</v>
      </c>
      <c s="6" t="s">
        <v>216</v>
      </c>
      <c s="36" t="s">
        <v>79</v>
      </c>
      <c s="37">
        <v>15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70</v>
      </c>
      <c>
        <f>(M404*21)/100</f>
      </c>
      <c t="s">
        <v>28</v>
      </c>
    </row>
    <row r="405" spans="1:5" ht="12.75">
      <c r="A405" s="35" t="s">
        <v>57</v>
      </c>
      <c r="E405" s="39" t="s">
        <v>5</v>
      </c>
    </row>
    <row r="406" spans="1:5" ht="12.75">
      <c r="A406" s="35" t="s">
        <v>59</v>
      </c>
      <c r="E406" s="40" t="s">
        <v>5</v>
      </c>
    </row>
    <row r="407" spans="1:5" ht="12.75">
      <c r="A407" t="s">
        <v>60</v>
      </c>
      <c r="E407" s="39" t="s">
        <v>71</v>
      </c>
    </row>
    <row r="408" spans="1:16" ht="12.75">
      <c r="A408" t="s">
        <v>50</v>
      </c>
      <c s="34" t="s">
        <v>437</v>
      </c>
      <c s="34" t="s">
        <v>218</v>
      </c>
      <c s="35" t="s">
        <v>5</v>
      </c>
      <c s="6" t="s">
        <v>219</v>
      </c>
      <c s="36" t="s">
        <v>79</v>
      </c>
      <c s="37">
        <v>6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70</v>
      </c>
      <c>
        <f>(M408*21)/100</f>
      </c>
      <c t="s">
        <v>28</v>
      </c>
    </row>
    <row r="409" spans="1:5" ht="12.75">
      <c r="A409" s="35" t="s">
        <v>57</v>
      </c>
      <c r="E409" s="39" t="s">
        <v>5</v>
      </c>
    </row>
    <row r="410" spans="1:5" ht="12.75">
      <c r="A410" s="35" t="s">
        <v>59</v>
      </c>
      <c r="E410" s="40" t="s">
        <v>5</v>
      </c>
    </row>
    <row r="411" spans="1:5" ht="12.75">
      <c r="A411" t="s">
        <v>60</v>
      </c>
      <c r="E411" s="39" t="s">
        <v>71</v>
      </c>
    </row>
    <row r="412" spans="1:16" ht="12.75">
      <c r="A412" t="s">
        <v>50</v>
      </c>
      <c s="34" t="s">
        <v>438</v>
      </c>
      <c s="34" t="s">
        <v>439</v>
      </c>
      <c s="35" t="s">
        <v>5</v>
      </c>
      <c s="6" t="s">
        <v>440</v>
      </c>
      <c s="36" t="s">
        <v>79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70</v>
      </c>
      <c>
        <f>(M412*21)/100</f>
      </c>
      <c t="s">
        <v>28</v>
      </c>
    </row>
    <row r="413" spans="1:5" ht="12.75">
      <c r="A413" s="35" t="s">
        <v>57</v>
      </c>
      <c r="E413" s="39" t="s">
        <v>5</v>
      </c>
    </row>
    <row r="414" spans="1:5" ht="12.75">
      <c r="A414" s="35" t="s">
        <v>59</v>
      </c>
      <c r="E414" s="40" t="s">
        <v>5</v>
      </c>
    </row>
    <row r="415" spans="1:5" ht="12.75">
      <c r="A415" t="s">
        <v>60</v>
      </c>
      <c r="E415" s="39" t="s">
        <v>71</v>
      </c>
    </row>
    <row r="416" spans="1:16" ht="12.75">
      <c r="A416" t="s">
        <v>50</v>
      </c>
      <c s="34" t="s">
        <v>441</v>
      </c>
      <c s="34" t="s">
        <v>442</v>
      </c>
      <c s="35" t="s">
        <v>5</v>
      </c>
      <c s="6" t="s">
        <v>443</v>
      </c>
      <c s="36" t="s">
        <v>79</v>
      </c>
      <c s="37">
        <v>2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70</v>
      </c>
      <c>
        <f>(M416*21)/100</f>
      </c>
      <c t="s">
        <v>28</v>
      </c>
    </row>
    <row r="417" spans="1:5" ht="12.75">
      <c r="A417" s="35" t="s">
        <v>57</v>
      </c>
      <c r="E417" s="39" t="s">
        <v>5</v>
      </c>
    </row>
    <row r="418" spans="1:5" ht="12.75">
      <c r="A418" s="35" t="s">
        <v>59</v>
      </c>
      <c r="E418" s="40" t="s">
        <v>5</v>
      </c>
    </row>
    <row r="419" spans="1:5" ht="12.75">
      <c r="A419" t="s">
        <v>60</v>
      </c>
      <c r="E419" s="39" t="s">
        <v>71</v>
      </c>
    </row>
    <row r="420" spans="1:16" ht="12.75">
      <c r="A420" t="s">
        <v>50</v>
      </c>
      <c s="34" t="s">
        <v>444</v>
      </c>
      <c s="34" t="s">
        <v>445</v>
      </c>
      <c s="35" t="s">
        <v>5</v>
      </c>
      <c s="6" t="s">
        <v>446</v>
      </c>
      <c s="36" t="s">
        <v>79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70</v>
      </c>
      <c>
        <f>(M420*21)/100</f>
      </c>
      <c t="s">
        <v>28</v>
      </c>
    </row>
    <row r="421" spans="1:5" ht="12.75">
      <c r="A421" s="35" t="s">
        <v>57</v>
      </c>
      <c r="E421" s="39" t="s">
        <v>5</v>
      </c>
    </row>
    <row r="422" spans="1:5" ht="12.75">
      <c r="A422" s="35" t="s">
        <v>59</v>
      </c>
      <c r="E422" s="40" t="s">
        <v>5</v>
      </c>
    </row>
    <row r="423" spans="1:5" ht="12.75">
      <c r="A423" t="s">
        <v>60</v>
      </c>
      <c r="E423" s="39" t="s">
        <v>71</v>
      </c>
    </row>
    <row r="424" spans="1:16" ht="25.5">
      <c r="A424" t="s">
        <v>50</v>
      </c>
      <c s="34" t="s">
        <v>447</v>
      </c>
      <c s="34" t="s">
        <v>448</v>
      </c>
      <c s="35" t="s">
        <v>5</v>
      </c>
      <c s="6" t="s">
        <v>449</v>
      </c>
      <c s="36" t="s">
        <v>79</v>
      </c>
      <c s="37">
        <v>2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70</v>
      </c>
      <c>
        <f>(M424*21)/100</f>
      </c>
      <c t="s">
        <v>28</v>
      </c>
    </row>
    <row r="425" spans="1:5" ht="12.75">
      <c r="A425" s="35" t="s">
        <v>57</v>
      </c>
      <c r="E425" s="39" t="s">
        <v>5</v>
      </c>
    </row>
    <row r="426" spans="1:5" ht="12.75">
      <c r="A426" s="35" t="s">
        <v>59</v>
      </c>
      <c r="E426" s="40" t="s">
        <v>5</v>
      </c>
    </row>
    <row r="427" spans="1:5" ht="12.75">
      <c r="A427" t="s">
        <v>60</v>
      </c>
      <c r="E427" s="39" t="s">
        <v>71</v>
      </c>
    </row>
    <row r="428" spans="1:16" ht="25.5">
      <c r="A428" t="s">
        <v>50</v>
      </c>
      <c s="34" t="s">
        <v>450</v>
      </c>
      <c s="34" t="s">
        <v>451</v>
      </c>
      <c s="35" t="s">
        <v>5</v>
      </c>
      <c s="6" t="s">
        <v>452</v>
      </c>
      <c s="36" t="s">
        <v>79</v>
      </c>
      <c s="37">
        <v>4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70</v>
      </c>
      <c>
        <f>(M428*21)/100</f>
      </c>
      <c t="s">
        <v>28</v>
      </c>
    </row>
    <row r="429" spans="1:5" ht="12.75">
      <c r="A429" s="35" t="s">
        <v>57</v>
      </c>
      <c r="E429" s="39" t="s">
        <v>5</v>
      </c>
    </row>
    <row r="430" spans="1:5" ht="12.75">
      <c r="A430" s="35" t="s">
        <v>59</v>
      </c>
      <c r="E430" s="40" t="s">
        <v>5</v>
      </c>
    </row>
    <row r="431" spans="1:5" ht="12.75">
      <c r="A431" t="s">
        <v>60</v>
      </c>
      <c r="E431" s="39" t="s">
        <v>71</v>
      </c>
    </row>
    <row r="432" spans="1:16" ht="25.5">
      <c r="A432" t="s">
        <v>50</v>
      </c>
      <c s="34" t="s">
        <v>453</v>
      </c>
      <c s="34" t="s">
        <v>454</v>
      </c>
      <c s="35" t="s">
        <v>5</v>
      </c>
      <c s="6" t="s">
        <v>455</v>
      </c>
      <c s="36" t="s">
        <v>79</v>
      </c>
      <c s="37">
        <v>4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70</v>
      </c>
      <c>
        <f>(M432*21)/100</f>
      </c>
      <c t="s">
        <v>28</v>
      </c>
    </row>
    <row r="433" spans="1:5" ht="12.75">
      <c r="A433" s="35" t="s">
        <v>57</v>
      </c>
      <c r="E433" s="39" t="s">
        <v>5</v>
      </c>
    </row>
    <row r="434" spans="1:5" ht="12.75">
      <c r="A434" s="35" t="s">
        <v>59</v>
      </c>
      <c r="E434" s="40" t="s">
        <v>5</v>
      </c>
    </row>
    <row r="435" spans="1:5" ht="12.75">
      <c r="A435" t="s">
        <v>60</v>
      </c>
      <c r="E435" s="39" t="s">
        <v>71</v>
      </c>
    </row>
    <row r="436" spans="1:16" ht="12.75">
      <c r="A436" t="s">
        <v>50</v>
      </c>
      <c s="34" t="s">
        <v>456</v>
      </c>
      <c s="34" t="s">
        <v>221</v>
      </c>
      <c s="35" t="s">
        <v>5</v>
      </c>
      <c s="6" t="s">
        <v>222</v>
      </c>
      <c s="36" t="s">
        <v>79</v>
      </c>
      <c s="37">
        <v>2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70</v>
      </c>
      <c>
        <f>(M436*21)/100</f>
      </c>
      <c t="s">
        <v>28</v>
      </c>
    </row>
    <row r="437" spans="1:5" ht="12.75">
      <c r="A437" s="35" t="s">
        <v>57</v>
      </c>
      <c r="E437" s="39" t="s">
        <v>5</v>
      </c>
    </row>
    <row r="438" spans="1:5" ht="12.75">
      <c r="A438" s="35" t="s">
        <v>59</v>
      </c>
      <c r="E438" s="40" t="s">
        <v>5</v>
      </c>
    </row>
    <row r="439" spans="1:5" ht="12.75">
      <c r="A439" t="s">
        <v>60</v>
      </c>
      <c r="E439" s="39" t="s">
        <v>71</v>
      </c>
    </row>
    <row r="440" spans="1:16" ht="12.75">
      <c r="A440" t="s">
        <v>50</v>
      </c>
      <c s="34" t="s">
        <v>457</v>
      </c>
      <c s="34" t="s">
        <v>224</v>
      </c>
      <c s="35" t="s">
        <v>5</v>
      </c>
      <c s="6" t="s">
        <v>225</v>
      </c>
      <c s="36" t="s">
        <v>79</v>
      </c>
      <c s="37">
        <v>2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70</v>
      </c>
      <c>
        <f>(M440*21)/100</f>
      </c>
      <c t="s">
        <v>28</v>
      </c>
    </row>
    <row r="441" spans="1:5" ht="12.75">
      <c r="A441" s="35" t="s">
        <v>57</v>
      </c>
      <c r="E441" s="39" t="s">
        <v>5</v>
      </c>
    </row>
    <row r="442" spans="1:5" ht="12.75">
      <c r="A442" s="35" t="s">
        <v>59</v>
      </c>
      <c r="E442" s="40" t="s">
        <v>5</v>
      </c>
    </row>
    <row r="443" spans="1:5" ht="12.75">
      <c r="A443" t="s">
        <v>60</v>
      </c>
      <c r="E443" s="39" t="s">
        <v>71</v>
      </c>
    </row>
    <row r="444" spans="1:16" ht="12.75">
      <c r="A444" t="s">
        <v>50</v>
      </c>
      <c s="34" t="s">
        <v>458</v>
      </c>
      <c s="34" t="s">
        <v>459</v>
      </c>
      <c s="35" t="s">
        <v>5</v>
      </c>
      <c s="6" t="s">
        <v>460</v>
      </c>
      <c s="36" t="s">
        <v>79</v>
      </c>
      <c s="37">
        <v>6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70</v>
      </c>
      <c>
        <f>(M444*21)/100</f>
      </c>
      <c t="s">
        <v>28</v>
      </c>
    </row>
    <row r="445" spans="1:5" ht="12.75">
      <c r="A445" s="35" t="s">
        <v>57</v>
      </c>
      <c r="E445" s="39" t="s">
        <v>5</v>
      </c>
    </row>
    <row r="446" spans="1:5" ht="12.75">
      <c r="A446" s="35" t="s">
        <v>59</v>
      </c>
      <c r="E446" s="40" t="s">
        <v>5</v>
      </c>
    </row>
    <row r="447" spans="1:5" ht="12.75">
      <c r="A447" t="s">
        <v>60</v>
      </c>
      <c r="E447" s="39" t="s">
        <v>71</v>
      </c>
    </row>
    <row r="448" spans="1:16" ht="25.5">
      <c r="A448" t="s">
        <v>50</v>
      </c>
      <c s="34" t="s">
        <v>461</v>
      </c>
      <c s="34" t="s">
        <v>462</v>
      </c>
      <c s="35" t="s">
        <v>5</v>
      </c>
      <c s="6" t="s">
        <v>463</v>
      </c>
      <c s="36" t="s">
        <v>79</v>
      </c>
      <c s="37">
        <v>3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70</v>
      </c>
      <c>
        <f>(M448*21)/100</f>
      </c>
      <c t="s">
        <v>28</v>
      </c>
    </row>
    <row r="449" spans="1:5" ht="12.75">
      <c r="A449" s="35" t="s">
        <v>57</v>
      </c>
      <c r="E449" s="39" t="s">
        <v>5</v>
      </c>
    </row>
    <row r="450" spans="1:5" ht="12.75">
      <c r="A450" s="35" t="s">
        <v>59</v>
      </c>
      <c r="E450" s="40" t="s">
        <v>5</v>
      </c>
    </row>
    <row r="451" spans="1:5" ht="12.75">
      <c r="A451" t="s">
        <v>60</v>
      </c>
      <c r="E451" s="39" t="s">
        <v>71</v>
      </c>
    </row>
    <row r="452" spans="1:16" ht="25.5">
      <c r="A452" t="s">
        <v>50</v>
      </c>
      <c s="34" t="s">
        <v>464</v>
      </c>
      <c s="34" t="s">
        <v>465</v>
      </c>
      <c s="35" t="s">
        <v>5</v>
      </c>
      <c s="6" t="s">
        <v>466</v>
      </c>
      <c s="36" t="s">
        <v>79</v>
      </c>
      <c s="37">
        <v>3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70</v>
      </c>
      <c>
        <f>(M452*21)/100</f>
      </c>
      <c t="s">
        <v>28</v>
      </c>
    </row>
    <row r="453" spans="1:5" ht="12.75">
      <c r="A453" s="35" t="s">
        <v>57</v>
      </c>
      <c r="E453" s="39" t="s">
        <v>5</v>
      </c>
    </row>
    <row r="454" spans="1:5" ht="12.75">
      <c r="A454" s="35" t="s">
        <v>59</v>
      </c>
      <c r="E454" s="40" t="s">
        <v>5</v>
      </c>
    </row>
    <row r="455" spans="1:5" ht="12.75">
      <c r="A455" t="s">
        <v>60</v>
      </c>
      <c r="E455" s="39" t="s">
        <v>71</v>
      </c>
    </row>
    <row r="456" spans="1:16" ht="25.5">
      <c r="A456" t="s">
        <v>50</v>
      </c>
      <c s="34" t="s">
        <v>467</v>
      </c>
      <c s="34" t="s">
        <v>468</v>
      </c>
      <c s="35" t="s">
        <v>5</v>
      </c>
      <c s="6" t="s">
        <v>469</v>
      </c>
      <c s="36" t="s">
        <v>79</v>
      </c>
      <c s="37">
        <v>3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70</v>
      </c>
      <c>
        <f>(M456*21)/100</f>
      </c>
      <c t="s">
        <v>28</v>
      </c>
    </row>
    <row r="457" spans="1:5" ht="12.75">
      <c r="A457" s="35" t="s">
        <v>57</v>
      </c>
      <c r="E457" s="39" t="s">
        <v>5</v>
      </c>
    </row>
    <row r="458" spans="1:5" ht="12.75">
      <c r="A458" s="35" t="s">
        <v>59</v>
      </c>
      <c r="E458" s="40" t="s">
        <v>5</v>
      </c>
    </row>
    <row r="459" spans="1:5" ht="12.75">
      <c r="A459" t="s">
        <v>60</v>
      </c>
      <c r="E459" s="39" t="s">
        <v>71</v>
      </c>
    </row>
    <row r="460" spans="1:16" ht="12.75">
      <c r="A460" t="s">
        <v>50</v>
      </c>
      <c s="34" t="s">
        <v>470</v>
      </c>
      <c s="34" t="s">
        <v>471</v>
      </c>
      <c s="35" t="s">
        <v>5</v>
      </c>
      <c s="6" t="s">
        <v>472</v>
      </c>
      <c s="36" t="s">
        <v>79</v>
      </c>
      <c s="37">
        <v>2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70</v>
      </c>
      <c>
        <f>(M460*21)/100</f>
      </c>
      <c t="s">
        <v>28</v>
      </c>
    </row>
    <row r="461" spans="1:5" ht="12.75">
      <c r="A461" s="35" t="s">
        <v>57</v>
      </c>
      <c r="E461" s="39" t="s">
        <v>5</v>
      </c>
    </row>
    <row r="462" spans="1:5" ht="12.75">
      <c r="A462" s="35" t="s">
        <v>59</v>
      </c>
      <c r="E462" s="40" t="s">
        <v>5</v>
      </c>
    </row>
    <row r="463" spans="1:5" ht="12.75">
      <c r="A463" t="s">
        <v>60</v>
      </c>
      <c r="E463" s="39" t="s">
        <v>71</v>
      </c>
    </row>
    <row r="464" spans="1:16" ht="12.75">
      <c r="A464" t="s">
        <v>50</v>
      </c>
      <c s="34" t="s">
        <v>473</v>
      </c>
      <c s="34" t="s">
        <v>474</v>
      </c>
      <c s="35" t="s">
        <v>5</v>
      </c>
      <c s="6" t="s">
        <v>475</v>
      </c>
      <c s="36" t="s">
        <v>79</v>
      </c>
      <c s="37">
        <v>6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70</v>
      </c>
      <c>
        <f>(M464*21)/100</f>
      </c>
      <c t="s">
        <v>28</v>
      </c>
    </row>
    <row r="465" spans="1:5" ht="12.75">
      <c r="A465" s="35" t="s">
        <v>57</v>
      </c>
      <c r="E465" s="39" t="s">
        <v>5</v>
      </c>
    </row>
    <row r="466" spans="1:5" ht="12.75">
      <c r="A466" s="35" t="s">
        <v>59</v>
      </c>
      <c r="E466" s="40" t="s">
        <v>5</v>
      </c>
    </row>
    <row r="467" spans="1:5" ht="12.75">
      <c r="A467" t="s">
        <v>60</v>
      </c>
      <c r="E467" s="39" t="s">
        <v>71</v>
      </c>
    </row>
    <row r="468" spans="1:16" ht="12.75">
      <c r="A468" t="s">
        <v>50</v>
      </c>
      <c s="34" t="s">
        <v>476</v>
      </c>
      <c s="34" t="s">
        <v>477</v>
      </c>
      <c s="35" t="s">
        <v>5</v>
      </c>
      <c s="6" t="s">
        <v>478</v>
      </c>
      <c s="36" t="s">
        <v>79</v>
      </c>
      <c s="37">
        <v>6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70</v>
      </c>
      <c>
        <f>(M468*21)/100</f>
      </c>
      <c t="s">
        <v>28</v>
      </c>
    </row>
    <row r="469" spans="1:5" ht="12.75">
      <c r="A469" s="35" t="s">
        <v>57</v>
      </c>
      <c r="E469" s="39" t="s">
        <v>5</v>
      </c>
    </row>
    <row r="470" spans="1:5" ht="12.75">
      <c r="A470" s="35" t="s">
        <v>59</v>
      </c>
      <c r="E470" s="40" t="s">
        <v>5</v>
      </c>
    </row>
    <row r="471" spans="1:5" ht="12.75">
      <c r="A471" t="s">
        <v>60</v>
      </c>
      <c r="E471" s="39" t="s">
        <v>71</v>
      </c>
    </row>
    <row r="472" spans="1:16" ht="12.75">
      <c r="A472" t="s">
        <v>50</v>
      </c>
      <c s="34" t="s">
        <v>479</v>
      </c>
      <c s="34" t="s">
        <v>480</v>
      </c>
      <c s="35" t="s">
        <v>5</v>
      </c>
      <c s="6" t="s">
        <v>481</v>
      </c>
      <c s="36" t="s">
        <v>79</v>
      </c>
      <c s="37">
        <v>3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70</v>
      </c>
      <c>
        <f>(M472*21)/100</f>
      </c>
      <c t="s">
        <v>28</v>
      </c>
    </row>
    <row r="473" spans="1:5" ht="12.75">
      <c r="A473" s="35" t="s">
        <v>57</v>
      </c>
      <c r="E473" s="39" t="s">
        <v>5</v>
      </c>
    </row>
    <row r="474" spans="1:5" ht="12.75">
      <c r="A474" s="35" t="s">
        <v>59</v>
      </c>
      <c r="E474" s="40" t="s">
        <v>5</v>
      </c>
    </row>
    <row r="475" spans="1:5" ht="12.75">
      <c r="A475" t="s">
        <v>60</v>
      </c>
      <c r="E475" s="39" t="s">
        <v>71</v>
      </c>
    </row>
    <row r="476" spans="1:16" ht="12.75">
      <c r="A476" t="s">
        <v>50</v>
      </c>
      <c s="34" t="s">
        <v>482</v>
      </c>
      <c s="34" t="s">
        <v>483</v>
      </c>
      <c s="35" t="s">
        <v>5</v>
      </c>
      <c s="6" t="s">
        <v>484</v>
      </c>
      <c s="36" t="s">
        <v>79</v>
      </c>
      <c s="37">
        <v>3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70</v>
      </c>
      <c>
        <f>(M476*21)/100</f>
      </c>
      <c t="s">
        <v>28</v>
      </c>
    </row>
    <row r="477" spans="1:5" ht="12.75">
      <c r="A477" s="35" t="s">
        <v>57</v>
      </c>
      <c r="E477" s="39" t="s">
        <v>5</v>
      </c>
    </row>
    <row r="478" spans="1:5" ht="12.75">
      <c r="A478" s="35" t="s">
        <v>59</v>
      </c>
      <c r="E478" s="40" t="s">
        <v>5</v>
      </c>
    </row>
    <row r="479" spans="1:5" ht="12.75">
      <c r="A479" t="s">
        <v>60</v>
      </c>
      <c r="E479" s="39" t="s">
        <v>71</v>
      </c>
    </row>
    <row r="480" spans="1:16" ht="12.75">
      <c r="A480" t="s">
        <v>50</v>
      </c>
      <c s="34" t="s">
        <v>485</v>
      </c>
      <c s="34" t="s">
        <v>486</v>
      </c>
      <c s="35" t="s">
        <v>5</v>
      </c>
      <c s="6" t="s">
        <v>487</v>
      </c>
      <c s="36" t="s">
        <v>79</v>
      </c>
      <c s="37">
        <v>5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70</v>
      </c>
      <c>
        <f>(M480*21)/100</f>
      </c>
      <c t="s">
        <v>28</v>
      </c>
    </row>
    <row r="481" spans="1:5" ht="12.75">
      <c r="A481" s="35" t="s">
        <v>57</v>
      </c>
      <c r="E481" s="39" t="s">
        <v>5</v>
      </c>
    </row>
    <row r="482" spans="1:5" ht="12.75">
      <c r="A482" s="35" t="s">
        <v>59</v>
      </c>
      <c r="E482" s="40" t="s">
        <v>5</v>
      </c>
    </row>
    <row r="483" spans="1:5" ht="12.75">
      <c r="A483" t="s">
        <v>60</v>
      </c>
      <c r="E483" s="39" t="s">
        <v>71</v>
      </c>
    </row>
    <row r="484" spans="1:16" ht="12.75">
      <c r="A484" t="s">
        <v>50</v>
      </c>
      <c s="34" t="s">
        <v>488</v>
      </c>
      <c s="34" t="s">
        <v>489</v>
      </c>
      <c s="35" t="s">
        <v>5</v>
      </c>
      <c s="6" t="s">
        <v>490</v>
      </c>
      <c s="36" t="s">
        <v>79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70</v>
      </c>
      <c>
        <f>(M484*21)/100</f>
      </c>
      <c t="s">
        <v>28</v>
      </c>
    </row>
    <row r="485" spans="1:5" ht="12.75">
      <c r="A485" s="35" t="s">
        <v>57</v>
      </c>
      <c r="E485" s="39" t="s">
        <v>5</v>
      </c>
    </row>
    <row r="486" spans="1:5" ht="12.75">
      <c r="A486" s="35" t="s">
        <v>59</v>
      </c>
      <c r="E486" s="40" t="s">
        <v>5</v>
      </c>
    </row>
    <row r="487" spans="1:5" ht="12.75">
      <c r="A487" t="s">
        <v>60</v>
      </c>
      <c r="E487" s="39" t="s">
        <v>71</v>
      </c>
    </row>
    <row r="488" spans="1:16" ht="12.75">
      <c r="A488" t="s">
        <v>50</v>
      </c>
      <c s="34" t="s">
        <v>491</v>
      </c>
      <c s="34" t="s">
        <v>492</v>
      </c>
      <c s="35" t="s">
        <v>5</v>
      </c>
      <c s="6" t="s">
        <v>493</v>
      </c>
      <c s="36" t="s">
        <v>79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70</v>
      </c>
      <c>
        <f>(M488*21)/100</f>
      </c>
      <c t="s">
        <v>28</v>
      </c>
    </row>
    <row r="489" spans="1:5" ht="12.75">
      <c r="A489" s="35" t="s">
        <v>57</v>
      </c>
      <c r="E489" s="39" t="s">
        <v>5</v>
      </c>
    </row>
    <row r="490" spans="1:5" ht="12.75">
      <c r="A490" s="35" t="s">
        <v>59</v>
      </c>
      <c r="E490" s="40" t="s">
        <v>5</v>
      </c>
    </row>
    <row r="491" spans="1:5" ht="12.75">
      <c r="A491" t="s">
        <v>60</v>
      </c>
      <c r="E491" s="39" t="s">
        <v>71</v>
      </c>
    </row>
    <row r="492" spans="1:16" ht="12.75">
      <c r="A492" t="s">
        <v>50</v>
      </c>
      <c s="34" t="s">
        <v>494</v>
      </c>
      <c s="34" t="s">
        <v>495</v>
      </c>
      <c s="35" t="s">
        <v>5</v>
      </c>
      <c s="6" t="s">
        <v>496</v>
      </c>
      <c s="36" t="s">
        <v>79</v>
      </c>
      <c s="37">
        <v>3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70</v>
      </c>
      <c>
        <f>(M492*21)/100</f>
      </c>
      <c t="s">
        <v>28</v>
      </c>
    </row>
    <row r="493" spans="1:5" ht="12.75">
      <c r="A493" s="35" t="s">
        <v>57</v>
      </c>
      <c r="E493" s="39" t="s">
        <v>5</v>
      </c>
    </row>
    <row r="494" spans="1:5" ht="12.75">
      <c r="A494" s="35" t="s">
        <v>59</v>
      </c>
      <c r="E494" s="40" t="s">
        <v>5</v>
      </c>
    </row>
    <row r="495" spans="1:5" ht="12.75">
      <c r="A495" t="s">
        <v>60</v>
      </c>
      <c r="E495" s="39" t="s">
        <v>71</v>
      </c>
    </row>
    <row r="496" spans="1:16" ht="12.75">
      <c r="A496" t="s">
        <v>50</v>
      </c>
      <c s="34" t="s">
        <v>497</v>
      </c>
      <c s="34" t="s">
        <v>498</v>
      </c>
      <c s="35" t="s">
        <v>5</v>
      </c>
      <c s="6" t="s">
        <v>499</v>
      </c>
      <c s="36" t="s">
        <v>79</v>
      </c>
      <c s="37">
        <v>3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70</v>
      </c>
      <c>
        <f>(M496*21)/100</f>
      </c>
      <c t="s">
        <v>28</v>
      </c>
    </row>
    <row r="497" spans="1:5" ht="12.75">
      <c r="A497" s="35" t="s">
        <v>57</v>
      </c>
      <c r="E497" s="39" t="s">
        <v>5</v>
      </c>
    </row>
    <row r="498" spans="1:5" ht="12.75">
      <c r="A498" s="35" t="s">
        <v>59</v>
      </c>
      <c r="E498" s="40" t="s">
        <v>5</v>
      </c>
    </row>
    <row r="499" spans="1:5" ht="12.75">
      <c r="A499" t="s">
        <v>60</v>
      </c>
      <c r="E499" s="39" t="s">
        <v>71</v>
      </c>
    </row>
    <row r="500" spans="1:16" ht="12.75">
      <c r="A500" t="s">
        <v>50</v>
      </c>
      <c s="34" t="s">
        <v>500</v>
      </c>
      <c s="34" t="s">
        <v>104</v>
      </c>
      <c s="35" t="s">
        <v>5</v>
      </c>
      <c s="6" t="s">
        <v>105</v>
      </c>
      <c s="36" t="s">
        <v>106</v>
      </c>
      <c s="37">
        <v>96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70</v>
      </c>
      <c>
        <f>(M500*21)/100</f>
      </c>
      <c t="s">
        <v>28</v>
      </c>
    </row>
    <row r="501" spans="1:5" ht="12.75">
      <c r="A501" s="35" t="s">
        <v>57</v>
      </c>
      <c r="E501" s="39" t="s">
        <v>107</v>
      </c>
    </row>
    <row r="502" spans="1:5" ht="25.5">
      <c r="A502" s="35" t="s">
        <v>59</v>
      </c>
      <c r="E502" s="40" t="s">
        <v>108</v>
      </c>
    </row>
    <row r="503" spans="1:5" ht="114.75">
      <c r="A503" t="s">
        <v>60</v>
      </c>
      <c r="E503" s="39" t="s">
        <v>109</v>
      </c>
    </row>
    <row r="504" spans="1:16" ht="12.75">
      <c r="A504" t="s">
        <v>50</v>
      </c>
      <c s="34" t="s">
        <v>501</v>
      </c>
      <c s="34" t="s">
        <v>111</v>
      </c>
      <c s="35" t="s">
        <v>5</v>
      </c>
      <c s="6" t="s">
        <v>112</v>
      </c>
      <c s="36" t="s">
        <v>106</v>
      </c>
      <c s="37">
        <v>32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70</v>
      </c>
      <c>
        <f>(M504*21)/100</f>
      </c>
      <c t="s">
        <v>28</v>
      </c>
    </row>
    <row r="505" spans="1:5" ht="12.75">
      <c r="A505" s="35" t="s">
        <v>57</v>
      </c>
      <c r="E505" s="39" t="s">
        <v>5</v>
      </c>
    </row>
    <row r="506" spans="1:5" ht="12.75">
      <c r="A506" s="35" t="s">
        <v>59</v>
      </c>
      <c r="E506" s="40" t="s">
        <v>5</v>
      </c>
    </row>
    <row r="507" spans="1:5" ht="12.75">
      <c r="A507" t="s">
        <v>60</v>
      </c>
      <c r="E507" s="39" t="s">
        <v>71</v>
      </c>
    </row>
    <row r="508" spans="1:16" ht="12.75">
      <c r="A508" t="s">
        <v>50</v>
      </c>
      <c s="34" t="s">
        <v>502</v>
      </c>
      <c s="34" t="s">
        <v>114</v>
      </c>
      <c s="35" t="s">
        <v>5</v>
      </c>
      <c s="6" t="s">
        <v>115</v>
      </c>
      <c s="36" t="s">
        <v>79</v>
      </c>
      <c s="37">
        <v>10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70</v>
      </c>
      <c>
        <f>(M508*21)/100</f>
      </c>
      <c t="s">
        <v>28</v>
      </c>
    </row>
    <row r="509" spans="1:5" ht="12.75">
      <c r="A509" s="35" t="s">
        <v>57</v>
      </c>
      <c r="E509" s="39" t="s">
        <v>5</v>
      </c>
    </row>
    <row r="510" spans="1:5" ht="12.75">
      <c r="A510" s="35" t="s">
        <v>59</v>
      </c>
      <c r="E510" s="40" t="s">
        <v>5</v>
      </c>
    </row>
    <row r="511" spans="1:5" ht="12.75">
      <c r="A511" t="s">
        <v>60</v>
      </c>
      <c r="E511" s="39" t="s">
        <v>71</v>
      </c>
    </row>
    <row r="512" spans="1:16" ht="12.75">
      <c r="A512" t="s">
        <v>50</v>
      </c>
      <c s="34" t="s">
        <v>503</v>
      </c>
      <c s="34" t="s">
        <v>229</v>
      </c>
      <c s="35" t="s">
        <v>5</v>
      </c>
      <c s="6" t="s">
        <v>230</v>
      </c>
      <c s="36" t="s">
        <v>79</v>
      </c>
      <c s="37">
        <v>14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70</v>
      </c>
      <c>
        <f>(M512*21)/100</f>
      </c>
      <c t="s">
        <v>28</v>
      </c>
    </row>
    <row r="513" spans="1:5" ht="12.75">
      <c r="A513" s="35" t="s">
        <v>57</v>
      </c>
      <c r="E513" s="39" t="s">
        <v>5</v>
      </c>
    </row>
    <row r="514" spans="1:5" ht="12.75">
      <c r="A514" s="35" t="s">
        <v>59</v>
      </c>
      <c r="E514" s="40" t="s">
        <v>5</v>
      </c>
    </row>
    <row r="515" spans="1:5" ht="12.75">
      <c r="A515" t="s">
        <v>60</v>
      </c>
      <c r="E515" s="39" t="s">
        <v>71</v>
      </c>
    </row>
    <row r="516" spans="1:16" ht="25.5">
      <c r="A516" t="s">
        <v>50</v>
      </c>
      <c s="34" t="s">
        <v>504</v>
      </c>
      <c s="34" t="s">
        <v>126</v>
      </c>
      <c s="35" t="s">
        <v>5</v>
      </c>
      <c s="6" t="s">
        <v>127</v>
      </c>
      <c s="36" t="s">
        <v>79</v>
      </c>
      <c s="37">
        <v>10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70</v>
      </c>
      <c>
        <f>(M516*21)/100</f>
      </c>
      <c t="s">
        <v>28</v>
      </c>
    </row>
    <row r="517" spans="1:5" ht="12.75">
      <c r="A517" s="35" t="s">
        <v>57</v>
      </c>
      <c r="E517" s="39" t="s">
        <v>5</v>
      </c>
    </row>
    <row r="518" spans="1:5" ht="12.75">
      <c r="A518" s="35" t="s">
        <v>59</v>
      </c>
      <c r="E518" s="40" t="s">
        <v>5</v>
      </c>
    </row>
    <row r="519" spans="1:5" ht="12.75">
      <c r="A519" t="s">
        <v>60</v>
      </c>
      <c r="E519" s="39" t="s">
        <v>71</v>
      </c>
    </row>
    <row r="520" spans="1:16" ht="25.5">
      <c r="A520" t="s">
        <v>50</v>
      </c>
      <c s="34" t="s">
        <v>505</v>
      </c>
      <c s="34" t="s">
        <v>506</v>
      </c>
      <c s="35" t="s">
        <v>5</v>
      </c>
      <c s="6" t="s">
        <v>507</v>
      </c>
      <c s="36" t="s">
        <v>79</v>
      </c>
      <c s="37">
        <v>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70</v>
      </c>
      <c>
        <f>(M520*21)/100</f>
      </c>
      <c t="s">
        <v>28</v>
      </c>
    </row>
    <row r="521" spans="1:5" ht="12.75">
      <c r="A521" s="35" t="s">
        <v>57</v>
      </c>
      <c r="E521" s="39" t="s">
        <v>5</v>
      </c>
    </row>
    <row r="522" spans="1:5" ht="12.75">
      <c r="A522" s="35" t="s">
        <v>59</v>
      </c>
      <c r="E522" s="40" t="s">
        <v>5</v>
      </c>
    </row>
    <row r="523" spans="1:5" ht="12.75">
      <c r="A523" t="s">
        <v>60</v>
      </c>
      <c r="E523" s="39" t="s">
        <v>71</v>
      </c>
    </row>
    <row r="524" spans="1:16" ht="12.75">
      <c r="A524" t="s">
        <v>50</v>
      </c>
      <c s="34" t="s">
        <v>508</v>
      </c>
      <c s="34" t="s">
        <v>120</v>
      </c>
      <c s="35" t="s">
        <v>5</v>
      </c>
      <c s="6" t="s">
        <v>121</v>
      </c>
      <c s="36" t="s">
        <v>106</v>
      </c>
      <c s="37">
        <v>80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70</v>
      </c>
      <c>
        <f>(M524*21)/100</f>
      </c>
      <c t="s">
        <v>28</v>
      </c>
    </row>
    <row r="525" spans="1:5" ht="12.75">
      <c r="A525" s="35" t="s">
        <v>57</v>
      </c>
      <c r="E525" s="39" t="s">
        <v>5</v>
      </c>
    </row>
    <row r="526" spans="1:5" ht="12.75">
      <c r="A526" s="35" t="s">
        <v>59</v>
      </c>
      <c r="E526" s="40" t="s">
        <v>5</v>
      </c>
    </row>
    <row r="527" spans="1:5" ht="12.75">
      <c r="A527" t="s">
        <v>60</v>
      </c>
      <c r="E527" s="39" t="s">
        <v>71</v>
      </c>
    </row>
    <row r="528" spans="1:16" ht="12.75">
      <c r="A528" t="s">
        <v>50</v>
      </c>
      <c s="34" t="s">
        <v>509</v>
      </c>
      <c s="34" t="s">
        <v>123</v>
      </c>
      <c s="35" t="s">
        <v>5</v>
      </c>
      <c s="6" t="s">
        <v>124</v>
      </c>
      <c s="36" t="s">
        <v>79</v>
      </c>
      <c s="37">
        <v>4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70</v>
      </c>
      <c>
        <f>(M528*21)/100</f>
      </c>
      <c t="s">
        <v>28</v>
      </c>
    </row>
    <row r="529" spans="1:5" ht="12.75">
      <c r="A529" s="35" t="s">
        <v>57</v>
      </c>
      <c r="E529" s="39" t="s">
        <v>5</v>
      </c>
    </row>
    <row r="530" spans="1:5" ht="12.75">
      <c r="A530" s="35" t="s">
        <v>59</v>
      </c>
      <c r="E530" s="40" t="s">
        <v>5</v>
      </c>
    </row>
    <row r="531" spans="1:5" ht="12.75">
      <c r="A531" t="s">
        <v>60</v>
      </c>
      <c r="E531" s="39" t="s">
        <v>71</v>
      </c>
    </row>
    <row r="532" spans="1:16" ht="12.75">
      <c r="A532" t="s">
        <v>50</v>
      </c>
      <c s="34" t="s">
        <v>510</v>
      </c>
      <c s="34" t="s">
        <v>511</v>
      </c>
      <c s="35" t="s">
        <v>5</v>
      </c>
      <c s="6" t="s">
        <v>512</v>
      </c>
      <c s="36" t="s">
        <v>79</v>
      </c>
      <c s="37">
        <v>3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56</v>
      </c>
      <c>
        <f>(M532*21)/100</f>
      </c>
      <c t="s">
        <v>28</v>
      </c>
    </row>
    <row r="533" spans="1:5" ht="12.75">
      <c r="A533" s="35" t="s">
        <v>57</v>
      </c>
      <c r="E533" s="39" t="s">
        <v>5</v>
      </c>
    </row>
    <row r="534" spans="1:5" ht="12.75">
      <c r="A534" s="35" t="s">
        <v>59</v>
      </c>
      <c r="E534" s="40" t="s">
        <v>5</v>
      </c>
    </row>
    <row r="535" spans="1:5" ht="102">
      <c r="A535" t="s">
        <v>60</v>
      </c>
      <c r="E535" s="39" t="s">
        <v>513</v>
      </c>
    </row>
    <row r="536" spans="1:16" ht="12.75">
      <c r="A536" t="s">
        <v>50</v>
      </c>
      <c s="34" t="s">
        <v>514</v>
      </c>
      <c s="34" t="s">
        <v>515</v>
      </c>
      <c s="35" t="s">
        <v>5</v>
      </c>
      <c s="6" t="s">
        <v>516</v>
      </c>
      <c s="36" t="s">
        <v>79</v>
      </c>
      <c s="37">
        <v>3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56</v>
      </c>
      <c>
        <f>(M536*21)/100</f>
      </c>
      <c t="s">
        <v>28</v>
      </c>
    </row>
    <row r="537" spans="1:5" ht="12.75">
      <c r="A537" s="35" t="s">
        <v>57</v>
      </c>
      <c r="E537" s="39" t="s">
        <v>5</v>
      </c>
    </row>
    <row r="538" spans="1:5" ht="12.75">
      <c r="A538" s="35" t="s">
        <v>59</v>
      </c>
      <c r="E538" s="40" t="s">
        <v>5</v>
      </c>
    </row>
    <row r="539" spans="1:5" ht="102">
      <c r="A539" t="s">
        <v>60</v>
      </c>
      <c r="E539" s="39" t="s">
        <v>517</v>
      </c>
    </row>
    <row r="540" spans="1:16" ht="25.5">
      <c r="A540" t="s">
        <v>50</v>
      </c>
      <c s="34" t="s">
        <v>518</v>
      </c>
      <c s="34" t="s">
        <v>519</v>
      </c>
      <c s="35" t="s">
        <v>5</v>
      </c>
      <c s="6" t="s">
        <v>520</v>
      </c>
      <c s="36" t="s">
        <v>326</v>
      </c>
      <c s="37">
        <v>3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70</v>
      </c>
      <c>
        <f>(M540*21)/100</f>
      </c>
      <c t="s">
        <v>28</v>
      </c>
    </row>
    <row r="541" spans="1:5" ht="12.75">
      <c r="A541" s="35" t="s">
        <v>57</v>
      </c>
      <c r="E541" s="39" t="s">
        <v>5</v>
      </c>
    </row>
    <row r="542" spans="1:5" ht="12.75">
      <c r="A542" s="35" t="s">
        <v>59</v>
      </c>
      <c r="E542" s="40" t="s">
        <v>5</v>
      </c>
    </row>
    <row r="543" spans="1:5" ht="102">
      <c r="A543" t="s">
        <v>60</v>
      </c>
      <c r="E543" s="39" t="s">
        <v>517</v>
      </c>
    </row>
    <row r="544" spans="1:13" ht="12.75">
      <c r="A544" t="s">
        <v>47</v>
      </c>
      <c r="C544" s="31" t="s">
        <v>85</v>
      </c>
      <c r="E544" s="33" t="s">
        <v>521</v>
      </c>
      <c r="J544" s="32">
        <f>0</f>
      </c>
      <c s="32">
        <f>0</f>
      </c>
      <c s="32">
        <f>0+L545+L549+L553+L557</f>
      </c>
      <c s="32">
        <f>0+M545+M549+M553+M557</f>
      </c>
    </row>
    <row r="545" spans="1:16" ht="12.75">
      <c r="A545" t="s">
        <v>50</v>
      </c>
      <c s="34" t="s">
        <v>522</v>
      </c>
      <c s="34" t="s">
        <v>523</v>
      </c>
      <c s="35" t="s">
        <v>5</v>
      </c>
      <c s="6" t="s">
        <v>524</v>
      </c>
      <c s="36" t="s">
        <v>69</v>
      </c>
      <c s="37">
        <v>6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70</v>
      </c>
      <c>
        <f>(M545*21)/100</f>
      </c>
      <c t="s">
        <v>28</v>
      </c>
    </row>
    <row r="546" spans="1:5" ht="12.75">
      <c r="A546" s="35" t="s">
        <v>57</v>
      </c>
      <c r="E546" s="39" t="s">
        <v>5</v>
      </c>
    </row>
    <row r="547" spans="1:5" ht="12.75">
      <c r="A547" s="35" t="s">
        <v>59</v>
      </c>
      <c r="E547" s="40" t="s">
        <v>5</v>
      </c>
    </row>
    <row r="548" spans="1:5" ht="12.75">
      <c r="A548" t="s">
        <v>60</v>
      </c>
      <c r="E548" s="39" t="s">
        <v>71</v>
      </c>
    </row>
    <row r="549" spans="1:16" ht="12.75">
      <c r="A549" t="s">
        <v>50</v>
      </c>
      <c s="34" t="s">
        <v>525</v>
      </c>
      <c s="34" t="s">
        <v>526</v>
      </c>
      <c s="35" t="s">
        <v>5</v>
      </c>
      <c s="6" t="s">
        <v>527</v>
      </c>
      <c s="36" t="s">
        <v>69</v>
      </c>
      <c s="37">
        <v>13</v>
      </c>
      <c s="36">
        <v>0</v>
      </c>
      <c s="36">
        <f>ROUND(G549*H549,6)</f>
      </c>
      <c r="L549" s="38">
        <v>0</v>
      </c>
      <c s="32">
        <f>ROUND(ROUND(L549,2)*ROUND(G549,3),2)</f>
      </c>
      <c s="36" t="s">
        <v>70</v>
      </c>
      <c>
        <f>(M549*21)/100</f>
      </c>
      <c t="s">
        <v>28</v>
      </c>
    </row>
    <row r="550" spans="1:5" ht="12.75">
      <c r="A550" s="35" t="s">
        <v>57</v>
      </c>
      <c r="E550" s="39" t="s">
        <v>5</v>
      </c>
    </row>
    <row r="551" spans="1:5" ht="12.75">
      <c r="A551" s="35" t="s">
        <v>59</v>
      </c>
      <c r="E551" s="40" t="s">
        <v>5</v>
      </c>
    </row>
    <row r="552" spans="1:5" ht="12.75">
      <c r="A552" t="s">
        <v>60</v>
      </c>
      <c r="E552" s="39" t="s">
        <v>71</v>
      </c>
    </row>
    <row r="553" spans="1:16" ht="25.5">
      <c r="A553" t="s">
        <v>50</v>
      </c>
      <c s="34" t="s">
        <v>528</v>
      </c>
      <c s="34" t="s">
        <v>529</v>
      </c>
      <c s="35" t="s">
        <v>5</v>
      </c>
      <c s="6" t="s">
        <v>530</v>
      </c>
      <c s="36" t="s">
        <v>79</v>
      </c>
      <c s="37">
        <v>2</v>
      </c>
      <c s="36">
        <v>0</v>
      </c>
      <c s="36">
        <f>ROUND(G553*H553,6)</f>
      </c>
      <c r="L553" s="38">
        <v>0</v>
      </c>
      <c s="32">
        <f>ROUND(ROUND(L553,2)*ROUND(G553,3),2)</f>
      </c>
      <c s="36" t="s">
        <v>70</v>
      </c>
      <c>
        <f>(M553*21)/100</f>
      </c>
      <c t="s">
        <v>28</v>
      </c>
    </row>
    <row r="554" spans="1:5" ht="12.75">
      <c r="A554" s="35" t="s">
        <v>57</v>
      </c>
      <c r="E554" s="39" t="s">
        <v>5</v>
      </c>
    </row>
    <row r="555" spans="1:5" ht="12.75">
      <c r="A555" s="35" t="s">
        <v>59</v>
      </c>
      <c r="E555" s="40" t="s">
        <v>5</v>
      </c>
    </row>
    <row r="556" spans="1:5" ht="12.75">
      <c r="A556" t="s">
        <v>60</v>
      </c>
      <c r="E556" s="39" t="s">
        <v>71</v>
      </c>
    </row>
    <row r="557" spans="1:16" ht="12.75">
      <c r="A557" t="s">
        <v>50</v>
      </c>
      <c s="34" t="s">
        <v>531</v>
      </c>
      <c s="34" t="s">
        <v>532</v>
      </c>
      <c s="35" t="s">
        <v>5</v>
      </c>
      <c s="6" t="s">
        <v>533</v>
      </c>
      <c s="36" t="s">
        <v>79</v>
      </c>
      <c s="37">
        <v>4</v>
      </c>
      <c s="36">
        <v>0</v>
      </c>
      <c s="36">
        <f>ROUND(G557*H557,6)</f>
      </c>
      <c r="L557" s="38">
        <v>0</v>
      </c>
      <c s="32">
        <f>ROUND(ROUND(L557,2)*ROUND(G557,3),2)</f>
      </c>
      <c s="36" t="s">
        <v>70</v>
      </c>
      <c>
        <f>(M557*21)/100</f>
      </c>
      <c t="s">
        <v>28</v>
      </c>
    </row>
    <row r="558" spans="1:5" ht="12.75">
      <c r="A558" s="35" t="s">
        <v>57</v>
      </c>
      <c r="E558" s="39" t="s">
        <v>5</v>
      </c>
    </row>
    <row r="559" spans="1:5" ht="12.75">
      <c r="A559" s="35" t="s">
        <v>59</v>
      </c>
      <c r="E559" s="40" t="s">
        <v>5</v>
      </c>
    </row>
    <row r="560" spans="1:5" ht="12.75">
      <c r="A560" t="s">
        <v>60</v>
      </c>
      <c r="E560" s="39" t="s">
        <v>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COUNTIFS(L8:L207,"=0",A8:A207,"P")+COUNTIFS(L8:L207,"",A8:A207,"P")+SUM(Q8:Q207)</f>
      </c>
    </row>
    <row r="8" spans="1:13" ht="12.75">
      <c r="A8" t="s">
        <v>45</v>
      </c>
      <c r="C8" s="28" t="s">
        <v>3459</v>
      </c>
      <c r="E8" s="30" t="s">
        <v>3458</v>
      </c>
      <c r="J8" s="29">
        <f>0+J9+J26+J47+J64+J77+J118+J135+J140+J149+J154</f>
      </c>
      <c s="29">
        <f>0+K9+K26+K47+K64+K77+K118+K135+K140+K149+K154</f>
      </c>
      <c s="29">
        <f>0+L9+L26+L47+L64+L77+L118+L135+L140+L149+L154</f>
      </c>
      <c s="29">
        <f>0+M9+M26+M47+M64+M77+M118+M135+M140+M149+M154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137</v>
      </c>
      <c s="36" t="s">
        <v>55</v>
      </c>
      <c s="37">
        <v>209.95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3460</v>
      </c>
    </row>
    <row r="13" spans="1:5" ht="255">
      <c r="A13" t="s">
        <v>60</v>
      </c>
      <c r="E13" s="39" t="s">
        <v>61</v>
      </c>
    </row>
    <row r="14" spans="1:16" ht="38.25">
      <c r="A14" t="s">
        <v>50</v>
      </c>
      <c s="34" t="s">
        <v>28</v>
      </c>
      <c s="34" t="s">
        <v>1291</v>
      </c>
      <c s="35" t="s">
        <v>1292</v>
      </c>
      <c s="6" t="s">
        <v>1293</v>
      </c>
      <c s="36" t="s">
        <v>55</v>
      </c>
      <c s="37">
        <v>40.111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38.25">
      <c r="A16" s="35" t="s">
        <v>59</v>
      </c>
      <c r="E16" s="40" t="s">
        <v>3461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1297</v>
      </c>
      <c s="35" t="s">
        <v>1298</v>
      </c>
      <c s="6" t="s">
        <v>3462</v>
      </c>
      <c s="36" t="s">
        <v>55</v>
      </c>
      <c s="37">
        <v>16.563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38.25">
      <c r="A19" s="35" t="s">
        <v>57</v>
      </c>
      <c r="E19" s="39" t="s">
        <v>3463</v>
      </c>
    </row>
    <row r="20" spans="1:5" ht="12.75">
      <c r="A20" s="35" t="s">
        <v>59</v>
      </c>
      <c r="E20" s="40" t="s">
        <v>3464</v>
      </c>
    </row>
    <row r="21" spans="1:5" ht="255">
      <c r="A21" t="s">
        <v>60</v>
      </c>
      <c r="E21" s="39" t="s">
        <v>61</v>
      </c>
    </row>
    <row r="22" spans="1:16" ht="12.75">
      <c r="A22" t="s">
        <v>50</v>
      </c>
      <c s="34" t="s">
        <v>4</v>
      </c>
      <c s="34" t="s">
        <v>3465</v>
      </c>
      <c s="35" t="s">
        <v>5</v>
      </c>
      <c s="6" t="s">
        <v>3466</v>
      </c>
      <c s="36" t="s">
        <v>1281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38.25">
      <c r="A23" s="35" t="s">
        <v>57</v>
      </c>
      <c r="E23" s="39" t="s">
        <v>3467</v>
      </c>
    </row>
    <row r="24" spans="1:5" ht="12.75">
      <c r="A24" s="35" t="s">
        <v>59</v>
      </c>
      <c r="E24" s="40" t="s">
        <v>3468</v>
      </c>
    </row>
    <row r="25" spans="1:5" ht="12.75">
      <c r="A25" t="s">
        <v>60</v>
      </c>
      <c r="E25" s="39" t="s">
        <v>1635</v>
      </c>
    </row>
    <row r="26" spans="1:13" ht="12.75">
      <c r="A26" t="s">
        <v>47</v>
      </c>
      <c r="C26" s="31" t="s">
        <v>51</v>
      </c>
      <c r="E26" s="33" t="s">
        <v>957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50</v>
      </c>
      <c s="34" t="s">
        <v>74</v>
      </c>
      <c s="34" t="s">
        <v>3469</v>
      </c>
      <c s="35" t="s">
        <v>5</v>
      </c>
      <c s="6" t="s">
        <v>3470</v>
      </c>
      <c s="36" t="s">
        <v>144</v>
      </c>
      <c s="37">
        <v>6.625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3471</v>
      </c>
    </row>
    <row r="29" spans="1:5" ht="38.25">
      <c r="A29" s="35" t="s">
        <v>59</v>
      </c>
      <c r="E29" s="40" t="s">
        <v>3472</v>
      </c>
    </row>
    <row r="30" spans="1:5" ht="63.75">
      <c r="A30" t="s">
        <v>60</v>
      </c>
      <c r="E30" s="39" t="s">
        <v>3473</v>
      </c>
    </row>
    <row r="31" spans="1:16" ht="12.75">
      <c r="A31" t="s">
        <v>50</v>
      </c>
      <c s="34" t="s">
        <v>27</v>
      </c>
      <c s="34" t="s">
        <v>3474</v>
      </c>
      <c s="35" t="s">
        <v>5</v>
      </c>
      <c s="6" t="s">
        <v>3475</v>
      </c>
      <c s="36" t="s">
        <v>144</v>
      </c>
      <c s="37">
        <v>110.5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3476</v>
      </c>
    </row>
    <row r="33" spans="1:5" ht="12.75">
      <c r="A33" s="35" t="s">
        <v>59</v>
      </c>
      <c r="E33" s="40" t="s">
        <v>3477</v>
      </c>
    </row>
    <row r="34" spans="1:5" ht="369.75">
      <c r="A34" t="s">
        <v>60</v>
      </c>
      <c r="E34" s="39" t="s">
        <v>2426</v>
      </c>
    </row>
    <row r="35" spans="1:16" ht="12.75">
      <c r="A35" t="s">
        <v>50</v>
      </c>
      <c s="34" t="s">
        <v>65</v>
      </c>
      <c s="34" t="s">
        <v>3478</v>
      </c>
      <c s="35" t="s">
        <v>5</v>
      </c>
      <c s="6" t="s">
        <v>3479</v>
      </c>
      <c s="36" t="s">
        <v>144</v>
      </c>
      <c s="37">
        <v>3.2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3480</v>
      </c>
    </row>
    <row r="37" spans="1:5" ht="12.75">
      <c r="A37" s="35" t="s">
        <v>59</v>
      </c>
      <c r="E37" s="40" t="s">
        <v>3481</v>
      </c>
    </row>
    <row r="38" spans="1:5" ht="293.25">
      <c r="A38" t="s">
        <v>60</v>
      </c>
      <c r="E38" s="39" t="s">
        <v>3482</v>
      </c>
    </row>
    <row r="39" spans="1:16" ht="12.75">
      <c r="A39" t="s">
        <v>50</v>
      </c>
      <c s="34" t="s">
        <v>82</v>
      </c>
      <c s="34" t="s">
        <v>3077</v>
      </c>
      <c s="35" t="s">
        <v>5</v>
      </c>
      <c s="6" t="s">
        <v>2738</v>
      </c>
      <c s="36" t="s">
        <v>151</v>
      </c>
      <c s="37">
        <v>110.5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3483</v>
      </c>
    </row>
    <row r="41" spans="1:5" ht="12.75">
      <c r="A41" s="35" t="s">
        <v>59</v>
      </c>
      <c r="E41" s="40" t="s">
        <v>3477</v>
      </c>
    </row>
    <row r="42" spans="1:5" ht="25.5">
      <c r="A42" t="s">
        <v>60</v>
      </c>
      <c r="E42" s="39" t="s">
        <v>2740</v>
      </c>
    </row>
    <row r="43" spans="1:16" ht="12.75">
      <c r="A43" t="s">
        <v>50</v>
      </c>
      <c s="34" t="s">
        <v>85</v>
      </c>
      <c s="34" t="s">
        <v>3484</v>
      </c>
      <c s="35" t="s">
        <v>5</v>
      </c>
      <c s="6" t="s">
        <v>2746</v>
      </c>
      <c s="36" t="s">
        <v>151</v>
      </c>
      <c s="37">
        <v>160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3485</v>
      </c>
    </row>
    <row r="45" spans="1:5" ht="12.75">
      <c r="A45" s="35" t="s">
        <v>59</v>
      </c>
      <c r="E45" s="40" t="s">
        <v>3486</v>
      </c>
    </row>
    <row r="46" spans="1:5" ht="12.75">
      <c r="A46" t="s">
        <v>60</v>
      </c>
      <c r="E46" s="39" t="s">
        <v>2744</v>
      </c>
    </row>
    <row r="47" spans="1:13" ht="12.75">
      <c r="A47" t="s">
        <v>47</v>
      </c>
      <c r="C47" s="31" t="s">
        <v>28</v>
      </c>
      <c r="E47" s="33" t="s">
        <v>2323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50</v>
      </c>
      <c s="34" t="s">
        <v>88</v>
      </c>
      <c s="34" t="s">
        <v>3487</v>
      </c>
      <c s="35" t="s">
        <v>5</v>
      </c>
      <c s="6" t="s">
        <v>3488</v>
      </c>
      <c s="36" t="s">
        <v>69</v>
      </c>
      <c s="37">
        <v>3.2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3489</v>
      </c>
    </row>
    <row r="50" spans="1:5" ht="12.75">
      <c r="A50" s="35" t="s">
        <v>59</v>
      </c>
      <c r="E50" s="40" t="s">
        <v>3490</v>
      </c>
    </row>
    <row r="51" spans="1:5" ht="63.75">
      <c r="A51" t="s">
        <v>60</v>
      </c>
      <c r="E51" s="39" t="s">
        <v>3491</v>
      </c>
    </row>
    <row r="52" spans="1:16" ht="12.75">
      <c r="A52" t="s">
        <v>50</v>
      </c>
      <c s="34" t="s">
        <v>91</v>
      </c>
      <c s="34" t="s">
        <v>3492</v>
      </c>
      <c s="35" t="s">
        <v>5</v>
      </c>
      <c s="6" t="s">
        <v>3493</v>
      </c>
      <c s="36" t="s">
        <v>69</v>
      </c>
      <c s="37">
        <v>20.8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3494</v>
      </c>
    </row>
    <row r="54" spans="1:5" ht="12.75">
      <c r="A54" s="35" t="s">
        <v>59</v>
      </c>
      <c r="E54" s="40" t="s">
        <v>3495</v>
      </c>
    </row>
    <row r="55" spans="1:5" ht="63.75">
      <c r="A55" t="s">
        <v>60</v>
      </c>
      <c r="E55" s="39" t="s">
        <v>3496</v>
      </c>
    </row>
    <row r="56" spans="1:16" ht="12.75">
      <c r="A56" t="s">
        <v>50</v>
      </c>
      <c s="34" t="s">
        <v>94</v>
      </c>
      <c s="34" t="s">
        <v>3497</v>
      </c>
      <c s="35" t="s">
        <v>5</v>
      </c>
      <c s="6" t="s">
        <v>3498</v>
      </c>
      <c s="36" t="s">
        <v>79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25.5">
      <c r="A57" s="35" t="s">
        <v>57</v>
      </c>
      <c r="E57" s="39" t="s">
        <v>3499</v>
      </c>
    </row>
    <row r="58" spans="1:5" ht="12.75">
      <c r="A58" s="35" t="s">
        <v>59</v>
      </c>
      <c r="E58" s="40" t="s">
        <v>3500</v>
      </c>
    </row>
    <row r="59" spans="1:5" ht="38.25">
      <c r="A59" t="s">
        <v>60</v>
      </c>
      <c r="E59" s="39" t="s">
        <v>3501</v>
      </c>
    </row>
    <row r="60" spans="1:16" ht="25.5">
      <c r="A60" t="s">
        <v>50</v>
      </c>
      <c s="34" t="s">
        <v>97</v>
      </c>
      <c s="34" t="s">
        <v>3502</v>
      </c>
      <c s="35" t="s">
        <v>5</v>
      </c>
      <c s="6" t="s">
        <v>3503</v>
      </c>
      <c s="36" t="s">
        <v>79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38.25">
      <c r="A61" s="35" t="s">
        <v>57</v>
      </c>
      <c r="E61" s="39" t="s">
        <v>3504</v>
      </c>
    </row>
    <row r="62" spans="1:5" ht="12.75">
      <c r="A62" s="35" t="s">
        <v>59</v>
      </c>
      <c r="E62" s="40" t="s">
        <v>3505</v>
      </c>
    </row>
    <row r="63" spans="1:5" ht="63.75">
      <c r="A63" t="s">
        <v>60</v>
      </c>
      <c r="E63" s="39" t="s">
        <v>3506</v>
      </c>
    </row>
    <row r="64" spans="1:13" ht="12.75">
      <c r="A64" t="s">
        <v>47</v>
      </c>
      <c r="C64" s="31" t="s">
        <v>26</v>
      </c>
      <c r="E64" s="33" t="s">
        <v>2427</v>
      </c>
      <c r="J64" s="32">
        <f>0</f>
      </c>
      <c s="32">
        <f>0</f>
      </c>
      <c s="32">
        <f>0+L65+L69+L73</f>
      </c>
      <c s="32">
        <f>0+M65+M69+M73</f>
      </c>
    </row>
    <row r="65" spans="1:16" ht="12.75">
      <c r="A65" t="s">
        <v>50</v>
      </c>
      <c s="34" t="s">
        <v>100</v>
      </c>
      <c s="34" t="s">
        <v>3301</v>
      </c>
      <c s="35" t="s">
        <v>5</v>
      </c>
      <c s="6" t="s">
        <v>3302</v>
      </c>
      <c s="36" t="s">
        <v>144</v>
      </c>
      <c s="37">
        <v>1.539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3507</v>
      </c>
    </row>
    <row r="67" spans="1:5" ht="12.75">
      <c r="A67" s="35" t="s">
        <v>59</v>
      </c>
      <c r="E67" s="40" t="s">
        <v>3508</v>
      </c>
    </row>
    <row r="68" spans="1:5" ht="382.5">
      <c r="A68" t="s">
        <v>60</v>
      </c>
      <c r="E68" s="39" t="s">
        <v>3304</v>
      </c>
    </row>
    <row r="69" spans="1:16" ht="12.75">
      <c r="A69" t="s">
        <v>50</v>
      </c>
      <c s="34" t="s">
        <v>103</v>
      </c>
      <c s="34" t="s">
        <v>3305</v>
      </c>
      <c s="35" t="s">
        <v>5</v>
      </c>
      <c s="6" t="s">
        <v>3306</v>
      </c>
      <c s="36" t="s">
        <v>55</v>
      </c>
      <c s="37">
        <v>0.6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3509</v>
      </c>
    </row>
    <row r="71" spans="1:5" ht="12.75">
      <c r="A71" s="35" t="s">
        <v>59</v>
      </c>
      <c r="E71" s="40" t="s">
        <v>3510</v>
      </c>
    </row>
    <row r="72" spans="1:5" ht="242.25">
      <c r="A72" t="s">
        <v>60</v>
      </c>
      <c r="E72" s="39" t="s">
        <v>3308</v>
      </c>
    </row>
    <row r="73" spans="1:16" ht="12.75">
      <c r="A73" t="s">
        <v>50</v>
      </c>
      <c s="34" t="s">
        <v>110</v>
      </c>
      <c s="34" t="s">
        <v>3511</v>
      </c>
      <c s="35" t="s">
        <v>5</v>
      </c>
      <c s="6" t="s">
        <v>3512</v>
      </c>
      <c s="36" t="s">
        <v>144</v>
      </c>
      <c s="37">
        <v>5.2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3513</v>
      </c>
    </row>
    <row r="75" spans="1:5" ht="12.75">
      <c r="A75" s="35" t="s">
        <v>59</v>
      </c>
      <c r="E75" s="40" t="s">
        <v>3514</v>
      </c>
    </row>
    <row r="76" spans="1:5" ht="229.5">
      <c r="A76" t="s">
        <v>60</v>
      </c>
      <c r="E76" s="39" t="s">
        <v>2831</v>
      </c>
    </row>
    <row r="77" spans="1:13" ht="12.75">
      <c r="A77" t="s">
        <v>47</v>
      </c>
      <c r="C77" s="31" t="s">
        <v>4</v>
      </c>
      <c r="E77" s="33" t="s">
        <v>2328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12.75">
      <c r="A78" t="s">
        <v>50</v>
      </c>
      <c s="34" t="s">
        <v>113</v>
      </c>
      <c s="34" t="s">
        <v>3515</v>
      </c>
      <c s="35" t="s">
        <v>5</v>
      </c>
      <c s="6" t="s">
        <v>3516</v>
      </c>
      <c s="36" t="s">
        <v>144</v>
      </c>
      <c s="37">
        <v>10.75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3517</v>
      </c>
    </row>
    <row r="80" spans="1:5" ht="63.75">
      <c r="A80" s="35" t="s">
        <v>59</v>
      </c>
      <c r="E80" s="40" t="s">
        <v>3518</v>
      </c>
    </row>
    <row r="81" spans="1:5" ht="369.75">
      <c r="A81" t="s">
        <v>60</v>
      </c>
      <c r="E81" s="39" t="s">
        <v>2431</v>
      </c>
    </row>
    <row r="82" spans="1:16" ht="12.75">
      <c r="A82" t="s">
        <v>50</v>
      </c>
      <c s="34" t="s">
        <v>116</v>
      </c>
      <c s="34" t="s">
        <v>3519</v>
      </c>
      <c s="35" t="s">
        <v>5</v>
      </c>
      <c s="6" t="s">
        <v>3520</v>
      </c>
      <c s="36" t="s">
        <v>55</v>
      </c>
      <c s="37">
        <v>1.398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3521</v>
      </c>
    </row>
    <row r="84" spans="1:5" ht="12.75">
      <c r="A84" s="35" t="s">
        <v>59</v>
      </c>
      <c r="E84" s="40" t="s">
        <v>3522</v>
      </c>
    </row>
    <row r="85" spans="1:5" ht="267.75">
      <c r="A85" t="s">
        <v>60</v>
      </c>
      <c r="E85" s="39" t="s">
        <v>2901</v>
      </c>
    </row>
    <row r="86" spans="1:16" ht="12.75">
      <c r="A86" t="s">
        <v>50</v>
      </c>
      <c s="34" t="s">
        <v>119</v>
      </c>
      <c s="34" t="s">
        <v>3523</v>
      </c>
      <c s="35" t="s">
        <v>5</v>
      </c>
      <c s="6" t="s">
        <v>3524</v>
      </c>
      <c s="36" t="s">
        <v>79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40.25">
      <c r="A87" s="35" t="s">
        <v>57</v>
      </c>
      <c r="E87" s="39" t="s">
        <v>3525</v>
      </c>
    </row>
    <row r="88" spans="1:5" ht="12.75">
      <c r="A88" s="35" t="s">
        <v>59</v>
      </c>
      <c r="E88" s="40" t="s">
        <v>3526</v>
      </c>
    </row>
    <row r="89" spans="1:5" ht="51">
      <c r="A89" t="s">
        <v>60</v>
      </c>
      <c r="E89" s="39" t="s">
        <v>3527</v>
      </c>
    </row>
    <row r="90" spans="1:16" ht="12.75">
      <c r="A90" t="s">
        <v>50</v>
      </c>
      <c s="34" t="s">
        <v>122</v>
      </c>
      <c s="34" t="s">
        <v>2763</v>
      </c>
      <c s="35" t="s">
        <v>5</v>
      </c>
      <c s="6" t="s">
        <v>2764</v>
      </c>
      <c s="36" t="s">
        <v>144</v>
      </c>
      <c s="37">
        <v>7.2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3528</v>
      </c>
    </row>
    <row r="92" spans="1:5" ht="12.75">
      <c r="A92" s="35" t="s">
        <v>59</v>
      </c>
      <c r="E92" s="40" t="s">
        <v>3529</v>
      </c>
    </row>
    <row r="93" spans="1:5" ht="369.75">
      <c r="A93" t="s">
        <v>60</v>
      </c>
      <c r="E93" s="39" t="s">
        <v>2431</v>
      </c>
    </row>
    <row r="94" spans="1:16" ht="12.75">
      <c r="A94" t="s">
        <v>50</v>
      </c>
      <c s="34" t="s">
        <v>125</v>
      </c>
      <c s="34" t="s">
        <v>2432</v>
      </c>
      <c s="35" t="s">
        <v>5</v>
      </c>
      <c s="6" t="s">
        <v>2433</v>
      </c>
      <c s="36" t="s">
        <v>144</v>
      </c>
      <c s="37">
        <v>2.7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25.5">
      <c r="A95" s="35" t="s">
        <v>57</v>
      </c>
      <c r="E95" s="39" t="s">
        <v>3530</v>
      </c>
    </row>
    <row r="96" spans="1:5" ht="38.25">
      <c r="A96" s="35" t="s">
        <v>59</v>
      </c>
      <c r="E96" s="40" t="s">
        <v>3531</v>
      </c>
    </row>
    <row r="97" spans="1:5" ht="369.75">
      <c r="A97" t="s">
        <v>60</v>
      </c>
      <c r="E97" s="39" t="s">
        <v>2431</v>
      </c>
    </row>
    <row r="98" spans="1:16" ht="12.75">
      <c r="A98" t="s">
        <v>50</v>
      </c>
      <c s="34" t="s">
        <v>128</v>
      </c>
      <c s="34" t="s">
        <v>3532</v>
      </c>
      <c s="35" t="s">
        <v>5</v>
      </c>
      <c s="6" t="s">
        <v>3533</v>
      </c>
      <c s="36" t="s">
        <v>144</v>
      </c>
      <c s="37">
        <v>0.75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3534</v>
      </c>
    </row>
    <row r="100" spans="1:5" ht="12.75">
      <c r="A100" s="35" t="s">
        <v>59</v>
      </c>
      <c r="E100" s="40" t="s">
        <v>3535</v>
      </c>
    </row>
    <row r="101" spans="1:5" ht="369.75">
      <c r="A101" t="s">
        <v>60</v>
      </c>
      <c r="E101" s="39" t="s">
        <v>2431</v>
      </c>
    </row>
    <row r="102" spans="1:16" ht="12.75">
      <c r="A102" t="s">
        <v>50</v>
      </c>
      <c s="34" t="s">
        <v>179</v>
      </c>
      <c s="34" t="s">
        <v>3536</v>
      </c>
      <c s="35" t="s">
        <v>5</v>
      </c>
      <c s="6" t="s">
        <v>3537</v>
      </c>
      <c s="36" t="s">
        <v>55</v>
      </c>
      <c s="37">
        <v>0.146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3538</v>
      </c>
    </row>
    <row r="104" spans="1:5" ht="12.75">
      <c r="A104" s="35" t="s">
        <v>59</v>
      </c>
      <c r="E104" s="40" t="s">
        <v>3539</v>
      </c>
    </row>
    <row r="105" spans="1:5" ht="178.5">
      <c r="A105" t="s">
        <v>60</v>
      </c>
      <c r="E105" s="39" t="s">
        <v>3540</v>
      </c>
    </row>
    <row r="106" spans="1:16" ht="12.75">
      <c r="A106" t="s">
        <v>50</v>
      </c>
      <c s="34" t="s">
        <v>180</v>
      </c>
      <c s="34" t="s">
        <v>3541</v>
      </c>
      <c s="35" t="s">
        <v>5</v>
      </c>
      <c s="6" t="s">
        <v>3542</v>
      </c>
      <c s="36" t="s">
        <v>144</v>
      </c>
      <c s="37">
        <v>2.5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25.5">
      <c r="A107" s="35" t="s">
        <v>57</v>
      </c>
      <c r="E107" s="39" t="s">
        <v>3543</v>
      </c>
    </row>
    <row r="108" spans="1:5" ht="12.75">
      <c r="A108" s="35" t="s">
        <v>59</v>
      </c>
      <c r="E108" s="40" t="s">
        <v>3544</v>
      </c>
    </row>
    <row r="109" spans="1:5" ht="369.75">
      <c r="A109" t="s">
        <v>60</v>
      </c>
      <c r="E109" s="39" t="s">
        <v>2431</v>
      </c>
    </row>
    <row r="110" spans="1:16" ht="12.75">
      <c r="A110" t="s">
        <v>50</v>
      </c>
      <c s="34" t="s">
        <v>184</v>
      </c>
      <c s="34" t="s">
        <v>3545</v>
      </c>
      <c s="35" t="s">
        <v>5</v>
      </c>
      <c s="6" t="s">
        <v>3546</v>
      </c>
      <c s="36" t="s">
        <v>55</v>
      </c>
      <c s="37">
        <v>0.225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3547</v>
      </c>
    </row>
    <row r="112" spans="1:5" ht="12.75">
      <c r="A112" s="35" t="s">
        <v>59</v>
      </c>
      <c r="E112" s="40" t="s">
        <v>3548</v>
      </c>
    </row>
    <row r="113" spans="1:5" ht="178.5">
      <c r="A113" t="s">
        <v>60</v>
      </c>
      <c r="E113" s="39" t="s">
        <v>3549</v>
      </c>
    </row>
    <row r="114" spans="1:16" ht="12.75">
      <c r="A114" t="s">
        <v>50</v>
      </c>
      <c s="34" t="s">
        <v>187</v>
      </c>
      <c s="34" t="s">
        <v>3326</v>
      </c>
      <c s="35" t="s">
        <v>5</v>
      </c>
      <c s="6" t="s">
        <v>2767</v>
      </c>
      <c s="36" t="s">
        <v>144</v>
      </c>
      <c s="37">
        <v>1.2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38.25">
      <c r="A115" s="35" t="s">
        <v>57</v>
      </c>
      <c r="E115" s="39" t="s">
        <v>3550</v>
      </c>
    </row>
    <row r="116" spans="1:5" ht="12.75">
      <c r="A116" s="35" t="s">
        <v>59</v>
      </c>
      <c r="E116" s="40" t="s">
        <v>3551</v>
      </c>
    </row>
    <row r="117" spans="1:5" ht="102">
      <c r="A117" t="s">
        <v>60</v>
      </c>
      <c r="E117" s="39" t="s">
        <v>2769</v>
      </c>
    </row>
    <row r="118" spans="1:13" ht="12.75">
      <c r="A118" t="s">
        <v>47</v>
      </c>
      <c r="C118" s="31" t="s">
        <v>74</v>
      </c>
      <c r="E118" s="33" t="s">
        <v>2439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50</v>
      </c>
      <c s="34" t="s">
        <v>190</v>
      </c>
      <c s="34" t="s">
        <v>3552</v>
      </c>
      <c s="35" t="s">
        <v>5</v>
      </c>
      <c s="6" t="s">
        <v>3553</v>
      </c>
      <c s="36" t="s">
        <v>69</v>
      </c>
      <c s="37">
        <v>45.04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14.75">
      <c r="A120" s="35" t="s">
        <v>57</v>
      </c>
      <c r="E120" s="39" t="s">
        <v>3554</v>
      </c>
    </row>
    <row r="121" spans="1:5" ht="38.25">
      <c r="A121" s="35" t="s">
        <v>59</v>
      </c>
      <c r="E121" s="40" t="s">
        <v>3555</v>
      </c>
    </row>
    <row r="122" spans="1:5" ht="140.25">
      <c r="A122" t="s">
        <v>60</v>
      </c>
      <c r="E122" s="39" t="s">
        <v>3556</v>
      </c>
    </row>
    <row r="123" spans="1:16" ht="25.5">
      <c r="A123" t="s">
        <v>50</v>
      </c>
      <c s="34" t="s">
        <v>193</v>
      </c>
      <c s="34" t="s">
        <v>3557</v>
      </c>
      <c s="35" t="s">
        <v>5</v>
      </c>
      <c s="6" t="s">
        <v>3558</v>
      </c>
      <c s="36" t="s">
        <v>3559</v>
      </c>
      <c s="37">
        <v>730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56</v>
      </c>
      <c>
        <f>(M123*21)/100</f>
      </c>
      <c t="s">
        <v>28</v>
      </c>
    </row>
    <row r="124" spans="1:5" ht="76.5">
      <c r="A124" s="35" t="s">
        <v>57</v>
      </c>
      <c r="E124" s="39" t="s">
        <v>3560</v>
      </c>
    </row>
    <row r="125" spans="1:5" ht="51">
      <c r="A125" s="35" t="s">
        <v>59</v>
      </c>
      <c r="E125" s="40" t="s">
        <v>3561</v>
      </c>
    </row>
    <row r="126" spans="1:5" ht="306">
      <c r="A126" t="s">
        <v>60</v>
      </c>
      <c r="E126" s="39" t="s">
        <v>2450</v>
      </c>
    </row>
    <row r="127" spans="1:16" ht="25.5">
      <c r="A127" t="s">
        <v>50</v>
      </c>
      <c s="34" t="s">
        <v>196</v>
      </c>
      <c s="34" t="s">
        <v>3562</v>
      </c>
      <c s="35" t="s">
        <v>5</v>
      </c>
      <c s="6" t="s">
        <v>3563</v>
      </c>
      <c s="36" t="s">
        <v>79</v>
      </c>
      <c s="37">
        <v>718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</v>
      </c>
      <c>
        <f>(M127*21)/100</f>
      </c>
      <c t="s">
        <v>28</v>
      </c>
    </row>
    <row r="128" spans="1:5" ht="51">
      <c r="A128" s="35" t="s">
        <v>57</v>
      </c>
      <c r="E128" s="39" t="s">
        <v>3564</v>
      </c>
    </row>
    <row r="129" spans="1:5" ht="63.75">
      <c r="A129" s="35" t="s">
        <v>59</v>
      </c>
      <c r="E129" s="40" t="s">
        <v>3565</v>
      </c>
    </row>
    <row r="130" spans="1:5" ht="306">
      <c r="A130" t="s">
        <v>60</v>
      </c>
      <c r="E130" s="39" t="s">
        <v>2450</v>
      </c>
    </row>
    <row r="131" spans="1:16" ht="12.75">
      <c r="A131" t="s">
        <v>50</v>
      </c>
      <c s="34" t="s">
        <v>199</v>
      </c>
      <c s="34" t="s">
        <v>3566</v>
      </c>
      <c s="35" t="s">
        <v>5</v>
      </c>
      <c s="6" t="s">
        <v>3567</v>
      </c>
      <c s="36" t="s">
        <v>3559</v>
      </c>
      <c s="37">
        <v>100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</v>
      </c>
      <c>
        <f>(M131*21)/100</f>
      </c>
      <c t="s">
        <v>28</v>
      </c>
    </row>
    <row r="132" spans="1:5" ht="89.25">
      <c r="A132" s="35" t="s">
        <v>57</v>
      </c>
      <c r="E132" s="39" t="s">
        <v>3568</v>
      </c>
    </row>
    <row r="133" spans="1:5" ht="63.75">
      <c r="A133" s="35" t="s">
        <v>59</v>
      </c>
      <c r="E133" s="40" t="s">
        <v>3569</v>
      </c>
    </row>
    <row r="134" spans="1:5" ht="306">
      <c r="A134" t="s">
        <v>60</v>
      </c>
      <c r="E134" s="39" t="s">
        <v>2450</v>
      </c>
    </row>
    <row r="135" spans="1:13" ht="12.75">
      <c r="A135" t="s">
        <v>47</v>
      </c>
      <c r="C135" s="31" t="s">
        <v>27</v>
      </c>
      <c r="E135" s="33" t="s">
        <v>2837</v>
      </c>
      <c r="J135" s="32">
        <f>0</f>
      </c>
      <c s="32">
        <f>0</f>
      </c>
      <c s="32">
        <f>0+L136</f>
      </c>
      <c s="32">
        <f>0+M136</f>
      </c>
    </row>
    <row r="136" spans="1:16" ht="12.75">
      <c r="A136" t="s">
        <v>50</v>
      </c>
      <c s="34" t="s">
        <v>202</v>
      </c>
      <c s="34" t="s">
        <v>2838</v>
      </c>
      <c s="35" t="s">
        <v>5</v>
      </c>
      <c s="6" t="s">
        <v>2839</v>
      </c>
      <c s="36" t="s">
        <v>151</v>
      </c>
      <c s="37">
        <v>835.65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70</v>
      </c>
      <c>
        <f>(M136*21)/100</f>
      </c>
      <c t="s">
        <v>28</v>
      </c>
    </row>
    <row r="137" spans="1:5" ht="25.5">
      <c r="A137" s="35" t="s">
        <v>57</v>
      </c>
      <c r="E137" s="39" t="s">
        <v>3570</v>
      </c>
    </row>
    <row r="138" spans="1:5" ht="89.25">
      <c r="A138" s="35" t="s">
        <v>59</v>
      </c>
      <c r="E138" s="40" t="s">
        <v>3571</v>
      </c>
    </row>
    <row r="139" spans="1:5" ht="89.25">
      <c r="A139" t="s">
        <v>60</v>
      </c>
      <c r="E139" s="39" t="s">
        <v>2841</v>
      </c>
    </row>
    <row r="140" spans="1:13" ht="12.75">
      <c r="A140" t="s">
        <v>47</v>
      </c>
      <c r="C140" s="31" t="s">
        <v>65</v>
      </c>
      <c r="E140" s="33" t="s">
        <v>1304</v>
      </c>
      <c r="J140" s="32">
        <f>0</f>
      </c>
      <c s="32">
        <f>0</f>
      </c>
      <c s="32">
        <f>0+L141+L145</f>
      </c>
      <c s="32">
        <f>0+M141+M145</f>
      </c>
    </row>
    <row r="141" spans="1:16" ht="12.75">
      <c r="A141" t="s">
        <v>50</v>
      </c>
      <c s="34" t="s">
        <v>205</v>
      </c>
      <c s="34" t="s">
        <v>3572</v>
      </c>
      <c s="35" t="s">
        <v>5</v>
      </c>
      <c s="6" t="s">
        <v>3573</v>
      </c>
      <c s="36" t="s">
        <v>151</v>
      </c>
      <c s="37">
        <v>111.8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70</v>
      </c>
      <c>
        <f>(M141*21)/100</f>
      </c>
      <c t="s">
        <v>28</v>
      </c>
    </row>
    <row r="142" spans="1:5" ht="12.75">
      <c r="A142" s="35" t="s">
        <v>57</v>
      </c>
      <c r="E142" s="39" t="s">
        <v>3574</v>
      </c>
    </row>
    <row r="143" spans="1:5" ht="12.75">
      <c r="A143" s="35" t="s">
        <v>59</v>
      </c>
      <c r="E143" s="40" t="s">
        <v>3575</v>
      </c>
    </row>
    <row r="144" spans="1:5" ht="204">
      <c r="A144" t="s">
        <v>60</v>
      </c>
      <c r="E144" s="39" t="s">
        <v>3576</v>
      </c>
    </row>
    <row r="145" spans="1:16" ht="12.75">
      <c r="A145" t="s">
        <v>50</v>
      </c>
      <c s="34" t="s">
        <v>208</v>
      </c>
      <c s="34" t="s">
        <v>3577</v>
      </c>
      <c s="35" t="s">
        <v>5</v>
      </c>
      <c s="6" t="s">
        <v>3578</v>
      </c>
      <c s="36" t="s">
        <v>151</v>
      </c>
      <c s="37">
        <v>420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28</v>
      </c>
    </row>
    <row r="146" spans="1:5" ht="89.25">
      <c r="A146" s="35" t="s">
        <v>57</v>
      </c>
      <c r="E146" s="39" t="s">
        <v>3579</v>
      </c>
    </row>
    <row r="147" spans="1:5" ht="51">
      <c r="A147" s="35" t="s">
        <v>59</v>
      </c>
      <c r="E147" s="40" t="s">
        <v>3580</v>
      </c>
    </row>
    <row r="148" spans="1:5" ht="51">
      <c r="A148" t="s">
        <v>60</v>
      </c>
      <c r="E148" s="39" t="s">
        <v>3581</v>
      </c>
    </row>
    <row r="149" spans="1:13" ht="12.75">
      <c r="A149" t="s">
        <v>47</v>
      </c>
      <c r="C149" s="31" t="s">
        <v>82</v>
      </c>
      <c r="E149" s="33" t="s">
        <v>2784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50</v>
      </c>
      <c s="34" t="s">
        <v>211</v>
      </c>
      <c s="34" t="s">
        <v>3582</v>
      </c>
      <c s="35" t="s">
        <v>5</v>
      </c>
      <c s="6" t="s">
        <v>3583</v>
      </c>
      <c s="36" t="s">
        <v>69</v>
      </c>
      <c s="37">
        <v>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3584</v>
      </c>
    </row>
    <row r="152" spans="1:5" ht="12.75">
      <c r="A152" s="35" t="s">
        <v>59</v>
      </c>
      <c r="E152" s="40" t="s">
        <v>3585</v>
      </c>
    </row>
    <row r="153" spans="1:5" ht="242.25">
      <c r="A153" t="s">
        <v>60</v>
      </c>
      <c r="E153" s="39" t="s">
        <v>3373</v>
      </c>
    </row>
    <row r="154" spans="1:13" ht="12.75">
      <c r="A154" t="s">
        <v>47</v>
      </c>
      <c r="C154" s="31" t="s">
        <v>85</v>
      </c>
      <c r="E154" s="33" t="s">
        <v>2337</v>
      </c>
      <c r="J154" s="32">
        <f>0</f>
      </c>
      <c s="32">
        <f>0</f>
      </c>
      <c s="32">
        <f>0+L155+L159+L163+L167+L171+L175+L179+L183+L187+L191+L195+L199+L203+L207</f>
      </c>
      <c s="32">
        <f>0+M155+M159+M163+M167+M171+M175+M179+M183+M187+M191+M195+M199+M203+M207</f>
      </c>
    </row>
    <row r="155" spans="1:16" ht="12.75">
      <c r="A155" t="s">
        <v>50</v>
      </c>
      <c s="34" t="s">
        <v>214</v>
      </c>
      <c s="34" t="s">
        <v>3586</v>
      </c>
      <c s="35" t="s">
        <v>5</v>
      </c>
      <c s="6" t="s">
        <v>3587</v>
      </c>
      <c s="36" t="s">
        <v>69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3588</v>
      </c>
    </row>
    <row r="157" spans="1:5" ht="12.75">
      <c r="A157" s="35" t="s">
        <v>59</v>
      </c>
      <c r="E157" s="40" t="s">
        <v>3589</v>
      </c>
    </row>
    <row r="158" spans="1:5" ht="63.75">
      <c r="A158" t="s">
        <v>60</v>
      </c>
      <c r="E158" s="39" t="s">
        <v>3590</v>
      </c>
    </row>
    <row r="159" spans="1:16" ht="12.75">
      <c r="A159" t="s">
        <v>50</v>
      </c>
      <c s="34" t="s">
        <v>217</v>
      </c>
      <c s="34" t="s">
        <v>3591</v>
      </c>
      <c s="35" t="s">
        <v>5</v>
      </c>
      <c s="6" t="s">
        <v>3592</v>
      </c>
      <c s="36" t="s">
        <v>69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3593</v>
      </c>
    </row>
    <row r="161" spans="1:5" ht="12.75">
      <c r="A161" s="35" t="s">
        <v>59</v>
      </c>
      <c r="E161" s="40" t="s">
        <v>3594</v>
      </c>
    </row>
    <row r="162" spans="1:5" ht="38.25">
      <c r="A162" t="s">
        <v>60</v>
      </c>
      <c r="E162" s="39" t="s">
        <v>3595</v>
      </c>
    </row>
    <row r="163" spans="1:16" ht="25.5">
      <c r="A163" t="s">
        <v>50</v>
      </c>
      <c s="34" t="s">
        <v>220</v>
      </c>
      <c s="34" t="s">
        <v>3596</v>
      </c>
      <c s="35" t="s">
        <v>5</v>
      </c>
      <c s="6" t="s">
        <v>3597</v>
      </c>
      <c s="36" t="s">
        <v>69</v>
      </c>
      <c s="37">
        <v>159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3598</v>
      </c>
    </row>
    <row r="165" spans="1:5" ht="38.25">
      <c r="A165" s="35" t="s">
        <v>59</v>
      </c>
      <c r="E165" s="40" t="s">
        <v>3599</v>
      </c>
    </row>
    <row r="166" spans="1:5" ht="76.5">
      <c r="A166" t="s">
        <v>60</v>
      </c>
      <c r="E166" s="39" t="s">
        <v>3600</v>
      </c>
    </row>
    <row r="167" spans="1:16" ht="12.75">
      <c r="A167" t="s">
        <v>50</v>
      </c>
      <c s="34" t="s">
        <v>223</v>
      </c>
      <c s="34" t="s">
        <v>3601</v>
      </c>
      <c s="35" t="s">
        <v>5</v>
      </c>
      <c s="6" t="s">
        <v>3602</v>
      </c>
      <c s="36" t="s">
        <v>69</v>
      </c>
      <c s="37">
        <v>159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25.5">
      <c r="A168" s="35" t="s">
        <v>57</v>
      </c>
      <c r="E168" s="39" t="s">
        <v>3603</v>
      </c>
    </row>
    <row r="169" spans="1:5" ht="38.25">
      <c r="A169" s="35" t="s">
        <v>59</v>
      </c>
      <c r="E169" s="40" t="s">
        <v>3599</v>
      </c>
    </row>
    <row r="170" spans="1:5" ht="38.25">
      <c r="A170" t="s">
        <v>60</v>
      </c>
      <c r="E170" s="39" t="s">
        <v>3595</v>
      </c>
    </row>
    <row r="171" spans="1:16" ht="12.75">
      <c r="A171" t="s">
        <v>50</v>
      </c>
      <c s="34" t="s">
        <v>226</v>
      </c>
      <c s="34" t="s">
        <v>3604</v>
      </c>
      <c s="35" t="s">
        <v>51</v>
      </c>
      <c s="6" t="s">
        <v>3605</v>
      </c>
      <c s="36" t="s">
        <v>1754</v>
      </c>
      <c s="37">
        <v>23504.286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63.75">
      <c r="A172" s="35" t="s">
        <v>57</v>
      </c>
      <c r="E172" s="39" t="s">
        <v>3606</v>
      </c>
    </row>
    <row r="173" spans="1:5" ht="51">
      <c r="A173" s="35" t="s">
        <v>59</v>
      </c>
      <c r="E173" s="40" t="s">
        <v>3607</v>
      </c>
    </row>
    <row r="174" spans="1:5" ht="409.5">
      <c r="A174" t="s">
        <v>60</v>
      </c>
      <c r="E174" s="39" t="s">
        <v>3608</v>
      </c>
    </row>
    <row r="175" spans="1:16" ht="12.75">
      <c r="A175" t="s">
        <v>50</v>
      </c>
      <c s="34" t="s">
        <v>227</v>
      </c>
      <c s="34" t="s">
        <v>3604</v>
      </c>
      <c s="35" t="s">
        <v>28</v>
      </c>
      <c s="6" t="s">
        <v>3605</v>
      </c>
      <c s="36" t="s">
        <v>1754</v>
      </c>
      <c s="37">
        <v>1790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02">
      <c r="A176" s="35" t="s">
        <v>57</v>
      </c>
      <c r="E176" s="39" t="s">
        <v>3609</v>
      </c>
    </row>
    <row r="177" spans="1:5" ht="25.5">
      <c r="A177" s="35" t="s">
        <v>59</v>
      </c>
      <c r="E177" s="40" t="s">
        <v>3610</v>
      </c>
    </row>
    <row r="178" spans="1:5" ht="409.5">
      <c r="A178" t="s">
        <v>60</v>
      </c>
      <c r="E178" s="39" t="s">
        <v>3608</v>
      </c>
    </row>
    <row r="179" spans="1:16" ht="12.75">
      <c r="A179" t="s">
        <v>50</v>
      </c>
      <c s="34" t="s">
        <v>228</v>
      </c>
      <c s="34" t="s">
        <v>3611</v>
      </c>
      <c s="35" t="s">
        <v>5</v>
      </c>
      <c s="6" t="s">
        <v>3612</v>
      </c>
      <c s="36" t="s">
        <v>1754</v>
      </c>
      <c s="37">
        <v>914.848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38.25">
      <c r="A180" s="35" t="s">
        <v>57</v>
      </c>
      <c r="E180" s="39" t="s">
        <v>3613</v>
      </c>
    </row>
    <row r="181" spans="1:5" ht="12.75">
      <c r="A181" s="35" t="s">
        <v>59</v>
      </c>
      <c r="E181" s="40" t="s">
        <v>3614</v>
      </c>
    </row>
    <row r="182" spans="1:5" ht="357">
      <c r="A182" t="s">
        <v>60</v>
      </c>
      <c r="E182" s="39" t="s">
        <v>3615</v>
      </c>
    </row>
    <row r="183" spans="1:16" ht="25.5">
      <c r="A183" t="s">
        <v>50</v>
      </c>
      <c s="34" t="s">
        <v>231</v>
      </c>
      <c s="34" t="s">
        <v>3616</v>
      </c>
      <c s="35" t="s">
        <v>5</v>
      </c>
      <c s="6" t="s">
        <v>3617</v>
      </c>
      <c s="36" t="s">
        <v>69</v>
      </c>
      <c s="37">
        <v>187.8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25.5">
      <c r="A184" s="35" t="s">
        <v>57</v>
      </c>
      <c r="E184" s="39" t="s">
        <v>3618</v>
      </c>
    </row>
    <row r="185" spans="1:5" ht="25.5">
      <c r="A185" s="35" t="s">
        <v>59</v>
      </c>
      <c r="E185" s="40" t="s">
        <v>3619</v>
      </c>
    </row>
    <row r="186" spans="1:5" ht="216.75">
      <c r="A186" t="s">
        <v>60</v>
      </c>
      <c r="E186" s="39" t="s">
        <v>3620</v>
      </c>
    </row>
    <row r="187" spans="1:16" ht="12.75">
      <c r="A187" t="s">
        <v>50</v>
      </c>
      <c s="34" t="s">
        <v>232</v>
      </c>
      <c s="34" t="s">
        <v>3621</v>
      </c>
      <c s="35" t="s">
        <v>5</v>
      </c>
      <c s="6" t="s">
        <v>3622</v>
      </c>
      <c s="36" t="s">
        <v>144</v>
      </c>
      <c s="37">
        <v>1.25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3623</v>
      </c>
    </row>
    <row r="189" spans="1:5" ht="12.75">
      <c r="A189" s="35" t="s">
        <v>59</v>
      </c>
      <c r="E189" s="40" t="s">
        <v>3624</v>
      </c>
    </row>
    <row r="190" spans="1:5" ht="76.5">
      <c r="A190" t="s">
        <v>60</v>
      </c>
      <c r="E190" s="39" t="s">
        <v>3625</v>
      </c>
    </row>
    <row r="191" spans="1:16" ht="12.75">
      <c r="A191" t="s">
        <v>50</v>
      </c>
      <c s="34" t="s">
        <v>233</v>
      </c>
      <c s="34" t="s">
        <v>3626</v>
      </c>
      <c s="35" t="s">
        <v>51</v>
      </c>
      <c s="6" t="s">
        <v>3627</v>
      </c>
      <c s="36" t="s">
        <v>55</v>
      </c>
      <c s="37">
        <v>42.567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25.5">
      <c r="A192" s="35" t="s">
        <v>57</v>
      </c>
      <c r="E192" s="39" t="s">
        <v>3628</v>
      </c>
    </row>
    <row r="193" spans="1:5" ht="76.5">
      <c r="A193" s="35" t="s">
        <v>59</v>
      </c>
      <c r="E193" s="40" t="s">
        <v>3629</v>
      </c>
    </row>
    <row r="194" spans="1:5" ht="76.5">
      <c r="A194" t="s">
        <v>60</v>
      </c>
      <c r="E194" s="39" t="s">
        <v>3630</v>
      </c>
    </row>
    <row r="195" spans="1:16" ht="12.75">
      <c r="A195" t="s">
        <v>50</v>
      </c>
      <c s="34" t="s">
        <v>293</v>
      </c>
      <c s="34" t="s">
        <v>3626</v>
      </c>
      <c s="35" t="s">
        <v>28</v>
      </c>
      <c s="6" t="s">
        <v>3627</v>
      </c>
      <c s="36" t="s">
        <v>55</v>
      </c>
      <c s="37">
        <v>1.036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25.5">
      <c r="A196" s="35" t="s">
        <v>57</v>
      </c>
      <c r="E196" s="39" t="s">
        <v>3631</v>
      </c>
    </row>
    <row r="197" spans="1:5" ht="25.5">
      <c r="A197" s="35" t="s">
        <v>59</v>
      </c>
      <c r="E197" s="40" t="s">
        <v>3632</v>
      </c>
    </row>
    <row r="198" spans="1:5" ht="76.5">
      <c r="A198" t="s">
        <v>60</v>
      </c>
      <c r="E198" s="39" t="s">
        <v>3630</v>
      </c>
    </row>
    <row r="199" spans="1:16" ht="12.75">
      <c r="A199" t="s">
        <v>50</v>
      </c>
      <c s="34" t="s">
        <v>296</v>
      </c>
      <c s="34" t="s">
        <v>3633</v>
      </c>
      <c s="35" t="s">
        <v>5</v>
      </c>
      <c s="6" t="s">
        <v>3634</v>
      </c>
      <c s="36" t="s">
        <v>151</v>
      </c>
      <c s="37">
        <v>836.381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56</v>
      </c>
      <c>
        <f>(M199*21)/100</f>
      </c>
      <c t="s">
        <v>28</v>
      </c>
    </row>
    <row r="200" spans="1:5" ht="25.5">
      <c r="A200" s="35" t="s">
        <v>57</v>
      </c>
      <c r="E200" s="39" t="s">
        <v>3635</v>
      </c>
    </row>
    <row r="201" spans="1:5" ht="51">
      <c r="A201" s="35" t="s">
        <v>59</v>
      </c>
      <c r="E201" s="40" t="s">
        <v>3636</v>
      </c>
    </row>
    <row r="202" spans="1:5" ht="76.5">
      <c r="A202" t="s">
        <v>60</v>
      </c>
      <c r="E202" s="39" t="s">
        <v>3365</v>
      </c>
    </row>
    <row r="203" spans="1:16" ht="12.75">
      <c r="A203" t="s">
        <v>50</v>
      </c>
      <c s="34" t="s">
        <v>299</v>
      </c>
      <c s="34" t="s">
        <v>3637</v>
      </c>
      <c s="35" t="s">
        <v>5</v>
      </c>
      <c s="6" t="s">
        <v>3638</v>
      </c>
      <c s="36" t="s">
        <v>151</v>
      </c>
      <c s="37">
        <v>836.381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56</v>
      </c>
      <c>
        <f>(M203*21)/100</f>
      </c>
      <c t="s">
        <v>28</v>
      </c>
    </row>
    <row r="204" spans="1:5" ht="25.5">
      <c r="A204" s="35" t="s">
        <v>57</v>
      </c>
      <c r="E204" s="39" t="s">
        <v>3639</v>
      </c>
    </row>
    <row r="205" spans="1:5" ht="51">
      <c r="A205" s="35" t="s">
        <v>59</v>
      </c>
      <c r="E205" s="40" t="s">
        <v>3636</v>
      </c>
    </row>
    <row r="206" spans="1:5" ht="76.5">
      <c r="A206" t="s">
        <v>60</v>
      </c>
      <c r="E206" s="39" t="s">
        <v>3365</v>
      </c>
    </row>
    <row r="207" spans="1:16" ht="12.75">
      <c r="A207" t="s">
        <v>50</v>
      </c>
      <c s="34" t="s">
        <v>302</v>
      </c>
      <c s="34" t="s">
        <v>3640</v>
      </c>
      <c s="35" t="s">
        <v>5</v>
      </c>
      <c s="6" t="s">
        <v>3641</v>
      </c>
      <c s="36" t="s">
        <v>3642</v>
      </c>
      <c s="37">
        <v>214.5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70</v>
      </c>
      <c>
        <f>(M207*21)/100</f>
      </c>
      <c t="s">
        <v>28</v>
      </c>
    </row>
    <row r="208" spans="1:5" ht="12.75">
      <c r="A208" s="35" t="s">
        <v>57</v>
      </c>
      <c r="E208" s="39" t="s">
        <v>3643</v>
      </c>
    </row>
    <row r="209" spans="1:5" ht="12.75">
      <c r="A209" s="35" t="s">
        <v>59</v>
      </c>
      <c r="E209" s="40" t="s">
        <v>3644</v>
      </c>
    </row>
    <row r="210" spans="1:5" ht="25.5">
      <c r="A210" t="s">
        <v>60</v>
      </c>
      <c r="E210" s="39" t="s">
        <v>3645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COUNTIFS(L8:L105,"=0",A8:A105,"P")+COUNTIFS(L8:L105,"",A8:A105,"P")+SUM(Q8:Q105)</f>
      </c>
    </row>
    <row r="8" spans="1:13" ht="12.75">
      <c r="A8" t="s">
        <v>45</v>
      </c>
      <c r="C8" s="28" t="s">
        <v>3648</v>
      </c>
      <c r="E8" s="30" t="s">
        <v>3647</v>
      </c>
      <c r="J8" s="29">
        <f>0+J9+J22+J31+J36+J61+J66+J71+J84</f>
      </c>
      <c s="29">
        <f>0+K9+K22+K31+K36+K61+K66+K71+K84</f>
      </c>
      <c s="29">
        <f>0+L9+L22+L31+L36+L61+L66+L71+L84</f>
      </c>
      <c s="29">
        <f>0+M9+M22+M31+M36+M61+M66+M71+M84</f>
      </c>
    </row>
    <row r="9" spans="1:13" ht="12.75">
      <c r="A9" t="s">
        <v>47</v>
      </c>
      <c r="C9" s="31" t="s">
        <v>48</v>
      </c>
      <c r="E9" s="33" t="s">
        <v>3278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3649</v>
      </c>
      <c s="36" t="s">
        <v>55</v>
      </c>
      <c s="37">
        <v>37.84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3650</v>
      </c>
    </row>
    <row r="13" spans="1:5" ht="114.75">
      <c r="A13" t="s">
        <v>60</v>
      </c>
      <c r="E13" s="39" t="s">
        <v>3651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9.75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3652</v>
      </c>
    </row>
    <row r="17" spans="1:5" ht="242.25">
      <c r="A17" t="s">
        <v>60</v>
      </c>
      <c r="E17" s="39" t="s">
        <v>846</v>
      </c>
    </row>
    <row r="18" spans="1:16" ht="25.5">
      <c r="A18" t="s">
        <v>50</v>
      </c>
      <c s="34" t="s">
        <v>26</v>
      </c>
      <c s="34" t="s">
        <v>3065</v>
      </c>
      <c s="35" t="s">
        <v>3066</v>
      </c>
      <c s="6" t="s">
        <v>3067</v>
      </c>
      <c s="36" t="s">
        <v>55</v>
      </c>
      <c s="37">
        <v>12.15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3653</v>
      </c>
    </row>
    <row r="21" spans="1:5" ht="242.25">
      <c r="A21" t="s">
        <v>60</v>
      </c>
      <c r="E21" s="39" t="s">
        <v>846</v>
      </c>
    </row>
    <row r="22" spans="1:13" ht="12.75">
      <c r="A22" t="s">
        <v>47</v>
      </c>
      <c r="C22" s="31" t="s">
        <v>51</v>
      </c>
      <c r="E22" s="33" t="s">
        <v>957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50</v>
      </c>
      <c s="34" t="s">
        <v>4</v>
      </c>
      <c s="34" t="s">
        <v>1440</v>
      </c>
      <c s="35" t="s">
        <v>5</v>
      </c>
      <c s="6" t="s">
        <v>1441</v>
      </c>
      <c s="36" t="s">
        <v>144</v>
      </c>
      <c s="37">
        <v>18.92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3654</v>
      </c>
    </row>
    <row r="26" spans="1:5" ht="318.75">
      <c r="A26" t="s">
        <v>60</v>
      </c>
      <c r="E26" s="39" t="s">
        <v>1442</v>
      </c>
    </row>
    <row r="27" spans="1:16" ht="12.75">
      <c r="A27" t="s">
        <v>50</v>
      </c>
      <c s="34" t="s">
        <v>74</v>
      </c>
      <c s="34" t="s">
        <v>2874</v>
      </c>
      <c s="35" t="s">
        <v>5</v>
      </c>
      <c s="6" t="s">
        <v>2875</v>
      </c>
      <c s="36" t="s">
        <v>144</v>
      </c>
      <c s="37">
        <v>5.575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3655</v>
      </c>
    </row>
    <row r="30" spans="1:5" ht="229.5">
      <c r="A30" t="s">
        <v>60</v>
      </c>
      <c r="E30" s="39" t="s">
        <v>2877</v>
      </c>
    </row>
    <row r="31" spans="1:13" ht="12.75">
      <c r="A31" t="s">
        <v>47</v>
      </c>
      <c r="C31" s="31" t="s">
        <v>28</v>
      </c>
      <c r="E31" s="33" t="s">
        <v>2323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50</v>
      </c>
      <c s="34" t="s">
        <v>27</v>
      </c>
      <c s="34" t="s">
        <v>3290</v>
      </c>
      <c s="35" t="s">
        <v>5</v>
      </c>
      <c s="6" t="s">
        <v>3291</v>
      </c>
      <c s="36" t="s">
        <v>151</v>
      </c>
      <c s="37">
        <v>60.4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38.25">
      <c r="A34" s="35" t="s">
        <v>59</v>
      </c>
      <c r="E34" s="40" t="s">
        <v>3656</v>
      </c>
    </row>
    <row r="35" spans="1:5" ht="102">
      <c r="A35" t="s">
        <v>60</v>
      </c>
      <c r="E35" s="39" t="s">
        <v>2751</v>
      </c>
    </row>
    <row r="36" spans="1:13" ht="12.75">
      <c r="A36" t="s">
        <v>47</v>
      </c>
      <c r="C36" s="31" t="s">
        <v>26</v>
      </c>
      <c r="E36" s="33" t="s">
        <v>2427</v>
      </c>
      <c r="J36" s="32">
        <f>0</f>
      </c>
      <c s="32">
        <f>0</f>
      </c>
      <c s="32">
        <f>0+L37+L41+L45+L49+L53+L57</f>
      </c>
      <c s="32">
        <f>0+M37+M41+M45+M49+M53+M57</f>
      </c>
    </row>
    <row r="37" spans="1:16" ht="12.75">
      <c r="A37" t="s">
        <v>50</v>
      </c>
      <c s="34" t="s">
        <v>65</v>
      </c>
      <c s="34" t="s">
        <v>3297</v>
      </c>
      <c s="35" t="s">
        <v>5</v>
      </c>
      <c s="6" t="s">
        <v>3298</v>
      </c>
      <c s="36" t="s">
        <v>1754</v>
      </c>
      <c s="37">
        <v>89.54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38.25">
      <c r="A39" s="35" t="s">
        <v>59</v>
      </c>
      <c r="E39" s="40" t="s">
        <v>3657</v>
      </c>
    </row>
    <row r="40" spans="1:5" ht="25.5">
      <c r="A40" t="s">
        <v>60</v>
      </c>
      <c r="E40" s="39" t="s">
        <v>3300</v>
      </c>
    </row>
    <row r="41" spans="1:16" ht="12.75">
      <c r="A41" t="s">
        <v>50</v>
      </c>
      <c s="34" t="s">
        <v>82</v>
      </c>
      <c s="34" t="s">
        <v>3301</v>
      </c>
      <c s="35" t="s">
        <v>5</v>
      </c>
      <c s="6" t="s">
        <v>3302</v>
      </c>
      <c s="36" t="s">
        <v>144</v>
      </c>
      <c s="37">
        <v>3.21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38.25">
      <c r="A43" s="35" t="s">
        <v>59</v>
      </c>
      <c r="E43" s="40" t="s">
        <v>3658</v>
      </c>
    </row>
    <row r="44" spans="1:5" ht="382.5">
      <c r="A44" t="s">
        <v>60</v>
      </c>
      <c r="E44" s="39" t="s">
        <v>3304</v>
      </c>
    </row>
    <row r="45" spans="1:16" ht="12.75">
      <c r="A45" t="s">
        <v>50</v>
      </c>
      <c s="34" t="s">
        <v>85</v>
      </c>
      <c s="34" t="s">
        <v>3305</v>
      </c>
      <c s="35" t="s">
        <v>5</v>
      </c>
      <c s="6" t="s">
        <v>3306</v>
      </c>
      <c s="36" t="s">
        <v>55</v>
      </c>
      <c s="37">
        <v>0.341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38.25">
      <c r="A47" s="35" t="s">
        <v>59</v>
      </c>
      <c r="E47" s="40" t="s">
        <v>3659</v>
      </c>
    </row>
    <row r="48" spans="1:5" ht="242.25">
      <c r="A48" t="s">
        <v>60</v>
      </c>
      <c r="E48" s="39" t="s">
        <v>3308</v>
      </c>
    </row>
    <row r="49" spans="1:16" ht="25.5">
      <c r="A49" t="s">
        <v>50</v>
      </c>
      <c s="34" t="s">
        <v>88</v>
      </c>
      <c s="34" t="s">
        <v>3660</v>
      </c>
      <c s="35" t="s">
        <v>5</v>
      </c>
      <c s="6" t="s">
        <v>3661</v>
      </c>
      <c s="36" t="s">
        <v>144</v>
      </c>
      <c s="37">
        <v>19.4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114.75">
      <c r="A51" s="35" t="s">
        <v>59</v>
      </c>
      <c r="E51" s="40" t="s">
        <v>3662</v>
      </c>
    </row>
    <row r="52" spans="1:5" ht="25.5">
      <c r="A52" t="s">
        <v>60</v>
      </c>
      <c r="E52" s="39" t="s">
        <v>3663</v>
      </c>
    </row>
    <row r="53" spans="1:16" ht="12.75">
      <c r="A53" t="s">
        <v>50</v>
      </c>
      <c s="34" t="s">
        <v>91</v>
      </c>
      <c s="34" t="s">
        <v>3309</v>
      </c>
      <c s="35" t="s">
        <v>5</v>
      </c>
      <c s="6" t="s">
        <v>3310</v>
      </c>
      <c s="36" t="s">
        <v>55</v>
      </c>
      <c s="37">
        <v>1.137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89.25">
      <c r="A55" s="35" t="s">
        <v>59</v>
      </c>
      <c r="E55" s="40" t="s">
        <v>3664</v>
      </c>
    </row>
    <row r="56" spans="1:5" ht="293.25">
      <c r="A56" t="s">
        <v>60</v>
      </c>
      <c r="E56" s="39" t="s">
        <v>2908</v>
      </c>
    </row>
    <row r="57" spans="1:16" ht="12.75">
      <c r="A57" t="s">
        <v>50</v>
      </c>
      <c s="34" t="s">
        <v>94</v>
      </c>
      <c s="34" t="s">
        <v>3665</v>
      </c>
      <c s="35" t="s">
        <v>5</v>
      </c>
      <c s="6" t="s">
        <v>3666</v>
      </c>
      <c s="36" t="s">
        <v>1281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56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12.75">
      <c r="A59" s="35" t="s">
        <v>59</v>
      </c>
      <c r="E59" s="40" t="s">
        <v>3667</v>
      </c>
    </row>
    <row r="60" spans="1:5" ht="12.75">
      <c r="A60" t="s">
        <v>60</v>
      </c>
      <c r="E60" s="39" t="s">
        <v>3668</v>
      </c>
    </row>
    <row r="61" spans="1:13" ht="12.75">
      <c r="A61" t="s">
        <v>47</v>
      </c>
      <c r="C61" s="31" t="s">
        <v>4</v>
      </c>
      <c r="E61" s="33" t="s">
        <v>2328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50</v>
      </c>
      <c s="34" t="s">
        <v>97</v>
      </c>
      <c s="34" t="s">
        <v>543</v>
      </c>
      <c s="35" t="s">
        <v>5</v>
      </c>
      <c s="6" t="s">
        <v>544</v>
      </c>
      <c s="36" t="s">
        <v>144</v>
      </c>
      <c s="37">
        <v>2.85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38.25">
      <c r="A64" s="35" t="s">
        <v>59</v>
      </c>
      <c r="E64" s="40" t="s">
        <v>3669</v>
      </c>
    </row>
    <row r="65" spans="1:5" ht="38.25">
      <c r="A65" t="s">
        <v>60</v>
      </c>
      <c r="E65" s="39" t="s">
        <v>2913</v>
      </c>
    </row>
    <row r="66" spans="1:13" ht="12.75">
      <c r="A66" t="s">
        <v>47</v>
      </c>
      <c r="C66" s="31" t="s">
        <v>27</v>
      </c>
      <c r="E66" s="33" t="s">
        <v>2837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50</v>
      </c>
      <c s="34" t="s">
        <v>100</v>
      </c>
      <c s="34" t="s">
        <v>3332</v>
      </c>
      <c s="35" t="s">
        <v>5</v>
      </c>
      <c s="6" t="s">
        <v>3333</v>
      </c>
      <c s="36" t="s">
        <v>151</v>
      </c>
      <c s="37">
        <v>10.33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25.5">
      <c r="A69" s="35" t="s">
        <v>59</v>
      </c>
      <c r="E69" s="40" t="s">
        <v>3670</v>
      </c>
    </row>
    <row r="70" spans="1:5" ht="76.5">
      <c r="A70" t="s">
        <v>60</v>
      </c>
      <c r="E70" s="39" t="s">
        <v>3331</v>
      </c>
    </row>
    <row r="71" spans="1:13" ht="12.75">
      <c r="A71" t="s">
        <v>47</v>
      </c>
      <c r="C71" s="31" t="s">
        <v>65</v>
      </c>
      <c r="E71" s="33" t="s">
        <v>1304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50</v>
      </c>
      <c s="34" t="s">
        <v>103</v>
      </c>
      <c s="34" t="s">
        <v>3343</v>
      </c>
      <c s="35" t="s">
        <v>5</v>
      </c>
      <c s="6" t="s">
        <v>3344</v>
      </c>
      <c s="36" t="s">
        <v>151</v>
      </c>
      <c s="37">
        <v>6.483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25.5">
      <c r="A73" s="35" t="s">
        <v>57</v>
      </c>
      <c r="E73" s="39" t="s">
        <v>3345</v>
      </c>
    </row>
    <row r="74" spans="1:5" ht="12.75">
      <c r="A74" s="35" t="s">
        <v>59</v>
      </c>
      <c r="E74" s="40" t="s">
        <v>3671</v>
      </c>
    </row>
    <row r="75" spans="1:5" ht="191.25">
      <c r="A75" t="s">
        <v>60</v>
      </c>
      <c r="E75" s="39" t="s">
        <v>2936</v>
      </c>
    </row>
    <row r="76" spans="1:16" ht="12.75">
      <c r="A76" t="s">
        <v>50</v>
      </c>
      <c s="34" t="s">
        <v>110</v>
      </c>
      <c s="34" t="s">
        <v>3347</v>
      </c>
      <c s="35" t="s">
        <v>5</v>
      </c>
      <c s="6" t="s">
        <v>3348</v>
      </c>
      <c s="36" t="s">
        <v>151</v>
      </c>
      <c s="37">
        <v>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25.5">
      <c r="A77" s="35" t="s">
        <v>57</v>
      </c>
      <c r="E77" s="39" t="s">
        <v>3349</v>
      </c>
    </row>
    <row r="78" spans="1:5" ht="25.5">
      <c r="A78" s="35" t="s">
        <v>59</v>
      </c>
      <c r="E78" s="40" t="s">
        <v>3672</v>
      </c>
    </row>
    <row r="79" spans="1:5" ht="191.25">
      <c r="A79" t="s">
        <v>60</v>
      </c>
      <c r="E79" s="39" t="s">
        <v>2936</v>
      </c>
    </row>
    <row r="80" spans="1:16" ht="12.75">
      <c r="A80" t="s">
        <v>50</v>
      </c>
      <c s="34" t="s">
        <v>113</v>
      </c>
      <c s="34" t="s">
        <v>2943</v>
      </c>
      <c s="35" t="s">
        <v>5</v>
      </c>
      <c s="6" t="s">
        <v>2944</v>
      </c>
      <c s="36" t="s">
        <v>151</v>
      </c>
      <c s="37">
        <v>6.483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2.75">
      <c r="A82" s="35" t="s">
        <v>59</v>
      </c>
      <c r="E82" s="40" t="s">
        <v>3671</v>
      </c>
    </row>
    <row r="83" spans="1:5" ht="38.25">
      <c r="A83" t="s">
        <v>60</v>
      </c>
      <c r="E83" s="39" t="s">
        <v>2946</v>
      </c>
    </row>
    <row r="84" spans="1:13" ht="12.75">
      <c r="A84" t="s">
        <v>47</v>
      </c>
      <c r="C84" s="31" t="s">
        <v>85</v>
      </c>
      <c r="E84" s="33" t="s">
        <v>2337</v>
      </c>
      <c r="J84" s="32">
        <f>0</f>
      </c>
      <c s="32">
        <f>0</f>
      </c>
      <c s="32">
        <f>0+L85+L89+L93+L97+L101+L105</f>
      </c>
      <c s="32">
        <f>0+M85+M89+M93+M97+M101+M105</f>
      </c>
    </row>
    <row r="85" spans="1:16" ht="12.75">
      <c r="A85" t="s">
        <v>50</v>
      </c>
      <c s="34" t="s">
        <v>116</v>
      </c>
      <c s="34" t="s">
        <v>3376</v>
      </c>
      <c s="35" t="s">
        <v>5</v>
      </c>
      <c s="6" t="s">
        <v>3377</v>
      </c>
      <c s="36" t="s">
        <v>151</v>
      </c>
      <c s="37">
        <v>10.33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25.5">
      <c r="A87" s="35" t="s">
        <v>59</v>
      </c>
      <c r="E87" s="40" t="s">
        <v>3673</v>
      </c>
    </row>
    <row r="88" spans="1:5" ht="25.5">
      <c r="A88" t="s">
        <v>60</v>
      </c>
      <c r="E88" s="39" t="s">
        <v>2850</v>
      </c>
    </row>
    <row r="89" spans="1:16" ht="12.75">
      <c r="A89" t="s">
        <v>50</v>
      </c>
      <c s="34" t="s">
        <v>119</v>
      </c>
      <c s="34" t="s">
        <v>3674</v>
      </c>
      <c s="35" t="s">
        <v>5</v>
      </c>
      <c s="6" t="s">
        <v>3675</v>
      </c>
      <c s="36" t="s">
        <v>144</v>
      </c>
      <c s="37">
        <v>6.75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25.5">
      <c r="A91" s="35" t="s">
        <v>59</v>
      </c>
      <c r="E91" s="40" t="s">
        <v>3676</v>
      </c>
    </row>
    <row r="92" spans="1:5" ht="114.75">
      <c r="A92" t="s">
        <v>60</v>
      </c>
      <c r="E92" s="39" t="s">
        <v>2327</v>
      </c>
    </row>
    <row r="93" spans="1:16" ht="12.75">
      <c r="A93" t="s">
        <v>50</v>
      </c>
      <c s="34" t="s">
        <v>122</v>
      </c>
      <c s="34" t="s">
        <v>3384</v>
      </c>
      <c s="35" t="s">
        <v>5</v>
      </c>
      <c s="6" t="s">
        <v>3385</v>
      </c>
      <c s="36" t="s">
        <v>144</v>
      </c>
      <c s="37">
        <v>3.9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70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12.75">
      <c r="A95" s="35" t="s">
        <v>59</v>
      </c>
      <c r="E95" s="40" t="s">
        <v>3677</v>
      </c>
    </row>
    <row r="96" spans="1:5" ht="114.75">
      <c r="A96" t="s">
        <v>60</v>
      </c>
      <c r="E96" s="39" t="s">
        <v>2327</v>
      </c>
    </row>
    <row r="97" spans="1:16" ht="12.75">
      <c r="A97" t="s">
        <v>50</v>
      </c>
      <c s="34" t="s">
        <v>125</v>
      </c>
      <c s="34" t="s">
        <v>3387</v>
      </c>
      <c s="35" t="s">
        <v>5</v>
      </c>
      <c s="6" t="s">
        <v>3388</v>
      </c>
      <c s="36" t="s">
        <v>55</v>
      </c>
      <c s="37">
        <v>0.075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70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12.75">
      <c r="A99" s="35" t="s">
        <v>59</v>
      </c>
      <c r="E99" s="40" t="s">
        <v>3678</v>
      </c>
    </row>
    <row r="100" spans="1:5" ht="114.75">
      <c r="A100" t="s">
        <v>60</v>
      </c>
      <c r="E100" s="39" t="s">
        <v>3390</v>
      </c>
    </row>
    <row r="101" spans="1:16" ht="12.75">
      <c r="A101" t="s">
        <v>50</v>
      </c>
      <c s="34" t="s">
        <v>128</v>
      </c>
      <c s="34" t="s">
        <v>2563</v>
      </c>
      <c s="35" t="s">
        <v>5</v>
      </c>
      <c s="6" t="s">
        <v>2564</v>
      </c>
      <c s="36" t="s">
        <v>151</v>
      </c>
      <c s="37">
        <v>40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25.5">
      <c r="A103" s="35" t="s">
        <v>59</v>
      </c>
      <c r="E103" s="40" t="s">
        <v>3679</v>
      </c>
    </row>
    <row r="104" spans="1:5" ht="12.75">
      <c r="A104" t="s">
        <v>60</v>
      </c>
      <c r="E104" s="39" t="s">
        <v>5</v>
      </c>
    </row>
    <row r="105" spans="1:16" ht="12.75">
      <c r="A105" t="s">
        <v>50</v>
      </c>
      <c s="34" t="s">
        <v>179</v>
      </c>
      <c s="34" t="s">
        <v>3394</v>
      </c>
      <c s="35" t="s">
        <v>5</v>
      </c>
      <c s="6" t="s">
        <v>3395</v>
      </c>
      <c s="36" t="s">
        <v>2675</v>
      </c>
      <c s="37">
        <v>0.841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51">
      <c r="A107" s="35" t="s">
        <v>59</v>
      </c>
      <c r="E107" s="40" t="s">
        <v>3680</v>
      </c>
    </row>
    <row r="108" spans="1:5" ht="25.5">
      <c r="A108" t="s">
        <v>60</v>
      </c>
      <c r="E108" s="39" t="s">
        <v>3397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COUNTIFS(L8:L64,"=0",A8:A64,"P")+COUNTIFS(L8:L64,"",A8:A64,"P")+SUM(Q8:Q64)</f>
      </c>
    </row>
    <row r="8" spans="1:13" ht="12.75">
      <c r="A8" t="s">
        <v>45</v>
      </c>
      <c r="C8" s="28" t="s">
        <v>3683</v>
      </c>
      <c r="E8" s="30" t="s">
        <v>3682</v>
      </c>
      <c r="J8" s="29">
        <f>0+J9+J14+J23+J28+J37+J42+J47</f>
      </c>
      <c s="29">
        <f>0+K9+K14+K23+K28+K37+K42+K47</f>
      </c>
      <c s="29">
        <f>0+L9+L14+L23+L28+L37+L42+L47</f>
      </c>
      <c s="29">
        <f>0+M9+M14+M23+M28+M37+M42+M47</f>
      </c>
    </row>
    <row r="9" spans="1:13" ht="12.75">
      <c r="A9" t="s">
        <v>47</v>
      </c>
      <c r="C9" s="31" t="s">
        <v>48</v>
      </c>
      <c r="E9" s="33" t="s">
        <v>3278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3649</v>
      </c>
      <c s="36" t="s">
        <v>55</v>
      </c>
      <c s="37">
        <v>51.04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3684</v>
      </c>
    </row>
    <row r="13" spans="1:5" ht="114.75">
      <c r="A13" t="s">
        <v>60</v>
      </c>
      <c r="E13" s="39" t="s">
        <v>3651</v>
      </c>
    </row>
    <row r="14" spans="1:13" ht="12.75">
      <c r="A14" t="s">
        <v>47</v>
      </c>
      <c r="C14" s="31" t="s">
        <v>51</v>
      </c>
      <c r="E14" s="33" t="s">
        <v>957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28</v>
      </c>
      <c s="34" t="s">
        <v>1440</v>
      </c>
      <c s="35" t="s">
        <v>5</v>
      </c>
      <c s="6" t="s">
        <v>1441</v>
      </c>
      <c s="36" t="s">
        <v>144</v>
      </c>
      <c s="37">
        <v>25.52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25.5">
      <c r="A17" s="35" t="s">
        <v>59</v>
      </c>
      <c r="E17" s="40" t="s">
        <v>3685</v>
      </c>
    </row>
    <row r="18" spans="1:5" ht="318.75">
      <c r="A18" t="s">
        <v>60</v>
      </c>
      <c r="E18" s="39" t="s">
        <v>1442</v>
      </c>
    </row>
    <row r="19" spans="1:16" ht="12.75">
      <c r="A19" t="s">
        <v>50</v>
      </c>
      <c s="34" t="s">
        <v>26</v>
      </c>
      <c s="34" t="s">
        <v>2874</v>
      </c>
      <c s="35" t="s">
        <v>5</v>
      </c>
      <c s="6" t="s">
        <v>2875</v>
      </c>
      <c s="36" t="s">
        <v>144</v>
      </c>
      <c s="37">
        <v>8.14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25.5">
      <c r="A21" s="35" t="s">
        <v>59</v>
      </c>
      <c r="E21" s="40" t="s">
        <v>3686</v>
      </c>
    </row>
    <row r="22" spans="1:5" ht="229.5">
      <c r="A22" t="s">
        <v>60</v>
      </c>
      <c r="E22" s="39" t="s">
        <v>2877</v>
      </c>
    </row>
    <row r="23" spans="1:13" ht="12.75">
      <c r="A23" t="s">
        <v>47</v>
      </c>
      <c r="C23" s="31" t="s">
        <v>28</v>
      </c>
      <c r="E23" s="33" t="s">
        <v>2323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50</v>
      </c>
      <c s="34" t="s">
        <v>4</v>
      </c>
      <c s="34" t="s">
        <v>3290</v>
      </c>
      <c s="35" t="s">
        <v>5</v>
      </c>
      <c s="6" t="s">
        <v>3291</v>
      </c>
      <c s="36" t="s">
        <v>151</v>
      </c>
      <c s="37">
        <v>61.1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25.5">
      <c r="A26" s="35" t="s">
        <v>59</v>
      </c>
      <c r="E26" s="40" t="s">
        <v>3687</v>
      </c>
    </row>
    <row r="27" spans="1:5" ht="102">
      <c r="A27" t="s">
        <v>60</v>
      </c>
      <c r="E27" s="39" t="s">
        <v>2751</v>
      </c>
    </row>
    <row r="28" spans="1:13" ht="12.75">
      <c r="A28" t="s">
        <v>47</v>
      </c>
      <c r="C28" s="31" t="s">
        <v>26</v>
      </c>
      <c r="E28" s="33" t="s">
        <v>2427</v>
      </c>
      <c r="J28" s="32">
        <f>0</f>
      </c>
      <c s="32">
        <f>0</f>
      </c>
      <c s="32">
        <f>0+L29+L33</f>
      </c>
      <c s="32">
        <f>0+M29+M33</f>
      </c>
    </row>
    <row r="29" spans="1:16" ht="25.5">
      <c r="A29" t="s">
        <v>50</v>
      </c>
      <c s="34" t="s">
        <v>74</v>
      </c>
      <c s="34" t="s">
        <v>3660</v>
      </c>
      <c s="35" t="s">
        <v>5</v>
      </c>
      <c s="6" t="s">
        <v>3661</v>
      </c>
      <c s="36" t="s">
        <v>144</v>
      </c>
      <c s="37">
        <v>15.8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70</v>
      </c>
      <c>
        <f>(M29*21)/100</f>
      </c>
      <c t="s">
        <v>28</v>
      </c>
    </row>
    <row r="30" spans="1:5" ht="12.75">
      <c r="A30" s="35" t="s">
        <v>57</v>
      </c>
      <c r="E30" s="39" t="s">
        <v>5</v>
      </c>
    </row>
    <row r="31" spans="1:5" ht="51">
      <c r="A31" s="35" t="s">
        <v>59</v>
      </c>
      <c r="E31" s="40" t="s">
        <v>3688</v>
      </c>
    </row>
    <row r="32" spans="1:5" ht="25.5">
      <c r="A32" t="s">
        <v>60</v>
      </c>
      <c r="E32" s="39" t="s">
        <v>3663</v>
      </c>
    </row>
    <row r="33" spans="1:16" ht="12.75">
      <c r="A33" t="s">
        <v>50</v>
      </c>
      <c s="34" t="s">
        <v>27</v>
      </c>
      <c s="34" t="s">
        <v>3309</v>
      </c>
      <c s="35" t="s">
        <v>5</v>
      </c>
      <c s="6" t="s">
        <v>3310</v>
      </c>
      <c s="36" t="s">
        <v>55</v>
      </c>
      <c s="37">
        <v>1.328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12.75">
      <c r="A34" s="35" t="s">
        <v>57</v>
      </c>
      <c r="E34" s="39" t="s">
        <v>5</v>
      </c>
    </row>
    <row r="35" spans="1:5" ht="89.25">
      <c r="A35" s="35" t="s">
        <v>59</v>
      </c>
      <c r="E35" s="40" t="s">
        <v>3689</v>
      </c>
    </row>
    <row r="36" spans="1:5" ht="293.25">
      <c r="A36" t="s">
        <v>60</v>
      </c>
      <c r="E36" s="39" t="s">
        <v>2908</v>
      </c>
    </row>
    <row r="37" spans="1:13" ht="12.75">
      <c r="A37" t="s">
        <v>47</v>
      </c>
      <c r="C37" s="31" t="s">
        <v>4</v>
      </c>
      <c r="E37" s="33" t="s">
        <v>2328</v>
      </c>
      <c r="J37" s="32">
        <f>0</f>
      </c>
      <c s="32">
        <f>0</f>
      </c>
      <c s="32">
        <f>0+L38</f>
      </c>
      <c s="32">
        <f>0+M38</f>
      </c>
    </row>
    <row r="38" spans="1:16" ht="12.75">
      <c r="A38" t="s">
        <v>50</v>
      </c>
      <c s="34" t="s">
        <v>65</v>
      </c>
      <c s="34" t="s">
        <v>543</v>
      </c>
      <c s="35" t="s">
        <v>5</v>
      </c>
      <c s="6" t="s">
        <v>544</v>
      </c>
      <c s="36" t="s">
        <v>144</v>
      </c>
      <c s="37">
        <v>2.73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38.25">
      <c r="A40" s="35" t="s">
        <v>59</v>
      </c>
      <c r="E40" s="40" t="s">
        <v>3690</v>
      </c>
    </row>
    <row r="41" spans="1:5" ht="38.25">
      <c r="A41" t="s">
        <v>60</v>
      </c>
      <c r="E41" s="39" t="s">
        <v>2913</v>
      </c>
    </row>
    <row r="42" spans="1:13" ht="12.75">
      <c r="A42" t="s">
        <v>47</v>
      </c>
      <c r="C42" s="31" t="s">
        <v>65</v>
      </c>
      <c r="E42" s="33" t="s">
        <v>1304</v>
      </c>
      <c r="J42" s="32">
        <f>0</f>
      </c>
      <c s="32">
        <f>0</f>
      </c>
      <c s="32">
        <f>0+L43</f>
      </c>
      <c s="32">
        <f>0+M43</f>
      </c>
    </row>
    <row r="43" spans="1:16" ht="12.75">
      <c r="A43" t="s">
        <v>50</v>
      </c>
      <c s="34" t="s">
        <v>82</v>
      </c>
      <c s="34" t="s">
        <v>3691</v>
      </c>
      <c s="35" t="s">
        <v>5</v>
      </c>
      <c s="6" t="s">
        <v>3692</v>
      </c>
      <c s="36" t="s">
        <v>79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25.5">
      <c r="A45" s="35" t="s">
        <v>59</v>
      </c>
      <c r="E45" s="40" t="s">
        <v>3693</v>
      </c>
    </row>
    <row r="46" spans="1:5" ht="76.5">
      <c r="A46" t="s">
        <v>60</v>
      </c>
      <c r="E46" s="39" t="s">
        <v>3365</v>
      </c>
    </row>
    <row r="47" spans="1:13" ht="12.75">
      <c r="A47" t="s">
        <v>47</v>
      </c>
      <c r="C47" s="31" t="s">
        <v>85</v>
      </c>
      <c r="E47" s="33" t="s">
        <v>2337</v>
      </c>
      <c r="J47" s="32">
        <f>0</f>
      </c>
      <c s="32">
        <f>0</f>
      </c>
      <c s="32">
        <f>0+L48+L52+L56+L60+L64</f>
      </c>
      <c s="32">
        <f>0+M48+M52+M56+M60+M64</f>
      </c>
    </row>
    <row r="48" spans="1:16" ht="25.5">
      <c r="A48" t="s">
        <v>50</v>
      </c>
      <c s="34" t="s">
        <v>85</v>
      </c>
      <c s="34" t="s">
        <v>3694</v>
      </c>
      <c s="35" t="s">
        <v>5</v>
      </c>
      <c s="6" t="s">
        <v>3695</v>
      </c>
      <c s="36" t="s">
        <v>69</v>
      </c>
      <c s="37">
        <v>48.5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25.5">
      <c r="A50" s="35" t="s">
        <v>59</v>
      </c>
      <c r="E50" s="40" t="s">
        <v>3696</v>
      </c>
    </row>
    <row r="51" spans="1:5" ht="38.25">
      <c r="A51" t="s">
        <v>60</v>
      </c>
      <c r="E51" s="39" t="s">
        <v>3697</v>
      </c>
    </row>
    <row r="52" spans="1:16" ht="12.75">
      <c r="A52" t="s">
        <v>50</v>
      </c>
      <c s="34" t="s">
        <v>88</v>
      </c>
      <c s="34" t="s">
        <v>3698</v>
      </c>
      <c s="35" t="s">
        <v>5</v>
      </c>
      <c s="6" t="s">
        <v>3699</v>
      </c>
      <c s="36" t="s">
        <v>151</v>
      </c>
      <c s="37">
        <v>39.7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25.5">
      <c r="A54" s="35" t="s">
        <v>59</v>
      </c>
      <c r="E54" s="40" t="s">
        <v>3700</v>
      </c>
    </row>
    <row r="55" spans="1:5" ht="25.5">
      <c r="A55" t="s">
        <v>60</v>
      </c>
      <c r="E55" s="39" t="s">
        <v>2850</v>
      </c>
    </row>
    <row r="56" spans="1:16" ht="12.75">
      <c r="A56" t="s">
        <v>50</v>
      </c>
      <c s="34" t="s">
        <v>91</v>
      </c>
      <c s="34" t="s">
        <v>3387</v>
      </c>
      <c s="35" t="s">
        <v>5</v>
      </c>
      <c s="6" t="s">
        <v>3388</v>
      </c>
      <c s="36" t="s">
        <v>55</v>
      </c>
      <c s="37">
        <v>0.099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3701</v>
      </c>
    </row>
    <row r="59" spans="1:5" ht="114.75">
      <c r="A59" t="s">
        <v>60</v>
      </c>
      <c r="E59" s="39" t="s">
        <v>3390</v>
      </c>
    </row>
    <row r="60" spans="1:16" ht="12.75">
      <c r="A60" t="s">
        <v>50</v>
      </c>
      <c s="34" t="s">
        <v>94</v>
      </c>
      <c s="34" t="s">
        <v>2563</v>
      </c>
      <c s="35" t="s">
        <v>5</v>
      </c>
      <c s="6" t="s">
        <v>2564</v>
      </c>
      <c s="36" t="s">
        <v>151</v>
      </c>
      <c s="37">
        <v>30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25.5">
      <c r="A62" s="35" t="s">
        <v>59</v>
      </c>
      <c r="E62" s="40" t="s">
        <v>3702</v>
      </c>
    </row>
    <row r="63" spans="1:5" ht="12.75">
      <c r="A63" t="s">
        <v>60</v>
      </c>
      <c r="E63" s="39" t="s">
        <v>5</v>
      </c>
    </row>
    <row r="64" spans="1:16" ht="12.75">
      <c r="A64" t="s">
        <v>50</v>
      </c>
      <c s="34" t="s">
        <v>97</v>
      </c>
      <c s="34" t="s">
        <v>3394</v>
      </c>
      <c s="35" t="s">
        <v>5</v>
      </c>
      <c s="6" t="s">
        <v>3395</v>
      </c>
      <c s="36" t="s">
        <v>2675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25.5">
      <c r="A66" s="35" t="s">
        <v>59</v>
      </c>
      <c r="E66" s="40" t="s">
        <v>3703</v>
      </c>
    </row>
    <row r="67" spans="1:5" ht="25.5">
      <c r="A67" t="s">
        <v>60</v>
      </c>
      <c r="E67" s="39" t="s">
        <v>3397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COUNTIFS(L8:L113,"=0",A8:A113,"P")+COUNTIFS(L8:L113,"",A8:A113,"P")+SUM(Q8:Q113)</f>
      </c>
    </row>
    <row r="8" spans="1:13" ht="12.75">
      <c r="A8" t="s">
        <v>45</v>
      </c>
      <c r="C8" s="28" t="s">
        <v>3706</v>
      </c>
      <c r="E8" s="30" t="s">
        <v>3705</v>
      </c>
      <c r="J8" s="29">
        <f>0+J9+J14+J19+J36+J45+J50+J59+J80</f>
      </c>
      <c s="29">
        <f>0+K9+K14+K19+K36+K45+K50+K59+K80</f>
      </c>
      <c s="29">
        <f>0+L9+L14+L19+L36+L45+L50+L59+L80</f>
      </c>
      <c s="29">
        <f>0+M9+M14+M19+M36+M45+M50+M59+M80</f>
      </c>
    </row>
    <row r="9" spans="1:13" ht="12.75">
      <c r="A9" t="s">
        <v>47</v>
      </c>
      <c r="C9" s="31" t="s">
        <v>48</v>
      </c>
      <c r="E9" s="33" t="s">
        <v>3278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3649</v>
      </c>
      <c s="36" t="s">
        <v>55</v>
      </c>
      <c s="37">
        <v>18.48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3707</v>
      </c>
    </row>
    <row r="13" spans="1:5" ht="114.75">
      <c r="A13" t="s">
        <v>60</v>
      </c>
      <c r="E13" s="39" t="s">
        <v>3651</v>
      </c>
    </row>
    <row r="14" spans="1:13" ht="12.75">
      <c r="A14" t="s">
        <v>47</v>
      </c>
      <c r="C14" s="31" t="s">
        <v>51</v>
      </c>
      <c r="E14" s="33" t="s">
        <v>957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1440</v>
      </c>
      <c s="35" t="s">
        <v>5</v>
      </c>
      <c s="6" t="s">
        <v>1441</v>
      </c>
      <c s="36" t="s">
        <v>144</v>
      </c>
      <c s="37">
        <v>9.24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25.5">
      <c r="A17" s="35" t="s">
        <v>59</v>
      </c>
      <c r="E17" s="40" t="s">
        <v>3708</v>
      </c>
    </row>
    <row r="18" spans="1:5" ht="318.75">
      <c r="A18" t="s">
        <v>60</v>
      </c>
      <c r="E18" s="39" t="s">
        <v>1442</v>
      </c>
    </row>
    <row r="19" spans="1:13" ht="12.75">
      <c r="A19" t="s">
        <v>47</v>
      </c>
      <c r="C19" s="31" t="s">
        <v>28</v>
      </c>
      <c r="E19" s="33" t="s">
        <v>2323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50</v>
      </c>
      <c s="34" t="s">
        <v>26</v>
      </c>
      <c s="34" t="s">
        <v>3290</v>
      </c>
      <c s="35" t="s">
        <v>5</v>
      </c>
      <c s="6" t="s">
        <v>3291</v>
      </c>
      <c s="36" t="s">
        <v>151</v>
      </c>
      <c s="37">
        <v>37.5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70</v>
      </c>
      <c>
        <f>(M20*21)/100</f>
      </c>
      <c t="s">
        <v>28</v>
      </c>
    </row>
    <row r="21" spans="1:5" ht="12.75">
      <c r="A21" s="35" t="s">
        <v>57</v>
      </c>
      <c r="E21" s="39" t="s">
        <v>5</v>
      </c>
    </row>
    <row r="22" spans="1:5" ht="25.5">
      <c r="A22" s="35" t="s">
        <v>59</v>
      </c>
      <c r="E22" s="40" t="s">
        <v>3709</v>
      </c>
    </row>
    <row r="23" spans="1:5" ht="102">
      <c r="A23" t="s">
        <v>60</v>
      </c>
      <c r="E23" s="39" t="s">
        <v>2751</v>
      </c>
    </row>
    <row r="24" spans="1:16" ht="12.75">
      <c r="A24" t="s">
        <v>50</v>
      </c>
      <c s="34" t="s">
        <v>4</v>
      </c>
      <c s="34" t="s">
        <v>3710</v>
      </c>
      <c s="35" t="s">
        <v>5</v>
      </c>
      <c s="6" t="s">
        <v>3711</v>
      </c>
      <c s="36" t="s">
        <v>144</v>
      </c>
      <c s="37">
        <v>0.83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63.75">
      <c r="A26" s="35" t="s">
        <v>59</v>
      </c>
      <c r="E26" s="40" t="s">
        <v>3712</v>
      </c>
    </row>
    <row r="27" spans="1:5" ht="369.75">
      <c r="A27" t="s">
        <v>60</v>
      </c>
      <c r="E27" s="39" t="s">
        <v>2888</v>
      </c>
    </row>
    <row r="28" spans="1:16" ht="12.75">
      <c r="A28" t="s">
        <v>50</v>
      </c>
      <c s="34" t="s">
        <v>74</v>
      </c>
      <c s="34" t="s">
        <v>3713</v>
      </c>
      <c s="35" t="s">
        <v>5</v>
      </c>
      <c s="6" t="s">
        <v>3714</v>
      </c>
      <c s="36" t="s">
        <v>55</v>
      </c>
      <c s="37">
        <v>0.066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51">
      <c r="A30" s="35" t="s">
        <v>59</v>
      </c>
      <c r="E30" s="40" t="s">
        <v>3715</v>
      </c>
    </row>
    <row r="31" spans="1:5" ht="267.75">
      <c r="A31" t="s">
        <v>60</v>
      </c>
      <c r="E31" s="39" t="s">
        <v>2901</v>
      </c>
    </row>
    <row r="32" spans="1:16" ht="12.75">
      <c r="A32" t="s">
        <v>50</v>
      </c>
      <c s="34" t="s">
        <v>27</v>
      </c>
      <c s="34" t="s">
        <v>3293</v>
      </c>
      <c s="35" t="s">
        <v>5</v>
      </c>
      <c s="6" t="s">
        <v>3716</v>
      </c>
      <c s="36" t="s">
        <v>151</v>
      </c>
      <c s="37">
        <v>66</v>
      </c>
      <c s="36">
        <v>0.0011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51">
      <c r="A33" s="35" t="s">
        <v>57</v>
      </c>
      <c r="E33" s="39" t="s">
        <v>3295</v>
      </c>
    </row>
    <row r="34" spans="1:5" ht="25.5">
      <c r="A34" s="35" t="s">
        <v>59</v>
      </c>
      <c r="E34" s="40" t="s">
        <v>3717</v>
      </c>
    </row>
    <row r="35" spans="1:5" ht="12.75">
      <c r="A35" t="s">
        <v>60</v>
      </c>
      <c r="E35" s="39" t="s">
        <v>5</v>
      </c>
    </row>
    <row r="36" spans="1:13" ht="12.75">
      <c r="A36" t="s">
        <v>47</v>
      </c>
      <c r="C36" s="31" t="s">
        <v>26</v>
      </c>
      <c r="E36" s="33" t="s">
        <v>2427</v>
      </c>
      <c r="J36" s="32">
        <f>0</f>
      </c>
      <c s="32">
        <f>0</f>
      </c>
      <c s="32">
        <f>0+L37+L41</f>
      </c>
      <c s="32">
        <f>0+M37+M41</f>
      </c>
    </row>
    <row r="37" spans="1:16" ht="25.5">
      <c r="A37" t="s">
        <v>50</v>
      </c>
      <c s="34" t="s">
        <v>65</v>
      </c>
      <c s="34" t="s">
        <v>3660</v>
      </c>
      <c s="35" t="s">
        <v>5</v>
      </c>
      <c s="6" t="s">
        <v>3661</v>
      </c>
      <c s="36" t="s">
        <v>144</v>
      </c>
      <c s="37">
        <v>2.59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76.5">
      <c r="A39" s="35" t="s">
        <v>59</v>
      </c>
      <c r="E39" s="40" t="s">
        <v>3718</v>
      </c>
    </row>
    <row r="40" spans="1:5" ht="25.5">
      <c r="A40" t="s">
        <v>60</v>
      </c>
      <c r="E40" s="39" t="s">
        <v>3663</v>
      </c>
    </row>
    <row r="41" spans="1:16" ht="12.75">
      <c r="A41" t="s">
        <v>50</v>
      </c>
      <c s="34" t="s">
        <v>82</v>
      </c>
      <c s="34" t="s">
        <v>3309</v>
      </c>
      <c s="35" t="s">
        <v>5</v>
      </c>
      <c s="6" t="s">
        <v>3310</v>
      </c>
      <c s="36" t="s">
        <v>55</v>
      </c>
      <c s="37">
        <v>1.494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140.25">
      <c r="A43" s="35" t="s">
        <v>59</v>
      </c>
      <c r="E43" s="40" t="s">
        <v>3719</v>
      </c>
    </row>
    <row r="44" spans="1:5" ht="293.25">
      <c r="A44" t="s">
        <v>60</v>
      </c>
      <c r="E44" s="39" t="s">
        <v>2908</v>
      </c>
    </row>
    <row r="45" spans="1:13" ht="12.75">
      <c r="A45" t="s">
        <v>47</v>
      </c>
      <c r="C45" s="31" t="s">
        <v>4</v>
      </c>
      <c r="E45" s="33" t="s">
        <v>2328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50</v>
      </c>
      <c s="34" t="s">
        <v>85</v>
      </c>
      <c s="34" t="s">
        <v>543</v>
      </c>
      <c s="35" t="s">
        <v>5</v>
      </c>
      <c s="6" t="s">
        <v>544</v>
      </c>
      <c s="36" t="s">
        <v>144</v>
      </c>
      <c s="37">
        <v>6.2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38.25">
      <c r="A48" s="35" t="s">
        <v>59</v>
      </c>
      <c r="E48" s="40" t="s">
        <v>3720</v>
      </c>
    </row>
    <row r="49" spans="1:5" ht="38.25">
      <c r="A49" t="s">
        <v>60</v>
      </c>
      <c r="E49" s="39" t="s">
        <v>2913</v>
      </c>
    </row>
    <row r="50" spans="1:13" ht="12.75">
      <c r="A50" t="s">
        <v>47</v>
      </c>
      <c r="C50" s="31" t="s">
        <v>27</v>
      </c>
      <c r="E50" s="33" t="s">
        <v>2837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50</v>
      </c>
      <c s="34" t="s">
        <v>88</v>
      </c>
      <c s="34" t="s">
        <v>2838</v>
      </c>
      <c s="35" t="s">
        <v>5</v>
      </c>
      <c s="6" t="s">
        <v>2839</v>
      </c>
      <c s="36" t="s">
        <v>151</v>
      </c>
      <c s="37">
        <v>66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25.5">
      <c r="A53" s="35" t="s">
        <v>59</v>
      </c>
      <c r="E53" s="40" t="s">
        <v>3721</v>
      </c>
    </row>
    <row r="54" spans="1:5" ht="89.25">
      <c r="A54" t="s">
        <v>60</v>
      </c>
      <c r="E54" s="39" t="s">
        <v>2841</v>
      </c>
    </row>
    <row r="55" spans="1:16" ht="12.75">
      <c r="A55" t="s">
        <v>50</v>
      </c>
      <c s="34" t="s">
        <v>91</v>
      </c>
      <c s="34" t="s">
        <v>3722</v>
      </c>
      <c s="35" t="s">
        <v>5</v>
      </c>
      <c s="6" t="s">
        <v>3723</v>
      </c>
      <c s="36" t="s">
        <v>144</v>
      </c>
      <c s="37">
        <v>0.006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63.75">
      <c r="A57" s="35" t="s">
        <v>59</v>
      </c>
      <c r="E57" s="40" t="s">
        <v>3724</v>
      </c>
    </row>
    <row r="58" spans="1:5" ht="12.75">
      <c r="A58" t="s">
        <v>60</v>
      </c>
      <c r="E58" s="39" t="s">
        <v>5</v>
      </c>
    </row>
    <row r="59" spans="1:13" ht="12.75">
      <c r="A59" t="s">
        <v>47</v>
      </c>
      <c r="C59" s="31" t="s">
        <v>65</v>
      </c>
      <c r="E59" s="33" t="s">
        <v>1304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50</v>
      </c>
      <c s="34" t="s">
        <v>94</v>
      </c>
      <c s="34" t="s">
        <v>3343</v>
      </c>
      <c s="35" t="s">
        <v>5</v>
      </c>
      <c s="6" t="s">
        <v>3344</v>
      </c>
      <c s="36" t="s">
        <v>151</v>
      </c>
      <c s="37">
        <v>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25.5">
      <c r="A61" s="35" t="s">
        <v>57</v>
      </c>
      <c r="E61" s="39" t="s">
        <v>3345</v>
      </c>
    </row>
    <row r="62" spans="1:5" ht="25.5">
      <c r="A62" s="35" t="s">
        <v>59</v>
      </c>
      <c r="E62" s="40" t="s">
        <v>3725</v>
      </c>
    </row>
    <row r="63" spans="1:5" ht="191.25">
      <c r="A63" t="s">
        <v>60</v>
      </c>
      <c r="E63" s="39" t="s">
        <v>2936</v>
      </c>
    </row>
    <row r="64" spans="1:16" ht="12.75">
      <c r="A64" t="s">
        <v>50</v>
      </c>
      <c s="34" t="s">
        <v>97</v>
      </c>
      <c s="34" t="s">
        <v>2943</v>
      </c>
      <c s="35" t="s">
        <v>5</v>
      </c>
      <c s="6" t="s">
        <v>2944</v>
      </c>
      <c s="36" t="s">
        <v>151</v>
      </c>
      <c s="37">
        <v>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25.5">
      <c r="A66" s="35" t="s">
        <v>59</v>
      </c>
      <c r="E66" s="40" t="s">
        <v>3726</v>
      </c>
    </row>
    <row r="67" spans="1:5" ht="38.25">
      <c r="A67" t="s">
        <v>60</v>
      </c>
      <c r="E67" s="39" t="s">
        <v>2946</v>
      </c>
    </row>
    <row r="68" spans="1:16" ht="12.75">
      <c r="A68" t="s">
        <v>50</v>
      </c>
      <c s="34" t="s">
        <v>100</v>
      </c>
      <c s="34" t="s">
        <v>3351</v>
      </c>
      <c s="35" t="s">
        <v>5</v>
      </c>
      <c s="6" t="s">
        <v>3352</v>
      </c>
      <c s="36" t="s">
        <v>151</v>
      </c>
      <c s="37">
        <v>3.3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25.5">
      <c r="A70" s="35" t="s">
        <v>59</v>
      </c>
      <c r="E70" s="40" t="s">
        <v>3727</v>
      </c>
    </row>
    <row r="71" spans="1:5" ht="38.25">
      <c r="A71" t="s">
        <v>60</v>
      </c>
      <c r="E71" s="39" t="s">
        <v>3354</v>
      </c>
    </row>
    <row r="72" spans="1:16" ht="12.75">
      <c r="A72" t="s">
        <v>50</v>
      </c>
      <c s="34" t="s">
        <v>103</v>
      </c>
      <c s="34" t="s">
        <v>3728</v>
      </c>
      <c s="35" t="s">
        <v>5</v>
      </c>
      <c s="6" t="s">
        <v>3729</v>
      </c>
      <c s="36" t="s">
        <v>151</v>
      </c>
      <c s="37">
        <v>4.39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56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76.5">
      <c r="A74" s="35" t="s">
        <v>59</v>
      </c>
      <c r="E74" s="40" t="s">
        <v>3730</v>
      </c>
    </row>
    <row r="75" spans="1:5" ht="76.5">
      <c r="A75" t="s">
        <v>60</v>
      </c>
      <c r="E75" s="39" t="s">
        <v>3365</v>
      </c>
    </row>
    <row r="76" spans="1:16" ht="25.5">
      <c r="A76" t="s">
        <v>50</v>
      </c>
      <c s="34" t="s">
        <v>110</v>
      </c>
      <c s="34" t="s">
        <v>3366</v>
      </c>
      <c s="35" t="s">
        <v>5</v>
      </c>
      <c s="6" t="s">
        <v>3367</v>
      </c>
      <c s="36" t="s">
        <v>151</v>
      </c>
      <c s="37">
        <v>66</v>
      </c>
      <c s="36">
        <v>0.00016</v>
      </c>
      <c s="36">
        <f>ROUND(G76*H76,6)</f>
      </c>
      <c r="L76" s="38">
        <v>0</v>
      </c>
      <c s="32">
        <f>ROUND(ROUND(L76,2)*ROUND(G76,3),2)</f>
      </c>
      <c s="36" t="s">
        <v>56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25.5">
      <c r="A78" s="35" t="s">
        <v>59</v>
      </c>
      <c r="E78" s="40" t="s">
        <v>3731</v>
      </c>
    </row>
    <row r="79" spans="1:5" ht="38.25">
      <c r="A79" t="s">
        <v>60</v>
      </c>
      <c r="E79" s="39" t="s">
        <v>3369</v>
      </c>
    </row>
    <row r="80" spans="1:13" ht="12.75">
      <c r="A80" t="s">
        <v>47</v>
      </c>
      <c r="C80" s="31" t="s">
        <v>85</v>
      </c>
      <c r="E80" s="33" t="s">
        <v>2337</v>
      </c>
      <c r="J80" s="32">
        <f>0</f>
      </c>
      <c s="32">
        <f>0</f>
      </c>
      <c s="32">
        <f>0+L81+L85+L89+L93+L97+L101+L105+L109+L113</f>
      </c>
      <c s="32">
        <f>0+M81+M85+M89+M93+M97+M101+M105+M109+M113</f>
      </c>
    </row>
    <row r="81" spans="1:16" ht="12.75">
      <c r="A81" t="s">
        <v>50</v>
      </c>
      <c s="34" t="s">
        <v>113</v>
      </c>
      <c s="34" t="s">
        <v>3374</v>
      </c>
      <c s="35" t="s">
        <v>5</v>
      </c>
      <c s="6" t="s">
        <v>3128</v>
      </c>
      <c s="36" t="s">
        <v>69</v>
      </c>
      <c s="37">
        <v>1.5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25.5">
      <c r="A83" s="35" t="s">
        <v>59</v>
      </c>
      <c r="E83" s="40" t="s">
        <v>3732</v>
      </c>
    </row>
    <row r="84" spans="1:5" ht="51">
      <c r="A84" t="s">
        <v>60</v>
      </c>
      <c r="E84" s="39" t="s">
        <v>2520</v>
      </c>
    </row>
    <row r="85" spans="1:16" ht="12.75">
      <c r="A85" t="s">
        <v>50</v>
      </c>
      <c s="34" t="s">
        <v>116</v>
      </c>
      <c s="34" t="s">
        <v>3698</v>
      </c>
      <c s="35" t="s">
        <v>5</v>
      </c>
      <c s="6" t="s">
        <v>3699</v>
      </c>
      <c s="36" t="s">
        <v>151</v>
      </c>
      <c s="37">
        <v>66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25.5">
      <c r="A87" s="35" t="s">
        <v>59</v>
      </c>
      <c r="E87" s="40" t="s">
        <v>3721</v>
      </c>
    </row>
    <row r="88" spans="1:5" ht="25.5">
      <c r="A88" t="s">
        <v>60</v>
      </c>
      <c r="E88" s="39" t="s">
        <v>2850</v>
      </c>
    </row>
    <row r="89" spans="1:16" ht="12.75">
      <c r="A89" t="s">
        <v>50</v>
      </c>
      <c s="34" t="s">
        <v>119</v>
      </c>
      <c s="34" t="s">
        <v>3381</v>
      </c>
      <c s="35" t="s">
        <v>5</v>
      </c>
      <c s="6" t="s">
        <v>3382</v>
      </c>
      <c s="36" t="s">
        <v>151</v>
      </c>
      <c s="37">
        <v>66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25.5">
      <c r="A91" s="35" t="s">
        <v>59</v>
      </c>
      <c r="E91" s="40" t="s">
        <v>3721</v>
      </c>
    </row>
    <row r="92" spans="1:5" ht="25.5">
      <c r="A92" t="s">
        <v>60</v>
      </c>
      <c r="E92" s="39" t="s">
        <v>2850</v>
      </c>
    </row>
    <row r="93" spans="1:16" ht="12.75">
      <c r="A93" t="s">
        <v>50</v>
      </c>
      <c s="34" t="s">
        <v>122</v>
      </c>
      <c s="34" t="s">
        <v>3387</v>
      </c>
      <c s="35" t="s">
        <v>5</v>
      </c>
      <c s="6" t="s">
        <v>3388</v>
      </c>
      <c s="36" t="s">
        <v>55</v>
      </c>
      <c s="37">
        <v>0.176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70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12.75">
      <c r="A95" s="35" t="s">
        <v>59</v>
      </c>
      <c r="E95" s="40" t="s">
        <v>3733</v>
      </c>
    </row>
    <row r="96" spans="1:5" ht="114.75">
      <c r="A96" t="s">
        <v>60</v>
      </c>
      <c r="E96" s="39" t="s">
        <v>3390</v>
      </c>
    </row>
    <row r="97" spans="1:16" ht="12.75">
      <c r="A97" t="s">
        <v>50</v>
      </c>
      <c s="34" t="s">
        <v>125</v>
      </c>
      <c s="34" t="s">
        <v>2563</v>
      </c>
      <c s="35" t="s">
        <v>5</v>
      </c>
      <c s="6" t="s">
        <v>2564</v>
      </c>
      <c s="36" t="s">
        <v>151</v>
      </c>
      <c s="37">
        <v>13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56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25.5">
      <c r="A99" s="35" t="s">
        <v>59</v>
      </c>
      <c r="E99" s="40" t="s">
        <v>3734</v>
      </c>
    </row>
    <row r="100" spans="1:5" ht="12.75">
      <c r="A100" t="s">
        <v>60</v>
      </c>
      <c r="E100" s="39" t="s">
        <v>5</v>
      </c>
    </row>
    <row r="101" spans="1:16" ht="12.75">
      <c r="A101" t="s">
        <v>50</v>
      </c>
      <c s="34" t="s">
        <v>128</v>
      </c>
      <c s="34" t="s">
        <v>3391</v>
      </c>
      <c s="35" t="s">
        <v>5</v>
      </c>
      <c s="6" t="s">
        <v>3392</v>
      </c>
      <c s="36" t="s">
        <v>151</v>
      </c>
      <c s="37">
        <v>6.6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</v>
      </c>
      <c>
        <f>(M101*21)/100</f>
      </c>
      <c t="s">
        <v>28</v>
      </c>
    </row>
    <row r="102" spans="1:5" ht="25.5">
      <c r="A102" s="35" t="s">
        <v>57</v>
      </c>
      <c r="E102" s="39" t="s">
        <v>3453</v>
      </c>
    </row>
    <row r="103" spans="1:5" ht="25.5">
      <c r="A103" s="35" t="s">
        <v>59</v>
      </c>
      <c r="E103" s="40" t="s">
        <v>3735</v>
      </c>
    </row>
    <row r="104" spans="1:5" ht="12.75">
      <c r="A104" t="s">
        <v>60</v>
      </c>
      <c r="E104" s="39" t="s">
        <v>5</v>
      </c>
    </row>
    <row r="105" spans="1:16" ht="12.75">
      <c r="A105" t="s">
        <v>50</v>
      </c>
      <c s="34" t="s">
        <v>179</v>
      </c>
      <c s="34" t="s">
        <v>3394</v>
      </c>
      <c s="35" t="s">
        <v>5</v>
      </c>
      <c s="6" t="s">
        <v>3395</v>
      </c>
      <c s="36" t="s">
        <v>2675</v>
      </c>
      <c s="37">
        <v>1.8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25.5">
      <c r="A107" s="35" t="s">
        <v>59</v>
      </c>
      <c r="E107" s="40" t="s">
        <v>3736</v>
      </c>
    </row>
    <row r="108" spans="1:5" ht="25.5">
      <c r="A108" t="s">
        <v>60</v>
      </c>
      <c r="E108" s="39" t="s">
        <v>3397</v>
      </c>
    </row>
    <row r="109" spans="1:16" ht="12.75">
      <c r="A109" t="s">
        <v>50</v>
      </c>
      <c s="34" t="s">
        <v>180</v>
      </c>
      <c s="34" t="s">
        <v>3398</v>
      </c>
      <c s="35" t="s">
        <v>5</v>
      </c>
      <c s="6" t="s">
        <v>3399</v>
      </c>
      <c s="36" t="s">
        <v>151</v>
      </c>
      <c s="37">
        <v>66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25.5">
      <c r="A111" s="35" t="s">
        <v>59</v>
      </c>
      <c r="E111" s="40" t="s">
        <v>3737</v>
      </c>
    </row>
    <row r="112" spans="1:5" ht="76.5">
      <c r="A112" t="s">
        <v>60</v>
      </c>
      <c r="E112" s="39" t="s">
        <v>2854</v>
      </c>
    </row>
    <row r="113" spans="1:16" ht="12.75">
      <c r="A113" t="s">
        <v>50</v>
      </c>
      <c s="34" t="s">
        <v>184</v>
      </c>
      <c s="34" t="s">
        <v>3738</v>
      </c>
      <c s="35" t="s">
        <v>5</v>
      </c>
      <c s="6" t="s">
        <v>3739</v>
      </c>
      <c s="36" t="s">
        <v>69</v>
      </c>
      <c s="37">
        <v>46.8</v>
      </c>
      <c s="36">
        <v>0.00079</v>
      </c>
      <c s="36">
        <f>ROUND(G113*H113,6)</f>
      </c>
      <c r="L113" s="38">
        <v>0</v>
      </c>
      <c s="32">
        <f>ROUND(ROUND(L113,2)*ROUND(G113,3),2)</f>
      </c>
      <c s="36" t="s">
        <v>56</v>
      </c>
      <c>
        <f>(M113*21)/100</f>
      </c>
      <c t="s">
        <v>28</v>
      </c>
    </row>
    <row r="114" spans="1:5" ht="63.75">
      <c r="A114" s="35" t="s">
        <v>57</v>
      </c>
      <c r="E114" s="39" t="s">
        <v>3740</v>
      </c>
    </row>
    <row r="115" spans="1:5" ht="25.5">
      <c r="A115" s="35" t="s">
        <v>59</v>
      </c>
      <c r="E115" s="40" t="s">
        <v>3741</v>
      </c>
    </row>
    <row r="116" spans="1:5" ht="12.75">
      <c r="A116" t="s">
        <v>60</v>
      </c>
      <c r="E1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COUNTIFS(L8:L81,"=0",A8:A81,"P")+COUNTIFS(L8:L81,"",A8:A81,"P")+SUM(Q8:Q81)</f>
      </c>
    </row>
    <row r="8" spans="1:13" ht="12.75">
      <c r="A8" t="s">
        <v>45</v>
      </c>
      <c r="C8" s="28" t="s">
        <v>3744</v>
      </c>
      <c r="E8" s="30" t="s">
        <v>3743</v>
      </c>
      <c r="J8" s="29">
        <f>0+J9+J14+J19+J32+J41+J46+J55+J64</f>
      </c>
      <c s="29">
        <f>0+K9+K14+K19+K32+K41+K46+K55+K64</f>
      </c>
      <c s="29">
        <f>0+L9+L14+L19+L32+L41+L46+L55+L64</f>
      </c>
      <c s="29">
        <f>0+M9+M14+M19+M32+M41+M46+M55+M64</f>
      </c>
    </row>
    <row r="9" spans="1:13" ht="12.75">
      <c r="A9" t="s">
        <v>47</v>
      </c>
      <c r="C9" s="31" t="s">
        <v>48</v>
      </c>
      <c r="E9" s="33" t="s">
        <v>3278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3649</v>
      </c>
      <c s="36" t="s">
        <v>55</v>
      </c>
      <c s="37">
        <v>38.72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3745</v>
      </c>
    </row>
    <row r="13" spans="1:5" ht="114.75">
      <c r="A13" t="s">
        <v>60</v>
      </c>
      <c r="E13" s="39" t="s">
        <v>3651</v>
      </c>
    </row>
    <row r="14" spans="1:13" ht="12.75">
      <c r="A14" t="s">
        <v>47</v>
      </c>
      <c r="C14" s="31" t="s">
        <v>51</v>
      </c>
      <c r="E14" s="33" t="s">
        <v>957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1440</v>
      </c>
      <c s="35" t="s">
        <v>5</v>
      </c>
      <c s="6" t="s">
        <v>1441</v>
      </c>
      <c s="36" t="s">
        <v>144</v>
      </c>
      <c s="37">
        <v>19.36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25.5">
      <c r="A17" s="35" t="s">
        <v>59</v>
      </c>
      <c r="E17" s="40" t="s">
        <v>3746</v>
      </c>
    </row>
    <row r="18" spans="1:5" ht="318.75">
      <c r="A18" t="s">
        <v>60</v>
      </c>
      <c r="E18" s="39" t="s">
        <v>1442</v>
      </c>
    </row>
    <row r="19" spans="1:13" ht="12.75">
      <c r="A19" t="s">
        <v>47</v>
      </c>
      <c r="C19" s="31" t="s">
        <v>28</v>
      </c>
      <c r="E19" s="33" t="s">
        <v>2323</v>
      </c>
      <c r="J19" s="32">
        <f>0</f>
      </c>
      <c s="32">
        <f>0</f>
      </c>
      <c s="32">
        <f>0+L20+L24+L28</f>
      </c>
      <c s="32">
        <f>0+M20+M24+M28</f>
      </c>
    </row>
    <row r="20" spans="1:16" ht="12.75">
      <c r="A20" t="s">
        <v>50</v>
      </c>
      <c s="34" t="s">
        <v>26</v>
      </c>
      <c s="34" t="s">
        <v>3290</v>
      </c>
      <c s="35" t="s">
        <v>5</v>
      </c>
      <c s="6" t="s">
        <v>3291</v>
      </c>
      <c s="36" t="s">
        <v>151</v>
      </c>
      <c s="37">
        <v>45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70</v>
      </c>
      <c>
        <f>(M20*21)/100</f>
      </c>
      <c t="s">
        <v>28</v>
      </c>
    </row>
    <row r="21" spans="1:5" ht="12.75">
      <c r="A21" s="35" t="s">
        <v>57</v>
      </c>
      <c r="E21" s="39" t="s">
        <v>5</v>
      </c>
    </row>
    <row r="22" spans="1:5" ht="25.5">
      <c r="A22" s="35" t="s">
        <v>59</v>
      </c>
      <c r="E22" s="40" t="s">
        <v>3747</v>
      </c>
    </row>
    <row r="23" spans="1:5" ht="102">
      <c r="A23" t="s">
        <v>60</v>
      </c>
      <c r="E23" s="39" t="s">
        <v>2751</v>
      </c>
    </row>
    <row r="24" spans="1:16" ht="12.75">
      <c r="A24" t="s">
        <v>50</v>
      </c>
      <c s="34" t="s">
        <v>4</v>
      </c>
      <c s="34" t="s">
        <v>3710</v>
      </c>
      <c s="35" t="s">
        <v>5</v>
      </c>
      <c s="6" t="s">
        <v>3711</v>
      </c>
      <c s="36" t="s">
        <v>144</v>
      </c>
      <c s="37">
        <v>1.96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38.25">
      <c r="A26" s="35" t="s">
        <v>59</v>
      </c>
      <c r="E26" s="40" t="s">
        <v>3748</v>
      </c>
    </row>
    <row r="27" spans="1:5" ht="369.75">
      <c r="A27" t="s">
        <v>60</v>
      </c>
      <c r="E27" s="39" t="s">
        <v>2888</v>
      </c>
    </row>
    <row r="28" spans="1:16" ht="12.75">
      <c r="A28" t="s">
        <v>50</v>
      </c>
      <c s="34" t="s">
        <v>74</v>
      </c>
      <c s="34" t="s">
        <v>3713</v>
      </c>
      <c s="35" t="s">
        <v>5</v>
      </c>
      <c s="6" t="s">
        <v>3714</v>
      </c>
      <c s="36" t="s">
        <v>55</v>
      </c>
      <c s="37">
        <v>0.148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25.5">
      <c r="A30" s="35" t="s">
        <v>59</v>
      </c>
      <c r="E30" s="40" t="s">
        <v>3749</v>
      </c>
    </row>
    <row r="31" spans="1:5" ht="267.75">
      <c r="A31" t="s">
        <v>60</v>
      </c>
      <c r="E31" s="39" t="s">
        <v>2901</v>
      </c>
    </row>
    <row r="32" spans="1:13" ht="12.75">
      <c r="A32" t="s">
        <v>47</v>
      </c>
      <c r="C32" s="31" t="s">
        <v>26</v>
      </c>
      <c r="E32" s="33" t="s">
        <v>2427</v>
      </c>
      <c r="J32" s="32">
        <f>0</f>
      </c>
      <c s="32">
        <f>0</f>
      </c>
      <c s="32">
        <f>0+L33+L37</f>
      </c>
      <c s="32">
        <f>0+M33+M37</f>
      </c>
    </row>
    <row r="33" spans="1:16" ht="25.5">
      <c r="A33" t="s">
        <v>50</v>
      </c>
      <c s="34" t="s">
        <v>27</v>
      </c>
      <c s="34" t="s">
        <v>3660</v>
      </c>
      <c s="35" t="s">
        <v>5</v>
      </c>
      <c s="6" t="s">
        <v>3661</v>
      </c>
      <c s="36" t="s">
        <v>144</v>
      </c>
      <c s="37">
        <v>2.9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12.75">
      <c r="A34" s="35" t="s">
        <v>57</v>
      </c>
      <c r="E34" s="39" t="s">
        <v>5</v>
      </c>
    </row>
    <row r="35" spans="1:5" ht="51">
      <c r="A35" s="35" t="s">
        <v>59</v>
      </c>
      <c r="E35" s="40" t="s">
        <v>3750</v>
      </c>
    </row>
    <row r="36" spans="1:5" ht="25.5">
      <c r="A36" t="s">
        <v>60</v>
      </c>
      <c r="E36" s="39" t="s">
        <v>3663</v>
      </c>
    </row>
    <row r="37" spans="1:16" ht="12.75">
      <c r="A37" t="s">
        <v>50</v>
      </c>
      <c s="34" t="s">
        <v>65</v>
      </c>
      <c s="34" t="s">
        <v>3309</v>
      </c>
      <c s="35" t="s">
        <v>5</v>
      </c>
      <c s="6" t="s">
        <v>3310</v>
      </c>
      <c s="36" t="s">
        <v>55</v>
      </c>
      <c s="37">
        <v>2.354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114.75">
      <c r="A39" s="35" t="s">
        <v>59</v>
      </c>
      <c r="E39" s="40" t="s">
        <v>3751</v>
      </c>
    </row>
    <row r="40" spans="1:5" ht="293.25">
      <c r="A40" t="s">
        <v>60</v>
      </c>
      <c r="E40" s="39" t="s">
        <v>2908</v>
      </c>
    </row>
    <row r="41" spans="1:13" ht="12.75">
      <c r="A41" t="s">
        <v>47</v>
      </c>
      <c r="C41" s="31" t="s">
        <v>4</v>
      </c>
      <c r="E41" s="33" t="s">
        <v>2328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50</v>
      </c>
      <c s="34" t="s">
        <v>82</v>
      </c>
      <c s="34" t="s">
        <v>543</v>
      </c>
      <c s="35" t="s">
        <v>5</v>
      </c>
      <c s="6" t="s">
        <v>544</v>
      </c>
      <c s="36" t="s">
        <v>144</v>
      </c>
      <c s="37">
        <v>8.76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38.25">
      <c r="A44" s="35" t="s">
        <v>59</v>
      </c>
      <c r="E44" s="40" t="s">
        <v>3752</v>
      </c>
    </row>
    <row r="45" spans="1:5" ht="38.25">
      <c r="A45" t="s">
        <v>60</v>
      </c>
      <c r="E45" s="39" t="s">
        <v>2913</v>
      </c>
    </row>
    <row r="46" spans="1:13" ht="12.75">
      <c r="A46" t="s">
        <v>47</v>
      </c>
      <c r="C46" s="31" t="s">
        <v>27</v>
      </c>
      <c r="E46" s="33" t="s">
        <v>2837</v>
      </c>
      <c r="J46" s="32">
        <f>0</f>
      </c>
      <c s="32">
        <f>0</f>
      </c>
      <c s="32">
        <f>0+L47+L51</f>
      </c>
      <c s="32">
        <f>0+M47+M51</f>
      </c>
    </row>
    <row r="47" spans="1:16" ht="12.75">
      <c r="A47" t="s">
        <v>50</v>
      </c>
      <c s="34" t="s">
        <v>85</v>
      </c>
      <c s="34" t="s">
        <v>2838</v>
      </c>
      <c s="35" t="s">
        <v>5</v>
      </c>
      <c s="6" t="s">
        <v>2839</v>
      </c>
      <c s="36" t="s">
        <v>151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25.5">
      <c r="A49" s="35" t="s">
        <v>59</v>
      </c>
      <c r="E49" s="40" t="s">
        <v>3753</v>
      </c>
    </row>
    <row r="50" spans="1:5" ht="89.25">
      <c r="A50" t="s">
        <v>60</v>
      </c>
      <c r="E50" s="39" t="s">
        <v>2841</v>
      </c>
    </row>
    <row r="51" spans="1:16" ht="12.75">
      <c r="A51" t="s">
        <v>50</v>
      </c>
      <c s="34" t="s">
        <v>88</v>
      </c>
      <c s="34" t="s">
        <v>3722</v>
      </c>
      <c s="35" t="s">
        <v>5</v>
      </c>
      <c s="6" t="s">
        <v>3723</v>
      </c>
      <c s="36" t="s">
        <v>144</v>
      </c>
      <c s="37">
        <v>0.016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25.5">
      <c r="A53" s="35" t="s">
        <v>59</v>
      </c>
      <c r="E53" s="40" t="s">
        <v>3754</v>
      </c>
    </row>
    <row r="54" spans="1:5" ht="12.75">
      <c r="A54" t="s">
        <v>60</v>
      </c>
      <c r="E54" s="39" t="s">
        <v>5</v>
      </c>
    </row>
    <row r="55" spans="1:13" ht="12.75">
      <c r="A55" t="s">
        <v>47</v>
      </c>
      <c r="C55" s="31" t="s">
        <v>65</v>
      </c>
      <c r="E55" s="33" t="s">
        <v>1304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50</v>
      </c>
      <c s="34" t="s">
        <v>91</v>
      </c>
      <c s="34" t="s">
        <v>3728</v>
      </c>
      <c s="35" t="s">
        <v>5</v>
      </c>
      <c s="6" t="s">
        <v>3729</v>
      </c>
      <c s="36" t="s">
        <v>151</v>
      </c>
      <c s="37">
        <v>21.73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89.25">
      <c r="A58" s="35" t="s">
        <v>59</v>
      </c>
      <c r="E58" s="40" t="s">
        <v>3755</v>
      </c>
    </row>
    <row r="59" spans="1:5" ht="76.5">
      <c r="A59" t="s">
        <v>60</v>
      </c>
      <c r="E59" s="39" t="s">
        <v>3365</v>
      </c>
    </row>
    <row r="60" spans="1:16" ht="12.75">
      <c r="A60" t="s">
        <v>50</v>
      </c>
      <c s="34" t="s">
        <v>94</v>
      </c>
      <c s="34" t="s">
        <v>3691</v>
      </c>
      <c s="35" t="s">
        <v>5</v>
      </c>
      <c s="6" t="s">
        <v>3692</v>
      </c>
      <c s="36" t="s">
        <v>79</v>
      </c>
      <c s="37">
        <v>44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25.5">
      <c r="A62" s="35" t="s">
        <v>59</v>
      </c>
      <c r="E62" s="40" t="s">
        <v>3756</v>
      </c>
    </row>
    <row r="63" spans="1:5" ht="76.5">
      <c r="A63" t="s">
        <v>60</v>
      </c>
      <c r="E63" s="39" t="s">
        <v>3365</v>
      </c>
    </row>
    <row r="64" spans="1:13" ht="12.75">
      <c r="A64" t="s">
        <v>47</v>
      </c>
      <c r="C64" s="31" t="s">
        <v>85</v>
      </c>
      <c r="E64" s="33" t="s">
        <v>2337</v>
      </c>
      <c r="J64" s="32">
        <f>0</f>
      </c>
      <c s="32">
        <f>0</f>
      </c>
      <c s="32">
        <f>0+L65+L69+L73+L77+L81</f>
      </c>
      <c s="32">
        <f>0+M65+M69+M73+M77+M81</f>
      </c>
    </row>
    <row r="65" spans="1:16" ht="12.75">
      <c r="A65" t="s">
        <v>50</v>
      </c>
      <c s="34" t="s">
        <v>97</v>
      </c>
      <c s="34" t="s">
        <v>3374</v>
      </c>
      <c s="35" t="s">
        <v>5</v>
      </c>
      <c s="6" t="s">
        <v>3128</v>
      </c>
      <c s="36" t="s">
        <v>69</v>
      </c>
      <c s="37">
        <v>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25.5">
      <c r="A67" s="35" t="s">
        <v>59</v>
      </c>
      <c r="E67" s="40" t="s">
        <v>3757</v>
      </c>
    </row>
    <row r="68" spans="1:5" ht="51">
      <c r="A68" t="s">
        <v>60</v>
      </c>
      <c r="E68" s="39" t="s">
        <v>2520</v>
      </c>
    </row>
    <row r="69" spans="1:16" ht="12.75">
      <c r="A69" t="s">
        <v>50</v>
      </c>
      <c s="34" t="s">
        <v>100</v>
      </c>
      <c s="34" t="s">
        <v>3698</v>
      </c>
      <c s="35" t="s">
        <v>5</v>
      </c>
      <c s="6" t="s">
        <v>3699</v>
      </c>
      <c s="36" t="s">
        <v>151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25.5">
      <c r="A71" s="35" t="s">
        <v>59</v>
      </c>
      <c r="E71" s="40" t="s">
        <v>3753</v>
      </c>
    </row>
    <row r="72" spans="1:5" ht="25.5">
      <c r="A72" t="s">
        <v>60</v>
      </c>
      <c r="E72" s="39" t="s">
        <v>2850</v>
      </c>
    </row>
    <row r="73" spans="1:16" ht="12.75">
      <c r="A73" t="s">
        <v>50</v>
      </c>
      <c s="34" t="s">
        <v>103</v>
      </c>
      <c s="34" t="s">
        <v>3387</v>
      </c>
      <c s="35" t="s">
        <v>5</v>
      </c>
      <c s="6" t="s">
        <v>3388</v>
      </c>
      <c s="36" t="s">
        <v>55</v>
      </c>
      <c s="37">
        <v>0.079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25.5">
      <c r="A75" s="35" t="s">
        <v>59</v>
      </c>
      <c r="E75" s="40" t="s">
        <v>3758</v>
      </c>
    </row>
    <row r="76" spans="1:5" ht="114.75">
      <c r="A76" t="s">
        <v>60</v>
      </c>
      <c r="E76" s="39" t="s">
        <v>3390</v>
      </c>
    </row>
    <row r="77" spans="1:16" ht="12.75">
      <c r="A77" t="s">
        <v>50</v>
      </c>
      <c s="34" t="s">
        <v>110</v>
      </c>
      <c s="34" t="s">
        <v>2563</v>
      </c>
      <c s="35" t="s">
        <v>5</v>
      </c>
      <c s="6" t="s">
        <v>2564</v>
      </c>
      <c s="36" t="s">
        <v>151</v>
      </c>
      <c s="37">
        <v>10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25.5">
      <c r="A79" s="35" t="s">
        <v>59</v>
      </c>
      <c r="E79" s="40" t="s">
        <v>3759</v>
      </c>
    </row>
    <row r="80" spans="1:5" ht="12.75">
      <c r="A80" t="s">
        <v>60</v>
      </c>
      <c r="E80" s="39" t="s">
        <v>5</v>
      </c>
    </row>
    <row r="81" spans="1:16" ht="12.75">
      <c r="A81" t="s">
        <v>50</v>
      </c>
      <c s="34" t="s">
        <v>113</v>
      </c>
      <c s="34" t="s">
        <v>3394</v>
      </c>
      <c s="35" t="s">
        <v>5</v>
      </c>
      <c s="6" t="s">
        <v>3395</v>
      </c>
      <c s="36" t="s">
        <v>2675</v>
      </c>
      <c s="37">
        <v>0.8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25.5">
      <c r="A83" s="35" t="s">
        <v>59</v>
      </c>
      <c r="E83" s="40" t="s">
        <v>3760</v>
      </c>
    </row>
    <row r="84" spans="1:5" ht="25.5">
      <c r="A84" t="s">
        <v>60</v>
      </c>
      <c r="E84" s="39" t="s">
        <v>3397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COUNTIFS(L8:L75,"=0",A8:A75,"P")+COUNTIFS(L8:L75,"",A8:A75,"P")+SUM(Q8:Q75)</f>
      </c>
    </row>
    <row r="8" spans="1:13" ht="12.75">
      <c r="A8" t="s">
        <v>45</v>
      </c>
      <c r="C8" s="28" t="s">
        <v>3763</v>
      </c>
      <c r="E8" s="30" t="s">
        <v>3762</v>
      </c>
      <c r="J8" s="29">
        <f>0+J9+J14+J27+J40+J45+J54</f>
      </c>
      <c s="29">
        <f>0+K9+K14+K27+K40+K45+K54</f>
      </c>
      <c s="29">
        <f>0+L9+L14+L27+L40+L45+L54</f>
      </c>
      <c s="29">
        <f>0+M9+M14+M27+M40+M45+M54</f>
      </c>
    </row>
    <row r="9" spans="1:13" ht="12.75">
      <c r="A9" t="s">
        <v>47</v>
      </c>
      <c r="C9" s="31" t="s">
        <v>48</v>
      </c>
      <c r="E9" s="33" t="s">
        <v>3278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3649</v>
      </c>
      <c s="36" t="s">
        <v>55</v>
      </c>
      <c s="37">
        <v>180.82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3764</v>
      </c>
    </row>
    <row r="13" spans="1:5" ht="114.75">
      <c r="A13" t="s">
        <v>60</v>
      </c>
      <c r="E13" s="39" t="s">
        <v>3651</v>
      </c>
    </row>
    <row r="14" spans="1:13" ht="12.75">
      <c r="A14" t="s">
        <v>47</v>
      </c>
      <c r="C14" s="31" t="s">
        <v>51</v>
      </c>
      <c r="E14" s="33" t="s">
        <v>957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1440</v>
      </c>
      <c s="35" t="s">
        <v>5</v>
      </c>
      <c s="6" t="s">
        <v>1441</v>
      </c>
      <c s="36" t="s">
        <v>144</v>
      </c>
      <c s="37">
        <v>90.41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25.5">
      <c r="A17" s="35" t="s">
        <v>59</v>
      </c>
      <c r="E17" s="40" t="s">
        <v>3765</v>
      </c>
    </row>
    <row r="18" spans="1:5" ht="318.75">
      <c r="A18" t="s">
        <v>60</v>
      </c>
      <c r="E18" s="39" t="s">
        <v>1442</v>
      </c>
    </row>
    <row r="19" spans="1:16" ht="12.75">
      <c r="A19" t="s">
        <v>50</v>
      </c>
      <c s="34" t="s">
        <v>26</v>
      </c>
      <c s="34" t="s">
        <v>2874</v>
      </c>
      <c s="35" t="s">
        <v>5</v>
      </c>
      <c s="6" t="s">
        <v>2875</v>
      </c>
      <c s="36" t="s">
        <v>144</v>
      </c>
      <c s="37">
        <v>45.2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25.5">
      <c r="A21" s="35" t="s">
        <v>59</v>
      </c>
      <c r="E21" s="40" t="s">
        <v>3766</v>
      </c>
    </row>
    <row r="22" spans="1:5" ht="229.5">
      <c r="A22" t="s">
        <v>60</v>
      </c>
      <c r="E22" s="39" t="s">
        <v>2877</v>
      </c>
    </row>
    <row r="23" spans="1:16" ht="12.75">
      <c r="A23" t="s">
        <v>50</v>
      </c>
      <c s="34" t="s">
        <v>4</v>
      </c>
      <c s="34" t="s">
        <v>3767</v>
      </c>
      <c s="35" t="s">
        <v>5</v>
      </c>
      <c s="6" t="s">
        <v>3768</v>
      </c>
      <c s="36" t="s">
        <v>151</v>
      </c>
      <c s="37">
        <v>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</v>
      </c>
      <c>
        <f>(M23*21)/100</f>
      </c>
      <c t="s">
        <v>28</v>
      </c>
    </row>
    <row r="24" spans="1:5" ht="12.75">
      <c r="A24" s="35" t="s">
        <v>57</v>
      </c>
      <c r="E24" s="39" t="s">
        <v>3769</v>
      </c>
    </row>
    <row r="25" spans="1:5" ht="12.75">
      <c r="A25" s="35" t="s">
        <v>59</v>
      </c>
      <c r="E25" s="40" t="s">
        <v>3770</v>
      </c>
    </row>
    <row r="26" spans="1:5" ht="89.25">
      <c r="A26" t="s">
        <v>60</v>
      </c>
      <c r="E26" s="39" t="s">
        <v>3771</v>
      </c>
    </row>
    <row r="27" spans="1:13" ht="12.75">
      <c r="A27" t="s">
        <v>47</v>
      </c>
      <c r="C27" s="31" t="s">
        <v>26</v>
      </c>
      <c r="E27" s="33" t="s">
        <v>2427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50</v>
      </c>
      <c s="34" t="s">
        <v>74</v>
      </c>
      <c s="34" t="s">
        <v>3772</v>
      </c>
      <c s="35" t="s">
        <v>5</v>
      </c>
      <c s="6" t="s">
        <v>3773</v>
      </c>
      <c s="36" t="s">
        <v>55</v>
      </c>
      <c s="37">
        <v>1.963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25.5">
      <c r="A30" s="35" t="s">
        <v>59</v>
      </c>
      <c r="E30" s="40" t="s">
        <v>3774</v>
      </c>
    </row>
    <row r="31" spans="1:5" ht="267.75">
      <c r="A31" t="s">
        <v>60</v>
      </c>
      <c r="E31" s="39" t="s">
        <v>2901</v>
      </c>
    </row>
    <row r="32" spans="1:16" ht="12.75">
      <c r="A32" t="s">
        <v>50</v>
      </c>
      <c s="34" t="s">
        <v>27</v>
      </c>
      <c s="34" t="s">
        <v>3309</v>
      </c>
      <c s="35" t="s">
        <v>5</v>
      </c>
      <c s="6" t="s">
        <v>3310</v>
      </c>
      <c s="36" t="s">
        <v>55</v>
      </c>
      <c s="37">
        <v>0.885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114.75">
      <c r="A34" s="35" t="s">
        <v>59</v>
      </c>
      <c r="E34" s="40" t="s">
        <v>3775</v>
      </c>
    </row>
    <row r="35" spans="1:5" ht="293.25">
      <c r="A35" t="s">
        <v>60</v>
      </c>
      <c r="E35" s="39" t="s">
        <v>2908</v>
      </c>
    </row>
    <row r="36" spans="1:16" ht="12.75">
      <c r="A36" t="s">
        <v>50</v>
      </c>
      <c s="34" t="s">
        <v>65</v>
      </c>
      <c s="34" t="s">
        <v>3776</v>
      </c>
      <c s="35" t="s">
        <v>5</v>
      </c>
      <c s="6" t="s">
        <v>3777</v>
      </c>
      <c s="36" t="s">
        <v>144</v>
      </c>
      <c s="37">
        <v>20.82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25.5">
      <c r="A38" s="35" t="s">
        <v>59</v>
      </c>
      <c r="E38" s="40" t="s">
        <v>3778</v>
      </c>
    </row>
    <row r="39" spans="1:5" ht="369.75">
      <c r="A39" t="s">
        <v>60</v>
      </c>
      <c r="E39" s="39" t="s">
        <v>2888</v>
      </c>
    </row>
    <row r="40" spans="1:13" ht="12.75">
      <c r="A40" t="s">
        <v>47</v>
      </c>
      <c r="C40" s="31" t="s">
        <v>4</v>
      </c>
      <c r="E40" s="33" t="s">
        <v>2328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50</v>
      </c>
      <c s="34" t="s">
        <v>82</v>
      </c>
      <c s="34" t="s">
        <v>2763</v>
      </c>
      <c s="35" t="s">
        <v>5</v>
      </c>
      <c s="6" t="s">
        <v>2764</v>
      </c>
      <c s="36" t="s">
        <v>144</v>
      </c>
      <c s="37">
        <v>3.19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25.5">
      <c r="A43" s="35" t="s">
        <v>59</v>
      </c>
      <c r="E43" s="40" t="s">
        <v>3779</v>
      </c>
    </row>
    <row r="44" spans="1:5" ht="369.75">
      <c r="A44" t="s">
        <v>60</v>
      </c>
      <c r="E44" s="39" t="s">
        <v>2431</v>
      </c>
    </row>
    <row r="45" spans="1:13" ht="12.75">
      <c r="A45" t="s">
        <v>47</v>
      </c>
      <c r="C45" s="31" t="s">
        <v>65</v>
      </c>
      <c r="E45" s="33" t="s">
        <v>1304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50</v>
      </c>
      <c s="34" t="s">
        <v>85</v>
      </c>
      <c s="34" t="s">
        <v>3343</v>
      </c>
      <c s="35" t="s">
        <v>5</v>
      </c>
      <c s="6" t="s">
        <v>3344</v>
      </c>
      <c s="36" t="s">
        <v>151</v>
      </c>
      <c s="37">
        <v>74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25.5">
      <c r="A47" s="35" t="s">
        <v>57</v>
      </c>
      <c r="E47" s="39" t="s">
        <v>3345</v>
      </c>
    </row>
    <row r="48" spans="1:5" ht="25.5">
      <c r="A48" s="35" t="s">
        <v>59</v>
      </c>
      <c r="E48" s="40" t="s">
        <v>3780</v>
      </c>
    </row>
    <row r="49" spans="1:5" ht="191.25">
      <c r="A49" t="s">
        <v>60</v>
      </c>
      <c r="E49" s="39" t="s">
        <v>2936</v>
      </c>
    </row>
    <row r="50" spans="1:16" ht="12.75">
      <c r="A50" t="s">
        <v>50</v>
      </c>
      <c s="34" t="s">
        <v>88</v>
      </c>
      <c s="34" t="s">
        <v>2943</v>
      </c>
      <c s="35" t="s">
        <v>5</v>
      </c>
      <c s="6" t="s">
        <v>2944</v>
      </c>
      <c s="36" t="s">
        <v>151</v>
      </c>
      <c s="37">
        <v>74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25.5">
      <c r="A52" s="35" t="s">
        <v>59</v>
      </c>
      <c r="E52" s="40" t="s">
        <v>3781</v>
      </c>
    </row>
    <row r="53" spans="1:5" ht="38.25">
      <c r="A53" t="s">
        <v>60</v>
      </c>
      <c r="E53" s="39" t="s">
        <v>2946</v>
      </c>
    </row>
    <row r="54" spans="1:13" ht="12.75">
      <c r="A54" t="s">
        <v>47</v>
      </c>
      <c r="C54" s="31" t="s">
        <v>85</v>
      </c>
      <c r="E54" s="33" t="s">
        <v>2337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50</v>
      </c>
      <c s="34" t="s">
        <v>91</v>
      </c>
      <c s="34" t="s">
        <v>3782</v>
      </c>
      <c s="35" t="s">
        <v>5</v>
      </c>
      <c s="6" t="s">
        <v>3783</v>
      </c>
      <c s="36" t="s">
        <v>151</v>
      </c>
      <c s="37">
        <v>4.8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25.5">
      <c r="A57" s="35" t="s">
        <v>59</v>
      </c>
      <c r="E57" s="40" t="s">
        <v>3784</v>
      </c>
    </row>
    <row r="58" spans="1:5" ht="25.5">
      <c r="A58" t="s">
        <v>60</v>
      </c>
      <c r="E58" s="39" t="s">
        <v>3785</v>
      </c>
    </row>
    <row r="59" spans="1:16" ht="25.5">
      <c r="A59" t="s">
        <v>50</v>
      </c>
      <c s="34" t="s">
        <v>94</v>
      </c>
      <c s="34" t="s">
        <v>3694</v>
      </c>
      <c s="35" t="s">
        <v>5</v>
      </c>
      <c s="6" t="s">
        <v>3695</v>
      </c>
      <c s="36" t="s">
        <v>69</v>
      </c>
      <c s="37">
        <v>41.2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63.75">
      <c r="A61" s="35" t="s">
        <v>59</v>
      </c>
      <c r="E61" s="40" t="s">
        <v>3786</v>
      </c>
    </row>
    <row r="62" spans="1:5" ht="38.25">
      <c r="A62" t="s">
        <v>60</v>
      </c>
      <c r="E62" s="39" t="s">
        <v>3697</v>
      </c>
    </row>
    <row r="63" spans="1:16" ht="25.5">
      <c r="A63" t="s">
        <v>50</v>
      </c>
      <c s="34" t="s">
        <v>97</v>
      </c>
      <c s="34" t="s">
        <v>3787</v>
      </c>
      <c s="35" t="s">
        <v>5</v>
      </c>
      <c s="6" t="s">
        <v>3788</v>
      </c>
      <c s="36" t="s">
        <v>69</v>
      </c>
      <c s="37">
        <v>19.6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25.5">
      <c r="A65" s="35" t="s">
        <v>59</v>
      </c>
      <c r="E65" s="40" t="s">
        <v>3789</v>
      </c>
    </row>
    <row r="66" spans="1:5" ht="38.25">
      <c r="A66" t="s">
        <v>60</v>
      </c>
      <c r="E66" s="39" t="s">
        <v>3697</v>
      </c>
    </row>
    <row r="67" spans="1:16" ht="12.75">
      <c r="A67" t="s">
        <v>50</v>
      </c>
      <c s="34" t="s">
        <v>100</v>
      </c>
      <c s="34" t="s">
        <v>3387</v>
      </c>
      <c s="35" t="s">
        <v>5</v>
      </c>
      <c s="6" t="s">
        <v>3388</v>
      </c>
      <c s="36" t="s">
        <v>55</v>
      </c>
      <c s="37">
        <v>0.314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25.5">
      <c r="A69" s="35" t="s">
        <v>59</v>
      </c>
      <c r="E69" s="40" t="s">
        <v>3790</v>
      </c>
    </row>
    <row r="70" spans="1:5" ht="114.75">
      <c r="A70" t="s">
        <v>60</v>
      </c>
      <c r="E70" s="39" t="s">
        <v>3390</v>
      </c>
    </row>
    <row r="71" spans="1:16" ht="12.75">
      <c r="A71" t="s">
        <v>50</v>
      </c>
      <c s="34" t="s">
        <v>103</v>
      </c>
      <c s="34" t="s">
        <v>3791</v>
      </c>
      <c s="35" t="s">
        <v>5</v>
      </c>
      <c s="6" t="s">
        <v>3792</v>
      </c>
      <c s="36" t="s">
        <v>151</v>
      </c>
      <c s="37">
        <v>22.8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56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25.5">
      <c r="A73" s="35" t="s">
        <v>59</v>
      </c>
      <c r="E73" s="40" t="s">
        <v>3793</v>
      </c>
    </row>
    <row r="74" spans="1:5" ht="25.5">
      <c r="A74" t="s">
        <v>60</v>
      </c>
      <c r="E74" s="39" t="s">
        <v>2850</v>
      </c>
    </row>
    <row r="75" spans="1:16" ht="12.75">
      <c r="A75" t="s">
        <v>50</v>
      </c>
      <c s="34" t="s">
        <v>110</v>
      </c>
      <c s="34" t="s">
        <v>3394</v>
      </c>
      <c s="35" t="s">
        <v>5</v>
      </c>
      <c s="6" t="s">
        <v>3395</v>
      </c>
      <c s="36" t="s">
        <v>2675</v>
      </c>
      <c s="37">
        <v>3.14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25.5">
      <c r="A77" s="35" t="s">
        <v>59</v>
      </c>
      <c r="E77" s="40" t="s">
        <v>3794</v>
      </c>
    </row>
    <row r="78" spans="1:5" ht="25.5">
      <c r="A78" t="s">
        <v>60</v>
      </c>
      <c r="E78" s="39" t="s">
        <v>3397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COUNTIFS(L8:L120,"=0",A8:A120,"P")+COUNTIFS(L8:L120,"",A8:A120,"P")+SUM(Q8:Q120)</f>
      </c>
    </row>
    <row r="8" spans="1:13" ht="12.75">
      <c r="A8" t="s">
        <v>45</v>
      </c>
      <c r="C8" s="28" t="s">
        <v>3797</v>
      </c>
      <c r="E8" s="30" t="s">
        <v>3796</v>
      </c>
      <c r="J8" s="29">
        <f>0+J9+J22+J47+J56+J65+J82+J103</f>
      </c>
      <c s="29">
        <f>0+K9+K22+K47+K56+K65+K82+K103</f>
      </c>
      <c s="29">
        <f>0+L9+L22+L47+L56+L65+L82+L103</f>
      </c>
      <c s="29">
        <f>0+M9+M22+M47+M56+M65+M82+M103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3649</v>
      </c>
      <c s="36" t="s">
        <v>55</v>
      </c>
      <c s="37">
        <v>95.6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3798</v>
      </c>
    </row>
    <row r="13" spans="1:5" ht="114.75">
      <c r="A13" t="s">
        <v>60</v>
      </c>
      <c r="E13" s="39" t="s">
        <v>3651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3799</v>
      </c>
      <c s="36" t="s">
        <v>55</v>
      </c>
      <c s="37">
        <v>5.825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3800</v>
      </c>
    </row>
    <row r="17" spans="1:5" ht="114.75">
      <c r="A17" t="s">
        <v>60</v>
      </c>
      <c r="E17" s="39" t="s">
        <v>3651</v>
      </c>
    </row>
    <row r="18" spans="1:16" ht="25.5">
      <c r="A18" t="s">
        <v>50</v>
      </c>
      <c s="34" t="s">
        <v>26</v>
      </c>
      <c s="34" t="s">
        <v>3065</v>
      </c>
      <c s="35" t="s">
        <v>3066</v>
      </c>
      <c s="6" t="s">
        <v>3801</v>
      </c>
      <c s="36" t="s">
        <v>55</v>
      </c>
      <c s="37">
        <v>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3802</v>
      </c>
    </row>
    <row r="21" spans="1:5" ht="114.75">
      <c r="A21" t="s">
        <v>60</v>
      </c>
      <c r="E21" s="39" t="s">
        <v>3651</v>
      </c>
    </row>
    <row r="22" spans="1:13" ht="12.75">
      <c r="A22" t="s">
        <v>47</v>
      </c>
      <c r="C22" s="31" t="s">
        <v>51</v>
      </c>
      <c r="E22" s="33" t="s">
        <v>957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50</v>
      </c>
      <c s="34" t="s">
        <v>4</v>
      </c>
      <c s="34" t="s">
        <v>1440</v>
      </c>
      <c s="35" t="s">
        <v>5</v>
      </c>
      <c s="6" t="s">
        <v>1441</v>
      </c>
      <c s="36" t="s">
        <v>144</v>
      </c>
      <c s="37">
        <v>101.97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3803</v>
      </c>
    </row>
    <row r="26" spans="1:5" ht="318.75">
      <c r="A26" t="s">
        <v>60</v>
      </c>
      <c r="E26" s="39" t="s">
        <v>1442</v>
      </c>
    </row>
    <row r="27" spans="1:16" ht="12.75">
      <c r="A27" t="s">
        <v>50</v>
      </c>
      <c s="34" t="s">
        <v>74</v>
      </c>
      <c s="34" t="s">
        <v>2874</v>
      </c>
      <c s="35" t="s">
        <v>51</v>
      </c>
      <c s="6" t="s">
        <v>2875</v>
      </c>
      <c s="36" t="s">
        <v>144</v>
      </c>
      <c s="37">
        <v>23.22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3804</v>
      </c>
    </row>
    <row r="30" spans="1:5" ht="229.5">
      <c r="A30" t="s">
        <v>60</v>
      </c>
      <c r="E30" s="39" t="s">
        <v>2877</v>
      </c>
    </row>
    <row r="31" spans="1:16" ht="12.75">
      <c r="A31" t="s">
        <v>50</v>
      </c>
      <c s="34" t="s">
        <v>27</v>
      </c>
      <c s="34" t="s">
        <v>2874</v>
      </c>
      <c s="35" t="s">
        <v>28</v>
      </c>
      <c s="6" t="s">
        <v>2875</v>
      </c>
      <c s="36" t="s">
        <v>144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3805</v>
      </c>
    </row>
    <row r="34" spans="1:5" ht="229.5">
      <c r="A34" t="s">
        <v>60</v>
      </c>
      <c r="E34" s="39" t="s">
        <v>2877</v>
      </c>
    </row>
    <row r="35" spans="1:16" ht="12.75">
      <c r="A35" t="s">
        <v>50</v>
      </c>
      <c s="34" t="s">
        <v>65</v>
      </c>
      <c s="34" t="s">
        <v>3287</v>
      </c>
      <c s="35" t="s">
        <v>5</v>
      </c>
      <c s="6" t="s">
        <v>3288</v>
      </c>
      <c s="36" t="s">
        <v>144</v>
      </c>
      <c s="37">
        <v>54.17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3806</v>
      </c>
    </row>
    <row r="38" spans="1:5" ht="229.5">
      <c r="A38" t="s">
        <v>60</v>
      </c>
      <c r="E38" s="39" t="s">
        <v>2811</v>
      </c>
    </row>
    <row r="39" spans="1:16" ht="12.75">
      <c r="A39" t="s">
        <v>50</v>
      </c>
      <c s="34" t="s">
        <v>82</v>
      </c>
      <c s="34" t="s">
        <v>2720</v>
      </c>
      <c s="35" t="s">
        <v>5</v>
      </c>
      <c s="6" t="s">
        <v>2721</v>
      </c>
      <c s="36" t="s">
        <v>151</v>
      </c>
      <c s="37">
        <v>16.5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3807</v>
      </c>
    </row>
    <row r="42" spans="1:5" ht="38.25">
      <c r="A42" t="s">
        <v>60</v>
      </c>
      <c r="E42" s="39" t="s">
        <v>2723</v>
      </c>
    </row>
    <row r="43" spans="1:16" ht="12.75">
      <c r="A43" t="s">
        <v>50</v>
      </c>
      <c s="34" t="s">
        <v>85</v>
      </c>
      <c s="34" t="s">
        <v>2724</v>
      </c>
      <c s="35" t="s">
        <v>5</v>
      </c>
      <c s="6" t="s">
        <v>2725</v>
      </c>
      <c s="36" t="s">
        <v>151</v>
      </c>
      <c s="37">
        <v>16.5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3807</v>
      </c>
    </row>
    <row r="46" spans="1:5" ht="25.5">
      <c r="A46" t="s">
        <v>60</v>
      </c>
      <c r="E46" s="39" t="s">
        <v>2728</v>
      </c>
    </row>
    <row r="47" spans="1:13" ht="12.75">
      <c r="A47" t="s">
        <v>47</v>
      </c>
      <c r="C47" s="31" t="s">
        <v>28</v>
      </c>
      <c r="E47" s="33" t="s">
        <v>2323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50</v>
      </c>
      <c s="34" t="s">
        <v>88</v>
      </c>
      <c s="34" t="s">
        <v>3710</v>
      </c>
      <c s="35" t="s">
        <v>5</v>
      </c>
      <c s="6" t="s">
        <v>3711</v>
      </c>
      <c s="36" t="s">
        <v>144</v>
      </c>
      <c s="37">
        <v>2.3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25.5">
      <c r="A50" s="35" t="s">
        <v>59</v>
      </c>
      <c r="E50" s="40" t="s">
        <v>3808</v>
      </c>
    </row>
    <row r="51" spans="1:5" ht="369.75">
      <c r="A51" t="s">
        <v>60</v>
      </c>
      <c r="E51" s="39" t="s">
        <v>2888</v>
      </c>
    </row>
    <row r="52" spans="1:16" ht="12.75">
      <c r="A52" t="s">
        <v>50</v>
      </c>
      <c s="34" t="s">
        <v>91</v>
      </c>
      <c s="34" t="s">
        <v>3713</v>
      </c>
      <c s="35" t="s">
        <v>5</v>
      </c>
      <c s="6" t="s">
        <v>3714</v>
      </c>
      <c s="36" t="s">
        <v>55</v>
      </c>
      <c s="37">
        <v>0.722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38.25">
      <c r="A54" s="35" t="s">
        <v>59</v>
      </c>
      <c r="E54" s="40" t="s">
        <v>3809</v>
      </c>
    </row>
    <row r="55" spans="1:5" ht="267.75">
      <c r="A55" t="s">
        <v>60</v>
      </c>
      <c r="E55" s="39" t="s">
        <v>2901</v>
      </c>
    </row>
    <row r="56" spans="1:13" ht="12.75">
      <c r="A56" t="s">
        <v>47</v>
      </c>
      <c r="C56" s="31" t="s">
        <v>26</v>
      </c>
      <c r="E56" s="33" t="s">
        <v>2427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50</v>
      </c>
      <c s="34" t="s">
        <v>94</v>
      </c>
      <c s="34" t="s">
        <v>3810</v>
      </c>
      <c s="35" t="s">
        <v>5</v>
      </c>
      <c s="6" t="s">
        <v>3811</v>
      </c>
      <c s="36" t="s">
        <v>144</v>
      </c>
      <c s="37">
        <v>3.8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25.5">
      <c r="A59" s="35" t="s">
        <v>59</v>
      </c>
      <c r="E59" s="40" t="s">
        <v>3812</v>
      </c>
    </row>
    <row r="60" spans="1:5" ht="395.25">
      <c r="A60" t="s">
        <v>60</v>
      </c>
      <c r="E60" s="39" t="s">
        <v>3813</v>
      </c>
    </row>
    <row r="61" spans="1:16" ht="12.75">
      <c r="A61" t="s">
        <v>50</v>
      </c>
      <c s="34" t="s">
        <v>97</v>
      </c>
      <c s="34" t="s">
        <v>3814</v>
      </c>
      <c s="35" t="s">
        <v>5</v>
      </c>
      <c s="6" t="s">
        <v>3815</v>
      </c>
      <c s="36" t="s">
        <v>55</v>
      </c>
      <c s="37">
        <v>1.193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25.5">
      <c r="A63" s="35" t="s">
        <v>59</v>
      </c>
      <c r="E63" s="40" t="s">
        <v>3816</v>
      </c>
    </row>
    <row r="64" spans="1:5" ht="242.25">
      <c r="A64" t="s">
        <v>60</v>
      </c>
      <c r="E64" s="39" t="s">
        <v>3817</v>
      </c>
    </row>
    <row r="65" spans="1:13" ht="12.75">
      <c r="A65" t="s">
        <v>47</v>
      </c>
      <c r="C65" s="31" t="s">
        <v>4</v>
      </c>
      <c r="E65" s="33" t="s">
        <v>2328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50</v>
      </c>
      <c s="34" t="s">
        <v>100</v>
      </c>
      <c s="34" t="s">
        <v>2763</v>
      </c>
      <c s="35" t="s">
        <v>5</v>
      </c>
      <c s="6" t="s">
        <v>2764</v>
      </c>
      <c s="36" t="s">
        <v>144</v>
      </c>
      <c s="37">
        <v>2.96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25.5">
      <c r="A68" s="35" t="s">
        <v>59</v>
      </c>
      <c r="E68" s="40" t="s">
        <v>3818</v>
      </c>
    </row>
    <row r="69" spans="1:5" ht="369.75">
      <c r="A69" t="s">
        <v>60</v>
      </c>
      <c r="E69" s="39" t="s">
        <v>2431</v>
      </c>
    </row>
    <row r="70" spans="1:16" ht="12.75">
      <c r="A70" t="s">
        <v>50</v>
      </c>
      <c s="34" t="s">
        <v>103</v>
      </c>
      <c s="34" t="s">
        <v>2432</v>
      </c>
      <c s="35" t="s">
        <v>5</v>
      </c>
      <c s="6" t="s">
        <v>2433</v>
      </c>
      <c s="36" t="s">
        <v>144</v>
      </c>
      <c s="37">
        <v>0.88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3320</v>
      </c>
    </row>
    <row r="72" spans="1:5" ht="25.5">
      <c r="A72" s="35" t="s">
        <v>59</v>
      </c>
      <c r="E72" s="40" t="s">
        <v>3819</v>
      </c>
    </row>
    <row r="73" spans="1:5" ht="369.75">
      <c r="A73" t="s">
        <v>60</v>
      </c>
      <c r="E73" s="39" t="s">
        <v>2431</v>
      </c>
    </row>
    <row r="74" spans="1:16" ht="12.75">
      <c r="A74" t="s">
        <v>50</v>
      </c>
      <c s="34" t="s">
        <v>110</v>
      </c>
      <c s="34" t="s">
        <v>3820</v>
      </c>
      <c s="35" t="s">
        <v>5</v>
      </c>
      <c s="6" t="s">
        <v>3821</v>
      </c>
      <c s="36" t="s">
        <v>55</v>
      </c>
      <c s="37">
        <v>0.138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38.25">
      <c r="A76" s="35" t="s">
        <v>59</v>
      </c>
      <c r="E76" s="40" t="s">
        <v>3822</v>
      </c>
    </row>
    <row r="77" spans="1:5" ht="178.5">
      <c r="A77" t="s">
        <v>60</v>
      </c>
      <c r="E77" s="39" t="s">
        <v>3540</v>
      </c>
    </row>
    <row r="78" spans="1:16" ht="12.75">
      <c r="A78" t="s">
        <v>50</v>
      </c>
      <c s="34" t="s">
        <v>113</v>
      </c>
      <c s="34" t="s">
        <v>3326</v>
      </c>
      <c s="35" t="s">
        <v>5</v>
      </c>
      <c s="6" t="s">
        <v>2767</v>
      </c>
      <c s="36" t="s">
        <v>144</v>
      </c>
      <c s="37">
        <v>1.476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38.25">
      <c r="A80" s="35" t="s">
        <v>59</v>
      </c>
      <c r="E80" s="40" t="s">
        <v>3823</v>
      </c>
    </row>
    <row r="81" spans="1:5" ht="102">
      <c r="A81" t="s">
        <v>60</v>
      </c>
      <c r="E81" s="39" t="s">
        <v>2769</v>
      </c>
    </row>
    <row r="82" spans="1:13" ht="12.75">
      <c r="A82" t="s">
        <v>47</v>
      </c>
      <c r="C82" s="31" t="s">
        <v>65</v>
      </c>
      <c r="E82" s="33" t="s">
        <v>1304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12.75">
      <c r="A83" t="s">
        <v>50</v>
      </c>
      <c s="34" t="s">
        <v>116</v>
      </c>
      <c s="34" t="s">
        <v>3343</v>
      </c>
      <c s="35" t="s">
        <v>5</v>
      </c>
      <c s="6" t="s">
        <v>3344</v>
      </c>
      <c s="36" t="s">
        <v>151</v>
      </c>
      <c s="37">
        <v>42.82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25.5">
      <c r="A84" s="35" t="s">
        <v>57</v>
      </c>
      <c r="E84" s="39" t="s">
        <v>3824</v>
      </c>
    </row>
    <row r="85" spans="1:5" ht="25.5">
      <c r="A85" s="35" t="s">
        <v>59</v>
      </c>
      <c r="E85" s="40" t="s">
        <v>3825</v>
      </c>
    </row>
    <row r="86" spans="1:5" ht="191.25">
      <c r="A86" t="s">
        <v>60</v>
      </c>
      <c r="E86" s="39" t="s">
        <v>2936</v>
      </c>
    </row>
    <row r="87" spans="1:16" ht="12.75">
      <c r="A87" t="s">
        <v>50</v>
      </c>
      <c s="34" t="s">
        <v>119</v>
      </c>
      <c s="34" t="s">
        <v>3826</v>
      </c>
      <c s="35" t="s">
        <v>5</v>
      </c>
      <c s="6" t="s">
        <v>3827</v>
      </c>
      <c s="36" t="s">
        <v>151</v>
      </c>
      <c s="37">
        <v>6.04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25.5">
      <c r="A89" s="35" t="s">
        <v>59</v>
      </c>
      <c r="E89" s="40" t="s">
        <v>3828</v>
      </c>
    </row>
    <row r="90" spans="1:5" ht="51">
      <c r="A90" t="s">
        <v>60</v>
      </c>
      <c r="E90" s="39" t="s">
        <v>3357</v>
      </c>
    </row>
    <row r="91" spans="1:16" ht="12.75">
      <c r="A91" t="s">
        <v>50</v>
      </c>
      <c s="34" t="s">
        <v>122</v>
      </c>
      <c s="34" t="s">
        <v>3829</v>
      </c>
      <c s="35" t="s">
        <v>5</v>
      </c>
      <c s="6" t="s">
        <v>3830</v>
      </c>
      <c s="36" t="s">
        <v>1754</v>
      </c>
      <c s="37">
        <v>39.5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25.5">
      <c r="A93" s="35" t="s">
        <v>59</v>
      </c>
      <c r="E93" s="40" t="s">
        <v>3831</v>
      </c>
    </row>
    <row r="94" spans="1:5" ht="76.5">
      <c r="A94" t="s">
        <v>60</v>
      </c>
      <c r="E94" s="39" t="s">
        <v>3365</v>
      </c>
    </row>
    <row r="95" spans="1:16" ht="12.75">
      <c r="A95" t="s">
        <v>50</v>
      </c>
      <c s="34" t="s">
        <v>125</v>
      </c>
      <c s="34" t="s">
        <v>3728</v>
      </c>
      <c s="35" t="s">
        <v>5</v>
      </c>
      <c s="6" t="s">
        <v>3729</v>
      </c>
      <c s="36" t="s">
        <v>151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3667</v>
      </c>
    </row>
    <row r="98" spans="1:5" ht="76.5">
      <c r="A98" t="s">
        <v>60</v>
      </c>
      <c r="E98" s="39" t="s">
        <v>3365</v>
      </c>
    </row>
    <row r="99" spans="1:16" ht="12.75">
      <c r="A99" t="s">
        <v>50</v>
      </c>
      <c s="34" t="s">
        <v>128</v>
      </c>
      <c s="34" t="s">
        <v>3832</v>
      </c>
      <c s="35" t="s">
        <v>5</v>
      </c>
      <c s="6" t="s">
        <v>3833</v>
      </c>
      <c s="36" t="s">
        <v>79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3834</v>
      </c>
    </row>
    <row r="102" spans="1:5" ht="76.5">
      <c r="A102" t="s">
        <v>60</v>
      </c>
      <c r="E102" s="39" t="s">
        <v>3365</v>
      </c>
    </row>
    <row r="103" spans="1:13" ht="12.75">
      <c r="A103" t="s">
        <v>47</v>
      </c>
      <c r="C103" s="31" t="s">
        <v>85</v>
      </c>
      <c r="E103" s="33" t="s">
        <v>2337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50</v>
      </c>
      <c s="34" t="s">
        <v>179</v>
      </c>
      <c s="34" t="s">
        <v>3835</v>
      </c>
      <c s="35" t="s">
        <v>5</v>
      </c>
      <c s="6" t="s">
        <v>3836</v>
      </c>
      <c s="36" t="s">
        <v>69</v>
      </c>
      <c s="37">
        <v>7.4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2.75">
      <c r="A106" s="35" t="s">
        <v>59</v>
      </c>
      <c r="E106" s="40" t="s">
        <v>3837</v>
      </c>
    </row>
    <row r="107" spans="1:5" ht="63.75">
      <c r="A107" t="s">
        <v>60</v>
      </c>
      <c r="E107" s="39" t="s">
        <v>3838</v>
      </c>
    </row>
    <row r="108" spans="1:16" ht="12.75">
      <c r="A108" t="s">
        <v>50</v>
      </c>
      <c s="34" t="s">
        <v>180</v>
      </c>
      <c s="34" t="s">
        <v>3839</v>
      </c>
      <c s="35" t="s">
        <v>5</v>
      </c>
      <c s="6" t="s">
        <v>3840</v>
      </c>
      <c s="36" t="s">
        <v>144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25.5">
      <c r="A110" s="35" t="s">
        <v>59</v>
      </c>
      <c r="E110" s="40" t="s">
        <v>3841</v>
      </c>
    </row>
    <row r="111" spans="1:5" ht="114.75">
      <c r="A111" t="s">
        <v>60</v>
      </c>
      <c r="E111" s="39" t="s">
        <v>2327</v>
      </c>
    </row>
    <row r="112" spans="1:16" ht="12.75">
      <c r="A112" t="s">
        <v>50</v>
      </c>
      <c s="34" t="s">
        <v>184</v>
      </c>
      <c s="34" t="s">
        <v>3384</v>
      </c>
      <c s="35" t="s">
        <v>5</v>
      </c>
      <c s="6" t="s">
        <v>3385</v>
      </c>
      <c s="36" t="s">
        <v>144</v>
      </c>
      <c s="37">
        <v>2.33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25.5">
      <c r="A114" s="35" t="s">
        <v>59</v>
      </c>
      <c r="E114" s="40" t="s">
        <v>3842</v>
      </c>
    </row>
    <row r="115" spans="1:5" ht="114.75">
      <c r="A115" t="s">
        <v>60</v>
      </c>
      <c r="E115" s="39" t="s">
        <v>2327</v>
      </c>
    </row>
    <row r="116" spans="1:16" ht="12.75">
      <c r="A116" t="s">
        <v>50</v>
      </c>
      <c s="34" t="s">
        <v>187</v>
      </c>
      <c s="34" t="s">
        <v>3843</v>
      </c>
      <c s="35" t="s">
        <v>5</v>
      </c>
      <c s="6" t="s">
        <v>3844</v>
      </c>
      <c s="36" t="s">
        <v>55</v>
      </c>
      <c s="37">
        <v>0.624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25.5">
      <c r="A118" s="35" t="s">
        <v>59</v>
      </c>
      <c r="E118" s="40" t="s">
        <v>3845</v>
      </c>
    </row>
    <row r="119" spans="1:5" ht="102">
      <c r="A119" t="s">
        <v>60</v>
      </c>
      <c r="E119" s="39" t="s">
        <v>3846</v>
      </c>
    </row>
    <row r="120" spans="1:16" ht="12.75">
      <c r="A120" t="s">
        <v>50</v>
      </c>
      <c s="34" t="s">
        <v>190</v>
      </c>
      <c s="34" t="s">
        <v>3394</v>
      </c>
      <c s="35" t="s">
        <v>5</v>
      </c>
      <c s="6" t="s">
        <v>3395</v>
      </c>
      <c s="36" t="s">
        <v>2675</v>
      </c>
      <c s="37">
        <v>6.24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25.5">
      <c r="A122" s="35" t="s">
        <v>59</v>
      </c>
      <c r="E122" s="40" t="s">
        <v>3847</v>
      </c>
    </row>
    <row r="123" spans="1:5" ht="25.5">
      <c r="A123" t="s">
        <v>60</v>
      </c>
      <c r="E123" s="39" t="s">
        <v>3397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COUNTIFS(L8:L198,"=0",A8:A198,"P")+COUNTIFS(L8:L198,"",A8:A198,"P")+SUM(Q8:Q198)</f>
      </c>
    </row>
    <row r="8" spans="1:13" ht="12.75">
      <c r="A8" t="s">
        <v>45</v>
      </c>
      <c r="C8" s="28" t="s">
        <v>3850</v>
      </c>
      <c r="E8" s="30" t="s">
        <v>3849</v>
      </c>
      <c r="J8" s="29">
        <f>0+J9+J22+J39+J60+J89+J110+J127+J144+J149</f>
      </c>
      <c s="29">
        <f>0+K9+K22+K39+K60+K89+K110+K127+K144+K149</f>
      </c>
      <c s="29">
        <f>0+L9+L22+L39+L60+L89+L110+L127+L144+L149</f>
      </c>
      <c s="29">
        <f>0+M9+M22+M39+M60+M89+M110+M127+M144+M149</f>
      </c>
    </row>
    <row r="9" spans="1:13" ht="12.75">
      <c r="A9" t="s">
        <v>47</v>
      </c>
      <c r="C9" s="31" t="s">
        <v>48</v>
      </c>
      <c r="E9" s="33" t="s">
        <v>3278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2392</v>
      </c>
      <c s="36" t="s">
        <v>55</v>
      </c>
      <c s="37">
        <v>356.94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3851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5.67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3852</v>
      </c>
    </row>
    <row r="17" spans="1:5" ht="242.25">
      <c r="A17" t="s">
        <v>60</v>
      </c>
      <c r="E17" s="39" t="s">
        <v>846</v>
      </c>
    </row>
    <row r="18" spans="1:16" ht="25.5">
      <c r="A18" t="s">
        <v>50</v>
      </c>
      <c s="34" t="s">
        <v>26</v>
      </c>
      <c s="34" t="s">
        <v>3065</v>
      </c>
      <c s="35" t="s">
        <v>3066</v>
      </c>
      <c s="6" t="s">
        <v>3067</v>
      </c>
      <c s="36" t="s">
        <v>55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3853</v>
      </c>
    </row>
    <row r="21" spans="1:5" ht="242.25">
      <c r="A21" t="s">
        <v>60</v>
      </c>
      <c r="E21" s="39" t="s">
        <v>846</v>
      </c>
    </row>
    <row r="22" spans="1:13" ht="12.75">
      <c r="A22" t="s">
        <v>47</v>
      </c>
      <c r="C22" s="31" t="s">
        <v>51</v>
      </c>
      <c r="E22" s="33" t="s">
        <v>957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50</v>
      </c>
      <c s="34" t="s">
        <v>4</v>
      </c>
      <c s="34" t="s">
        <v>3281</v>
      </c>
      <c s="35" t="s">
        <v>5</v>
      </c>
      <c s="6" t="s">
        <v>3282</v>
      </c>
      <c s="36" t="s">
        <v>144</v>
      </c>
      <c s="37">
        <v>274.86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3854</v>
      </c>
    </row>
    <row r="26" spans="1:5" ht="369.75">
      <c r="A26" t="s">
        <v>60</v>
      </c>
      <c r="E26" s="39" t="s">
        <v>3284</v>
      </c>
    </row>
    <row r="27" spans="1:16" ht="12.75">
      <c r="A27" t="s">
        <v>50</v>
      </c>
      <c s="34" t="s">
        <v>74</v>
      </c>
      <c s="34" t="s">
        <v>2874</v>
      </c>
      <c s="35" t="s">
        <v>51</v>
      </c>
      <c s="6" t="s">
        <v>2875</v>
      </c>
      <c s="36" t="s">
        <v>144</v>
      </c>
      <c s="37">
        <v>41.31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3855</v>
      </c>
    </row>
    <row r="30" spans="1:5" ht="229.5">
      <c r="A30" t="s">
        <v>60</v>
      </c>
      <c r="E30" s="39" t="s">
        <v>2877</v>
      </c>
    </row>
    <row r="31" spans="1:16" ht="12.75">
      <c r="A31" t="s">
        <v>50</v>
      </c>
      <c s="34" t="s">
        <v>27</v>
      </c>
      <c s="34" t="s">
        <v>2874</v>
      </c>
      <c s="35" t="s">
        <v>28</v>
      </c>
      <c s="6" t="s">
        <v>2875</v>
      </c>
      <c s="36" t="s">
        <v>144</v>
      </c>
      <c s="37">
        <v>21.7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3856</v>
      </c>
    </row>
    <row r="34" spans="1:5" ht="229.5">
      <c r="A34" t="s">
        <v>60</v>
      </c>
      <c r="E34" s="39" t="s">
        <v>2877</v>
      </c>
    </row>
    <row r="35" spans="1:16" ht="12.75">
      <c r="A35" t="s">
        <v>50</v>
      </c>
      <c s="34" t="s">
        <v>65</v>
      </c>
      <c s="34" t="s">
        <v>3287</v>
      </c>
      <c s="35" t="s">
        <v>5</v>
      </c>
      <c s="6" t="s">
        <v>3288</v>
      </c>
      <c s="36" t="s">
        <v>144</v>
      </c>
      <c s="37">
        <v>96.39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25.5">
      <c r="A37" s="35" t="s">
        <v>59</v>
      </c>
      <c r="E37" s="40" t="s">
        <v>3857</v>
      </c>
    </row>
    <row r="38" spans="1:5" ht="229.5">
      <c r="A38" t="s">
        <v>60</v>
      </c>
      <c r="E38" s="39" t="s">
        <v>2811</v>
      </c>
    </row>
    <row r="39" spans="1:13" ht="12.75">
      <c r="A39" t="s">
        <v>47</v>
      </c>
      <c r="C39" s="31" t="s">
        <v>28</v>
      </c>
      <c r="E39" s="33" t="s">
        <v>2323</v>
      </c>
      <c r="J39" s="32">
        <f>0</f>
      </c>
      <c s="32">
        <f>0</f>
      </c>
      <c s="32">
        <f>0+L40+L44+L48+L52+L56</f>
      </c>
      <c s="32">
        <f>0+M40+M44+M48+M52+M56</f>
      </c>
    </row>
    <row r="40" spans="1:16" ht="12.75">
      <c r="A40" t="s">
        <v>50</v>
      </c>
      <c s="34" t="s">
        <v>82</v>
      </c>
      <c s="34" t="s">
        <v>3290</v>
      </c>
      <c s="35" t="s">
        <v>5</v>
      </c>
      <c s="6" t="s">
        <v>3291</v>
      </c>
      <c s="36" t="s">
        <v>151</v>
      </c>
      <c s="37">
        <v>67.5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25.5">
      <c r="A42" s="35" t="s">
        <v>59</v>
      </c>
      <c r="E42" s="40" t="s">
        <v>3858</v>
      </c>
    </row>
    <row r="43" spans="1:5" ht="102">
      <c r="A43" t="s">
        <v>60</v>
      </c>
      <c r="E43" s="39" t="s">
        <v>2751</v>
      </c>
    </row>
    <row r="44" spans="1:16" ht="12.75">
      <c r="A44" t="s">
        <v>50</v>
      </c>
      <c s="34" t="s">
        <v>85</v>
      </c>
      <c s="34" t="s">
        <v>3859</v>
      </c>
      <c s="35" t="s">
        <v>5</v>
      </c>
      <c s="6" t="s">
        <v>3860</v>
      </c>
      <c s="36" t="s">
        <v>151</v>
      </c>
      <c s="37">
        <v>132.8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63.75">
      <c r="A46" s="35" t="s">
        <v>59</v>
      </c>
      <c r="E46" s="40" t="s">
        <v>3861</v>
      </c>
    </row>
    <row r="47" spans="1:5" ht="102">
      <c r="A47" t="s">
        <v>60</v>
      </c>
      <c r="E47" s="39" t="s">
        <v>2751</v>
      </c>
    </row>
    <row r="48" spans="1:16" ht="12.75">
      <c r="A48" t="s">
        <v>50</v>
      </c>
      <c s="34" t="s">
        <v>88</v>
      </c>
      <c s="34" t="s">
        <v>3862</v>
      </c>
      <c s="35" t="s">
        <v>5</v>
      </c>
      <c s="6" t="s">
        <v>3863</v>
      </c>
      <c s="36" t="s">
        <v>55</v>
      </c>
      <c s="37">
        <v>31.824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25.5">
      <c r="A50" s="35" t="s">
        <v>59</v>
      </c>
      <c r="E50" s="40" t="s">
        <v>3864</v>
      </c>
    </row>
    <row r="51" spans="1:5" ht="51">
      <c r="A51" t="s">
        <v>60</v>
      </c>
      <c r="E51" s="39" t="s">
        <v>3865</v>
      </c>
    </row>
    <row r="52" spans="1:16" ht="12.75">
      <c r="A52" t="s">
        <v>50</v>
      </c>
      <c s="34" t="s">
        <v>91</v>
      </c>
      <c s="34" t="s">
        <v>3866</v>
      </c>
      <c s="35" t="s">
        <v>5</v>
      </c>
      <c s="6" t="s">
        <v>3867</v>
      </c>
      <c s="36" t="s">
        <v>144</v>
      </c>
      <c s="37">
        <v>9.52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38.25">
      <c r="A54" s="35" t="s">
        <v>59</v>
      </c>
      <c r="E54" s="40" t="s">
        <v>3868</v>
      </c>
    </row>
    <row r="55" spans="1:5" ht="25.5">
      <c r="A55" t="s">
        <v>60</v>
      </c>
      <c r="E55" s="39" t="s">
        <v>3869</v>
      </c>
    </row>
    <row r="56" spans="1:16" ht="25.5">
      <c r="A56" t="s">
        <v>50</v>
      </c>
      <c s="34" t="s">
        <v>94</v>
      </c>
      <c s="34" t="s">
        <v>3870</v>
      </c>
      <c s="35" t="s">
        <v>5</v>
      </c>
      <c s="6" t="s">
        <v>3871</v>
      </c>
      <c s="36" t="s">
        <v>79</v>
      </c>
      <c s="37">
        <v>16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25.5">
      <c r="A58" s="35" t="s">
        <v>59</v>
      </c>
      <c r="E58" s="40" t="s">
        <v>3872</v>
      </c>
    </row>
    <row r="59" spans="1:5" ht="63.75">
      <c r="A59" t="s">
        <v>60</v>
      </c>
      <c r="E59" s="39" t="s">
        <v>3873</v>
      </c>
    </row>
    <row r="60" spans="1:13" ht="12.75">
      <c r="A60" t="s">
        <v>47</v>
      </c>
      <c r="C60" s="31" t="s">
        <v>26</v>
      </c>
      <c r="E60" s="33" t="s">
        <v>2427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50</v>
      </c>
      <c s="34" t="s">
        <v>97</v>
      </c>
      <c s="34" t="s">
        <v>3297</v>
      </c>
      <c s="35" t="s">
        <v>5</v>
      </c>
      <c s="6" t="s">
        <v>3298</v>
      </c>
      <c s="36" t="s">
        <v>1754</v>
      </c>
      <c s="37">
        <v>58.201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38.25">
      <c r="A63" s="35" t="s">
        <v>59</v>
      </c>
      <c r="E63" s="40" t="s">
        <v>3874</v>
      </c>
    </row>
    <row r="64" spans="1:5" ht="25.5">
      <c r="A64" t="s">
        <v>60</v>
      </c>
      <c r="E64" s="39" t="s">
        <v>3300</v>
      </c>
    </row>
    <row r="65" spans="1:16" ht="12.75">
      <c r="A65" t="s">
        <v>50</v>
      </c>
      <c s="34" t="s">
        <v>100</v>
      </c>
      <c s="34" t="s">
        <v>3301</v>
      </c>
      <c s="35" t="s">
        <v>5</v>
      </c>
      <c s="6" t="s">
        <v>3302</v>
      </c>
      <c s="36" t="s">
        <v>144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38.25">
      <c r="A67" s="35" t="s">
        <v>59</v>
      </c>
      <c r="E67" s="40" t="s">
        <v>3875</v>
      </c>
    </row>
    <row r="68" spans="1:5" ht="382.5">
      <c r="A68" t="s">
        <v>60</v>
      </c>
      <c r="E68" s="39" t="s">
        <v>3304</v>
      </c>
    </row>
    <row r="69" spans="1:16" ht="12.75">
      <c r="A69" t="s">
        <v>50</v>
      </c>
      <c s="34" t="s">
        <v>103</v>
      </c>
      <c s="34" t="s">
        <v>3305</v>
      </c>
      <c s="35" t="s">
        <v>5</v>
      </c>
      <c s="6" t="s">
        <v>3306</v>
      </c>
      <c s="36" t="s">
        <v>55</v>
      </c>
      <c s="37">
        <v>0.192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102">
      <c r="A71" s="35" t="s">
        <v>59</v>
      </c>
      <c r="E71" s="40" t="s">
        <v>3876</v>
      </c>
    </row>
    <row r="72" spans="1:5" ht="242.25">
      <c r="A72" t="s">
        <v>60</v>
      </c>
      <c r="E72" s="39" t="s">
        <v>3308</v>
      </c>
    </row>
    <row r="73" spans="1:16" ht="25.5">
      <c r="A73" t="s">
        <v>50</v>
      </c>
      <c s="34" t="s">
        <v>110</v>
      </c>
      <c s="34" t="s">
        <v>3660</v>
      </c>
      <c s="35" t="s">
        <v>5</v>
      </c>
      <c s="6" t="s">
        <v>3661</v>
      </c>
      <c s="36" t="s">
        <v>144</v>
      </c>
      <c s="37">
        <v>7.95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38.25">
      <c r="A75" s="35" t="s">
        <v>59</v>
      </c>
      <c r="E75" s="40" t="s">
        <v>3877</v>
      </c>
    </row>
    <row r="76" spans="1:5" ht="25.5">
      <c r="A76" t="s">
        <v>60</v>
      </c>
      <c r="E76" s="39" t="s">
        <v>3663</v>
      </c>
    </row>
    <row r="77" spans="1:16" ht="12.75">
      <c r="A77" t="s">
        <v>50</v>
      </c>
      <c s="34" t="s">
        <v>113</v>
      </c>
      <c s="34" t="s">
        <v>3878</v>
      </c>
      <c s="35" t="s">
        <v>5</v>
      </c>
      <c s="6" t="s">
        <v>3879</v>
      </c>
      <c s="36" t="s">
        <v>144</v>
      </c>
      <c s="37">
        <v>44.74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76.5">
      <c r="A79" s="35" t="s">
        <v>59</v>
      </c>
      <c r="E79" s="40" t="s">
        <v>3880</v>
      </c>
    </row>
    <row r="80" spans="1:5" ht="369.75">
      <c r="A80" t="s">
        <v>60</v>
      </c>
      <c r="E80" s="39" t="s">
        <v>2431</v>
      </c>
    </row>
    <row r="81" spans="1:16" ht="12.75">
      <c r="A81" t="s">
        <v>50</v>
      </c>
      <c s="34" t="s">
        <v>116</v>
      </c>
      <c s="34" t="s">
        <v>3881</v>
      </c>
      <c s="35" t="s">
        <v>5</v>
      </c>
      <c s="6" t="s">
        <v>3882</v>
      </c>
      <c s="36" t="s">
        <v>55</v>
      </c>
      <c s="37">
        <v>3.6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51">
      <c r="A83" s="35" t="s">
        <v>59</v>
      </c>
      <c r="E83" s="40" t="s">
        <v>3883</v>
      </c>
    </row>
    <row r="84" spans="1:5" ht="267.75">
      <c r="A84" t="s">
        <v>60</v>
      </c>
      <c r="E84" s="39" t="s">
        <v>2901</v>
      </c>
    </row>
    <row r="85" spans="1:16" ht="12.75">
      <c r="A85" t="s">
        <v>50</v>
      </c>
      <c s="34" t="s">
        <v>119</v>
      </c>
      <c s="34" t="s">
        <v>3309</v>
      </c>
      <c s="35" t="s">
        <v>5</v>
      </c>
      <c s="6" t="s">
        <v>3310</v>
      </c>
      <c s="36" t="s">
        <v>55</v>
      </c>
      <c s="37">
        <v>0.729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127.5">
      <c r="A87" s="35" t="s">
        <v>59</v>
      </c>
      <c r="E87" s="40" t="s">
        <v>3884</v>
      </c>
    </row>
    <row r="88" spans="1:5" ht="293.25">
      <c r="A88" t="s">
        <v>60</v>
      </c>
      <c r="E88" s="39" t="s">
        <v>2908</v>
      </c>
    </row>
    <row r="89" spans="1:13" ht="12.75">
      <c r="A89" t="s">
        <v>47</v>
      </c>
      <c r="C89" s="31" t="s">
        <v>4</v>
      </c>
      <c r="E89" s="33" t="s">
        <v>2328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12.75">
      <c r="A90" t="s">
        <v>50</v>
      </c>
      <c s="34" t="s">
        <v>122</v>
      </c>
      <c s="34" t="s">
        <v>2763</v>
      </c>
      <c s="35" t="s">
        <v>5</v>
      </c>
      <c s="6" t="s">
        <v>2764</v>
      </c>
      <c s="36" t="s">
        <v>144</v>
      </c>
      <c s="37">
        <v>3.278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25.5">
      <c r="A92" s="35" t="s">
        <v>59</v>
      </c>
      <c r="E92" s="40" t="s">
        <v>3885</v>
      </c>
    </row>
    <row r="93" spans="1:5" ht="369.75">
      <c r="A93" t="s">
        <v>60</v>
      </c>
      <c r="E93" s="39" t="s">
        <v>2431</v>
      </c>
    </row>
    <row r="94" spans="1:16" ht="12.75">
      <c r="A94" t="s">
        <v>50</v>
      </c>
      <c s="34" t="s">
        <v>125</v>
      </c>
      <c s="34" t="s">
        <v>3154</v>
      </c>
      <c s="35" t="s">
        <v>5</v>
      </c>
      <c s="6" t="s">
        <v>3155</v>
      </c>
      <c s="36" t="s">
        <v>144</v>
      </c>
      <c s="37">
        <v>0.2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25.5">
      <c r="A96" s="35" t="s">
        <v>59</v>
      </c>
      <c r="E96" s="40" t="s">
        <v>3886</v>
      </c>
    </row>
    <row r="97" spans="1:5" ht="369.75">
      <c r="A97" t="s">
        <v>60</v>
      </c>
      <c r="E97" s="39" t="s">
        <v>2431</v>
      </c>
    </row>
    <row r="98" spans="1:16" ht="12.75">
      <c r="A98" t="s">
        <v>50</v>
      </c>
      <c s="34" t="s">
        <v>128</v>
      </c>
      <c s="34" t="s">
        <v>543</v>
      </c>
      <c s="35" t="s">
        <v>5</v>
      </c>
      <c s="6" t="s">
        <v>544</v>
      </c>
      <c s="36" t="s">
        <v>144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63.75">
      <c r="A100" s="35" t="s">
        <v>59</v>
      </c>
      <c r="E100" s="40" t="s">
        <v>3887</v>
      </c>
    </row>
    <row r="101" spans="1:5" ht="38.25">
      <c r="A101" t="s">
        <v>60</v>
      </c>
      <c r="E101" s="39" t="s">
        <v>2913</v>
      </c>
    </row>
    <row r="102" spans="1:16" ht="12.75">
      <c r="A102" t="s">
        <v>50</v>
      </c>
      <c s="34" t="s">
        <v>179</v>
      </c>
      <c s="34" t="s">
        <v>3322</v>
      </c>
      <c s="35" t="s">
        <v>5</v>
      </c>
      <c s="6" t="s">
        <v>3323</v>
      </c>
      <c s="36" t="s">
        <v>144</v>
      </c>
      <c s="37">
        <v>12.3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25.5">
      <c r="A104" s="35" t="s">
        <v>59</v>
      </c>
      <c r="E104" s="40" t="s">
        <v>3888</v>
      </c>
    </row>
    <row r="105" spans="1:5" ht="409.5">
      <c r="A105" t="s">
        <v>60</v>
      </c>
      <c r="E105" s="39" t="s">
        <v>3325</v>
      </c>
    </row>
    <row r="106" spans="1:16" ht="12.75">
      <c r="A106" t="s">
        <v>50</v>
      </c>
      <c s="34" t="s">
        <v>180</v>
      </c>
      <c s="34" t="s">
        <v>3326</v>
      </c>
      <c s="35" t="s">
        <v>5</v>
      </c>
      <c s="6" t="s">
        <v>2767</v>
      </c>
      <c s="36" t="s">
        <v>144</v>
      </c>
      <c s="37">
        <v>0.4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25.5">
      <c r="A108" s="35" t="s">
        <v>59</v>
      </c>
      <c r="E108" s="40" t="s">
        <v>3889</v>
      </c>
    </row>
    <row r="109" spans="1:5" ht="102">
      <c r="A109" t="s">
        <v>60</v>
      </c>
      <c r="E109" s="39" t="s">
        <v>2769</v>
      </c>
    </row>
    <row r="110" spans="1:13" ht="12.75">
      <c r="A110" t="s">
        <v>47</v>
      </c>
      <c r="C110" s="31" t="s">
        <v>27</v>
      </c>
      <c r="E110" s="33" t="s">
        <v>2837</v>
      </c>
      <c r="J110" s="32">
        <f>0</f>
      </c>
      <c s="32">
        <f>0</f>
      </c>
      <c s="32">
        <f>0+L111+L115+L119+L123</f>
      </c>
      <c s="32">
        <f>0+M111+M115+M119+M123</f>
      </c>
    </row>
    <row r="111" spans="1:16" ht="25.5">
      <c r="A111" t="s">
        <v>50</v>
      </c>
      <c s="34" t="s">
        <v>184</v>
      </c>
      <c s="34" t="s">
        <v>3328</v>
      </c>
      <c s="35" t="s">
        <v>5</v>
      </c>
      <c s="6" t="s">
        <v>3329</v>
      </c>
      <c s="36" t="s">
        <v>151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25.5">
      <c r="A113" s="35" t="s">
        <v>59</v>
      </c>
      <c r="E113" s="40" t="s">
        <v>3890</v>
      </c>
    </row>
    <row r="114" spans="1:5" ht="76.5">
      <c r="A114" t="s">
        <v>60</v>
      </c>
      <c r="E114" s="39" t="s">
        <v>3331</v>
      </c>
    </row>
    <row r="115" spans="1:16" ht="12.75">
      <c r="A115" t="s">
        <v>50</v>
      </c>
      <c s="34" t="s">
        <v>187</v>
      </c>
      <c s="34" t="s">
        <v>3332</v>
      </c>
      <c s="35" t="s">
        <v>5</v>
      </c>
      <c s="6" t="s">
        <v>3333</v>
      </c>
      <c s="36" t="s">
        <v>151</v>
      </c>
      <c s="37">
        <v>6.24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25.5">
      <c r="A117" s="35" t="s">
        <v>59</v>
      </c>
      <c r="E117" s="40" t="s">
        <v>3891</v>
      </c>
    </row>
    <row r="118" spans="1:5" ht="76.5">
      <c r="A118" t="s">
        <v>60</v>
      </c>
      <c r="E118" s="39" t="s">
        <v>3331</v>
      </c>
    </row>
    <row r="119" spans="1:16" ht="12.75">
      <c r="A119" t="s">
        <v>50</v>
      </c>
      <c s="34" t="s">
        <v>190</v>
      </c>
      <c s="34" t="s">
        <v>3335</v>
      </c>
      <c s="35" t="s">
        <v>5</v>
      </c>
      <c s="6" t="s">
        <v>3336</v>
      </c>
      <c s="36" t="s">
        <v>151</v>
      </c>
      <c s="37">
        <v>55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25.5">
      <c r="A121" s="35" t="s">
        <v>59</v>
      </c>
      <c r="E121" s="40" t="s">
        <v>3892</v>
      </c>
    </row>
    <row r="122" spans="1:5" ht="76.5">
      <c r="A122" t="s">
        <v>60</v>
      </c>
      <c r="E122" s="39" t="s">
        <v>3331</v>
      </c>
    </row>
    <row r="123" spans="1:16" ht="12.75">
      <c r="A123" t="s">
        <v>50</v>
      </c>
      <c s="34" t="s">
        <v>193</v>
      </c>
      <c s="34" t="s">
        <v>3338</v>
      </c>
      <c s="35" t="s">
        <v>5</v>
      </c>
      <c s="6" t="s">
        <v>3339</v>
      </c>
      <c s="36" t="s">
        <v>151</v>
      </c>
      <c s="37">
        <v>2.75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25.5">
      <c r="A125" s="35" t="s">
        <v>59</v>
      </c>
      <c r="E125" s="40" t="s">
        <v>3893</v>
      </c>
    </row>
    <row r="126" spans="1:5" ht="63.75">
      <c r="A126" t="s">
        <v>60</v>
      </c>
      <c r="E126" s="39" t="s">
        <v>3341</v>
      </c>
    </row>
    <row r="127" spans="1:13" ht="12.75">
      <c r="A127" t="s">
        <v>47</v>
      </c>
      <c r="C127" s="31" t="s">
        <v>65</v>
      </c>
      <c r="E127" s="33" t="s">
        <v>1304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50</v>
      </c>
      <c s="34" t="s">
        <v>196</v>
      </c>
      <c s="34" t="s">
        <v>3343</v>
      </c>
      <c s="35" t="s">
        <v>5</v>
      </c>
      <c s="6" t="s">
        <v>3344</v>
      </c>
      <c s="36" t="s">
        <v>151</v>
      </c>
      <c s="37">
        <v>75.8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70</v>
      </c>
      <c>
        <f>(M128*21)/100</f>
      </c>
      <c t="s">
        <v>28</v>
      </c>
    </row>
    <row r="129" spans="1:5" ht="25.5">
      <c r="A129" s="35" t="s">
        <v>57</v>
      </c>
      <c r="E129" s="39" t="s">
        <v>3345</v>
      </c>
    </row>
    <row r="130" spans="1:5" ht="25.5">
      <c r="A130" s="35" t="s">
        <v>59</v>
      </c>
      <c r="E130" s="40" t="s">
        <v>3894</v>
      </c>
    </row>
    <row r="131" spans="1:5" ht="191.25">
      <c r="A131" t="s">
        <v>60</v>
      </c>
      <c r="E131" s="39" t="s">
        <v>2936</v>
      </c>
    </row>
    <row r="132" spans="1:16" ht="12.75">
      <c r="A132" t="s">
        <v>50</v>
      </c>
      <c s="34" t="s">
        <v>199</v>
      </c>
      <c s="34" t="s">
        <v>3347</v>
      </c>
      <c s="35" t="s">
        <v>5</v>
      </c>
      <c s="6" t="s">
        <v>3348</v>
      </c>
      <c s="36" t="s">
        <v>151</v>
      </c>
      <c s="37">
        <v>57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70</v>
      </c>
      <c>
        <f>(M132*21)/100</f>
      </c>
      <c t="s">
        <v>28</v>
      </c>
    </row>
    <row r="133" spans="1:5" ht="25.5">
      <c r="A133" s="35" t="s">
        <v>57</v>
      </c>
      <c r="E133" s="39" t="s">
        <v>3349</v>
      </c>
    </row>
    <row r="134" spans="1:5" ht="25.5">
      <c r="A134" s="35" t="s">
        <v>59</v>
      </c>
      <c r="E134" s="40" t="s">
        <v>3895</v>
      </c>
    </row>
    <row r="135" spans="1:5" ht="191.25">
      <c r="A135" t="s">
        <v>60</v>
      </c>
      <c r="E135" s="39" t="s">
        <v>2936</v>
      </c>
    </row>
    <row r="136" spans="1:16" ht="12.75">
      <c r="A136" t="s">
        <v>50</v>
      </c>
      <c s="34" t="s">
        <v>202</v>
      </c>
      <c s="34" t="s">
        <v>3355</v>
      </c>
      <c s="35" t="s">
        <v>5</v>
      </c>
      <c s="6" t="s">
        <v>3356</v>
      </c>
      <c s="36" t="s">
        <v>151</v>
      </c>
      <c s="37">
        <v>55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70</v>
      </c>
      <c>
        <f>(M136*21)/100</f>
      </c>
      <c t="s">
        <v>28</v>
      </c>
    </row>
    <row r="137" spans="1:5" ht="12.75">
      <c r="A137" s="35" t="s">
        <v>57</v>
      </c>
      <c r="E137" s="39" t="s">
        <v>5</v>
      </c>
    </row>
    <row r="138" spans="1:5" ht="25.5">
      <c r="A138" s="35" t="s">
        <v>59</v>
      </c>
      <c r="E138" s="40" t="s">
        <v>3892</v>
      </c>
    </row>
    <row r="139" spans="1:5" ht="51">
      <c r="A139" t="s">
        <v>60</v>
      </c>
      <c r="E139" s="39" t="s">
        <v>3357</v>
      </c>
    </row>
    <row r="140" spans="1:16" ht="12.75">
      <c r="A140" t="s">
        <v>50</v>
      </c>
      <c s="34" t="s">
        <v>205</v>
      </c>
      <c s="34" t="s">
        <v>3362</v>
      </c>
      <c s="35" t="s">
        <v>5</v>
      </c>
      <c s="6" t="s">
        <v>3363</v>
      </c>
      <c s="36" t="s">
        <v>1754</v>
      </c>
      <c s="37">
        <v>13.104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56</v>
      </c>
      <c>
        <f>(M140*21)/100</f>
      </c>
      <c t="s">
        <v>28</v>
      </c>
    </row>
    <row r="141" spans="1:5" ht="12.75">
      <c r="A141" s="35" t="s">
        <v>57</v>
      </c>
      <c r="E141" s="39" t="s">
        <v>5</v>
      </c>
    </row>
    <row r="142" spans="1:5" ht="38.25">
      <c r="A142" s="35" t="s">
        <v>59</v>
      </c>
      <c r="E142" s="40" t="s">
        <v>3896</v>
      </c>
    </row>
    <row r="143" spans="1:5" ht="76.5">
      <c r="A143" t="s">
        <v>60</v>
      </c>
      <c r="E143" s="39" t="s">
        <v>3365</v>
      </c>
    </row>
    <row r="144" spans="1:13" ht="12.75">
      <c r="A144" t="s">
        <v>47</v>
      </c>
      <c r="C144" s="31" t="s">
        <v>82</v>
      </c>
      <c r="E144" s="33" t="s">
        <v>2784</v>
      </c>
      <c r="J144" s="32">
        <f>0</f>
      </c>
      <c s="32">
        <f>0</f>
      </c>
      <c s="32">
        <f>0+L145</f>
      </c>
      <c s="32">
        <f>0+M145</f>
      </c>
    </row>
    <row r="145" spans="1:16" ht="12.75">
      <c r="A145" t="s">
        <v>50</v>
      </c>
      <c s="34" t="s">
        <v>208</v>
      </c>
      <c s="34" t="s">
        <v>3370</v>
      </c>
      <c s="35" t="s">
        <v>5</v>
      </c>
      <c s="6" t="s">
        <v>3371</v>
      </c>
      <c s="36" t="s">
        <v>69</v>
      </c>
      <c s="37">
        <v>20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28</v>
      </c>
    </row>
    <row r="146" spans="1:5" ht="12.75">
      <c r="A146" s="35" t="s">
        <v>57</v>
      </c>
      <c r="E146" s="39" t="s">
        <v>5</v>
      </c>
    </row>
    <row r="147" spans="1:5" ht="12.75">
      <c r="A147" s="35" t="s">
        <v>59</v>
      </c>
      <c r="E147" s="40" t="s">
        <v>3897</v>
      </c>
    </row>
    <row r="148" spans="1:5" ht="242.25">
      <c r="A148" t="s">
        <v>60</v>
      </c>
      <c r="E148" s="39" t="s">
        <v>3373</v>
      </c>
    </row>
    <row r="149" spans="1:13" ht="12.75">
      <c r="A149" t="s">
        <v>47</v>
      </c>
      <c r="C149" s="31" t="s">
        <v>85</v>
      </c>
      <c r="E149" s="33" t="s">
        <v>2337</v>
      </c>
      <c r="J149" s="32">
        <f>0</f>
      </c>
      <c s="32">
        <f>0</f>
      </c>
      <c s="32">
        <f>0+L150+L154+L158+L162+L166+L170+L174+L178+L182+L186+L190+L194+L198</f>
      </c>
      <c s="32">
        <f>0+M150+M154+M158+M162+M166+M170+M174+M178+M182+M186+M190+M194+M198</f>
      </c>
    </row>
    <row r="150" spans="1:16" ht="12.75">
      <c r="A150" t="s">
        <v>50</v>
      </c>
      <c s="34" t="s">
        <v>211</v>
      </c>
      <c s="34" t="s">
        <v>3374</v>
      </c>
      <c s="35" t="s">
        <v>5</v>
      </c>
      <c s="6" t="s">
        <v>3128</v>
      </c>
      <c s="36" t="s">
        <v>69</v>
      </c>
      <c s="37">
        <v>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25.5">
      <c r="A152" s="35" t="s">
        <v>59</v>
      </c>
      <c r="E152" s="40" t="s">
        <v>3898</v>
      </c>
    </row>
    <row r="153" spans="1:5" ht="51">
      <c r="A153" t="s">
        <v>60</v>
      </c>
      <c r="E153" s="39" t="s">
        <v>2520</v>
      </c>
    </row>
    <row r="154" spans="1:16" ht="12.75">
      <c r="A154" t="s">
        <v>50</v>
      </c>
      <c s="34" t="s">
        <v>214</v>
      </c>
      <c s="34" t="s">
        <v>3899</v>
      </c>
      <c s="35" t="s">
        <v>5</v>
      </c>
      <c s="6" t="s">
        <v>3900</v>
      </c>
      <c s="36" t="s">
        <v>151</v>
      </c>
      <c s="37">
        <v>12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25.5">
      <c r="A156" s="35" t="s">
        <v>59</v>
      </c>
      <c r="E156" s="40" t="s">
        <v>3901</v>
      </c>
    </row>
    <row r="157" spans="1:5" ht="25.5">
      <c r="A157" t="s">
        <v>60</v>
      </c>
      <c r="E157" s="39" t="s">
        <v>3785</v>
      </c>
    </row>
    <row r="158" spans="1:16" ht="25.5">
      <c r="A158" t="s">
        <v>50</v>
      </c>
      <c s="34" t="s">
        <v>217</v>
      </c>
      <c s="34" t="s">
        <v>3902</v>
      </c>
      <c s="35" t="s">
        <v>5</v>
      </c>
      <c s="6" t="s">
        <v>3903</v>
      </c>
      <c s="36" t="s">
        <v>69</v>
      </c>
      <c s="37">
        <v>39.04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3904</v>
      </c>
    </row>
    <row r="161" spans="1:5" ht="38.25">
      <c r="A161" t="s">
        <v>60</v>
      </c>
      <c r="E161" s="39" t="s">
        <v>3697</v>
      </c>
    </row>
    <row r="162" spans="1:16" ht="12.75">
      <c r="A162" t="s">
        <v>50</v>
      </c>
      <c s="34" t="s">
        <v>220</v>
      </c>
      <c s="34" t="s">
        <v>3376</v>
      </c>
      <c s="35" t="s">
        <v>5</v>
      </c>
      <c s="6" t="s">
        <v>3377</v>
      </c>
      <c s="36" t="s">
        <v>151</v>
      </c>
      <c s="37">
        <v>11.76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63.75">
      <c r="A164" s="35" t="s">
        <v>59</v>
      </c>
      <c r="E164" s="40" t="s">
        <v>3905</v>
      </c>
    </row>
    <row r="165" spans="1:5" ht="25.5">
      <c r="A165" t="s">
        <v>60</v>
      </c>
      <c r="E165" s="39" t="s">
        <v>2850</v>
      </c>
    </row>
    <row r="166" spans="1:16" ht="12.75">
      <c r="A166" t="s">
        <v>50</v>
      </c>
      <c s="34" t="s">
        <v>223</v>
      </c>
      <c s="34" t="s">
        <v>3379</v>
      </c>
      <c s="35" t="s">
        <v>5</v>
      </c>
      <c s="6" t="s">
        <v>3380</v>
      </c>
      <c s="36" t="s">
        <v>151</v>
      </c>
      <c s="37">
        <v>2.75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25.5">
      <c r="A168" s="35" t="s">
        <v>59</v>
      </c>
      <c r="E168" s="40" t="s">
        <v>3893</v>
      </c>
    </row>
    <row r="169" spans="1:5" ht="25.5">
      <c r="A169" t="s">
        <v>60</v>
      </c>
      <c r="E169" s="39" t="s">
        <v>2850</v>
      </c>
    </row>
    <row r="170" spans="1:16" ht="12.75">
      <c r="A170" t="s">
        <v>50</v>
      </c>
      <c s="34" t="s">
        <v>226</v>
      </c>
      <c s="34" t="s">
        <v>3381</v>
      </c>
      <c s="35" t="s">
        <v>5</v>
      </c>
      <c s="6" t="s">
        <v>3382</v>
      </c>
      <c s="36" t="s">
        <v>151</v>
      </c>
      <c s="37">
        <v>55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25.5">
      <c r="A172" s="35" t="s">
        <v>59</v>
      </c>
      <c r="E172" s="40" t="s">
        <v>3906</v>
      </c>
    </row>
    <row r="173" spans="1:5" ht="25.5">
      <c r="A173" t="s">
        <v>60</v>
      </c>
      <c r="E173" s="39" t="s">
        <v>2850</v>
      </c>
    </row>
    <row r="174" spans="1:16" ht="12.75">
      <c r="A174" t="s">
        <v>50</v>
      </c>
      <c s="34" t="s">
        <v>227</v>
      </c>
      <c s="34" t="s">
        <v>3839</v>
      </c>
      <c s="35" t="s">
        <v>5</v>
      </c>
      <c s="6" t="s">
        <v>3840</v>
      </c>
      <c s="36" t="s">
        <v>144</v>
      </c>
      <c s="37">
        <v>30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25.5">
      <c r="A176" s="35" t="s">
        <v>59</v>
      </c>
      <c r="E176" s="40" t="s">
        <v>3907</v>
      </c>
    </row>
    <row r="177" spans="1:5" ht="114.75">
      <c r="A177" t="s">
        <v>60</v>
      </c>
      <c r="E177" s="39" t="s">
        <v>2327</v>
      </c>
    </row>
    <row r="178" spans="1:16" ht="12.75">
      <c r="A178" t="s">
        <v>50</v>
      </c>
      <c s="34" t="s">
        <v>228</v>
      </c>
      <c s="34" t="s">
        <v>3384</v>
      </c>
      <c s="35" t="s">
        <v>5</v>
      </c>
      <c s="6" t="s">
        <v>3385</v>
      </c>
      <c s="36" t="s">
        <v>144</v>
      </c>
      <c s="37">
        <v>2.18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25.5">
      <c r="A180" s="35" t="s">
        <v>59</v>
      </c>
      <c r="E180" s="40" t="s">
        <v>3908</v>
      </c>
    </row>
    <row r="181" spans="1:5" ht="114.75">
      <c r="A181" t="s">
        <v>60</v>
      </c>
      <c r="E181" s="39" t="s">
        <v>2327</v>
      </c>
    </row>
    <row r="182" spans="1:16" ht="12.75">
      <c r="A182" t="s">
        <v>50</v>
      </c>
      <c s="34" t="s">
        <v>231</v>
      </c>
      <c s="34" t="s">
        <v>3387</v>
      </c>
      <c s="35" t="s">
        <v>5</v>
      </c>
      <c s="6" t="s">
        <v>3388</v>
      </c>
      <c s="36" t="s">
        <v>55</v>
      </c>
      <c s="37">
        <v>0.09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25.5">
      <c r="A184" s="35" t="s">
        <v>59</v>
      </c>
      <c r="E184" s="40" t="s">
        <v>3909</v>
      </c>
    </row>
    <row r="185" spans="1:5" ht="114.75">
      <c r="A185" t="s">
        <v>60</v>
      </c>
      <c r="E185" s="39" t="s">
        <v>3390</v>
      </c>
    </row>
    <row r="186" spans="1:16" ht="12.75">
      <c r="A186" t="s">
        <v>50</v>
      </c>
      <c s="34" t="s">
        <v>232</v>
      </c>
      <c s="34" t="s">
        <v>2563</v>
      </c>
      <c s="35" t="s">
        <v>5</v>
      </c>
      <c s="6" t="s">
        <v>2564</v>
      </c>
      <c s="36" t="s">
        <v>151</v>
      </c>
      <c s="37">
        <v>24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56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25.5">
      <c r="A188" s="35" t="s">
        <v>59</v>
      </c>
      <c r="E188" s="40" t="s">
        <v>3910</v>
      </c>
    </row>
    <row r="189" spans="1:5" ht="12.75">
      <c r="A189" t="s">
        <v>60</v>
      </c>
      <c r="E189" s="39" t="s">
        <v>5</v>
      </c>
    </row>
    <row r="190" spans="1:16" ht="12.75">
      <c r="A190" t="s">
        <v>50</v>
      </c>
      <c s="34" t="s">
        <v>233</v>
      </c>
      <c s="34" t="s">
        <v>3391</v>
      </c>
      <c s="35" t="s">
        <v>5</v>
      </c>
      <c s="6" t="s">
        <v>3392</v>
      </c>
      <c s="36" t="s">
        <v>151</v>
      </c>
      <c s="37">
        <v>5.5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</v>
      </c>
      <c>
        <f>(M190*21)/100</f>
      </c>
      <c t="s">
        <v>28</v>
      </c>
    </row>
    <row r="191" spans="1:5" ht="25.5">
      <c r="A191" s="35" t="s">
        <v>57</v>
      </c>
      <c r="E191" s="39" t="s">
        <v>3911</v>
      </c>
    </row>
    <row r="192" spans="1:5" ht="25.5">
      <c r="A192" s="35" t="s">
        <v>59</v>
      </c>
      <c r="E192" s="40" t="s">
        <v>3912</v>
      </c>
    </row>
    <row r="193" spans="1:5" ht="12.75">
      <c r="A193" t="s">
        <v>60</v>
      </c>
      <c r="E193" s="39" t="s">
        <v>5</v>
      </c>
    </row>
    <row r="194" spans="1:16" ht="12.75">
      <c r="A194" t="s">
        <v>50</v>
      </c>
      <c s="34" t="s">
        <v>293</v>
      </c>
      <c s="34" t="s">
        <v>3394</v>
      </c>
      <c s="35" t="s">
        <v>5</v>
      </c>
      <c s="6" t="s">
        <v>3395</v>
      </c>
      <c s="36" t="s">
        <v>2675</v>
      </c>
      <c s="37">
        <v>0.9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56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25.5">
      <c r="A196" s="35" t="s">
        <v>59</v>
      </c>
      <c r="E196" s="40" t="s">
        <v>3913</v>
      </c>
    </row>
    <row r="197" spans="1:5" ht="25.5">
      <c r="A197" t="s">
        <v>60</v>
      </c>
      <c r="E197" s="39" t="s">
        <v>3397</v>
      </c>
    </row>
    <row r="198" spans="1:16" ht="12.75">
      <c r="A198" t="s">
        <v>50</v>
      </c>
      <c s="34" t="s">
        <v>296</v>
      </c>
      <c s="34" t="s">
        <v>3398</v>
      </c>
      <c s="35" t="s">
        <v>5</v>
      </c>
      <c s="6" t="s">
        <v>3399</v>
      </c>
      <c s="36" t="s">
        <v>151</v>
      </c>
      <c s="37">
        <v>11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56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38.25">
      <c r="A200" s="35" t="s">
        <v>59</v>
      </c>
      <c r="E200" s="40" t="s">
        <v>3914</v>
      </c>
    </row>
    <row r="201" spans="1:5" ht="76.5">
      <c r="A201" t="s">
        <v>60</v>
      </c>
      <c r="E201" s="39" t="s">
        <v>2854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COUNTIFS(L8:L72,"=0",A8:A72,"P")+COUNTIFS(L8:L72,"",A8:A72,"P")+SUM(Q8:Q72)</f>
      </c>
    </row>
    <row r="8" spans="1:13" ht="12.75">
      <c r="A8" t="s">
        <v>45</v>
      </c>
      <c r="C8" s="28" t="s">
        <v>3917</v>
      </c>
      <c r="E8" s="30" t="s">
        <v>3916</v>
      </c>
      <c r="J8" s="29">
        <f>0+J9+J18+J31+J36+J53+J66+J71</f>
      </c>
      <c s="29">
        <f>0+K9+K18+K31+K36+K53+K66+K71</f>
      </c>
      <c s="29">
        <f>0+L9+L18+L31+L36+L53+L66+L71</f>
      </c>
      <c s="29">
        <f>0+M9+M18+M31+M36+M53+M66+M71</f>
      </c>
    </row>
    <row r="9" spans="1:13" ht="12.75">
      <c r="A9" t="s">
        <v>47</v>
      </c>
      <c r="C9" s="31" t="s">
        <v>48</v>
      </c>
      <c r="E9" s="33" t="s">
        <v>3278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2392</v>
      </c>
      <c s="36" t="s">
        <v>55</v>
      </c>
      <c s="37">
        <v>15.56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3918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17.925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3919</v>
      </c>
    </row>
    <row r="17" spans="1:5" ht="242.25">
      <c r="A17" t="s">
        <v>60</v>
      </c>
      <c r="E17" s="39" t="s">
        <v>846</v>
      </c>
    </row>
    <row r="18" spans="1:13" ht="12.75">
      <c r="A18" t="s">
        <v>47</v>
      </c>
      <c r="C18" s="31" t="s">
        <v>51</v>
      </c>
      <c r="E18" s="33" t="s">
        <v>957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26</v>
      </c>
      <c s="34" t="s">
        <v>3281</v>
      </c>
      <c s="35" t="s">
        <v>5</v>
      </c>
      <c s="6" t="s">
        <v>3282</v>
      </c>
      <c s="36" t="s">
        <v>144</v>
      </c>
      <c s="37">
        <v>16.84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25.5">
      <c r="A21" s="35" t="s">
        <v>59</v>
      </c>
      <c r="E21" s="40" t="s">
        <v>3920</v>
      </c>
    </row>
    <row r="22" spans="1:5" ht="369.75">
      <c r="A22" t="s">
        <v>60</v>
      </c>
      <c r="E22" s="39" t="s">
        <v>3284</v>
      </c>
    </row>
    <row r="23" spans="1:16" ht="12.75">
      <c r="A23" t="s">
        <v>50</v>
      </c>
      <c s="34" t="s">
        <v>4</v>
      </c>
      <c s="34" t="s">
        <v>2874</v>
      </c>
      <c s="35" t="s">
        <v>5</v>
      </c>
      <c s="6" t="s">
        <v>2875</v>
      </c>
      <c s="36" t="s">
        <v>144</v>
      </c>
      <c s="37">
        <v>3.88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3921</v>
      </c>
    </row>
    <row r="26" spans="1:5" ht="229.5">
      <c r="A26" t="s">
        <v>60</v>
      </c>
      <c r="E26" s="39" t="s">
        <v>2877</v>
      </c>
    </row>
    <row r="27" spans="1:16" ht="12.75">
      <c r="A27" t="s">
        <v>50</v>
      </c>
      <c s="34" t="s">
        <v>74</v>
      </c>
      <c s="34" t="s">
        <v>3287</v>
      </c>
      <c s="35" t="s">
        <v>5</v>
      </c>
      <c s="6" t="s">
        <v>3288</v>
      </c>
      <c s="36" t="s">
        <v>144</v>
      </c>
      <c s="37">
        <v>9.06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3922</v>
      </c>
    </row>
    <row r="30" spans="1:5" ht="229.5">
      <c r="A30" t="s">
        <v>60</v>
      </c>
      <c r="E30" s="39" t="s">
        <v>2811</v>
      </c>
    </row>
    <row r="31" spans="1:13" ht="12.75">
      <c r="A31" t="s">
        <v>47</v>
      </c>
      <c r="C31" s="31" t="s">
        <v>28</v>
      </c>
      <c r="E31" s="33" t="s">
        <v>2323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50</v>
      </c>
      <c s="34" t="s">
        <v>27</v>
      </c>
      <c s="34" t="s">
        <v>1780</v>
      </c>
      <c s="35" t="s">
        <v>5</v>
      </c>
      <c s="6" t="s">
        <v>1781</v>
      </c>
      <c s="36" t="s">
        <v>144</v>
      </c>
      <c s="37">
        <v>0.1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25.5">
      <c r="A34" s="35" t="s">
        <v>59</v>
      </c>
      <c r="E34" s="40" t="s">
        <v>3923</v>
      </c>
    </row>
    <row r="35" spans="1:5" ht="369.75">
      <c r="A35" t="s">
        <v>60</v>
      </c>
      <c r="E35" s="39" t="s">
        <v>2888</v>
      </c>
    </row>
    <row r="36" spans="1:13" ht="12.75">
      <c r="A36" t="s">
        <v>47</v>
      </c>
      <c r="C36" s="31" t="s">
        <v>26</v>
      </c>
      <c r="E36" s="33" t="s">
        <v>2427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50</v>
      </c>
      <c s="34" t="s">
        <v>65</v>
      </c>
      <c s="34" t="s">
        <v>3924</v>
      </c>
      <c s="35" t="s">
        <v>5</v>
      </c>
      <c s="6" t="s">
        <v>3777</v>
      </c>
      <c s="36" t="s">
        <v>144</v>
      </c>
      <c s="37">
        <v>2.036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38.25">
      <c r="A39" s="35" t="s">
        <v>59</v>
      </c>
      <c r="E39" s="40" t="s">
        <v>3925</v>
      </c>
    </row>
    <row r="40" spans="1:5" ht="369.75">
      <c r="A40" t="s">
        <v>60</v>
      </c>
      <c r="E40" s="39" t="s">
        <v>2888</v>
      </c>
    </row>
    <row r="41" spans="1:16" ht="12.75">
      <c r="A41" t="s">
        <v>50</v>
      </c>
      <c s="34" t="s">
        <v>82</v>
      </c>
      <c s="34" t="s">
        <v>3772</v>
      </c>
      <c s="35" t="s">
        <v>5</v>
      </c>
      <c s="6" t="s">
        <v>3773</v>
      </c>
      <c s="36" t="s">
        <v>55</v>
      </c>
      <c s="37">
        <v>0.639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25.5">
      <c r="A43" s="35" t="s">
        <v>59</v>
      </c>
      <c r="E43" s="40" t="s">
        <v>3926</v>
      </c>
    </row>
    <row r="44" spans="1:5" ht="267.75">
      <c r="A44" t="s">
        <v>60</v>
      </c>
      <c r="E44" s="39" t="s">
        <v>2901</v>
      </c>
    </row>
    <row r="45" spans="1:16" ht="12.75">
      <c r="A45" t="s">
        <v>50</v>
      </c>
      <c s="34" t="s">
        <v>85</v>
      </c>
      <c s="34" t="s">
        <v>3301</v>
      </c>
      <c s="35" t="s">
        <v>5</v>
      </c>
      <c s="6" t="s">
        <v>3302</v>
      </c>
      <c s="36" t="s">
        <v>144</v>
      </c>
      <c s="37">
        <v>0.264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38.25">
      <c r="A47" s="35" t="s">
        <v>59</v>
      </c>
      <c r="E47" s="40" t="s">
        <v>3927</v>
      </c>
    </row>
    <row r="48" spans="1:5" ht="382.5">
      <c r="A48" t="s">
        <v>60</v>
      </c>
      <c r="E48" s="39" t="s">
        <v>3304</v>
      </c>
    </row>
    <row r="49" spans="1:16" ht="12.75">
      <c r="A49" t="s">
        <v>50</v>
      </c>
      <c s="34" t="s">
        <v>88</v>
      </c>
      <c s="34" t="s">
        <v>3305</v>
      </c>
      <c s="35" t="s">
        <v>5</v>
      </c>
      <c s="6" t="s">
        <v>3306</v>
      </c>
      <c s="36" t="s">
        <v>55</v>
      </c>
      <c s="37">
        <v>0.083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25.5">
      <c r="A51" s="35" t="s">
        <v>59</v>
      </c>
      <c r="E51" s="40" t="s">
        <v>3928</v>
      </c>
    </row>
    <row r="52" spans="1:5" ht="242.25">
      <c r="A52" t="s">
        <v>60</v>
      </c>
      <c r="E52" s="39" t="s">
        <v>3308</v>
      </c>
    </row>
    <row r="53" spans="1:13" ht="12.75">
      <c r="A53" t="s">
        <v>47</v>
      </c>
      <c r="C53" s="31" t="s">
        <v>4</v>
      </c>
      <c r="E53" s="33" t="s">
        <v>2328</v>
      </c>
      <c r="J53" s="32">
        <f>0</f>
      </c>
      <c s="32">
        <f>0</f>
      </c>
      <c s="32">
        <f>0+L54+L58+L62</f>
      </c>
      <c s="32">
        <f>0+M54+M58+M62</f>
      </c>
    </row>
    <row r="54" spans="1:16" ht="12.75">
      <c r="A54" t="s">
        <v>50</v>
      </c>
      <c s="34" t="s">
        <v>91</v>
      </c>
      <c s="34" t="s">
        <v>2763</v>
      </c>
      <c s="35" t="s">
        <v>5</v>
      </c>
      <c s="6" t="s">
        <v>2764</v>
      </c>
      <c s="36" t="s">
        <v>144</v>
      </c>
      <c s="37">
        <v>0.66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25.5">
      <c r="A56" s="35" t="s">
        <v>59</v>
      </c>
      <c r="E56" s="40" t="s">
        <v>3929</v>
      </c>
    </row>
    <row r="57" spans="1:5" ht="369.75">
      <c r="A57" t="s">
        <v>60</v>
      </c>
      <c r="E57" s="39" t="s">
        <v>2431</v>
      </c>
    </row>
    <row r="58" spans="1:16" ht="12.75">
      <c r="A58" t="s">
        <v>50</v>
      </c>
      <c s="34" t="s">
        <v>94</v>
      </c>
      <c s="34" t="s">
        <v>2432</v>
      </c>
      <c s="35" t="s">
        <v>5</v>
      </c>
      <c s="6" t="s">
        <v>2433</v>
      </c>
      <c s="36" t="s">
        <v>144</v>
      </c>
      <c s="37">
        <v>0.224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25.5">
      <c r="A60" s="35" t="s">
        <v>59</v>
      </c>
      <c r="E60" s="40" t="s">
        <v>3930</v>
      </c>
    </row>
    <row r="61" spans="1:5" ht="369.75">
      <c r="A61" t="s">
        <v>60</v>
      </c>
      <c r="E61" s="39" t="s">
        <v>2431</v>
      </c>
    </row>
    <row r="62" spans="1:16" ht="12.75">
      <c r="A62" t="s">
        <v>50</v>
      </c>
      <c s="34" t="s">
        <v>97</v>
      </c>
      <c s="34" t="s">
        <v>3326</v>
      </c>
      <c s="35" t="s">
        <v>5</v>
      </c>
      <c s="6" t="s">
        <v>2767</v>
      </c>
      <c s="36" t="s">
        <v>144</v>
      </c>
      <c s="37">
        <v>0.448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25.5">
      <c r="A64" s="35" t="s">
        <v>59</v>
      </c>
      <c r="E64" s="40" t="s">
        <v>3931</v>
      </c>
    </row>
    <row r="65" spans="1:5" ht="102">
      <c r="A65" t="s">
        <v>60</v>
      </c>
      <c r="E65" s="39" t="s">
        <v>2769</v>
      </c>
    </row>
    <row r="66" spans="1:13" ht="12.75">
      <c r="A66" t="s">
        <v>47</v>
      </c>
      <c r="C66" s="31" t="s">
        <v>65</v>
      </c>
      <c r="E66" s="33" t="s">
        <v>1304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50</v>
      </c>
      <c s="34" t="s">
        <v>100</v>
      </c>
      <c s="34" t="s">
        <v>3343</v>
      </c>
      <c s="35" t="s">
        <v>5</v>
      </c>
      <c s="6" t="s">
        <v>3344</v>
      </c>
      <c s="36" t="s">
        <v>151</v>
      </c>
      <c s="37">
        <v>8.14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25.5">
      <c r="A68" s="35" t="s">
        <v>57</v>
      </c>
      <c r="E68" s="39" t="s">
        <v>3345</v>
      </c>
    </row>
    <row r="69" spans="1:5" ht="25.5">
      <c r="A69" s="35" t="s">
        <v>59</v>
      </c>
      <c r="E69" s="40" t="s">
        <v>3932</v>
      </c>
    </row>
    <row r="70" spans="1:5" ht="191.25">
      <c r="A70" t="s">
        <v>60</v>
      </c>
      <c r="E70" s="39" t="s">
        <v>2936</v>
      </c>
    </row>
    <row r="71" spans="1:13" ht="12.75">
      <c r="A71" t="s">
        <v>47</v>
      </c>
      <c r="C71" s="31" t="s">
        <v>85</v>
      </c>
      <c r="E71" s="33" t="s">
        <v>2337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50</v>
      </c>
      <c s="34" t="s">
        <v>103</v>
      </c>
      <c s="34" t="s">
        <v>3384</v>
      </c>
      <c s="35" t="s">
        <v>5</v>
      </c>
      <c s="6" t="s">
        <v>3385</v>
      </c>
      <c s="36" t="s">
        <v>144</v>
      </c>
      <c s="37">
        <v>7.17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25.5">
      <c r="A74" s="35" t="s">
        <v>59</v>
      </c>
      <c r="E74" s="40" t="s">
        <v>3933</v>
      </c>
    </row>
    <row r="75" spans="1:5" ht="114.75">
      <c r="A75" t="s">
        <v>60</v>
      </c>
      <c r="E75" s="39" t="s">
        <v>2327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3273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3273</v>
      </c>
      <c r="E4" s="26" t="s">
        <v>3274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COUNTIFS(L8:L113,"=0",A8:A113,"P")+COUNTIFS(L8:L113,"",A8:A113,"P")+SUM(Q8:Q113)</f>
      </c>
    </row>
    <row r="8" spans="1:13" ht="12.75">
      <c r="A8" t="s">
        <v>45</v>
      </c>
      <c r="C8" s="28" t="s">
        <v>3936</v>
      </c>
      <c r="E8" s="30" t="s">
        <v>3935</v>
      </c>
      <c r="J8" s="29">
        <f>0+J9+J22+J39+J68+J81+J94+J99+J104</f>
      </c>
      <c s="29">
        <f>0+K9+K22+K39+K68+K81+K94+K99+K104</f>
      </c>
      <c s="29">
        <f>0+L9+L22+L39+L68+L81+L94+L99+L104</f>
      </c>
      <c s="29">
        <f>0+M9+M22+M39+M68+M81+M94+M99+M104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2314</v>
      </c>
      <c s="36" t="s">
        <v>55</v>
      </c>
      <c s="37">
        <v>2043.918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3937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3938</v>
      </c>
    </row>
    <row r="17" spans="1:5" ht="242.25">
      <c r="A17" t="s">
        <v>60</v>
      </c>
      <c r="E17" s="39" t="s">
        <v>846</v>
      </c>
    </row>
    <row r="18" spans="1:16" ht="25.5">
      <c r="A18" t="s">
        <v>50</v>
      </c>
      <c s="34" t="s">
        <v>26</v>
      </c>
      <c s="34" t="s">
        <v>3065</v>
      </c>
      <c s="35" t="s">
        <v>3066</v>
      </c>
      <c s="6" t="s">
        <v>3067</v>
      </c>
      <c s="36" t="s">
        <v>55</v>
      </c>
      <c s="37">
        <v>120.66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3939</v>
      </c>
    </row>
    <row r="21" spans="1:5" ht="242.25">
      <c r="A21" t="s">
        <v>60</v>
      </c>
      <c r="E21" s="39" t="s">
        <v>846</v>
      </c>
    </row>
    <row r="22" spans="1:13" ht="12.75">
      <c r="A22" t="s">
        <v>47</v>
      </c>
      <c r="C22" s="31" t="s">
        <v>51</v>
      </c>
      <c r="E22" s="33" t="s">
        <v>957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50</v>
      </c>
      <c s="34" t="s">
        <v>4</v>
      </c>
      <c s="34" t="s">
        <v>3940</v>
      </c>
      <c s="35" t="s">
        <v>5</v>
      </c>
      <c s="6" t="s">
        <v>3941</v>
      </c>
      <c s="36" t="s">
        <v>69</v>
      </c>
      <c s="37">
        <v>142.5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3942</v>
      </c>
    </row>
    <row r="26" spans="1:5" ht="38.25">
      <c r="A26" t="s">
        <v>60</v>
      </c>
      <c r="E26" s="39" t="s">
        <v>3943</v>
      </c>
    </row>
    <row r="27" spans="1:16" ht="12.75">
      <c r="A27" t="s">
        <v>50</v>
      </c>
      <c s="34" t="s">
        <v>74</v>
      </c>
      <c s="34" t="s">
        <v>3944</v>
      </c>
      <c s="35" t="s">
        <v>5</v>
      </c>
      <c s="6" t="s">
        <v>3945</v>
      </c>
      <c s="36" t="s">
        <v>144</v>
      </c>
      <c s="37">
        <v>1882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3946</v>
      </c>
    </row>
    <row r="30" spans="1:5" ht="318.75">
      <c r="A30" t="s">
        <v>60</v>
      </c>
      <c r="E30" s="39" t="s">
        <v>2715</v>
      </c>
    </row>
    <row r="31" spans="1:16" ht="12.75">
      <c r="A31" t="s">
        <v>50</v>
      </c>
      <c s="34" t="s">
        <v>27</v>
      </c>
      <c s="34" t="s">
        <v>147</v>
      </c>
      <c s="35" t="s">
        <v>5</v>
      </c>
      <c s="6" t="s">
        <v>148</v>
      </c>
      <c s="36" t="s">
        <v>144</v>
      </c>
      <c s="37">
        <v>746.51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3947</v>
      </c>
    </row>
    <row r="34" spans="1:5" ht="229.5">
      <c r="A34" t="s">
        <v>60</v>
      </c>
      <c r="E34" s="39" t="s">
        <v>2811</v>
      </c>
    </row>
    <row r="35" spans="1:16" ht="12.75">
      <c r="A35" t="s">
        <v>50</v>
      </c>
      <c s="34" t="s">
        <v>65</v>
      </c>
      <c s="34" t="s">
        <v>2874</v>
      </c>
      <c s="35" t="s">
        <v>5</v>
      </c>
      <c s="6" t="s">
        <v>2875</v>
      </c>
      <c s="36" t="s">
        <v>144</v>
      </c>
      <c s="37">
        <v>657.15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63.75">
      <c r="A37" s="35" t="s">
        <v>59</v>
      </c>
      <c r="E37" s="40" t="s">
        <v>3948</v>
      </c>
    </row>
    <row r="38" spans="1:5" ht="229.5">
      <c r="A38" t="s">
        <v>60</v>
      </c>
      <c r="E38" s="39" t="s">
        <v>2877</v>
      </c>
    </row>
    <row r="39" spans="1:13" ht="12.75">
      <c r="A39" t="s">
        <v>47</v>
      </c>
      <c r="C39" s="31" t="s">
        <v>28</v>
      </c>
      <c r="E39" s="33" t="s">
        <v>2323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50</v>
      </c>
      <c s="34" t="s">
        <v>82</v>
      </c>
      <c s="34" t="s">
        <v>3949</v>
      </c>
      <c s="35" t="s">
        <v>5</v>
      </c>
      <c s="6" t="s">
        <v>3950</v>
      </c>
      <c s="36" t="s">
        <v>69</v>
      </c>
      <c s="37">
        <v>874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12.75">
      <c r="A42" s="35" t="s">
        <v>59</v>
      </c>
      <c r="E42" s="40" t="s">
        <v>3951</v>
      </c>
    </row>
    <row r="43" spans="1:5" ht="63.75">
      <c r="A43" t="s">
        <v>60</v>
      </c>
      <c r="E43" s="39" t="s">
        <v>3496</v>
      </c>
    </row>
    <row r="44" spans="1:16" ht="12.75">
      <c r="A44" t="s">
        <v>50</v>
      </c>
      <c s="34" t="s">
        <v>85</v>
      </c>
      <c s="34" t="s">
        <v>3710</v>
      </c>
      <c s="35" t="s">
        <v>5</v>
      </c>
      <c s="6" t="s">
        <v>3711</v>
      </c>
      <c s="36" t="s">
        <v>144</v>
      </c>
      <c s="37">
        <v>329.65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25.5">
      <c r="A46" s="35" t="s">
        <v>59</v>
      </c>
      <c r="E46" s="40" t="s">
        <v>3952</v>
      </c>
    </row>
    <row r="47" spans="1:5" ht="369.75">
      <c r="A47" t="s">
        <v>60</v>
      </c>
      <c r="E47" s="39" t="s">
        <v>2888</v>
      </c>
    </row>
    <row r="48" spans="1:16" ht="12.75">
      <c r="A48" t="s">
        <v>50</v>
      </c>
      <c s="34" t="s">
        <v>88</v>
      </c>
      <c s="34" t="s">
        <v>3953</v>
      </c>
      <c s="35" t="s">
        <v>5</v>
      </c>
      <c s="6" t="s">
        <v>3954</v>
      </c>
      <c s="36" t="s">
        <v>79</v>
      </c>
      <c s="37">
        <v>46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3955</v>
      </c>
    </row>
    <row r="51" spans="1:5" ht="153">
      <c r="A51" t="s">
        <v>60</v>
      </c>
      <c r="E51" s="39" t="s">
        <v>3956</v>
      </c>
    </row>
    <row r="52" spans="1:16" ht="12.75">
      <c r="A52" t="s">
        <v>50</v>
      </c>
      <c s="34" t="s">
        <v>91</v>
      </c>
      <c s="34" t="s">
        <v>3957</v>
      </c>
      <c s="35" t="s">
        <v>5</v>
      </c>
      <c s="6" t="s">
        <v>3958</v>
      </c>
      <c s="36" t="s">
        <v>69</v>
      </c>
      <c s="37">
        <v>414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12.75">
      <c r="A54" s="35" t="s">
        <v>59</v>
      </c>
      <c r="E54" s="40" t="s">
        <v>3959</v>
      </c>
    </row>
    <row r="55" spans="1:5" ht="12.75">
      <c r="A55" t="s">
        <v>60</v>
      </c>
      <c r="E55" s="39" t="s">
        <v>3960</v>
      </c>
    </row>
    <row r="56" spans="1:16" ht="25.5">
      <c r="A56" t="s">
        <v>50</v>
      </c>
      <c s="34" t="s">
        <v>94</v>
      </c>
      <c s="34" t="s">
        <v>3961</v>
      </c>
      <c s="35" t="s">
        <v>5</v>
      </c>
      <c s="6" t="s">
        <v>3962</v>
      </c>
      <c s="36" t="s">
        <v>79</v>
      </c>
      <c s="37">
        <v>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25.5">
      <c r="A58" s="35" t="s">
        <v>59</v>
      </c>
      <c r="E58" s="40" t="s">
        <v>3963</v>
      </c>
    </row>
    <row r="59" spans="1:5" ht="63.75">
      <c r="A59" t="s">
        <v>60</v>
      </c>
      <c r="E59" s="39" t="s">
        <v>3964</v>
      </c>
    </row>
    <row r="60" spans="1:16" ht="12.75">
      <c r="A60" t="s">
        <v>50</v>
      </c>
      <c s="34" t="s">
        <v>179</v>
      </c>
      <c s="34" t="s">
        <v>3862</v>
      </c>
      <c s="35" t="s">
        <v>5</v>
      </c>
      <c s="6" t="s">
        <v>3863</v>
      </c>
      <c s="36" t="s">
        <v>55</v>
      </c>
      <c s="37">
        <v>121.52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76.5">
      <c r="A62" s="35" t="s">
        <v>59</v>
      </c>
      <c r="E62" s="40" t="s">
        <v>3965</v>
      </c>
    </row>
    <row r="63" spans="1:5" ht="76.5">
      <c r="A63" t="s">
        <v>60</v>
      </c>
      <c r="E63" s="39" t="s">
        <v>3966</v>
      </c>
    </row>
    <row r="64" spans="1:16" ht="12.75">
      <c r="A64" t="s">
        <v>50</v>
      </c>
      <c s="34" t="s">
        <v>180</v>
      </c>
      <c s="34" t="s">
        <v>3866</v>
      </c>
      <c s="35" t="s">
        <v>5</v>
      </c>
      <c s="6" t="s">
        <v>3867</v>
      </c>
      <c s="36" t="s">
        <v>144</v>
      </c>
      <c s="37">
        <v>90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38.25">
      <c r="A66" s="35" t="s">
        <v>59</v>
      </c>
      <c r="E66" s="40" t="s">
        <v>3967</v>
      </c>
    </row>
    <row r="67" spans="1:5" ht="25.5">
      <c r="A67" t="s">
        <v>60</v>
      </c>
      <c r="E67" s="39" t="s">
        <v>3869</v>
      </c>
    </row>
    <row r="68" spans="1:13" ht="12.75">
      <c r="A68" t="s">
        <v>47</v>
      </c>
      <c r="C68" s="31" t="s">
        <v>26</v>
      </c>
      <c r="E68" s="33" t="s">
        <v>2427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50</v>
      </c>
      <c s="34" t="s">
        <v>97</v>
      </c>
      <c s="34" t="s">
        <v>3301</v>
      </c>
      <c s="35" t="s">
        <v>5</v>
      </c>
      <c s="6" t="s">
        <v>3302</v>
      </c>
      <c s="36" t="s">
        <v>144</v>
      </c>
      <c s="37">
        <v>27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25.5">
      <c r="A71" s="35" t="s">
        <v>59</v>
      </c>
      <c r="E71" s="40" t="s">
        <v>3968</v>
      </c>
    </row>
    <row r="72" spans="1:5" ht="382.5">
      <c r="A72" t="s">
        <v>60</v>
      </c>
      <c r="E72" s="39" t="s">
        <v>3304</v>
      </c>
    </row>
    <row r="73" spans="1:16" ht="12.75">
      <c r="A73" t="s">
        <v>50</v>
      </c>
      <c s="34" t="s">
        <v>100</v>
      </c>
      <c s="34" t="s">
        <v>2895</v>
      </c>
      <c s="35" t="s">
        <v>5</v>
      </c>
      <c s="6" t="s">
        <v>2896</v>
      </c>
      <c s="36" t="s">
        <v>144</v>
      </c>
      <c s="37">
        <v>255.44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25.5">
      <c r="A75" s="35" t="s">
        <v>59</v>
      </c>
      <c r="E75" s="40" t="s">
        <v>3969</v>
      </c>
    </row>
    <row r="76" spans="1:5" ht="369.75">
      <c r="A76" t="s">
        <v>60</v>
      </c>
      <c r="E76" s="39" t="s">
        <v>2431</v>
      </c>
    </row>
    <row r="77" spans="1:16" ht="12.75">
      <c r="A77" t="s">
        <v>50</v>
      </c>
      <c s="34" t="s">
        <v>103</v>
      </c>
      <c s="34" t="s">
        <v>2898</v>
      </c>
      <c s="35" t="s">
        <v>5</v>
      </c>
      <c s="6" t="s">
        <v>2899</v>
      </c>
      <c s="36" t="s">
        <v>55</v>
      </c>
      <c s="37">
        <v>57.434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</v>
      </c>
      <c>
        <f>(M77*21)/100</f>
      </c>
      <c t="s">
        <v>28</v>
      </c>
    </row>
    <row r="78" spans="1:5" ht="12.75">
      <c r="A78" s="35" t="s">
        <v>57</v>
      </c>
      <c r="E78" s="39" t="s">
        <v>3970</v>
      </c>
    </row>
    <row r="79" spans="1:5" ht="38.25">
      <c r="A79" s="35" t="s">
        <v>59</v>
      </c>
      <c r="E79" s="40" t="s">
        <v>3971</v>
      </c>
    </row>
    <row r="80" spans="1:5" ht="267.75">
      <c r="A80" t="s">
        <v>60</v>
      </c>
      <c r="E80" s="39" t="s">
        <v>2901</v>
      </c>
    </row>
    <row r="81" spans="1:13" ht="12.75">
      <c r="A81" t="s">
        <v>47</v>
      </c>
      <c r="C81" s="31" t="s">
        <v>4</v>
      </c>
      <c r="E81" s="33" t="s">
        <v>2328</v>
      </c>
      <c r="J81" s="32">
        <f>0</f>
      </c>
      <c s="32">
        <f>0</f>
      </c>
      <c s="32">
        <f>0+L82+L86+L90</f>
      </c>
      <c s="32">
        <f>0+M82+M86+M90</f>
      </c>
    </row>
    <row r="82" spans="1:16" ht="12.75">
      <c r="A82" t="s">
        <v>50</v>
      </c>
      <c s="34" t="s">
        <v>110</v>
      </c>
      <c s="34" t="s">
        <v>2763</v>
      </c>
      <c s="35" t="s">
        <v>5</v>
      </c>
      <c s="6" t="s">
        <v>2764</v>
      </c>
      <c s="36" t="s">
        <v>144</v>
      </c>
      <c s="37">
        <v>66.2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25.5">
      <c r="A84" s="35" t="s">
        <v>59</v>
      </c>
      <c r="E84" s="40" t="s">
        <v>3972</v>
      </c>
    </row>
    <row r="85" spans="1:5" ht="369.75">
      <c r="A85" t="s">
        <v>60</v>
      </c>
      <c r="E85" s="39" t="s">
        <v>2431</v>
      </c>
    </row>
    <row r="86" spans="1:16" ht="12.75">
      <c r="A86" t="s">
        <v>50</v>
      </c>
      <c s="34" t="s">
        <v>113</v>
      </c>
      <c s="34" t="s">
        <v>2432</v>
      </c>
      <c s="35" t="s">
        <v>5</v>
      </c>
      <c s="6" t="s">
        <v>2433</v>
      </c>
      <c s="36" t="s">
        <v>144</v>
      </c>
      <c s="37">
        <v>25.31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63.75">
      <c r="A88" s="35" t="s">
        <v>59</v>
      </c>
      <c r="E88" s="40" t="s">
        <v>3973</v>
      </c>
    </row>
    <row r="89" spans="1:5" ht="369.75">
      <c r="A89" t="s">
        <v>60</v>
      </c>
      <c r="E89" s="39" t="s">
        <v>2431</v>
      </c>
    </row>
    <row r="90" spans="1:16" ht="12.75">
      <c r="A90" t="s">
        <v>50</v>
      </c>
      <c s="34" t="s">
        <v>116</v>
      </c>
      <c s="34" t="s">
        <v>3326</v>
      </c>
      <c s="35" t="s">
        <v>5</v>
      </c>
      <c s="6" t="s">
        <v>2767</v>
      </c>
      <c s="36" t="s">
        <v>144</v>
      </c>
      <c s="37">
        <v>0.26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3974</v>
      </c>
    </row>
    <row r="93" spans="1:5" ht="102">
      <c r="A93" t="s">
        <v>60</v>
      </c>
      <c r="E93" s="39" t="s">
        <v>2769</v>
      </c>
    </row>
    <row r="94" spans="1:13" ht="12.75">
      <c r="A94" t="s">
        <v>47</v>
      </c>
      <c r="C94" s="31" t="s">
        <v>65</v>
      </c>
      <c r="E94" s="33" t="s">
        <v>1304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50</v>
      </c>
      <c s="34" t="s">
        <v>119</v>
      </c>
      <c s="34" t="s">
        <v>3343</v>
      </c>
      <c s="35" t="s">
        <v>5</v>
      </c>
      <c s="6" t="s">
        <v>3344</v>
      </c>
      <c s="36" t="s">
        <v>151</v>
      </c>
      <c s="37">
        <v>1051.4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25.5">
      <c r="A97" s="35" t="s">
        <v>59</v>
      </c>
      <c r="E97" s="40" t="s">
        <v>3975</v>
      </c>
    </row>
    <row r="98" spans="1:5" ht="191.25">
      <c r="A98" t="s">
        <v>60</v>
      </c>
      <c r="E98" s="39" t="s">
        <v>2936</v>
      </c>
    </row>
    <row r="99" spans="1:13" ht="12.75">
      <c r="A99" t="s">
        <v>47</v>
      </c>
      <c r="C99" s="31" t="s">
        <v>82</v>
      </c>
      <c r="E99" s="33" t="s">
        <v>2784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50</v>
      </c>
      <c s="34" t="s">
        <v>122</v>
      </c>
      <c s="34" t="s">
        <v>3976</v>
      </c>
      <c s="35" t="s">
        <v>5</v>
      </c>
      <c s="6" t="s">
        <v>3977</v>
      </c>
      <c s="36" t="s">
        <v>69</v>
      </c>
      <c s="37">
        <v>145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25.5">
      <c r="A102" s="35" t="s">
        <v>59</v>
      </c>
      <c r="E102" s="40" t="s">
        <v>3978</v>
      </c>
    </row>
    <row r="103" spans="1:5" ht="242.25">
      <c r="A103" t="s">
        <v>60</v>
      </c>
      <c r="E103" s="39" t="s">
        <v>3373</v>
      </c>
    </row>
    <row r="104" spans="1:13" ht="12.75">
      <c r="A104" t="s">
        <v>47</v>
      </c>
      <c r="C104" s="31" t="s">
        <v>85</v>
      </c>
      <c r="E104" s="33" t="s">
        <v>2337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12.75">
      <c r="A105" t="s">
        <v>50</v>
      </c>
      <c s="34" t="s">
        <v>125</v>
      </c>
      <c s="34" t="s">
        <v>3839</v>
      </c>
      <c s="35" t="s">
        <v>5</v>
      </c>
      <c s="6" t="s">
        <v>3840</v>
      </c>
      <c s="36" t="s">
        <v>144</v>
      </c>
      <c s="37">
        <v>48.26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12.75">
      <c r="A107" s="35" t="s">
        <v>59</v>
      </c>
      <c r="E107" s="40" t="s">
        <v>3979</v>
      </c>
    </row>
    <row r="108" spans="1:5" ht="114.75">
      <c r="A108" t="s">
        <v>60</v>
      </c>
      <c r="E108" s="39" t="s">
        <v>2327</v>
      </c>
    </row>
    <row r="109" spans="1:16" ht="12.75">
      <c r="A109" t="s">
        <v>50</v>
      </c>
      <c s="34" t="s">
        <v>128</v>
      </c>
      <c s="34" t="s">
        <v>3384</v>
      </c>
      <c s="35" t="s">
        <v>5</v>
      </c>
      <c s="6" t="s">
        <v>3385</v>
      </c>
      <c s="36" t="s">
        <v>144</v>
      </c>
      <c s="37">
        <v>30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70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25.5">
      <c r="A111" s="35" t="s">
        <v>59</v>
      </c>
      <c r="E111" s="40" t="s">
        <v>3980</v>
      </c>
    </row>
    <row r="112" spans="1:5" ht="114.75">
      <c r="A112" t="s">
        <v>60</v>
      </c>
      <c r="E112" s="39" t="s">
        <v>2327</v>
      </c>
    </row>
    <row r="113" spans="1:16" ht="12.75">
      <c r="A113" t="s">
        <v>50</v>
      </c>
      <c s="34" t="s">
        <v>184</v>
      </c>
      <c s="34" t="s">
        <v>3981</v>
      </c>
      <c s="35" t="s">
        <v>5</v>
      </c>
      <c s="6" t="s">
        <v>3982</v>
      </c>
      <c s="36" t="s">
        <v>69</v>
      </c>
      <c s="37">
        <v>142.5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70</v>
      </c>
      <c>
        <f>(M113*21)/100</f>
      </c>
      <c t="s">
        <v>28</v>
      </c>
    </row>
    <row r="114" spans="1:5" ht="12.75">
      <c r="A114" s="35" t="s">
        <v>57</v>
      </c>
      <c r="E114" s="39" t="s">
        <v>5</v>
      </c>
    </row>
    <row r="115" spans="1:5" ht="38.25">
      <c r="A115" s="35" t="s">
        <v>59</v>
      </c>
      <c r="E115" s="40" t="s">
        <v>3983</v>
      </c>
    </row>
    <row r="116" spans="1:5" ht="89.25">
      <c r="A116" t="s">
        <v>60</v>
      </c>
      <c r="E116" s="39" t="s">
        <v>2792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COUNTIFS(L8:L475,"=0",A8:A475,"P")+COUNTIFS(L8:L475,"",A8:A475,"P")+SUM(Q8:Q475)</f>
      </c>
    </row>
    <row r="8" spans="1:13" ht="12.75">
      <c r="A8" t="s">
        <v>45</v>
      </c>
      <c r="C8" s="28" t="s">
        <v>536</v>
      </c>
      <c r="E8" s="30" t="s">
        <v>535</v>
      </c>
      <c r="J8" s="29">
        <f>0+J9+J38+J55+J64+J469+J474</f>
      </c>
      <c s="29">
        <f>0+K9+K38+K55+K64+K469+K474</f>
      </c>
      <c s="29">
        <f>0+L9+L38+L55+L64+L469+L474</f>
      </c>
      <c s="29">
        <f>0+M9+M38+M55+M64+M469+M474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51</v>
      </c>
      <c s="34" t="s">
        <v>537</v>
      </c>
      <c s="35" t="s">
        <v>538</v>
      </c>
      <c s="6" t="s">
        <v>539</v>
      </c>
      <c s="36" t="s">
        <v>55</v>
      </c>
      <c s="37">
        <v>23.45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240</v>
      </c>
      <c s="35" t="s">
        <v>241</v>
      </c>
      <c s="6" t="s">
        <v>242</v>
      </c>
      <c s="36" t="s">
        <v>55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5</v>
      </c>
    </row>
    <row r="17" spans="1:5" ht="255">
      <c r="A17" t="s">
        <v>60</v>
      </c>
      <c r="E17" s="39" t="s">
        <v>61</v>
      </c>
    </row>
    <row r="18" spans="1:16" ht="25.5">
      <c r="A18" t="s">
        <v>50</v>
      </c>
      <c s="34" t="s">
        <v>26</v>
      </c>
      <c s="34" t="s">
        <v>52</v>
      </c>
      <c s="35" t="s">
        <v>53</v>
      </c>
      <c s="6" t="s">
        <v>54</v>
      </c>
      <c s="36" t="s">
        <v>55</v>
      </c>
      <c s="37">
        <v>0.12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5</v>
      </c>
    </row>
    <row r="21" spans="1:5" ht="255">
      <c r="A21" t="s">
        <v>60</v>
      </c>
      <c r="E21" s="39" t="s">
        <v>61</v>
      </c>
    </row>
    <row r="22" spans="1:16" ht="38.25">
      <c r="A22" t="s">
        <v>50</v>
      </c>
      <c s="34" t="s">
        <v>4</v>
      </c>
      <c s="34" t="s">
        <v>243</v>
      </c>
      <c s="35" t="s">
        <v>244</v>
      </c>
      <c s="6" t="s">
        <v>245</v>
      </c>
      <c s="36" t="s">
        <v>55</v>
      </c>
      <c s="37">
        <v>0.06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5</v>
      </c>
    </row>
    <row r="25" spans="1:5" ht="255">
      <c r="A25" t="s">
        <v>60</v>
      </c>
      <c r="E25" s="39" t="s">
        <v>61</v>
      </c>
    </row>
    <row r="26" spans="1:16" ht="25.5">
      <c r="A26" t="s">
        <v>50</v>
      </c>
      <c s="34" t="s">
        <v>74</v>
      </c>
      <c s="34" t="s">
        <v>138</v>
      </c>
      <c s="35" t="s">
        <v>139</v>
      </c>
      <c s="6" t="s">
        <v>140</v>
      </c>
      <c s="36" t="s">
        <v>55</v>
      </c>
      <c s="37">
        <v>0.013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12.75">
      <c r="A28" s="35" t="s">
        <v>59</v>
      </c>
      <c r="E28" s="40" t="s">
        <v>5</v>
      </c>
    </row>
    <row r="29" spans="1:5" ht="255">
      <c r="A29" t="s">
        <v>60</v>
      </c>
      <c r="E29" s="39" t="s">
        <v>61</v>
      </c>
    </row>
    <row r="30" spans="1:16" ht="25.5">
      <c r="A30" t="s">
        <v>50</v>
      </c>
      <c s="34" t="s">
        <v>27</v>
      </c>
      <c s="34" t="s">
        <v>62</v>
      </c>
      <c s="35" t="s">
        <v>63</v>
      </c>
      <c s="6" t="s">
        <v>64</v>
      </c>
      <c s="36" t="s">
        <v>55</v>
      </c>
      <c s="37">
        <v>0.26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5</v>
      </c>
    </row>
    <row r="33" spans="1:5" ht="255">
      <c r="A33" t="s">
        <v>60</v>
      </c>
      <c r="E33" s="39" t="s">
        <v>61</v>
      </c>
    </row>
    <row r="34" spans="1:16" ht="25.5">
      <c r="A34" t="s">
        <v>50</v>
      </c>
      <c s="34" t="s">
        <v>65</v>
      </c>
      <c s="34" t="s">
        <v>249</v>
      </c>
      <c s="35" t="s">
        <v>250</v>
      </c>
      <c s="6" t="s">
        <v>251</v>
      </c>
      <c s="36" t="s">
        <v>55</v>
      </c>
      <c s="37">
        <v>0.42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12.75">
      <c r="A36" s="35" t="s">
        <v>59</v>
      </c>
      <c r="E36" s="40" t="s">
        <v>5</v>
      </c>
    </row>
    <row r="37" spans="1:5" ht="255">
      <c r="A37" t="s">
        <v>60</v>
      </c>
      <c r="E37" s="39" t="s">
        <v>61</v>
      </c>
    </row>
    <row r="38" spans="1:13" ht="12.75">
      <c r="A38" t="s">
        <v>47</v>
      </c>
      <c r="C38" s="31" t="s">
        <v>51</v>
      </c>
      <c r="E38" s="33" t="s">
        <v>141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50</v>
      </c>
      <c s="34" t="s">
        <v>82</v>
      </c>
      <c s="34" t="s">
        <v>540</v>
      </c>
      <c s="35" t="s">
        <v>5</v>
      </c>
      <c s="6" t="s">
        <v>541</v>
      </c>
      <c s="36" t="s">
        <v>144</v>
      </c>
      <c s="37">
        <v>1243.89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71</v>
      </c>
    </row>
    <row r="43" spans="1:16" ht="12.75">
      <c r="A43" t="s">
        <v>50</v>
      </c>
      <c s="34" t="s">
        <v>85</v>
      </c>
      <c s="34" t="s">
        <v>145</v>
      </c>
      <c s="35" t="s">
        <v>5</v>
      </c>
      <c s="6" t="s">
        <v>146</v>
      </c>
      <c s="36" t="s">
        <v>69</v>
      </c>
      <c s="37">
        <v>59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5</v>
      </c>
    </row>
    <row r="46" spans="1:5" ht="12.75">
      <c r="A46" t="s">
        <v>60</v>
      </c>
      <c r="E46" s="39" t="s">
        <v>71</v>
      </c>
    </row>
    <row r="47" spans="1:16" ht="12.75">
      <c r="A47" t="s">
        <v>50</v>
      </c>
      <c s="34" t="s">
        <v>88</v>
      </c>
      <c s="34" t="s">
        <v>147</v>
      </c>
      <c s="35" t="s">
        <v>5</v>
      </c>
      <c s="6" t="s">
        <v>148</v>
      </c>
      <c s="36" t="s">
        <v>144</v>
      </c>
      <c s="37">
        <v>1243.89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5</v>
      </c>
    </row>
    <row r="50" spans="1:5" ht="12.75">
      <c r="A50" t="s">
        <v>60</v>
      </c>
      <c r="E50" s="39" t="s">
        <v>71</v>
      </c>
    </row>
    <row r="51" spans="1:16" ht="12.75">
      <c r="A51" t="s">
        <v>50</v>
      </c>
      <c s="34" t="s">
        <v>91</v>
      </c>
      <c s="34" t="s">
        <v>149</v>
      </c>
      <c s="35" t="s">
        <v>5</v>
      </c>
      <c s="6" t="s">
        <v>150</v>
      </c>
      <c s="36" t="s">
        <v>151</v>
      </c>
      <c s="37">
        <v>2973.9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5</v>
      </c>
    </row>
    <row r="54" spans="1:5" ht="12.75">
      <c r="A54" t="s">
        <v>60</v>
      </c>
      <c r="E54" s="39" t="s">
        <v>71</v>
      </c>
    </row>
    <row r="55" spans="1:13" ht="12.75">
      <c r="A55" t="s">
        <v>47</v>
      </c>
      <c r="C55" s="31" t="s">
        <v>4</v>
      </c>
      <c r="E55" s="33" t="s">
        <v>542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50</v>
      </c>
      <c s="34" t="s">
        <v>94</v>
      </c>
      <c s="34" t="s">
        <v>543</v>
      </c>
      <c s="35" t="s">
        <v>5</v>
      </c>
      <c s="6" t="s">
        <v>544</v>
      </c>
      <c s="36" t="s">
        <v>144</v>
      </c>
      <c s="37">
        <v>3.921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5</v>
      </c>
    </row>
    <row r="59" spans="1:5" ht="12.75">
      <c r="A59" t="s">
        <v>60</v>
      </c>
      <c r="E59" s="39" t="s">
        <v>71</v>
      </c>
    </row>
    <row r="60" spans="1:16" ht="12.75">
      <c r="A60" t="s">
        <v>50</v>
      </c>
      <c s="34" t="s">
        <v>97</v>
      </c>
      <c s="34" t="s">
        <v>545</v>
      </c>
      <c s="35" t="s">
        <v>5</v>
      </c>
      <c s="6" t="s">
        <v>546</v>
      </c>
      <c s="36" t="s">
        <v>151</v>
      </c>
      <c s="37">
        <v>30.16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2.75">
      <c r="A62" s="35" t="s">
        <v>59</v>
      </c>
      <c r="E62" s="40" t="s">
        <v>5</v>
      </c>
    </row>
    <row r="63" spans="1:5" ht="12.75">
      <c r="A63" t="s">
        <v>60</v>
      </c>
      <c r="E63" s="39" t="s">
        <v>71</v>
      </c>
    </row>
    <row r="64" spans="1:13" ht="12.75">
      <c r="A64" t="s">
        <v>47</v>
      </c>
      <c r="C64" s="31" t="s">
        <v>65</v>
      </c>
      <c r="E64" s="33" t="s">
        <v>66</v>
      </c>
      <c r="J64" s="32">
        <f>0</f>
      </c>
      <c s="32">
        <f>0</f>
      </c>
      <c s="32">
        <f>0+L65+L69+L73+L77+L81+L85+L89+L93+L97+L101+L105+L109+L113+L117+L121+L125+L129+L133+L137+L141+L145+L149+L153+L157+L161+L165+L169+L173+L177+L181+L185+L189+L193+L197+L201+L205+L209+L213+L217+L221+L225+L229+L233+L237+L241+L245+L249+L253+L257+L261+L265+L269+L273+L277+L281+L285+L289+L293+L297+L301+L305+L309+L313+L317+L321+L325+L329+L333+L337+L341+L345+L349+L353+L357+L361+L365+L369+L373+L377+L381+L385+L389+L393+L397+L401+L405+L409+L413+L417+L421+L425+L429+L433+L437+L441+L445+L449+L453+L457+L461+L465</f>
      </c>
      <c s="32">
        <f>0+M65+M69+M73+M77+M81+M85+M89+M93+M97+M101+M105+M109+M113+M117+M121+M125+M129+M133+M137+M141+M145+M149+M153+M157+M161+M165+M169+M173+M177+M181+M185+M189+M193+M197+M201+M205+M209+M213+M217+M221+M225+M229+M233+M237+M241+M245+M249+M253+M257+M261+M265+M269+M273+M277+M281+M285+M289+M293+M297+M301+M305+M309+M313+M317+M321+M325+M329+M333+M337+M341+M345+M349+M353+M357+M361+M365+M369+M373+M377+M381+M385+M389+M393+M397+M401+M405+M409+M413+M417+M421+M425+M429+M433+M437+M441+M445+M449+M453+M457+M461+M465</f>
      </c>
    </row>
    <row r="65" spans="1:16" ht="12.75">
      <c r="A65" t="s">
        <v>50</v>
      </c>
      <c s="34" t="s">
        <v>100</v>
      </c>
      <c s="34" t="s">
        <v>152</v>
      </c>
      <c s="35" t="s">
        <v>5</v>
      </c>
      <c s="6" t="s">
        <v>153</v>
      </c>
      <c s="36" t="s">
        <v>79</v>
      </c>
      <c s="37">
        <v>82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12.75">
      <c r="A67" s="35" t="s">
        <v>59</v>
      </c>
      <c r="E67" s="40" t="s">
        <v>5</v>
      </c>
    </row>
    <row r="68" spans="1:5" ht="12.75">
      <c r="A68" t="s">
        <v>60</v>
      </c>
      <c r="E68" s="39" t="s">
        <v>71</v>
      </c>
    </row>
    <row r="69" spans="1:16" ht="12.75">
      <c r="A69" t="s">
        <v>50</v>
      </c>
      <c s="34" t="s">
        <v>103</v>
      </c>
      <c s="34" t="s">
        <v>253</v>
      </c>
      <c s="35" t="s">
        <v>5</v>
      </c>
      <c s="6" t="s">
        <v>254</v>
      </c>
      <c s="36" t="s">
        <v>69</v>
      </c>
      <c s="37">
        <v>4100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12.75">
      <c r="A71" s="35" t="s">
        <v>59</v>
      </c>
      <c r="E71" s="40" t="s">
        <v>5</v>
      </c>
    </row>
    <row r="72" spans="1:5" ht="12.75">
      <c r="A72" t="s">
        <v>60</v>
      </c>
      <c r="E72" s="39" t="s">
        <v>71</v>
      </c>
    </row>
    <row r="73" spans="1:16" ht="12.75">
      <c r="A73" t="s">
        <v>50</v>
      </c>
      <c s="34" t="s">
        <v>110</v>
      </c>
      <c s="34" t="s">
        <v>255</v>
      </c>
      <c s="35" t="s">
        <v>5</v>
      </c>
      <c s="6" t="s">
        <v>256</v>
      </c>
      <c s="36" t="s">
        <v>69</v>
      </c>
      <c s="37">
        <v>382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12.75">
      <c r="A75" s="35" t="s">
        <v>59</v>
      </c>
      <c r="E75" s="40" t="s">
        <v>5</v>
      </c>
    </row>
    <row r="76" spans="1:5" ht="12.75">
      <c r="A76" t="s">
        <v>60</v>
      </c>
      <c r="E76" s="39" t="s">
        <v>71</v>
      </c>
    </row>
    <row r="77" spans="1:16" ht="12.75">
      <c r="A77" t="s">
        <v>50</v>
      </c>
      <c s="34" t="s">
        <v>113</v>
      </c>
      <c s="34" t="s">
        <v>154</v>
      </c>
      <c s="35" t="s">
        <v>5</v>
      </c>
      <c s="6" t="s">
        <v>155</v>
      </c>
      <c s="36" t="s">
        <v>69</v>
      </c>
      <c s="37">
        <v>547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12.75">
      <c r="A79" s="35" t="s">
        <v>59</v>
      </c>
      <c r="E79" s="40" t="s">
        <v>5</v>
      </c>
    </row>
    <row r="80" spans="1:5" ht="12.75">
      <c r="A80" t="s">
        <v>60</v>
      </c>
      <c r="E80" s="39" t="s">
        <v>71</v>
      </c>
    </row>
    <row r="81" spans="1:16" ht="12.75">
      <c r="A81" t="s">
        <v>50</v>
      </c>
      <c s="34" t="s">
        <v>116</v>
      </c>
      <c s="34" t="s">
        <v>156</v>
      </c>
      <c s="35" t="s">
        <v>5</v>
      </c>
      <c s="6" t="s">
        <v>157</v>
      </c>
      <c s="36" t="s">
        <v>69</v>
      </c>
      <c s="37">
        <v>1840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12.75">
      <c r="A83" s="35" t="s">
        <v>59</v>
      </c>
      <c r="E83" s="40" t="s">
        <v>5</v>
      </c>
    </row>
    <row r="84" spans="1:5" ht="12.75">
      <c r="A84" t="s">
        <v>60</v>
      </c>
      <c r="E84" s="39" t="s">
        <v>71</v>
      </c>
    </row>
    <row r="85" spans="1:16" ht="25.5">
      <c r="A85" t="s">
        <v>50</v>
      </c>
      <c s="34" t="s">
        <v>119</v>
      </c>
      <c s="34" t="s">
        <v>547</v>
      </c>
      <c s="35" t="s">
        <v>5</v>
      </c>
      <c s="6" t="s">
        <v>548</v>
      </c>
      <c s="36" t="s">
        <v>79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12.75">
      <c r="A87" s="35" t="s">
        <v>59</v>
      </c>
      <c r="E87" s="40" t="s">
        <v>5</v>
      </c>
    </row>
    <row r="88" spans="1:5" ht="12.75">
      <c r="A88" t="s">
        <v>60</v>
      </c>
      <c r="E88" s="39" t="s">
        <v>71</v>
      </c>
    </row>
    <row r="89" spans="1:16" ht="25.5">
      <c r="A89" t="s">
        <v>50</v>
      </c>
      <c s="34" t="s">
        <v>122</v>
      </c>
      <c s="34" t="s">
        <v>160</v>
      </c>
      <c s="35" t="s">
        <v>5</v>
      </c>
      <c s="6" t="s">
        <v>161</v>
      </c>
      <c s="36" t="s">
        <v>69</v>
      </c>
      <c s="37">
        <v>499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12.75">
      <c r="A91" s="35" t="s">
        <v>59</v>
      </c>
      <c r="E91" s="40" t="s">
        <v>5</v>
      </c>
    </row>
    <row r="92" spans="1:5" ht="12.75">
      <c r="A92" t="s">
        <v>60</v>
      </c>
      <c r="E92" s="39" t="s">
        <v>71</v>
      </c>
    </row>
    <row r="93" spans="1:16" ht="25.5">
      <c r="A93" t="s">
        <v>50</v>
      </c>
      <c s="34" t="s">
        <v>125</v>
      </c>
      <c s="34" t="s">
        <v>162</v>
      </c>
      <c s="35" t="s">
        <v>5</v>
      </c>
      <c s="6" t="s">
        <v>163</v>
      </c>
      <c s="36" t="s">
        <v>69</v>
      </c>
      <c s="37">
        <v>499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70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12.75">
      <c r="A95" s="35" t="s">
        <v>59</v>
      </c>
      <c r="E95" s="40" t="s">
        <v>5</v>
      </c>
    </row>
    <row r="96" spans="1:5" ht="12.75">
      <c r="A96" t="s">
        <v>60</v>
      </c>
      <c r="E96" s="39" t="s">
        <v>71</v>
      </c>
    </row>
    <row r="97" spans="1:16" ht="25.5">
      <c r="A97" t="s">
        <v>50</v>
      </c>
      <c s="34" t="s">
        <v>128</v>
      </c>
      <c s="34" t="s">
        <v>549</v>
      </c>
      <c s="35" t="s">
        <v>5</v>
      </c>
      <c s="6" t="s">
        <v>550</v>
      </c>
      <c s="36" t="s">
        <v>79</v>
      </c>
      <c s="37">
        <v>33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70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12.75">
      <c r="A99" s="35" t="s">
        <v>59</v>
      </c>
      <c r="E99" s="40" t="s">
        <v>5</v>
      </c>
    </row>
    <row r="100" spans="1:5" ht="12.75">
      <c r="A100" t="s">
        <v>60</v>
      </c>
      <c r="E100" s="39" t="s">
        <v>71</v>
      </c>
    </row>
    <row r="101" spans="1:16" ht="25.5">
      <c r="A101" t="s">
        <v>50</v>
      </c>
      <c s="34" t="s">
        <v>179</v>
      </c>
      <c s="34" t="s">
        <v>164</v>
      </c>
      <c s="35" t="s">
        <v>5</v>
      </c>
      <c s="6" t="s">
        <v>165</v>
      </c>
      <c s="36" t="s">
        <v>79</v>
      </c>
      <c s="37">
        <v>28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70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12.75">
      <c r="A103" s="35" t="s">
        <v>59</v>
      </c>
      <c r="E103" s="40" t="s">
        <v>5</v>
      </c>
    </row>
    <row r="104" spans="1:5" ht="12.75">
      <c r="A104" t="s">
        <v>60</v>
      </c>
      <c r="E104" s="39" t="s">
        <v>71</v>
      </c>
    </row>
    <row r="105" spans="1:16" ht="12.75">
      <c r="A105" t="s">
        <v>50</v>
      </c>
      <c s="34" t="s">
        <v>180</v>
      </c>
      <c s="34" t="s">
        <v>166</v>
      </c>
      <c s="35" t="s">
        <v>5</v>
      </c>
      <c s="6" t="s">
        <v>167</v>
      </c>
      <c s="36" t="s">
        <v>69</v>
      </c>
      <c s="37">
        <v>1174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12.75">
      <c r="A107" s="35" t="s">
        <v>59</v>
      </c>
      <c r="E107" s="40" t="s">
        <v>5</v>
      </c>
    </row>
    <row r="108" spans="1:5" ht="12.75">
      <c r="A108" t="s">
        <v>60</v>
      </c>
      <c r="E108" s="39" t="s">
        <v>71</v>
      </c>
    </row>
    <row r="109" spans="1:16" ht="12.75">
      <c r="A109" t="s">
        <v>50</v>
      </c>
      <c s="34" t="s">
        <v>184</v>
      </c>
      <c s="34" t="s">
        <v>551</v>
      </c>
      <c s="35" t="s">
        <v>5</v>
      </c>
      <c s="6" t="s">
        <v>552</v>
      </c>
      <c s="36" t="s">
        <v>69</v>
      </c>
      <c s="37">
        <v>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70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12.75">
      <c r="A111" s="35" t="s">
        <v>59</v>
      </c>
      <c r="E111" s="40" t="s">
        <v>5</v>
      </c>
    </row>
    <row r="112" spans="1:5" ht="12.75">
      <c r="A112" t="s">
        <v>60</v>
      </c>
      <c r="E112" s="39" t="s">
        <v>71</v>
      </c>
    </row>
    <row r="113" spans="1:16" ht="12.75">
      <c r="A113" t="s">
        <v>50</v>
      </c>
      <c s="34" t="s">
        <v>187</v>
      </c>
      <c s="34" t="s">
        <v>553</v>
      </c>
      <c s="35" t="s">
        <v>5</v>
      </c>
      <c s="6" t="s">
        <v>554</v>
      </c>
      <c s="36" t="s">
        <v>79</v>
      </c>
      <c s="37">
        <v>27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70</v>
      </c>
      <c>
        <f>(M113*21)/100</f>
      </c>
      <c t="s">
        <v>28</v>
      </c>
    </row>
    <row r="114" spans="1:5" ht="12.75">
      <c r="A114" s="35" t="s">
        <v>57</v>
      </c>
      <c r="E114" s="39" t="s">
        <v>5</v>
      </c>
    </row>
    <row r="115" spans="1:5" ht="12.75">
      <c r="A115" s="35" t="s">
        <v>59</v>
      </c>
      <c r="E115" s="40" t="s">
        <v>5</v>
      </c>
    </row>
    <row r="116" spans="1:5" ht="12.75">
      <c r="A116" t="s">
        <v>60</v>
      </c>
      <c r="E116" s="39" t="s">
        <v>71</v>
      </c>
    </row>
    <row r="117" spans="1:16" ht="12.75">
      <c r="A117" t="s">
        <v>50</v>
      </c>
      <c s="34" t="s">
        <v>190</v>
      </c>
      <c s="34" t="s">
        <v>555</v>
      </c>
      <c s="35" t="s">
        <v>5</v>
      </c>
      <c s="6" t="s">
        <v>556</v>
      </c>
      <c s="36" t="s">
        <v>79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70</v>
      </c>
      <c>
        <f>(M117*21)/100</f>
      </c>
      <c t="s">
        <v>28</v>
      </c>
    </row>
    <row r="118" spans="1:5" ht="12.75">
      <c r="A118" s="35" t="s">
        <v>57</v>
      </c>
      <c r="E118" s="39" t="s">
        <v>5</v>
      </c>
    </row>
    <row r="119" spans="1:5" ht="12.75">
      <c r="A119" s="35" t="s">
        <v>59</v>
      </c>
      <c r="E119" s="40" t="s">
        <v>5</v>
      </c>
    </row>
    <row r="120" spans="1:5" ht="12.75">
      <c r="A120" t="s">
        <v>60</v>
      </c>
      <c r="E120" s="39" t="s">
        <v>71</v>
      </c>
    </row>
    <row r="121" spans="1:16" ht="12.75">
      <c r="A121" t="s">
        <v>50</v>
      </c>
      <c s="34" t="s">
        <v>193</v>
      </c>
      <c s="34" t="s">
        <v>557</v>
      </c>
      <c s="35" t="s">
        <v>5</v>
      </c>
      <c s="6" t="s">
        <v>558</v>
      </c>
      <c s="36" t="s">
        <v>79</v>
      </c>
      <c s="37">
        <v>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70</v>
      </c>
      <c>
        <f>(M121*21)/100</f>
      </c>
      <c t="s">
        <v>28</v>
      </c>
    </row>
    <row r="122" spans="1:5" ht="12.75">
      <c r="A122" s="35" t="s">
        <v>57</v>
      </c>
      <c r="E122" s="39" t="s">
        <v>5</v>
      </c>
    </row>
    <row r="123" spans="1:5" ht="12.75">
      <c r="A123" s="35" t="s">
        <v>59</v>
      </c>
      <c r="E123" s="40" t="s">
        <v>5</v>
      </c>
    </row>
    <row r="124" spans="1:5" ht="12.75">
      <c r="A124" t="s">
        <v>60</v>
      </c>
      <c r="E124" s="39" t="s">
        <v>71</v>
      </c>
    </row>
    <row r="125" spans="1:16" ht="12.75">
      <c r="A125" t="s">
        <v>50</v>
      </c>
      <c s="34" t="s">
        <v>196</v>
      </c>
      <c s="34" t="s">
        <v>559</v>
      </c>
      <c s="35" t="s">
        <v>5</v>
      </c>
      <c s="6" t="s">
        <v>560</v>
      </c>
      <c s="36" t="s">
        <v>79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70</v>
      </c>
      <c>
        <f>(M125*21)/100</f>
      </c>
      <c t="s">
        <v>28</v>
      </c>
    </row>
    <row r="126" spans="1:5" ht="12.75">
      <c r="A126" s="35" t="s">
        <v>57</v>
      </c>
      <c r="E126" s="39" t="s">
        <v>5</v>
      </c>
    </row>
    <row r="127" spans="1:5" ht="12.75">
      <c r="A127" s="35" t="s">
        <v>59</v>
      </c>
      <c r="E127" s="40" t="s">
        <v>5</v>
      </c>
    </row>
    <row r="128" spans="1:5" ht="12.75">
      <c r="A128" t="s">
        <v>60</v>
      </c>
      <c r="E128" s="39" t="s">
        <v>71</v>
      </c>
    </row>
    <row r="129" spans="1:16" ht="25.5">
      <c r="A129" t="s">
        <v>50</v>
      </c>
      <c s="34" t="s">
        <v>199</v>
      </c>
      <c s="34" t="s">
        <v>561</v>
      </c>
      <c s="35" t="s">
        <v>5</v>
      </c>
      <c s="6" t="s">
        <v>562</v>
      </c>
      <c s="36" t="s">
        <v>69</v>
      </c>
      <c s="37">
        <v>30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70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12.75">
      <c r="A131" s="35" t="s">
        <v>59</v>
      </c>
      <c r="E131" s="40" t="s">
        <v>5</v>
      </c>
    </row>
    <row r="132" spans="1:5" ht="12.75">
      <c r="A132" t="s">
        <v>60</v>
      </c>
      <c r="E132" s="39" t="s">
        <v>71</v>
      </c>
    </row>
    <row r="133" spans="1:16" ht="25.5">
      <c r="A133" t="s">
        <v>50</v>
      </c>
      <c s="34" t="s">
        <v>202</v>
      </c>
      <c s="34" t="s">
        <v>259</v>
      </c>
      <c s="35" t="s">
        <v>5</v>
      </c>
      <c s="6" t="s">
        <v>260</v>
      </c>
      <c s="36" t="s">
        <v>69</v>
      </c>
      <c s="37">
        <v>270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70</v>
      </c>
      <c>
        <f>(M133*21)/100</f>
      </c>
      <c t="s">
        <v>28</v>
      </c>
    </row>
    <row r="134" spans="1:5" ht="12.75">
      <c r="A134" s="35" t="s">
        <v>57</v>
      </c>
      <c r="E134" s="39" t="s">
        <v>5</v>
      </c>
    </row>
    <row r="135" spans="1:5" ht="12.75">
      <c r="A135" s="35" t="s">
        <v>59</v>
      </c>
      <c r="E135" s="40" t="s">
        <v>5</v>
      </c>
    </row>
    <row r="136" spans="1:5" ht="12.75">
      <c r="A136" t="s">
        <v>60</v>
      </c>
      <c r="E136" s="39" t="s">
        <v>71</v>
      </c>
    </row>
    <row r="137" spans="1:16" ht="12.75">
      <c r="A137" t="s">
        <v>50</v>
      </c>
      <c s="34" t="s">
        <v>205</v>
      </c>
      <c s="34" t="s">
        <v>261</v>
      </c>
      <c s="35" t="s">
        <v>5</v>
      </c>
      <c s="6" t="s">
        <v>262</v>
      </c>
      <c s="36" t="s">
        <v>69</v>
      </c>
      <c s="37">
        <v>220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70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12.75">
      <c r="A139" s="35" t="s">
        <v>59</v>
      </c>
      <c r="E139" s="40" t="s">
        <v>5</v>
      </c>
    </row>
    <row r="140" spans="1:5" ht="12.75">
      <c r="A140" t="s">
        <v>60</v>
      </c>
      <c r="E140" s="39" t="s">
        <v>71</v>
      </c>
    </row>
    <row r="141" spans="1:16" ht="12.75">
      <c r="A141" t="s">
        <v>50</v>
      </c>
      <c s="34" t="s">
        <v>208</v>
      </c>
      <c s="34" t="s">
        <v>263</v>
      </c>
      <c s="35" t="s">
        <v>5</v>
      </c>
      <c s="6" t="s">
        <v>264</v>
      </c>
      <c s="36" t="s">
        <v>69</v>
      </c>
      <c s="37">
        <v>145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70</v>
      </c>
      <c>
        <f>(M141*21)/100</f>
      </c>
      <c t="s">
        <v>28</v>
      </c>
    </row>
    <row r="142" spans="1:5" ht="12.75">
      <c r="A142" s="35" t="s">
        <v>57</v>
      </c>
      <c r="E142" s="39" t="s">
        <v>5</v>
      </c>
    </row>
    <row r="143" spans="1:5" ht="12.75">
      <c r="A143" s="35" t="s">
        <v>59</v>
      </c>
      <c r="E143" s="40" t="s">
        <v>5</v>
      </c>
    </row>
    <row r="144" spans="1:5" ht="12.75">
      <c r="A144" t="s">
        <v>60</v>
      </c>
      <c r="E144" s="39" t="s">
        <v>71</v>
      </c>
    </row>
    <row r="145" spans="1:16" ht="25.5">
      <c r="A145" t="s">
        <v>50</v>
      </c>
      <c s="34" t="s">
        <v>211</v>
      </c>
      <c s="34" t="s">
        <v>265</v>
      </c>
      <c s="35" t="s">
        <v>5</v>
      </c>
      <c s="6" t="s">
        <v>266</v>
      </c>
      <c s="36" t="s">
        <v>79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28</v>
      </c>
    </row>
    <row r="146" spans="1:5" ht="12.75">
      <c r="A146" s="35" t="s">
        <v>57</v>
      </c>
      <c r="E146" s="39" t="s">
        <v>5</v>
      </c>
    </row>
    <row r="147" spans="1:5" ht="12.75">
      <c r="A147" s="35" t="s">
        <v>59</v>
      </c>
      <c r="E147" s="40" t="s">
        <v>5</v>
      </c>
    </row>
    <row r="148" spans="1:5" ht="12.75">
      <c r="A148" t="s">
        <v>60</v>
      </c>
      <c r="E148" s="39" t="s">
        <v>71</v>
      </c>
    </row>
    <row r="149" spans="1:16" ht="25.5">
      <c r="A149" t="s">
        <v>50</v>
      </c>
      <c s="34" t="s">
        <v>214</v>
      </c>
      <c s="34" t="s">
        <v>267</v>
      </c>
      <c s="35" t="s">
        <v>5</v>
      </c>
      <c s="6" t="s">
        <v>268</v>
      </c>
      <c s="36" t="s">
        <v>79</v>
      </c>
      <c s="37">
        <v>10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70</v>
      </c>
      <c>
        <f>(M149*21)/100</f>
      </c>
      <c t="s">
        <v>28</v>
      </c>
    </row>
    <row r="150" spans="1:5" ht="12.75">
      <c r="A150" s="35" t="s">
        <v>57</v>
      </c>
      <c r="E150" s="39" t="s">
        <v>5</v>
      </c>
    </row>
    <row r="151" spans="1:5" ht="12.75">
      <c r="A151" s="35" t="s">
        <v>59</v>
      </c>
      <c r="E151" s="40" t="s">
        <v>5</v>
      </c>
    </row>
    <row r="152" spans="1:5" ht="12.75">
      <c r="A152" t="s">
        <v>60</v>
      </c>
      <c r="E152" s="39" t="s">
        <v>71</v>
      </c>
    </row>
    <row r="153" spans="1:16" ht="25.5">
      <c r="A153" t="s">
        <v>50</v>
      </c>
      <c s="34" t="s">
        <v>217</v>
      </c>
      <c s="34" t="s">
        <v>269</v>
      </c>
      <c s="35" t="s">
        <v>5</v>
      </c>
      <c s="6" t="s">
        <v>270</v>
      </c>
      <c s="36" t="s">
        <v>79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70</v>
      </c>
      <c>
        <f>(M153*21)/100</f>
      </c>
      <c t="s">
        <v>28</v>
      </c>
    </row>
    <row r="154" spans="1:5" ht="12.75">
      <c r="A154" s="35" t="s">
        <v>57</v>
      </c>
      <c r="E154" s="39" t="s">
        <v>5</v>
      </c>
    </row>
    <row r="155" spans="1:5" ht="12.75">
      <c r="A155" s="35" t="s">
        <v>59</v>
      </c>
      <c r="E155" s="40" t="s">
        <v>5</v>
      </c>
    </row>
    <row r="156" spans="1:5" ht="12.75">
      <c r="A156" t="s">
        <v>60</v>
      </c>
      <c r="E156" s="39" t="s">
        <v>71</v>
      </c>
    </row>
    <row r="157" spans="1:16" ht="12.75">
      <c r="A157" t="s">
        <v>50</v>
      </c>
      <c s="34" t="s">
        <v>220</v>
      </c>
      <c s="34" t="s">
        <v>168</v>
      </c>
      <c s="35" t="s">
        <v>5</v>
      </c>
      <c s="6" t="s">
        <v>169</v>
      </c>
      <c s="36" t="s">
        <v>69</v>
      </c>
      <c s="37">
        <v>3298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70</v>
      </c>
      <c>
        <f>(M157*21)/100</f>
      </c>
      <c t="s">
        <v>28</v>
      </c>
    </row>
    <row r="158" spans="1:5" ht="12.75">
      <c r="A158" s="35" t="s">
        <v>57</v>
      </c>
      <c r="E158" s="39" t="s">
        <v>5</v>
      </c>
    </row>
    <row r="159" spans="1:5" ht="12.75">
      <c r="A159" s="35" t="s">
        <v>59</v>
      </c>
      <c r="E159" s="40" t="s">
        <v>5</v>
      </c>
    </row>
    <row r="160" spans="1:5" ht="12.75">
      <c r="A160" t="s">
        <v>60</v>
      </c>
      <c r="E160" s="39" t="s">
        <v>71</v>
      </c>
    </row>
    <row r="161" spans="1:16" ht="12.75">
      <c r="A161" t="s">
        <v>50</v>
      </c>
      <c s="34" t="s">
        <v>223</v>
      </c>
      <c s="34" t="s">
        <v>170</v>
      </c>
      <c s="35" t="s">
        <v>5</v>
      </c>
      <c s="6" t="s">
        <v>171</v>
      </c>
      <c s="36" t="s">
        <v>79</v>
      </c>
      <c s="37">
        <v>76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70</v>
      </c>
      <c>
        <f>(M161*21)/100</f>
      </c>
      <c t="s">
        <v>28</v>
      </c>
    </row>
    <row r="162" spans="1:5" ht="12.75">
      <c r="A162" s="35" t="s">
        <v>57</v>
      </c>
      <c r="E162" s="39" t="s">
        <v>5</v>
      </c>
    </row>
    <row r="163" spans="1:5" ht="12.75">
      <c r="A163" s="35" t="s">
        <v>59</v>
      </c>
      <c r="E163" s="40" t="s">
        <v>5</v>
      </c>
    </row>
    <row r="164" spans="1:5" ht="12.75">
      <c r="A164" t="s">
        <v>60</v>
      </c>
      <c r="E164" s="39" t="s">
        <v>71</v>
      </c>
    </row>
    <row r="165" spans="1:16" ht="12.75">
      <c r="A165" t="s">
        <v>50</v>
      </c>
      <c s="34" t="s">
        <v>226</v>
      </c>
      <c s="34" t="s">
        <v>271</v>
      </c>
      <c s="35" t="s">
        <v>5</v>
      </c>
      <c s="6" t="s">
        <v>272</v>
      </c>
      <c s="36" t="s">
        <v>79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70</v>
      </c>
      <c>
        <f>(M165*21)/100</f>
      </c>
      <c t="s">
        <v>28</v>
      </c>
    </row>
    <row r="166" spans="1:5" ht="12.75">
      <c r="A166" s="35" t="s">
        <v>57</v>
      </c>
      <c r="E166" s="39" t="s">
        <v>5</v>
      </c>
    </row>
    <row r="167" spans="1:5" ht="12.75">
      <c r="A167" s="35" t="s">
        <v>59</v>
      </c>
      <c r="E167" s="40" t="s">
        <v>5</v>
      </c>
    </row>
    <row r="168" spans="1:5" ht="12.75">
      <c r="A168" t="s">
        <v>60</v>
      </c>
      <c r="E168" s="39" t="s">
        <v>71</v>
      </c>
    </row>
    <row r="169" spans="1:16" ht="12.75">
      <c r="A169" t="s">
        <v>50</v>
      </c>
      <c s="34" t="s">
        <v>227</v>
      </c>
      <c s="34" t="s">
        <v>172</v>
      </c>
      <c s="35" t="s">
        <v>5</v>
      </c>
      <c s="6" t="s">
        <v>173</v>
      </c>
      <c s="36" t="s">
        <v>174</v>
      </c>
      <c s="37">
        <v>125.96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70</v>
      </c>
      <c>
        <f>(M169*21)/100</f>
      </c>
      <c t="s">
        <v>28</v>
      </c>
    </row>
    <row r="170" spans="1:5" ht="12.75">
      <c r="A170" s="35" t="s">
        <v>57</v>
      </c>
      <c r="E170" s="39" t="s">
        <v>5</v>
      </c>
    </row>
    <row r="171" spans="1:5" ht="12.75">
      <c r="A171" s="35" t="s">
        <v>59</v>
      </c>
      <c r="E171" s="40" t="s">
        <v>5</v>
      </c>
    </row>
    <row r="172" spans="1:5" ht="12.75">
      <c r="A172" t="s">
        <v>60</v>
      </c>
      <c r="E172" s="39" t="s">
        <v>71</v>
      </c>
    </row>
    <row r="173" spans="1:16" ht="12.75">
      <c r="A173" t="s">
        <v>50</v>
      </c>
      <c s="34" t="s">
        <v>228</v>
      </c>
      <c s="34" t="s">
        <v>273</v>
      </c>
      <c s="35" t="s">
        <v>5</v>
      </c>
      <c s="6" t="s">
        <v>274</v>
      </c>
      <c s="36" t="s">
        <v>174</v>
      </c>
      <c s="37">
        <v>14.82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70</v>
      </c>
      <c>
        <f>(M173*21)/100</f>
      </c>
      <c t="s">
        <v>28</v>
      </c>
    </row>
    <row r="174" spans="1:5" ht="12.75">
      <c r="A174" s="35" t="s">
        <v>57</v>
      </c>
      <c r="E174" s="39" t="s">
        <v>5</v>
      </c>
    </row>
    <row r="175" spans="1:5" ht="12.75">
      <c r="A175" s="35" t="s">
        <v>59</v>
      </c>
      <c r="E175" s="40" t="s">
        <v>5</v>
      </c>
    </row>
    <row r="176" spans="1:5" ht="12.75">
      <c r="A176" t="s">
        <v>60</v>
      </c>
      <c r="E176" s="39" t="s">
        <v>71</v>
      </c>
    </row>
    <row r="177" spans="1:16" ht="12.75">
      <c r="A177" t="s">
        <v>50</v>
      </c>
      <c s="34" t="s">
        <v>231</v>
      </c>
      <c s="34" t="s">
        <v>175</v>
      </c>
      <c s="35" t="s">
        <v>5</v>
      </c>
      <c s="6" t="s">
        <v>176</v>
      </c>
      <c s="36" t="s">
        <v>174</v>
      </c>
      <c s="37">
        <v>125.96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70</v>
      </c>
      <c>
        <f>(M177*21)/100</f>
      </c>
      <c t="s">
        <v>28</v>
      </c>
    </row>
    <row r="178" spans="1:5" ht="12.75">
      <c r="A178" s="35" t="s">
        <v>57</v>
      </c>
      <c r="E178" s="39" t="s">
        <v>5</v>
      </c>
    </row>
    <row r="179" spans="1:5" ht="12.75">
      <c r="A179" s="35" t="s">
        <v>59</v>
      </c>
      <c r="E179" s="40" t="s">
        <v>5</v>
      </c>
    </row>
    <row r="180" spans="1:5" ht="12.75">
      <c r="A180" t="s">
        <v>60</v>
      </c>
      <c r="E180" s="39" t="s">
        <v>71</v>
      </c>
    </row>
    <row r="181" spans="1:16" ht="12.75">
      <c r="A181" t="s">
        <v>50</v>
      </c>
      <c s="34" t="s">
        <v>232</v>
      </c>
      <c s="34" t="s">
        <v>275</v>
      </c>
      <c s="35" t="s">
        <v>5</v>
      </c>
      <c s="6" t="s">
        <v>276</v>
      </c>
      <c s="36" t="s">
        <v>174</v>
      </c>
      <c s="37">
        <v>14.82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70</v>
      </c>
      <c>
        <f>(M181*21)/100</f>
      </c>
      <c t="s">
        <v>28</v>
      </c>
    </row>
    <row r="182" spans="1:5" ht="12.75">
      <c r="A182" s="35" t="s">
        <v>57</v>
      </c>
      <c r="E182" s="39" t="s">
        <v>5</v>
      </c>
    </row>
    <row r="183" spans="1:5" ht="12.75">
      <c r="A183" s="35" t="s">
        <v>59</v>
      </c>
      <c r="E183" s="40" t="s">
        <v>5</v>
      </c>
    </row>
    <row r="184" spans="1:5" ht="12.75">
      <c r="A184" t="s">
        <v>60</v>
      </c>
      <c r="E184" s="39" t="s">
        <v>71</v>
      </c>
    </row>
    <row r="185" spans="1:16" ht="12.75">
      <c r="A185" t="s">
        <v>50</v>
      </c>
      <c s="34" t="s">
        <v>233</v>
      </c>
      <c s="34" t="s">
        <v>67</v>
      </c>
      <c s="35" t="s">
        <v>5</v>
      </c>
      <c s="6" t="s">
        <v>68</v>
      </c>
      <c s="36" t="s">
        <v>69</v>
      </c>
      <c s="37">
        <v>10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70</v>
      </c>
      <c>
        <f>(M185*21)/100</f>
      </c>
      <c t="s">
        <v>28</v>
      </c>
    </row>
    <row r="186" spans="1:5" ht="12.75">
      <c r="A186" s="35" t="s">
        <v>57</v>
      </c>
      <c r="E186" s="39" t="s">
        <v>5</v>
      </c>
    </row>
    <row r="187" spans="1:5" ht="12.75">
      <c r="A187" s="35" t="s">
        <v>59</v>
      </c>
      <c r="E187" s="40" t="s">
        <v>5</v>
      </c>
    </row>
    <row r="188" spans="1:5" ht="12.75">
      <c r="A188" t="s">
        <v>60</v>
      </c>
      <c r="E188" s="39" t="s">
        <v>71</v>
      </c>
    </row>
    <row r="189" spans="1:16" ht="12.75">
      <c r="A189" t="s">
        <v>50</v>
      </c>
      <c s="34" t="s">
        <v>293</v>
      </c>
      <c s="34" t="s">
        <v>72</v>
      </c>
      <c s="35" t="s">
        <v>5</v>
      </c>
      <c s="6" t="s">
        <v>73</v>
      </c>
      <c s="36" t="s">
        <v>69</v>
      </c>
      <c s="37">
        <v>10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70</v>
      </c>
      <c>
        <f>(M189*21)/100</f>
      </c>
      <c t="s">
        <v>28</v>
      </c>
    </row>
    <row r="190" spans="1:5" ht="12.75">
      <c r="A190" s="35" t="s">
        <v>57</v>
      </c>
      <c r="E190" s="39" t="s">
        <v>5</v>
      </c>
    </row>
    <row r="191" spans="1:5" ht="12.75">
      <c r="A191" s="35" t="s">
        <v>59</v>
      </c>
      <c r="E191" s="40" t="s">
        <v>5</v>
      </c>
    </row>
    <row r="192" spans="1:5" ht="12.75">
      <c r="A192" t="s">
        <v>60</v>
      </c>
      <c r="E192" s="39" t="s">
        <v>71</v>
      </c>
    </row>
    <row r="193" spans="1:16" ht="12.75">
      <c r="A193" t="s">
        <v>50</v>
      </c>
      <c s="34" t="s">
        <v>296</v>
      </c>
      <c s="34" t="s">
        <v>277</v>
      </c>
      <c s="35" t="s">
        <v>5</v>
      </c>
      <c s="6" t="s">
        <v>278</v>
      </c>
      <c s="36" t="s">
        <v>69</v>
      </c>
      <c s="37">
        <v>10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70</v>
      </c>
      <c>
        <f>(M193*21)/100</f>
      </c>
      <c t="s">
        <v>28</v>
      </c>
    </row>
    <row r="194" spans="1:5" ht="12.75">
      <c r="A194" s="35" t="s">
        <v>57</v>
      </c>
      <c r="E194" s="39" t="s">
        <v>5</v>
      </c>
    </row>
    <row r="195" spans="1:5" ht="12.75">
      <c r="A195" s="35" t="s">
        <v>59</v>
      </c>
      <c r="E195" s="40" t="s">
        <v>5</v>
      </c>
    </row>
    <row r="196" spans="1:5" ht="12.75">
      <c r="A196" t="s">
        <v>60</v>
      </c>
      <c r="E196" s="39" t="s">
        <v>71</v>
      </c>
    </row>
    <row r="197" spans="1:16" ht="12.75">
      <c r="A197" t="s">
        <v>50</v>
      </c>
      <c s="34" t="s">
        <v>299</v>
      </c>
      <c s="34" t="s">
        <v>279</v>
      </c>
      <c s="35" t="s">
        <v>5</v>
      </c>
      <c s="6" t="s">
        <v>280</v>
      </c>
      <c s="36" t="s">
        <v>69</v>
      </c>
      <c s="37">
        <v>10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70</v>
      </c>
      <c>
        <f>(M197*21)/100</f>
      </c>
      <c t="s">
        <v>28</v>
      </c>
    </row>
    <row r="198" spans="1:5" ht="12.75">
      <c r="A198" s="35" t="s">
        <v>57</v>
      </c>
      <c r="E198" s="39" t="s">
        <v>5</v>
      </c>
    </row>
    <row r="199" spans="1:5" ht="12.75">
      <c r="A199" s="35" t="s">
        <v>59</v>
      </c>
      <c r="E199" s="40" t="s">
        <v>5</v>
      </c>
    </row>
    <row r="200" spans="1:5" ht="12.75">
      <c r="A200" t="s">
        <v>60</v>
      </c>
      <c r="E200" s="39" t="s">
        <v>71</v>
      </c>
    </row>
    <row r="201" spans="1:16" ht="12.75">
      <c r="A201" t="s">
        <v>50</v>
      </c>
      <c s="34" t="s">
        <v>302</v>
      </c>
      <c s="34" t="s">
        <v>281</v>
      </c>
      <c s="35" t="s">
        <v>5</v>
      </c>
      <c s="6" t="s">
        <v>282</v>
      </c>
      <c s="36" t="s">
        <v>69</v>
      </c>
      <c s="37">
        <v>10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70</v>
      </c>
      <c>
        <f>(M201*21)/100</f>
      </c>
      <c t="s">
        <v>28</v>
      </c>
    </row>
    <row r="202" spans="1:5" ht="12.75">
      <c r="A202" s="35" t="s">
        <v>57</v>
      </c>
      <c r="E202" s="39" t="s">
        <v>5</v>
      </c>
    </row>
    <row r="203" spans="1:5" ht="12.75">
      <c r="A203" s="35" t="s">
        <v>59</v>
      </c>
      <c r="E203" s="40" t="s">
        <v>5</v>
      </c>
    </row>
    <row r="204" spans="1:5" ht="12.75">
      <c r="A204" t="s">
        <v>60</v>
      </c>
      <c r="E204" s="39" t="s">
        <v>71</v>
      </c>
    </row>
    <row r="205" spans="1:16" ht="12.75">
      <c r="A205" t="s">
        <v>50</v>
      </c>
      <c s="34" t="s">
        <v>305</v>
      </c>
      <c s="34" t="s">
        <v>80</v>
      </c>
      <c s="35" t="s">
        <v>5</v>
      </c>
      <c s="6" t="s">
        <v>81</v>
      </c>
      <c s="36" t="s">
        <v>79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70</v>
      </c>
      <c>
        <f>(M205*21)/100</f>
      </c>
      <c t="s">
        <v>28</v>
      </c>
    </row>
    <row r="206" spans="1:5" ht="12.75">
      <c r="A206" s="35" t="s">
        <v>57</v>
      </c>
      <c r="E206" s="39" t="s">
        <v>5</v>
      </c>
    </row>
    <row r="207" spans="1:5" ht="12.75">
      <c r="A207" s="35" t="s">
        <v>59</v>
      </c>
      <c r="E207" s="40" t="s">
        <v>5</v>
      </c>
    </row>
    <row r="208" spans="1:5" ht="12.75">
      <c r="A208" t="s">
        <v>60</v>
      </c>
      <c r="E208" s="39" t="s">
        <v>71</v>
      </c>
    </row>
    <row r="209" spans="1:16" ht="12.75">
      <c r="A209" t="s">
        <v>50</v>
      </c>
      <c s="34" t="s">
        <v>308</v>
      </c>
      <c s="34" t="s">
        <v>563</v>
      </c>
      <c s="35" t="s">
        <v>5</v>
      </c>
      <c s="6" t="s">
        <v>564</v>
      </c>
      <c s="36" t="s">
        <v>79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70</v>
      </c>
      <c>
        <f>(M209*21)/100</f>
      </c>
      <c t="s">
        <v>28</v>
      </c>
    </row>
    <row r="210" spans="1:5" ht="12.75">
      <c r="A210" s="35" t="s">
        <v>57</v>
      </c>
      <c r="E210" s="39" t="s">
        <v>5</v>
      </c>
    </row>
    <row r="211" spans="1:5" ht="12.75">
      <c r="A211" s="35" t="s">
        <v>59</v>
      </c>
      <c r="E211" s="40" t="s">
        <v>5</v>
      </c>
    </row>
    <row r="212" spans="1:5" ht="12.75">
      <c r="A212" t="s">
        <v>60</v>
      </c>
      <c r="E212" s="39" t="s">
        <v>71</v>
      </c>
    </row>
    <row r="213" spans="1:16" ht="12.75">
      <c r="A213" t="s">
        <v>50</v>
      </c>
      <c s="34" t="s">
        <v>311</v>
      </c>
      <c s="34" t="s">
        <v>565</v>
      </c>
      <c s="35" t="s">
        <v>5</v>
      </c>
      <c s="6" t="s">
        <v>566</v>
      </c>
      <c s="36" t="s">
        <v>79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70</v>
      </c>
      <c>
        <f>(M213*21)/100</f>
      </c>
      <c t="s">
        <v>28</v>
      </c>
    </row>
    <row r="214" spans="1:5" ht="12.75">
      <c r="A214" s="35" t="s">
        <v>57</v>
      </c>
      <c r="E214" s="39" t="s">
        <v>5</v>
      </c>
    </row>
    <row r="215" spans="1:5" ht="12.75">
      <c r="A215" s="35" t="s">
        <v>59</v>
      </c>
      <c r="E215" s="40" t="s">
        <v>5</v>
      </c>
    </row>
    <row r="216" spans="1:5" ht="12.75">
      <c r="A216" t="s">
        <v>60</v>
      </c>
      <c r="E216" s="39" t="s">
        <v>71</v>
      </c>
    </row>
    <row r="217" spans="1:16" ht="12.75">
      <c r="A217" t="s">
        <v>50</v>
      </c>
      <c s="34" t="s">
        <v>317</v>
      </c>
      <c s="34" t="s">
        <v>337</v>
      </c>
      <c s="35" t="s">
        <v>5</v>
      </c>
      <c s="6" t="s">
        <v>338</v>
      </c>
      <c s="36" t="s">
        <v>79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70</v>
      </c>
      <c>
        <f>(M217*21)/100</f>
      </c>
      <c t="s">
        <v>28</v>
      </c>
    </row>
    <row r="218" spans="1:5" ht="12.75">
      <c r="A218" s="35" t="s">
        <v>57</v>
      </c>
      <c r="E218" s="39" t="s">
        <v>5</v>
      </c>
    </row>
    <row r="219" spans="1:5" ht="12.75">
      <c r="A219" s="35" t="s">
        <v>59</v>
      </c>
      <c r="E219" s="40" t="s">
        <v>5</v>
      </c>
    </row>
    <row r="220" spans="1:5" ht="12.75">
      <c r="A220" t="s">
        <v>60</v>
      </c>
      <c r="E220" s="39" t="s">
        <v>71</v>
      </c>
    </row>
    <row r="221" spans="1:16" ht="12.75">
      <c r="A221" t="s">
        <v>50</v>
      </c>
      <c s="34" t="s">
        <v>320</v>
      </c>
      <c s="34" t="s">
        <v>340</v>
      </c>
      <c s="35" t="s">
        <v>5</v>
      </c>
      <c s="6" t="s">
        <v>341</v>
      </c>
      <c s="36" t="s">
        <v>79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70</v>
      </c>
      <c>
        <f>(M221*21)/100</f>
      </c>
      <c t="s">
        <v>28</v>
      </c>
    </row>
    <row r="222" spans="1:5" ht="12.75">
      <c r="A222" s="35" t="s">
        <v>57</v>
      </c>
      <c r="E222" s="39" t="s">
        <v>5</v>
      </c>
    </row>
    <row r="223" spans="1:5" ht="12.75">
      <c r="A223" s="35" t="s">
        <v>59</v>
      </c>
      <c r="E223" s="40" t="s">
        <v>5</v>
      </c>
    </row>
    <row r="224" spans="1:5" ht="12.75">
      <c r="A224" t="s">
        <v>60</v>
      </c>
      <c r="E224" s="39" t="s">
        <v>71</v>
      </c>
    </row>
    <row r="225" spans="1:16" ht="25.5">
      <c r="A225" t="s">
        <v>50</v>
      </c>
      <c s="34" t="s">
        <v>323</v>
      </c>
      <c s="34" t="s">
        <v>92</v>
      </c>
      <c s="35" t="s">
        <v>5</v>
      </c>
      <c s="6" t="s">
        <v>93</v>
      </c>
      <c s="36" t="s">
        <v>79</v>
      </c>
      <c s="37">
        <v>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70</v>
      </c>
      <c>
        <f>(M225*21)/100</f>
      </c>
      <c t="s">
        <v>28</v>
      </c>
    </row>
    <row r="226" spans="1:5" ht="12.75">
      <c r="A226" s="35" t="s">
        <v>57</v>
      </c>
      <c r="E226" s="39" t="s">
        <v>5</v>
      </c>
    </row>
    <row r="227" spans="1:5" ht="12.75">
      <c r="A227" s="35" t="s">
        <v>59</v>
      </c>
      <c r="E227" s="40" t="s">
        <v>5</v>
      </c>
    </row>
    <row r="228" spans="1:5" ht="12.75">
      <c r="A228" t="s">
        <v>60</v>
      </c>
      <c r="E228" s="39" t="s">
        <v>71</v>
      </c>
    </row>
    <row r="229" spans="1:16" ht="12.75">
      <c r="A229" t="s">
        <v>50</v>
      </c>
      <c s="34" t="s">
        <v>327</v>
      </c>
      <c s="34" t="s">
        <v>567</v>
      </c>
      <c s="35" t="s">
        <v>5</v>
      </c>
      <c s="6" t="s">
        <v>568</v>
      </c>
      <c s="36" t="s">
        <v>79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70</v>
      </c>
      <c>
        <f>(M229*21)/100</f>
      </c>
      <c t="s">
        <v>28</v>
      </c>
    </row>
    <row r="230" spans="1:5" ht="12.75">
      <c r="A230" s="35" t="s">
        <v>57</v>
      </c>
      <c r="E230" s="39" t="s">
        <v>5</v>
      </c>
    </row>
    <row r="231" spans="1:5" ht="12.75">
      <c r="A231" s="35" t="s">
        <v>59</v>
      </c>
      <c r="E231" s="40" t="s">
        <v>5</v>
      </c>
    </row>
    <row r="232" spans="1:5" ht="12.75">
      <c r="A232" t="s">
        <v>60</v>
      </c>
      <c r="E232" s="39" t="s">
        <v>71</v>
      </c>
    </row>
    <row r="233" spans="1:16" ht="12.75">
      <c r="A233" t="s">
        <v>50</v>
      </c>
      <c s="34" t="s">
        <v>330</v>
      </c>
      <c s="34" t="s">
        <v>347</v>
      </c>
      <c s="35" t="s">
        <v>5</v>
      </c>
      <c s="6" t="s">
        <v>348</v>
      </c>
      <c s="36" t="s">
        <v>79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70</v>
      </c>
      <c>
        <f>(M233*21)/100</f>
      </c>
      <c t="s">
        <v>28</v>
      </c>
    </row>
    <row r="234" spans="1:5" ht="12.75">
      <c r="A234" s="35" t="s">
        <v>57</v>
      </c>
      <c r="E234" s="39" t="s">
        <v>5</v>
      </c>
    </row>
    <row r="235" spans="1:5" ht="12.75">
      <c r="A235" s="35" t="s">
        <v>59</v>
      </c>
      <c r="E235" s="40" t="s">
        <v>5</v>
      </c>
    </row>
    <row r="236" spans="1:5" ht="12.75">
      <c r="A236" t="s">
        <v>60</v>
      </c>
      <c r="E236" s="39" t="s">
        <v>71</v>
      </c>
    </row>
    <row r="237" spans="1:16" ht="12.75">
      <c r="A237" t="s">
        <v>50</v>
      </c>
      <c s="34" t="s">
        <v>333</v>
      </c>
      <c s="34" t="s">
        <v>350</v>
      </c>
      <c s="35" t="s">
        <v>5</v>
      </c>
      <c s="6" t="s">
        <v>351</v>
      </c>
      <c s="36" t="s">
        <v>79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70</v>
      </c>
      <c>
        <f>(M237*21)/100</f>
      </c>
      <c t="s">
        <v>28</v>
      </c>
    </row>
    <row r="238" spans="1:5" ht="12.75">
      <c r="A238" s="35" t="s">
        <v>57</v>
      </c>
      <c r="E238" s="39" t="s">
        <v>5</v>
      </c>
    </row>
    <row r="239" spans="1:5" ht="12.75">
      <c r="A239" s="35" t="s">
        <v>59</v>
      </c>
      <c r="E239" s="40" t="s">
        <v>5</v>
      </c>
    </row>
    <row r="240" spans="1:5" ht="12.75">
      <c r="A240" t="s">
        <v>60</v>
      </c>
      <c r="E240" s="39" t="s">
        <v>71</v>
      </c>
    </row>
    <row r="241" spans="1:16" ht="12.75">
      <c r="A241" t="s">
        <v>50</v>
      </c>
      <c s="34" t="s">
        <v>336</v>
      </c>
      <c s="34" t="s">
        <v>353</v>
      </c>
      <c s="35" t="s">
        <v>5</v>
      </c>
      <c s="6" t="s">
        <v>354</v>
      </c>
      <c s="36" t="s">
        <v>79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70</v>
      </c>
      <c>
        <f>(M241*21)/100</f>
      </c>
      <c t="s">
        <v>28</v>
      </c>
    </row>
    <row r="242" spans="1:5" ht="12.75">
      <c r="A242" s="35" t="s">
        <v>57</v>
      </c>
      <c r="E242" s="39" t="s">
        <v>5</v>
      </c>
    </row>
    <row r="243" spans="1:5" ht="12.75">
      <c r="A243" s="35" t="s">
        <v>59</v>
      </c>
      <c r="E243" s="40" t="s">
        <v>5</v>
      </c>
    </row>
    <row r="244" spans="1:5" ht="12.75">
      <c r="A244" t="s">
        <v>60</v>
      </c>
      <c r="E244" s="39" t="s">
        <v>71</v>
      </c>
    </row>
    <row r="245" spans="1:16" ht="12.75">
      <c r="A245" t="s">
        <v>50</v>
      </c>
      <c s="34" t="s">
        <v>342</v>
      </c>
      <c s="34" t="s">
        <v>569</v>
      </c>
      <c s="35" t="s">
        <v>5</v>
      </c>
      <c s="6" t="s">
        <v>570</v>
      </c>
      <c s="36" t="s">
        <v>79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70</v>
      </c>
      <c>
        <f>(M245*21)/100</f>
      </c>
      <c t="s">
        <v>28</v>
      </c>
    </row>
    <row r="246" spans="1:5" ht="12.75">
      <c r="A246" s="35" t="s">
        <v>57</v>
      </c>
      <c r="E246" s="39" t="s">
        <v>5</v>
      </c>
    </row>
    <row r="247" spans="1:5" ht="12.75">
      <c r="A247" s="35" t="s">
        <v>59</v>
      </c>
      <c r="E247" s="40" t="s">
        <v>5</v>
      </c>
    </row>
    <row r="248" spans="1:5" ht="12.75">
      <c r="A248" t="s">
        <v>60</v>
      </c>
      <c r="E248" s="39" t="s">
        <v>71</v>
      </c>
    </row>
    <row r="249" spans="1:16" ht="12.75">
      <c r="A249" t="s">
        <v>50</v>
      </c>
      <c s="34" t="s">
        <v>343</v>
      </c>
      <c s="34" t="s">
        <v>571</v>
      </c>
      <c s="35" t="s">
        <v>5</v>
      </c>
      <c s="6" t="s">
        <v>572</v>
      </c>
      <c s="36" t="s">
        <v>79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70</v>
      </c>
      <c>
        <f>(M249*21)/100</f>
      </c>
      <c t="s">
        <v>28</v>
      </c>
    </row>
    <row r="250" spans="1:5" ht="12.75">
      <c r="A250" s="35" t="s">
        <v>57</v>
      </c>
      <c r="E250" s="39" t="s">
        <v>5</v>
      </c>
    </row>
    <row r="251" spans="1:5" ht="12.75">
      <c r="A251" s="35" t="s">
        <v>59</v>
      </c>
      <c r="E251" s="40" t="s">
        <v>5</v>
      </c>
    </row>
    <row r="252" spans="1:5" ht="12.75">
      <c r="A252" t="s">
        <v>60</v>
      </c>
      <c r="E252" s="39" t="s">
        <v>71</v>
      </c>
    </row>
    <row r="253" spans="1:16" ht="12.75">
      <c r="A253" t="s">
        <v>50</v>
      </c>
      <c s="34" t="s">
        <v>346</v>
      </c>
      <c s="34" t="s">
        <v>359</v>
      </c>
      <c s="35" t="s">
        <v>5</v>
      </c>
      <c s="6" t="s">
        <v>360</v>
      </c>
      <c s="36" t="s">
        <v>79</v>
      </c>
      <c s="37">
        <v>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70</v>
      </c>
      <c>
        <f>(M253*21)/100</f>
      </c>
      <c t="s">
        <v>28</v>
      </c>
    </row>
    <row r="254" spans="1:5" ht="12.75">
      <c r="A254" s="35" t="s">
        <v>57</v>
      </c>
      <c r="E254" s="39" t="s">
        <v>5</v>
      </c>
    </row>
    <row r="255" spans="1:5" ht="12.75">
      <c r="A255" s="35" t="s">
        <v>59</v>
      </c>
      <c r="E255" s="40" t="s">
        <v>5</v>
      </c>
    </row>
    <row r="256" spans="1:5" ht="12.75">
      <c r="A256" t="s">
        <v>60</v>
      </c>
      <c r="E256" s="39" t="s">
        <v>71</v>
      </c>
    </row>
    <row r="257" spans="1:16" ht="25.5">
      <c r="A257" t="s">
        <v>50</v>
      </c>
      <c s="34" t="s">
        <v>349</v>
      </c>
      <c s="34" t="s">
        <v>181</v>
      </c>
      <c s="35" t="s">
        <v>5</v>
      </c>
      <c s="6" t="s">
        <v>182</v>
      </c>
      <c s="36" t="s">
        <v>183</v>
      </c>
      <c s="37">
        <v>6.58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70</v>
      </c>
      <c>
        <f>(M257*21)/100</f>
      </c>
      <c t="s">
        <v>28</v>
      </c>
    </row>
    <row r="258" spans="1:5" ht="12.75">
      <c r="A258" s="35" t="s">
        <v>57</v>
      </c>
      <c r="E258" s="39" t="s">
        <v>5</v>
      </c>
    </row>
    <row r="259" spans="1:5" ht="12.75">
      <c r="A259" s="35" t="s">
        <v>59</v>
      </c>
      <c r="E259" s="40" t="s">
        <v>5</v>
      </c>
    </row>
    <row r="260" spans="1:5" ht="12.75">
      <c r="A260" t="s">
        <v>60</v>
      </c>
      <c r="E260" s="39" t="s">
        <v>71</v>
      </c>
    </row>
    <row r="261" spans="1:16" ht="12.75">
      <c r="A261" t="s">
        <v>50</v>
      </c>
      <c s="34" t="s">
        <v>352</v>
      </c>
      <c s="34" t="s">
        <v>573</v>
      </c>
      <c s="35" t="s">
        <v>5</v>
      </c>
      <c s="6" t="s">
        <v>574</v>
      </c>
      <c s="36" t="s">
        <v>79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70</v>
      </c>
      <c>
        <f>(M261*21)/100</f>
      </c>
      <c t="s">
        <v>28</v>
      </c>
    </row>
    <row r="262" spans="1:5" ht="12.75">
      <c r="A262" s="35" t="s">
        <v>57</v>
      </c>
      <c r="E262" s="39" t="s">
        <v>5</v>
      </c>
    </row>
    <row r="263" spans="1:5" ht="12.75">
      <c r="A263" s="35" t="s">
        <v>59</v>
      </c>
      <c r="E263" s="40" t="s">
        <v>5</v>
      </c>
    </row>
    <row r="264" spans="1:5" ht="12.75">
      <c r="A264" t="s">
        <v>60</v>
      </c>
      <c r="E264" s="39" t="s">
        <v>71</v>
      </c>
    </row>
    <row r="265" spans="1:16" ht="12.75">
      <c r="A265" t="s">
        <v>50</v>
      </c>
      <c s="34" t="s">
        <v>355</v>
      </c>
      <c s="34" t="s">
        <v>575</v>
      </c>
      <c s="35" t="s">
        <v>5</v>
      </c>
      <c s="6" t="s">
        <v>576</v>
      </c>
      <c s="36" t="s">
        <v>79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70</v>
      </c>
      <c>
        <f>(M265*21)/100</f>
      </c>
      <c t="s">
        <v>28</v>
      </c>
    </row>
    <row r="266" spans="1:5" ht="12.75">
      <c r="A266" s="35" t="s">
        <v>57</v>
      </c>
      <c r="E266" s="39" t="s">
        <v>5</v>
      </c>
    </row>
    <row r="267" spans="1:5" ht="12.75">
      <c r="A267" s="35" t="s">
        <v>59</v>
      </c>
      <c r="E267" s="40" t="s">
        <v>5</v>
      </c>
    </row>
    <row r="268" spans="1:5" ht="12.75">
      <c r="A268" t="s">
        <v>60</v>
      </c>
      <c r="E268" s="39" t="s">
        <v>71</v>
      </c>
    </row>
    <row r="269" spans="1:16" ht="12.75">
      <c r="A269" t="s">
        <v>50</v>
      </c>
      <c s="34" t="s">
        <v>358</v>
      </c>
      <c s="34" t="s">
        <v>188</v>
      </c>
      <c s="35" t="s">
        <v>5</v>
      </c>
      <c s="6" t="s">
        <v>189</v>
      </c>
      <c s="36" t="s">
        <v>79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70</v>
      </c>
      <c>
        <f>(M269*21)/100</f>
      </c>
      <c t="s">
        <v>28</v>
      </c>
    </row>
    <row r="270" spans="1:5" ht="12.75">
      <c r="A270" s="35" t="s">
        <v>57</v>
      </c>
      <c r="E270" s="39" t="s">
        <v>5</v>
      </c>
    </row>
    <row r="271" spans="1:5" ht="12.75">
      <c r="A271" s="35" t="s">
        <v>59</v>
      </c>
      <c r="E271" s="40" t="s">
        <v>5</v>
      </c>
    </row>
    <row r="272" spans="1:5" ht="12.75">
      <c r="A272" t="s">
        <v>60</v>
      </c>
      <c r="E272" s="39" t="s">
        <v>71</v>
      </c>
    </row>
    <row r="273" spans="1:16" ht="12.75">
      <c r="A273" t="s">
        <v>50</v>
      </c>
      <c s="34" t="s">
        <v>361</v>
      </c>
      <c s="34" t="s">
        <v>191</v>
      </c>
      <c s="35" t="s">
        <v>5</v>
      </c>
      <c s="6" t="s">
        <v>192</v>
      </c>
      <c s="36" t="s">
        <v>79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70</v>
      </c>
      <c>
        <f>(M273*21)/100</f>
      </c>
      <c t="s">
        <v>28</v>
      </c>
    </row>
    <row r="274" spans="1:5" ht="12.75">
      <c r="A274" s="35" t="s">
        <v>57</v>
      </c>
      <c r="E274" s="39" t="s">
        <v>5</v>
      </c>
    </row>
    <row r="275" spans="1:5" ht="12.75">
      <c r="A275" s="35" t="s">
        <v>59</v>
      </c>
      <c r="E275" s="40" t="s">
        <v>5</v>
      </c>
    </row>
    <row r="276" spans="1:5" ht="12.75">
      <c r="A276" t="s">
        <v>60</v>
      </c>
      <c r="E276" s="39" t="s">
        <v>71</v>
      </c>
    </row>
    <row r="277" spans="1:16" ht="12.75">
      <c r="A277" t="s">
        <v>50</v>
      </c>
      <c s="34" t="s">
        <v>364</v>
      </c>
      <c s="34" t="s">
        <v>194</v>
      </c>
      <c s="35" t="s">
        <v>5</v>
      </c>
      <c s="6" t="s">
        <v>195</v>
      </c>
      <c s="36" t="s">
        <v>79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70</v>
      </c>
      <c>
        <f>(M277*21)/100</f>
      </c>
      <c t="s">
        <v>28</v>
      </c>
    </row>
    <row r="278" spans="1:5" ht="12.75">
      <c r="A278" s="35" t="s">
        <v>57</v>
      </c>
      <c r="E278" s="39" t="s">
        <v>5</v>
      </c>
    </row>
    <row r="279" spans="1:5" ht="12.75">
      <c r="A279" s="35" t="s">
        <v>59</v>
      </c>
      <c r="E279" s="40" t="s">
        <v>5</v>
      </c>
    </row>
    <row r="280" spans="1:5" ht="12.75">
      <c r="A280" t="s">
        <v>60</v>
      </c>
      <c r="E280" s="39" t="s">
        <v>71</v>
      </c>
    </row>
    <row r="281" spans="1:16" ht="12.75">
      <c r="A281" t="s">
        <v>50</v>
      </c>
      <c s="34" t="s">
        <v>367</v>
      </c>
      <c s="34" t="s">
        <v>197</v>
      </c>
      <c s="35" t="s">
        <v>5</v>
      </c>
      <c s="6" t="s">
        <v>198</v>
      </c>
      <c s="36" t="s">
        <v>79</v>
      </c>
      <c s="37">
        <v>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70</v>
      </c>
      <c>
        <f>(M281*21)/100</f>
      </c>
      <c t="s">
        <v>28</v>
      </c>
    </row>
    <row r="282" spans="1:5" ht="12.75">
      <c r="A282" s="35" t="s">
        <v>57</v>
      </c>
      <c r="E282" s="39" t="s">
        <v>5</v>
      </c>
    </row>
    <row r="283" spans="1:5" ht="12.75">
      <c r="A283" s="35" t="s">
        <v>59</v>
      </c>
      <c r="E283" s="40" t="s">
        <v>5</v>
      </c>
    </row>
    <row r="284" spans="1:5" ht="12.75">
      <c r="A284" t="s">
        <v>60</v>
      </c>
      <c r="E284" s="39" t="s">
        <v>71</v>
      </c>
    </row>
    <row r="285" spans="1:16" ht="25.5">
      <c r="A285" t="s">
        <v>50</v>
      </c>
      <c s="34" t="s">
        <v>370</v>
      </c>
      <c s="34" t="s">
        <v>200</v>
      </c>
      <c s="35" t="s">
        <v>5</v>
      </c>
      <c s="6" t="s">
        <v>201</v>
      </c>
      <c s="36" t="s">
        <v>79</v>
      </c>
      <c s="37">
        <v>14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70</v>
      </c>
      <c>
        <f>(M285*21)/100</f>
      </c>
      <c t="s">
        <v>28</v>
      </c>
    </row>
    <row r="286" spans="1:5" ht="12.75">
      <c r="A286" s="35" t="s">
        <v>57</v>
      </c>
      <c r="E286" s="39" t="s">
        <v>5</v>
      </c>
    </row>
    <row r="287" spans="1:5" ht="12.75">
      <c r="A287" s="35" t="s">
        <v>59</v>
      </c>
      <c r="E287" s="40" t="s">
        <v>5</v>
      </c>
    </row>
    <row r="288" spans="1:5" ht="12.75">
      <c r="A288" t="s">
        <v>60</v>
      </c>
      <c r="E288" s="39" t="s">
        <v>71</v>
      </c>
    </row>
    <row r="289" spans="1:16" ht="25.5">
      <c r="A289" t="s">
        <v>50</v>
      </c>
      <c s="34" t="s">
        <v>373</v>
      </c>
      <c s="34" t="s">
        <v>203</v>
      </c>
      <c s="35" t="s">
        <v>5</v>
      </c>
      <c s="6" t="s">
        <v>204</v>
      </c>
      <c s="36" t="s">
        <v>79</v>
      </c>
      <c s="37">
        <v>14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70</v>
      </c>
      <c>
        <f>(M289*21)/100</f>
      </c>
      <c t="s">
        <v>28</v>
      </c>
    </row>
    <row r="290" spans="1:5" ht="12.75">
      <c r="A290" s="35" t="s">
        <v>57</v>
      </c>
      <c r="E290" s="39" t="s">
        <v>5</v>
      </c>
    </row>
    <row r="291" spans="1:5" ht="12.75">
      <c r="A291" s="35" t="s">
        <v>59</v>
      </c>
      <c r="E291" s="40" t="s">
        <v>5</v>
      </c>
    </row>
    <row r="292" spans="1:5" ht="12.75">
      <c r="A292" t="s">
        <v>60</v>
      </c>
      <c r="E292" s="39" t="s">
        <v>71</v>
      </c>
    </row>
    <row r="293" spans="1:16" ht="25.5">
      <c r="A293" t="s">
        <v>50</v>
      </c>
      <c s="34" t="s">
        <v>376</v>
      </c>
      <c s="34" t="s">
        <v>206</v>
      </c>
      <c s="35" t="s">
        <v>5</v>
      </c>
      <c s="6" t="s">
        <v>207</v>
      </c>
      <c s="36" t="s">
        <v>79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70</v>
      </c>
      <c>
        <f>(M293*21)/100</f>
      </c>
      <c t="s">
        <v>28</v>
      </c>
    </row>
    <row r="294" spans="1:5" ht="12.75">
      <c r="A294" s="35" t="s">
        <v>57</v>
      </c>
      <c r="E294" s="39" t="s">
        <v>5</v>
      </c>
    </row>
    <row r="295" spans="1:5" ht="12.75">
      <c r="A295" s="35" t="s">
        <v>59</v>
      </c>
      <c r="E295" s="40" t="s">
        <v>5</v>
      </c>
    </row>
    <row r="296" spans="1:5" ht="12.75">
      <c r="A296" t="s">
        <v>60</v>
      </c>
      <c r="E296" s="39" t="s">
        <v>71</v>
      </c>
    </row>
    <row r="297" spans="1:16" ht="25.5">
      <c r="A297" t="s">
        <v>50</v>
      </c>
      <c s="34" t="s">
        <v>379</v>
      </c>
      <c s="34" t="s">
        <v>209</v>
      </c>
      <c s="35" t="s">
        <v>5</v>
      </c>
      <c s="6" t="s">
        <v>210</v>
      </c>
      <c s="36" t="s">
        <v>79</v>
      </c>
      <c s="37">
        <v>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70</v>
      </c>
      <c>
        <f>(M297*21)/100</f>
      </c>
      <c t="s">
        <v>28</v>
      </c>
    </row>
    <row r="298" spans="1:5" ht="12.75">
      <c r="A298" s="35" t="s">
        <v>57</v>
      </c>
      <c r="E298" s="39" t="s">
        <v>5</v>
      </c>
    </row>
    <row r="299" spans="1:5" ht="12.75">
      <c r="A299" s="35" t="s">
        <v>59</v>
      </c>
      <c r="E299" s="40" t="s">
        <v>5</v>
      </c>
    </row>
    <row r="300" spans="1:5" ht="12.75">
      <c r="A300" t="s">
        <v>60</v>
      </c>
      <c r="E300" s="39" t="s">
        <v>71</v>
      </c>
    </row>
    <row r="301" spans="1:16" ht="12.75">
      <c r="A301" t="s">
        <v>50</v>
      </c>
      <c s="34" t="s">
        <v>382</v>
      </c>
      <c s="34" t="s">
        <v>212</v>
      </c>
      <c s="35" t="s">
        <v>5</v>
      </c>
      <c s="6" t="s">
        <v>213</v>
      </c>
      <c s="36" t="s">
        <v>79</v>
      </c>
      <c s="37">
        <v>10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70</v>
      </c>
      <c>
        <f>(M301*21)/100</f>
      </c>
      <c t="s">
        <v>28</v>
      </c>
    </row>
    <row r="302" spans="1:5" ht="12.75">
      <c r="A302" s="35" t="s">
        <v>57</v>
      </c>
      <c r="E302" s="39" t="s">
        <v>5</v>
      </c>
    </row>
    <row r="303" spans="1:5" ht="12.75">
      <c r="A303" s="35" t="s">
        <v>59</v>
      </c>
      <c r="E303" s="40" t="s">
        <v>5</v>
      </c>
    </row>
    <row r="304" spans="1:5" ht="12.75">
      <c r="A304" t="s">
        <v>60</v>
      </c>
      <c r="E304" s="39" t="s">
        <v>71</v>
      </c>
    </row>
    <row r="305" spans="1:16" ht="12.75">
      <c r="A305" t="s">
        <v>50</v>
      </c>
      <c s="34" t="s">
        <v>385</v>
      </c>
      <c s="34" t="s">
        <v>215</v>
      </c>
      <c s="35" t="s">
        <v>5</v>
      </c>
      <c s="6" t="s">
        <v>216</v>
      </c>
      <c s="36" t="s">
        <v>79</v>
      </c>
      <c s="37">
        <v>10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70</v>
      </c>
      <c>
        <f>(M305*21)/100</f>
      </c>
      <c t="s">
        <v>28</v>
      </c>
    </row>
    <row r="306" spans="1:5" ht="12.75">
      <c r="A306" s="35" t="s">
        <v>57</v>
      </c>
      <c r="E306" s="39" t="s">
        <v>5</v>
      </c>
    </row>
    <row r="307" spans="1:5" ht="12.75">
      <c r="A307" s="35" t="s">
        <v>59</v>
      </c>
      <c r="E307" s="40" t="s">
        <v>5</v>
      </c>
    </row>
    <row r="308" spans="1:5" ht="12.75">
      <c r="A308" t="s">
        <v>60</v>
      </c>
      <c r="E308" s="39" t="s">
        <v>71</v>
      </c>
    </row>
    <row r="309" spans="1:16" ht="12.75">
      <c r="A309" t="s">
        <v>50</v>
      </c>
      <c s="34" t="s">
        <v>388</v>
      </c>
      <c s="34" t="s">
        <v>218</v>
      </c>
      <c s="35" t="s">
        <v>5</v>
      </c>
      <c s="6" t="s">
        <v>219</v>
      </c>
      <c s="36" t="s">
        <v>79</v>
      </c>
      <c s="37">
        <v>6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70</v>
      </c>
      <c>
        <f>(M309*21)/100</f>
      </c>
      <c t="s">
        <v>28</v>
      </c>
    </row>
    <row r="310" spans="1:5" ht="12.75">
      <c r="A310" s="35" t="s">
        <v>57</v>
      </c>
      <c r="E310" s="39" t="s">
        <v>5</v>
      </c>
    </row>
    <row r="311" spans="1:5" ht="12.75">
      <c r="A311" s="35" t="s">
        <v>59</v>
      </c>
      <c r="E311" s="40" t="s">
        <v>5</v>
      </c>
    </row>
    <row r="312" spans="1:5" ht="12.75">
      <c r="A312" t="s">
        <v>60</v>
      </c>
      <c r="E312" s="39" t="s">
        <v>71</v>
      </c>
    </row>
    <row r="313" spans="1:16" ht="12.75">
      <c r="A313" t="s">
        <v>50</v>
      </c>
      <c s="34" t="s">
        <v>391</v>
      </c>
      <c s="34" t="s">
        <v>577</v>
      </c>
      <c s="35" t="s">
        <v>5</v>
      </c>
      <c s="6" t="s">
        <v>578</v>
      </c>
      <c s="36" t="s">
        <v>79</v>
      </c>
      <c s="37">
        <v>3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70</v>
      </c>
      <c>
        <f>(M313*21)/100</f>
      </c>
      <c t="s">
        <v>28</v>
      </c>
    </row>
    <row r="314" spans="1:5" ht="12.75">
      <c r="A314" s="35" t="s">
        <v>57</v>
      </c>
      <c r="E314" s="39" t="s">
        <v>5</v>
      </c>
    </row>
    <row r="315" spans="1:5" ht="12.75">
      <c r="A315" s="35" t="s">
        <v>59</v>
      </c>
      <c r="E315" s="40" t="s">
        <v>5</v>
      </c>
    </row>
    <row r="316" spans="1:5" ht="12.75">
      <c r="A316" t="s">
        <v>60</v>
      </c>
      <c r="E316" s="39" t="s">
        <v>71</v>
      </c>
    </row>
    <row r="317" spans="1:16" ht="12.75">
      <c r="A317" t="s">
        <v>50</v>
      </c>
      <c s="34" t="s">
        <v>394</v>
      </c>
      <c s="34" t="s">
        <v>579</v>
      </c>
      <c s="35" t="s">
        <v>5</v>
      </c>
      <c s="6" t="s">
        <v>580</v>
      </c>
      <c s="36" t="s">
        <v>79</v>
      </c>
      <c s="37">
        <v>3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70</v>
      </c>
      <c>
        <f>(M317*21)/100</f>
      </c>
      <c t="s">
        <v>28</v>
      </c>
    </row>
    <row r="318" spans="1:5" ht="12.75">
      <c r="A318" s="35" t="s">
        <v>57</v>
      </c>
      <c r="E318" s="39" t="s">
        <v>5</v>
      </c>
    </row>
    <row r="319" spans="1:5" ht="12.75">
      <c r="A319" s="35" t="s">
        <v>59</v>
      </c>
      <c r="E319" s="40" t="s">
        <v>5</v>
      </c>
    </row>
    <row r="320" spans="1:5" ht="12.75">
      <c r="A320" t="s">
        <v>60</v>
      </c>
      <c r="E320" s="39" t="s">
        <v>71</v>
      </c>
    </row>
    <row r="321" spans="1:16" ht="12.75">
      <c r="A321" t="s">
        <v>50</v>
      </c>
      <c s="34" t="s">
        <v>395</v>
      </c>
      <c s="34" t="s">
        <v>445</v>
      </c>
      <c s="35" t="s">
        <v>5</v>
      </c>
      <c s="6" t="s">
        <v>446</v>
      </c>
      <c s="36" t="s">
        <v>79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70</v>
      </c>
      <c>
        <f>(M321*21)/100</f>
      </c>
      <c t="s">
        <v>28</v>
      </c>
    </row>
    <row r="322" spans="1:5" ht="12.75">
      <c r="A322" s="35" t="s">
        <v>57</v>
      </c>
      <c r="E322" s="39" t="s">
        <v>5</v>
      </c>
    </row>
    <row r="323" spans="1:5" ht="12.75">
      <c r="A323" s="35" t="s">
        <v>59</v>
      </c>
      <c r="E323" s="40" t="s">
        <v>5</v>
      </c>
    </row>
    <row r="324" spans="1:5" ht="12.75">
      <c r="A324" t="s">
        <v>60</v>
      </c>
      <c r="E324" s="39" t="s">
        <v>71</v>
      </c>
    </row>
    <row r="325" spans="1:16" ht="25.5">
      <c r="A325" t="s">
        <v>50</v>
      </c>
      <c s="34" t="s">
        <v>396</v>
      </c>
      <c s="34" t="s">
        <v>581</v>
      </c>
      <c s="35" t="s">
        <v>5</v>
      </c>
      <c s="6" t="s">
        <v>582</v>
      </c>
      <c s="36" t="s">
        <v>79</v>
      </c>
      <c s="37">
        <v>3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70</v>
      </c>
      <c>
        <f>(M325*21)/100</f>
      </c>
      <c t="s">
        <v>28</v>
      </c>
    </row>
    <row r="326" spans="1:5" ht="12.75">
      <c r="A326" s="35" t="s">
        <v>57</v>
      </c>
      <c r="E326" s="39" t="s">
        <v>5</v>
      </c>
    </row>
    <row r="327" spans="1:5" ht="12.75">
      <c r="A327" s="35" t="s">
        <v>59</v>
      </c>
      <c r="E327" s="40" t="s">
        <v>5</v>
      </c>
    </row>
    <row r="328" spans="1:5" ht="12.75">
      <c r="A328" t="s">
        <v>60</v>
      </c>
      <c r="E328" s="39" t="s">
        <v>71</v>
      </c>
    </row>
    <row r="329" spans="1:16" ht="25.5">
      <c r="A329" t="s">
        <v>50</v>
      </c>
      <c s="34" t="s">
        <v>399</v>
      </c>
      <c s="34" t="s">
        <v>583</v>
      </c>
      <c s="35" t="s">
        <v>5</v>
      </c>
      <c s="6" t="s">
        <v>584</v>
      </c>
      <c s="36" t="s">
        <v>79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70</v>
      </c>
      <c>
        <f>(M329*21)/100</f>
      </c>
      <c t="s">
        <v>28</v>
      </c>
    </row>
    <row r="330" spans="1:5" ht="12.75">
      <c r="A330" s="35" t="s">
        <v>57</v>
      </c>
      <c r="E330" s="39" t="s">
        <v>5</v>
      </c>
    </row>
    <row r="331" spans="1:5" ht="12.75">
      <c r="A331" s="35" t="s">
        <v>59</v>
      </c>
      <c r="E331" s="40" t="s">
        <v>5</v>
      </c>
    </row>
    <row r="332" spans="1:5" ht="12.75">
      <c r="A332" t="s">
        <v>60</v>
      </c>
      <c r="E332" s="39" t="s">
        <v>71</v>
      </c>
    </row>
    <row r="333" spans="1:16" ht="25.5">
      <c r="A333" t="s">
        <v>50</v>
      </c>
      <c s="34" t="s">
        <v>400</v>
      </c>
      <c s="34" t="s">
        <v>448</v>
      </c>
      <c s="35" t="s">
        <v>5</v>
      </c>
      <c s="6" t="s">
        <v>449</v>
      </c>
      <c s="36" t="s">
        <v>79</v>
      </c>
      <c s="37">
        <v>2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70</v>
      </c>
      <c>
        <f>(M333*21)/100</f>
      </c>
      <c t="s">
        <v>28</v>
      </c>
    </row>
    <row r="334" spans="1:5" ht="12.75">
      <c r="A334" s="35" t="s">
        <v>57</v>
      </c>
      <c r="E334" s="39" t="s">
        <v>5</v>
      </c>
    </row>
    <row r="335" spans="1:5" ht="12.75">
      <c r="A335" s="35" t="s">
        <v>59</v>
      </c>
      <c r="E335" s="40" t="s">
        <v>5</v>
      </c>
    </row>
    <row r="336" spans="1:5" ht="12.75">
      <c r="A336" t="s">
        <v>60</v>
      </c>
      <c r="E336" s="39" t="s">
        <v>71</v>
      </c>
    </row>
    <row r="337" spans="1:16" ht="25.5">
      <c r="A337" t="s">
        <v>50</v>
      </c>
      <c s="34" t="s">
        <v>401</v>
      </c>
      <c s="34" t="s">
        <v>585</v>
      </c>
      <c s="35" t="s">
        <v>5</v>
      </c>
      <c s="6" t="s">
        <v>586</v>
      </c>
      <c s="36" t="s">
        <v>79</v>
      </c>
      <c s="37">
        <v>2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70</v>
      </c>
      <c>
        <f>(M337*21)/100</f>
      </c>
      <c t="s">
        <v>28</v>
      </c>
    </row>
    <row r="338" spans="1:5" ht="12.75">
      <c r="A338" s="35" t="s">
        <v>57</v>
      </c>
      <c r="E338" s="39" t="s">
        <v>5</v>
      </c>
    </row>
    <row r="339" spans="1:5" ht="12.75">
      <c r="A339" s="35" t="s">
        <v>59</v>
      </c>
      <c r="E339" s="40" t="s">
        <v>5</v>
      </c>
    </row>
    <row r="340" spans="1:5" ht="12.75">
      <c r="A340" t="s">
        <v>60</v>
      </c>
      <c r="E340" s="39" t="s">
        <v>71</v>
      </c>
    </row>
    <row r="341" spans="1:16" ht="12.75">
      <c r="A341" t="s">
        <v>50</v>
      </c>
      <c s="34" t="s">
        <v>404</v>
      </c>
      <c s="34" t="s">
        <v>587</v>
      </c>
      <c s="35" t="s">
        <v>5</v>
      </c>
      <c s="6" t="s">
        <v>588</v>
      </c>
      <c s="36" t="s">
        <v>79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70</v>
      </c>
      <c>
        <f>(M341*21)/100</f>
      </c>
      <c t="s">
        <v>28</v>
      </c>
    </row>
    <row r="342" spans="1:5" ht="12.75">
      <c r="A342" s="35" t="s">
        <v>57</v>
      </c>
      <c r="E342" s="39" t="s">
        <v>5</v>
      </c>
    </row>
    <row r="343" spans="1:5" ht="12.75">
      <c r="A343" s="35" t="s">
        <v>59</v>
      </c>
      <c r="E343" s="40" t="s">
        <v>5</v>
      </c>
    </row>
    <row r="344" spans="1:5" ht="12.75">
      <c r="A344" t="s">
        <v>60</v>
      </c>
      <c r="E344" s="39" t="s">
        <v>71</v>
      </c>
    </row>
    <row r="345" spans="1:16" ht="12.75">
      <c r="A345" t="s">
        <v>50</v>
      </c>
      <c s="34" t="s">
        <v>407</v>
      </c>
      <c s="34" t="s">
        <v>589</v>
      </c>
      <c s="35" t="s">
        <v>5</v>
      </c>
      <c s="6" t="s">
        <v>590</v>
      </c>
      <c s="36" t="s">
        <v>79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70</v>
      </c>
      <c>
        <f>(M345*21)/100</f>
      </c>
      <c t="s">
        <v>28</v>
      </c>
    </row>
    <row r="346" spans="1:5" ht="12.75">
      <c r="A346" s="35" t="s">
        <v>57</v>
      </c>
      <c r="E346" s="39" t="s">
        <v>5</v>
      </c>
    </row>
    <row r="347" spans="1:5" ht="12.75">
      <c r="A347" s="35" t="s">
        <v>59</v>
      </c>
      <c r="E347" s="40" t="s">
        <v>5</v>
      </c>
    </row>
    <row r="348" spans="1:5" ht="12.75">
      <c r="A348" t="s">
        <v>60</v>
      </c>
      <c r="E348" s="39" t="s">
        <v>71</v>
      </c>
    </row>
    <row r="349" spans="1:16" ht="12.75">
      <c r="A349" t="s">
        <v>50</v>
      </c>
      <c s="34" t="s">
        <v>410</v>
      </c>
      <c s="34" t="s">
        <v>591</v>
      </c>
      <c s="35" t="s">
        <v>5</v>
      </c>
      <c s="6" t="s">
        <v>592</v>
      </c>
      <c s="36" t="s">
        <v>79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70</v>
      </c>
      <c>
        <f>(M349*21)/100</f>
      </c>
      <c t="s">
        <v>28</v>
      </c>
    </row>
    <row r="350" spans="1:5" ht="12.75">
      <c r="A350" s="35" t="s">
        <v>57</v>
      </c>
      <c r="E350" s="39" t="s">
        <v>5</v>
      </c>
    </row>
    <row r="351" spans="1:5" ht="12.75">
      <c r="A351" s="35" t="s">
        <v>59</v>
      </c>
      <c r="E351" s="40" t="s">
        <v>5</v>
      </c>
    </row>
    <row r="352" spans="1:5" ht="12.75">
      <c r="A352" t="s">
        <v>60</v>
      </c>
      <c r="E352" s="39" t="s">
        <v>71</v>
      </c>
    </row>
    <row r="353" spans="1:16" ht="12.75">
      <c r="A353" t="s">
        <v>50</v>
      </c>
      <c s="34" t="s">
        <v>416</v>
      </c>
      <c s="34" t="s">
        <v>474</v>
      </c>
      <c s="35" t="s">
        <v>5</v>
      </c>
      <c s="6" t="s">
        <v>475</v>
      </c>
      <c s="36" t="s">
        <v>79</v>
      </c>
      <c s="37">
        <v>2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70</v>
      </c>
      <c>
        <f>(M353*21)/100</f>
      </c>
      <c t="s">
        <v>28</v>
      </c>
    </row>
    <row r="354" spans="1:5" ht="12.75">
      <c r="A354" s="35" t="s">
        <v>57</v>
      </c>
      <c r="E354" s="39" t="s">
        <v>5</v>
      </c>
    </row>
    <row r="355" spans="1:5" ht="12.75">
      <c r="A355" s="35" t="s">
        <v>59</v>
      </c>
      <c r="E355" s="40" t="s">
        <v>5</v>
      </c>
    </row>
    <row r="356" spans="1:5" ht="12.75">
      <c r="A356" t="s">
        <v>60</v>
      </c>
      <c r="E356" s="39" t="s">
        <v>71</v>
      </c>
    </row>
    <row r="357" spans="1:16" ht="12.75">
      <c r="A357" t="s">
        <v>50</v>
      </c>
      <c s="34" t="s">
        <v>419</v>
      </c>
      <c s="34" t="s">
        <v>477</v>
      </c>
      <c s="35" t="s">
        <v>5</v>
      </c>
      <c s="6" t="s">
        <v>478</v>
      </c>
      <c s="36" t="s">
        <v>79</v>
      </c>
      <c s="37">
        <v>2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70</v>
      </c>
      <c>
        <f>(M357*21)/100</f>
      </c>
      <c t="s">
        <v>28</v>
      </c>
    </row>
    <row r="358" spans="1:5" ht="12.75">
      <c r="A358" s="35" t="s">
        <v>57</v>
      </c>
      <c r="E358" s="39" t="s">
        <v>5</v>
      </c>
    </row>
    <row r="359" spans="1:5" ht="12.75">
      <c r="A359" s="35" t="s">
        <v>59</v>
      </c>
      <c r="E359" s="40" t="s">
        <v>5</v>
      </c>
    </row>
    <row r="360" spans="1:5" ht="12.75">
      <c r="A360" t="s">
        <v>60</v>
      </c>
      <c r="E360" s="39" t="s">
        <v>71</v>
      </c>
    </row>
    <row r="361" spans="1:16" ht="12.75">
      <c r="A361" t="s">
        <v>50</v>
      </c>
      <c s="34" t="s">
        <v>422</v>
      </c>
      <c s="34" t="s">
        <v>480</v>
      </c>
      <c s="35" t="s">
        <v>5</v>
      </c>
      <c s="6" t="s">
        <v>481</v>
      </c>
      <c s="36" t="s">
        <v>79</v>
      </c>
      <c s="37">
        <v>3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70</v>
      </c>
      <c>
        <f>(M361*21)/100</f>
      </c>
      <c t="s">
        <v>28</v>
      </c>
    </row>
    <row r="362" spans="1:5" ht="12.75">
      <c r="A362" s="35" t="s">
        <v>57</v>
      </c>
      <c r="E362" s="39" t="s">
        <v>5</v>
      </c>
    </row>
    <row r="363" spans="1:5" ht="12.75">
      <c r="A363" s="35" t="s">
        <v>59</v>
      </c>
      <c r="E363" s="40" t="s">
        <v>5</v>
      </c>
    </row>
    <row r="364" spans="1:5" ht="12.75">
      <c r="A364" t="s">
        <v>60</v>
      </c>
      <c r="E364" s="39" t="s">
        <v>71</v>
      </c>
    </row>
    <row r="365" spans="1:16" ht="12.75">
      <c r="A365" t="s">
        <v>50</v>
      </c>
      <c s="34" t="s">
        <v>425</v>
      </c>
      <c s="34" t="s">
        <v>483</v>
      </c>
      <c s="35" t="s">
        <v>5</v>
      </c>
      <c s="6" t="s">
        <v>484</v>
      </c>
      <c s="36" t="s">
        <v>79</v>
      </c>
      <c s="37">
        <v>3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70</v>
      </c>
      <c>
        <f>(M365*21)/100</f>
      </c>
      <c t="s">
        <v>28</v>
      </c>
    </row>
    <row r="366" spans="1:5" ht="12.75">
      <c r="A366" s="35" t="s">
        <v>57</v>
      </c>
      <c r="E366" s="39" t="s">
        <v>5</v>
      </c>
    </row>
    <row r="367" spans="1:5" ht="12.75">
      <c r="A367" s="35" t="s">
        <v>59</v>
      </c>
      <c r="E367" s="40" t="s">
        <v>5</v>
      </c>
    </row>
    <row r="368" spans="1:5" ht="12.75">
      <c r="A368" t="s">
        <v>60</v>
      </c>
      <c r="E368" s="39" t="s">
        <v>71</v>
      </c>
    </row>
    <row r="369" spans="1:16" ht="12.75">
      <c r="A369" t="s">
        <v>50</v>
      </c>
      <c s="34" t="s">
        <v>426</v>
      </c>
      <c s="34" t="s">
        <v>486</v>
      </c>
      <c s="35" t="s">
        <v>5</v>
      </c>
      <c s="6" t="s">
        <v>487</v>
      </c>
      <c s="36" t="s">
        <v>79</v>
      </c>
      <c s="37">
        <v>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70</v>
      </c>
      <c>
        <f>(M369*21)/100</f>
      </c>
      <c t="s">
        <v>28</v>
      </c>
    </row>
    <row r="370" spans="1:5" ht="12.75">
      <c r="A370" s="35" t="s">
        <v>57</v>
      </c>
      <c r="E370" s="39" t="s">
        <v>5</v>
      </c>
    </row>
    <row r="371" spans="1:5" ht="12.75">
      <c r="A371" s="35" t="s">
        <v>59</v>
      </c>
      <c r="E371" s="40" t="s">
        <v>5</v>
      </c>
    </row>
    <row r="372" spans="1:5" ht="12.75">
      <c r="A372" t="s">
        <v>60</v>
      </c>
      <c r="E372" s="39" t="s">
        <v>71</v>
      </c>
    </row>
    <row r="373" spans="1:16" ht="12.75">
      <c r="A373" t="s">
        <v>50</v>
      </c>
      <c s="34" t="s">
        <v>427</v>
      </c>
      <c s="34" t="s">
        <v>489</v>
      </c>
      <c s="35" t="s">
        <v>5</v>
      </c>
      <c s="6" t="s">
        <v>490</v>
      </c>
      <c s="36" t="s">
        <v>79</v>
      </c>
      <c s="37">
        <v>2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70</v>
      </c>
      <c>
        <f>(M373*21)/100</f>
      </c>
      <c t="s">
        <v>28</v>
      </c>
    </row>
    <row r="374" spans="1:5" ht="12.75">
      <c r="A374" s="35" t="s">
        <v>57</v>
      </c>
      <c r="E374" s="39" t="s">
        <v>5</v>
      </c>
    </row>
    <row r="375" spans="1:5" ht="12.75">
      <c r="A375" s="35" t="s">
        <v>59</v>
      </c>
      <c r="E375" s="40" t="s">
        <v>5</v>
      </c>
    </row>
    <row r="376" spans="1:5" ht="12.75">
      <c r="A376" t="s">
        <v>60</v>
      </c>
      <c r="E376" s="39" t="s">
        <v>71</v>
      </c>
    </row>
    <row r="377" spans="1:16" ht="12.75">
      <c r="A377" t="s">
        <v>50</v>
      </c>
      <c s="34" t="s">
        <v>430</v>
      </c>
      <c s="34" t="s">
        <v>492</v>
      </c>
      <c s="35" t="s">
        <v>5</v>
      </c>
      <c s="6" t="s">
        <v>493</v>
      </c>
      <c s="36" t="s">
        <v>79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70</v>
      </c>
      <c>
        <f>(M377*21)/100</f>
      </c>
      <c t="s">
        <v>28</v>
      </c>
    </row>
    <row r="378" spans="1:5" ht="12.75">
      <c r="A378" s="35" t="s">
        <v>57</v>
      </c>
      <c r="E378" s="39" t="s">
        <v>5</v>
      </c>
    </row>
    <row r="379" spans="1:5" ht="12.75">
      <c r="A379" s="35" t="s">
        <v>59</v>
      </c>
      <c r="E379" s="40" t="s">
        <v>5</v>
      </c>
    </row>
    <row r="380" spans="1:5" ht="12.75">
      <c r="A380" t="s">
        <v>60</v>
      </c>
      <c r="E380" s="39" t="s">
        <v>71</v>
      </c>
    </row>
    <row r="381" spans="1:16" ht="12.75">
      <c r="A381" t="s">
        <v>50</v>
      </c>
      <c s="34" t="s">
        <v>431</v>
      </c>
      <c s="34" t="s">
        <v>593</v>
      </c>
      <c s="35" t="s">
        <v>5</v>
      </c>
      <c s="6" t="s">
        <v>594</v>
      </c>
      <c s="36" t="s">
        <v>79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70</v>
      </c>
      <c>
        <f>(M381*21)/100</f>
      </c>
      <c t="s">
        <v>28</v>
      </c>
    </row>
    <row r="382" spans="1:5" ht="12.75">
      <c r="A382" s="35" t="s">
        <v>57</v>
      </c>
      <c r="E382" s="39" t="s">
        <v>5</v>
      </c>
    </row>
    <row r="383" spans="1:5" ht="12.75">
      <c r="A383" s="35" t="s">
        <v>59</v>
      </c>
      <c r="E383" s="40" t="s">
        <v>5</v>
      </c>
    </row>
    <row r="384" spans="1:5" ht="12.75">
      <c r="A384" t="s">
        <v>60</v>
      </c>
      <c r="E384" s="39" t="s">
        <v>71</v>
      </c>
    </row>
    <row r="385" spans="1:16" ht="12.75">
      <c r="A385" t="s">
        <v>50</v>
      </c>
      <c s="34" t="s">
        <v>432</v>
      </c>
      <c s="34" t="s">
        <v>595</v>
      </c>
      <c s="35" t="s">
        <v>5</v>
      </c>
      <c s="6" t="s">
        <v>596</v>
      </c>
      <c s="36" t="s">
        <v>79</v>
      </c>
      <c s="37">
        <v>2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70</v>
      </c>
      <c>
        <f>(M385*21)/100</f>
      </c>
      <c t="s">
        <v>28</v>
      </c>
    </row>
    <row r="386" spans="1:5" ht="12.75">
      <c r="A386" s="35" t="s">
        <v>57</v>
      </c>
      <c r="E386" s="39" t="s">
        <v>5</v>
      </c>
    </row>
    <row r="387" spans="1:5" ht="12.75">
      <c r="A387" s="35" t="s">
        <v>59</v>
      </c>
      <c r="E387" s="40" t="s">
        <v>5</v>
      </c>
    </row>
    <row r="388" spans="1:5" ht="12.75">
      <c r="A388" t="s">
        <v>60</v>
      </c>
      <c r="E388" s="39" t="s">
        <v>71</v>
      </c>
    </row>
    <row r="389" spans="1:16" ht="12.75">
      <c r="A389" t="s">
        <v>50</v>
      </c>
      <c s="34" t="s">
        <v>435</v>
      </c>
      <c s="34" t="s">
        <v>597</v>
      </c>
      <c s="35" t="s">
        <v>5</v>
      </c>
      <c s="6" t="s">
        <v>598</v>
      </c>
      <c s="36" t="s">
        <v>79</v>
      </c>
      <c s="37">
        <v>2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70</v>
      </c>
      <c>
        <f>(M389*21)/100</f>
      </c>
      <c t="s">
        <v>28</v>
      </c>
    </row>
    <row r="390" spans="1:5" ht="12.75">
      <c r="A390" s="35" t="s">
        <v>57</v>
      </c>
      <c r="E390" s="39" t="s">
        <v>5</v>
      </c>
    </row>
    <row r="391" spans="1:5" ht="12.75">
      <c r="A391" s="35" t="s">
        <v>59</v>
      </c>
      <c r="E391" s="40" t="s">
        <v>5</v>
      </c>
    </row>
    <row r="392" spans="1:5" ht="12.75">
      <c r="A392" t="s">
        <v>60</v>
      </c>
      <c r="E392" s="39" t="s">
        <v>71</v>
      </c>
    </row>
    <row r="393" spans="1:16" ht="12.75">
      <c r="A393" t="s">
        <v>50</v>
      </c>
      <c s="34" t="s">
        <v>436</v>
      </c>
      <c s="34" t="s">
        <v>495</v>
      </c>
      <c s="35" t="s">
        <v>5</v>
      </c>
      <c s="6" t="s">
        <v>496</v>
      </c>
      <c s="36" t="s">
        <v>79</v>
      </c>
      <c s="37">
        <v>3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70</v>
      </c>
      <c>
        <f>(M393*21)/100</f>
      </c>
      <c t="s">
        <v>28</v>
      </c>
    </row>
    <row r="394" spans="1:5" ht="12.75">
      <c r="A394" s="35" t="s">
        <v>57</v>
      </c>
      <c r="E394" s="39" t="s">
        <v>5</v>
      </c>
    </row>
    <row r="395" spans="1:5" ht="12.75">
      <c r="A395" s="35" t="s">
        <v>59</v>
      </c>
      <c r="E395" s="40" t="s">
        <v>5</v>
      </c>
    </row>
    <row r="396" spans="1:5" ht="12.75">
      <c r="A396" t="s">
        <v>60</v>
      </c>
      <c r="E396" s="39" t="s">
        <v>71</v>
      </c>
    </row>
    <row r="397" spans="1:16" ht="12.75">
      <c r="A397" t="s">
        <v>50</v>
      </c>
      <c s="34" t="s">
        <v>437</v>
      </c>
      <c s="34" t="s">
        <v>498</v>
      </c>
      <c s="35" t="s">
        <v>5</v>
      </c>
      <c s="6" t="s">
        <v>499</v>
      </c>
      <c s="36" t="s">
        <v>79</v>
      </c>
      <c s="37">
        <v>3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70</v>
      </c>
      <c>
        <f>(M397*21)/100</f>
      </c>
      <c t="s">
        <v>28</v>
      </c>
    </row>
    <row r="398" spans="1:5" ht="12.75">
      <c r="A398" s="35" t="s">
        <v>57</v>
      </c>
      <c r="E398" s="39" t="s">
        <v>5</v>
      </c>
    </row>
    <row r="399" spans="1:5" ht="12.75">
      <c r="A399" s="35" t="s">
        <v>59</v>
      </c>
      <c r="E399" s="40" t="s">
        <v>5</v>
      </c>
    </row>
    <row r="400" spans="1:5" ht="12.75">
      <c r="A400" t="s">
        <v>60</v>
      </c>
      <c r="E400" s="39" t="s">
        <v>71</v>
      </c>
    </row>
    <row r="401" spans="1:16" ht="12.75">
      <c r="A401" t="s">
        <v>50</v>
      </c>
      <c s="34" t="s">
        <v>438</v>
      </c>
      <c s="34" t="s">
        <v>599</v>
      </c>
      <c s="35" t="s">
        <v>5</v>
      </c>
      <c s="6" t="s">
        <v>600</v>
      </c>
      <c s="36" t="s">
        <v>79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70</v>
      </c>
      <c>
        <f>(M401*21)/100</f>
      </c>
      <c t="s">
        <v>28</v>
      </c>
    </row>
    <row r="402" spans="1:5" ht="12.75">
      <c r="A402" s="35" t="s">
        <v>57</v>
      </c>
      <c r="E402" s="39" t="s">
        <v>5</v>
      </c>
    </row>
    <row r="403" spans="1:5" ht="12.75">
      <c r="A403" s="35" t="s">
        <v>59</v>
      </c>
      <c r="E403" s="40" t="s">
        <v>5</v>
      </c>
    </row>
    <row r="404" spans="1:5" ht="12.75">
      <c r="A404" t="s">
        <v>60</v>
      </c>
      <c r="E404" s="39" t="s">
        <v>71</v>
      </c>
    </row>
    <row r="405" spans="1:16" ht="12.75">
      <c r="A405" t="s">
        <v>50</v>
      </c>
      <c s="34" t="s">
        <v>441</v>
      </c>
      <c s="34" t="s">
        <v>601</v>
      </c>
      <c s="35" t="s">
        <v>5</v>
      </c>
      <c s="6" t="s">
        <v>602</v>
      </c>
      <c s="36" t="s">
        <v>79</v>
      </c>
      <c s="37">
        <v>1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70</v>
      </c>
      <c>
        <f>(M405*21)/100</f>
      </c>
      <c t="s">
        <v>28</v>
      </c>
    </row>
    <row r="406" spans="1:5" ht="12.75">
      <c r="A406" s="35" t="s">
        <v>57</v>
      </c>
      <c r="E406" s="39" t="s">
        <v>5</v>
      </c>
    </row>
    <row r="407" spans="1:5" ht="12.75">
      <c r="A407" s="35" t="s">
        <v>59</v>
      </c>
      <c r="E407" s="40" t="s">
        <v>5</v>
      </c>
    </row>
    <row r="408" spans="1:5" ht="12.75">
      <c r="A408" t="s">
        <v>60</v>
      </c>
      <c r="E408" s="39" t="s">
        <v>71</v>
      </c>
    </row>
    <row r="409" spans="1:16" ht="12.75">
      <c r="A409" t="s">
        <v>50</v>
      </c>
      <c s="34" t="s">
        <v>444</v>
      </c>
      <c s="34" t="s">
        <v>104</v>
      </c>
      <c s="35" t="s">
        <v>5</v>
      </c>
      <c s="6" t="s">
        <v>105</v>
      </c>
      <c s="36" t="s">
        <v>106</v>
      </c>
      <c s="37">
        <v>80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70</v>
      </c>
      <c>
        <f>(M409*21)/100</f>
      </c>
      <c t="s">
        <v>28</v>
      </c>
    </row>
    <row r="410" spans="1:5" ht="12.75">
      <c r="A410" s="35" t="s">
        <v>57</v>
      </c>
      <c r="E410" s="39" t="s">
        <v>107</v>
      </c>
    </row>
    <row r="411" spans="1:5" ht="25.5">
      <c r="A411" s="35" t="s">
        <v>59</v>
      </c>
      <c r="E411" s="40" t="s">
        <v>108</v>
      </c>
    </row>
    <row r="412" spans="1:5" ht="114.75">
      <c r="A412" t="s">
        <v>60</v>
      </c>
      <c r="E412" s="39" t="s">
        <v>109</v>
      </c>
    </row>
    <row r="413" spans="1:16" ht="12.75">
      <c r="A413" t="s">
        <v>50</v>
      </c>
      <c s="34" t="s">
        <v>447</v>
      </c>
      <c s="34" t="s">
        <v>111</v>
      </c>
      <c s="35" t="s">
        <v>5</v>
      </c>
      <c s="6" t="s">
        <v>112</v>
      </c>
      <c s="36" t="s">
        <v>106</v>
      </c>
      <c s="37">
        <v>32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70</v>
      </c>
      <c>
        <f>(M413*21)/100</f>
      </c>
      <c t="s">
        <v>28</v>
      </c>
    </row>
    <row r="414" spans="1:5" ht="12.75">
      <c r="A414" s="35" t="s">
        <v>57</v>
      </c>
      <c r="E414" s="39" t="s">
        <v>5</v>
      </c>
    </row>
    <row r="415" spans="1:5" ht="12.75">
      <c r="A415" s="35" t="s">
        <v>59</v>
      </c>
      <c r="E415" s="40" t="s">
        <v>5</v>
      </c>
    </row>
    <row r="416" spans="1:5" ht="12.75">
      <c r="A416" t="s">
        <v>60</v>
      </c>
      <c r="E416" s="39" t="s">
        <v>71</v>
      </c>
    </row>
    <row r="417" spans="1:16" ht="12.75">
      <c r="A417" t="s">
        <v>50</v>
      </c>
      <c s="34" t="s">
        <v>450</v>
      </c>
      <c s="34" t="s">
        <v>229</v>
      </c>
      <c s="35" t="s">
        <v>5</v>
      </c>
      <c s="6" t="s">
        <v>230</v>
      </c>
      <c s="36" t="s">
        <v>79</v>
      </c>
      <c s="37">
        <v>4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70</v>
      </c>
      <c>
        <f>(M417*21)/100</f>
      </c>
      <c t="s">
        <v>28</v>
      </c>
    </row>
    <row r="418" spans="1:5" ht="12.75">
      <c r="A418" s="35" t="s">
        <v>57</v>
      </c>
      <c r="E418" s="39" t="s">
        <v>5</v>
      </c>
    </row>
    <row r="419" spans="1:5" ht="12.75">
      <c r="A419" s="35" t="s">
        <v>59</v>
      </c>
      <c r="E419" s="40" t="s">
        <v>5</v>
      </c>
    </row>
    <row r="420" spans="1:5" ht="12.75">
      <c r="A420" t="s">
        <v>60</v>
      </c>
      <c r="E420" s="39" t="s">
        <v>71</v>
      </c>
    </row>
    <row r="421" spans="1:16" ht="25.5">
      <c r="A421" t="s">
        <v>50</v>
      </c>
      <c s="34" t="s">
        <v>453</v>
      </c>
      <c s="34" t="s">
        <v>506</v>
      </c>
      <c s="35" t="s">
        <v>5</v>
      </c>
      <c s="6" t="s">
        <v>507</v>
      </c>
      <c s="36" t="s">
        <v>79</v>
      </c>
      <c s="37">
        <v>3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70</v>
      </c>
      <c>
        <f>(M421*21)/100</f>
      </c>
      <c t="s">
        <v>28</v>
      </c>
    </row>
    <row r="422" spans="1:5" ht="12.75">
      <c r="A422" s="35" t="s">
        <v>57</v>
      </c>
      <c r="E422" s="39" t="s">
        <v>5</v>
      </c>
    </row>
    <row r="423" spans="1:5" ht="12.75">
      <c r="A423" s="35" t="s">
        <v>59</v>
      </c>
      <c r="E423" s="40" t="s">
        <v>5</v>
      </c>
    </row>
    <row r="424" spans="1:5" ht="12.75">
      <c r="A424" t="s">
        <v>60</v>
      </c>
      <c r="E424" s="39" t="s">
        <v>71</v>
      </c>
    </row>
    <row r="425" spans="1:16" ht="12.75">
      <c r="A425" t="s">
        <v>50</v>
      </c>
      <c s="34" t="s">
        <v>456</v>
      </c>
      <c s="34" t="s">
        <v>120</v>
      </c>
      <c s="35" t="s">
        <v>5</v>
      </c>
      <c s="6" t="s">
        <v>121</v>
      </c>
      <c s="36" t="s">
        <v>106</v>
      </c>
      <c s="37">
        <v>62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70</v>
      </c>
      <c>
        <f>(M425*21)/100</f>
      </c>
      <c t="s">
        <v>28</v>
      </c>
    </row>
    <row r="426" spans="1:5" ht="12.75">
      <c r="A426" s="35" t="s">
        <v>57</v>
      </c>
      <c r="E426" s="39" t="s">
        <v>5</v>
      </c>
    </row>
    <row r="427" spans="1:5" ht="12.75">
      <c r="A427" s="35" t="s">
        <v>59</v>
      </c>
      <c r="E427" s="40" t="s">
        <v>5</v>
      </c>
    </row>
    <row r="428" spans="1:5" ht="12.75">
      <c r="A428" t="s">
        <v>60</v>
      </c>
      <c r="E428" s="39" t="s">
        <v>71</v>
      </c>
    </row>
    <row r="429" spans="1:16" ht="12.75">
      <c r="A429" t="s">
        <v>50</v>
      </c>
      <c s="34" t="s">
        <v>457</v>
      </c>
      <c s="34" t="s">
        <v>123</v>
      </c>
      <c s="35" t="s">
        <v>5</v>
      </c>
      <c s="6" t="s">
        <v>124</v>
      </c>
      <c s="36" t="s">
        <v>79</v>
      </c>
      <c s="37">
        <v>4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70</v>
      </c>
      <c>
        <f>(M429*21)/100</f>
      </c>
      <c t="s">
        <v>28</v>
      </c>
    </row>
    <row r="430" spans="1:5" ht="12.75">
      <c r="A430" s="35" t="s">
        <v>57</v>
      </c>
      <c r="E430" s="39" t="s">
        <v>5</v>
      </c>
    </row>
    <row r="431" spans="1:5" ht="12.75">
      <c r="A431" s="35" t="s">
        <v>59</v>
      </c>
      <c r="E431" s="40" t="s">
        <v>5</v>
      </c>
    </row>
    <row r="432" spans="1:5" ht="12.75">
      <c r="A432" t="s">
        <v>60</v>
      </c>
      <c r="E432" s="39" t="s">
        <v>71</v>
      </c>
    </row>
    <row r="433" spans="1:16" ht="12.75">
      <c r="A433" t="s">
        <v>50</v>
      </c>
      <c s="34" t="s">
        <v>458</v>
      </c>
      <c s="34" t="s">
        <v>603</v>
      </c>
      <c s="35" t="s">
        <v>5</v>
      </c>
      <c s="6" t="s">
        <v>604</v>
      </c>
      <c s="36" t="s">
        <v>69</v>
      </c>
      <c s="37">
        <v>254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56</v>
      </c>
      <c>
        <f>(M433*21)/100</f>
      </c>
      <c t="s">
        <v>28</v>
      </c>
    </row>
    <row r="434" spans="1:5" ht="12.75">
      <c r="A434" s="35" t="s">
        <v>57</v>
      </c>
      <c r="E434" s="39" t="s">
        <v>5</v>
      </c>
    </row>
    <row r="435" spans="1:5" ht="12.75">
      <c r="A435" s="35" t="s">
        <v>59</v>
      </c>
      <c r="E435" s="40" t="s">
        <v>5</v>
      </c>
    </row>
    <row r="436" spans="1:5" ht="63.75">
      <c r="A436" t="s">
        <v>60</v>
      </c>
      <c r="E436" s="39" t="s">
        <v>605</v>
      </c>
    </row>
    <row r="437" spans="1:16" ht="12.75">
      <c r="A437" t="s">
        <v>50</v>
      </c>
      <c s="34" t="s">
        <v>461</v>
      </c>
      <c s="34" t="s">
        <v>606</v>
      </c>
      <c s="35" t="s">
        <v>5</v>
      </c>
      <c s="6" t="s">
        <v>607</v>
      </c>
      <c s="36" t="s">
        <v>79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56</v>
      </c>
      <c>
        <f>(M437*21)/100</f>
      </c>
      <c t="s">
        <v>28</v>
      </c>
    </row>
    <row r="438" spans="1:5" ht="12.75">
      <c r="A438" s="35" t="s">
        <v>57</v>
      </c>
      <c r="E438" s="39" t="s">
        <v>5</v>
      </c>
    </row>
    <row r="439" spans="1:5" ht="12.75">
      <c r="A439" s="35" t="s">
        <v>59</v>
      </c>
      <c r="E439" s="40" t="s">
        <v>5</v>
      </c>
    </row>
    <row r="440" spans="1:5" ht="38.25">
      <c r="A440" t="s">
        <v>60</v>
      </c>
      <c r="E440" s="39" t="s">
        <v>608</v>
      </c>
    </row>
    <row r="441" spans="1:16" ht="12.75">
      <c r="A441" t="s">
        <v>50</v>
      </c>
      <c s="34" t="s">
        <v>464</v>
      </c>
      <c s="34" t="s">
        <v>609</v>
      </c>
      <c s="35" t="s">
        <v>5</v>
      </c>
      <c s="6" t="s">
        <v>610</v>
      </c>
      <c s="36" t="s">
        <v>79</v>
      </c>
      <c s="37">
        <v>1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56</v>
      </c>
      <c>
        <f>(M441*21)/100</f>
      </c>
      <c t="s">
        <v>28</v>
      </c>
    </row>
    <row r="442" spans="1:5" ht="12.75">
      <c r="A442" s="35" t="s">
        <v>57</v>
      </c>
      <c r="E442" s="39" t="s">
        <v>5</v>
      </c>
    </row>
    <row r="443" spans="1:5" ht="12.75">
      <c r="A443" s="35" t="s">
        <v>59</v>
      </c>
      <c r="E443" s="40" t="s">
        <v>5</v>
      </c>
    </row>
    <row r="444" spans="1:5" ht="51">
      <c r="A444" t="s">
        <v>60</v>
      </c>
      <c r="E444" s="39" t="s">
        <v>611</v>
      </c>
    </row>
    <row r="445" spans="1:16" ht="12.75">
      <c r="A445" t="s">
        <v>50</v>
      </c>
      <c s="34" t="s">
        <v>467</v>
      </c>
      <c s="34" t="s">
        <v>612</v>
      </c>
      <c s="35" t="s">
        <v>5</v>
      </c>
      <c s="6" t="s">
        <v>613</v>
      </c>
      <c s="36" t="s">
        <v>79</v>
      </c>
      <c s="37">
        <v>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56</v>
      </c>
      <c>
        <f>(M445*21)/100</f>
      </c>
      <c t="s">
        <v>28</v>
      </c>
    </row>
    <row r="446" spans="1:5" ht="12.75">
      <c r="A446" s="35" t="s">
        <v>57</v>
      </c>
      <c r="E446" s="39" t="s">
        <v>5</v>
      </c>
    </row>
    <row r="447" spans="1:5" ht="12.75">
      <c r="A447" s="35" t="s">
        <v>59</v>
      </c>
      <c r="E447" s="40" t="s">
        <v>5</v>
      </c>
    </row>
    <row r="448" spans="1:5" ht="51">
      <c r="A448" t="s">
        <v>60</v>
      </c>
      <c r="E448" s="39" t="s">
        <v>614</v>
      </c>
    </row>
    <row r="449" spans="1:16" ht="12.75">
      <c r="A449" t="s">
        <v>50</v>
      </c>
      <c s="34" t="s">
        <v>476</v>
      </c>
      <c s="34" t="s">
        <v>615</v>
      </c>
      <c s="35" t="s">
        <v>5</v>
      </c>
      <c s="6" t="s">
        <v>616</v>
      </c>
      <c s="36" t="s">
        <v>79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70</v>
      </c>
      <c>
        <f>(M449*21)/100</f>
      </c>
      <c t="s">
        <v>28</v>
      </c>
    </row>
    <row r="450" spans="1:5" ht="12.75">
      <c r="A450" s="35" t="s">
        <v>57</v>
      </c>
      <c r="E450" s="39" t="s">
        <v>5</v>
      </c>
    </row>
    <row r="451" spans="1:5" ht="12.75">
      <c r="A451" s="35" t="s">
        <v>59</v>
      </c>
      <c r="E451" s="40" t="s">
        <v>5</v>
      </c>
    </row>
    <row r="452" spans="1:5" ht="12.75">
      <c r="A452" t="s">
        <v>60</v>
      </c>
      <c r="E452" s="39" t="s">
        <v>71</v>
      </c>
    </row>
    <row r="453" spans="1:16" ht="12.75">
      <c r="A453" t="s">
        <v>50</v>
      </c>
      <c s="34" t="s">
        <v>479</v>
      </c>
      <c s="34" t="s">
        <v>617</v>
      </c>
      <c s="35" t="s">
        <v>5</v>
      </c>
      <c s="6" t="s">
        <v>618</v>
      </c>
      <c s="36" t="s">
        <v>79</v>
      </c>
      <c s="37">
        <v>1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70</v>
      </c>
      <c>
        <f>(M453*21)/100</f>
      </c>
      <c t="s">
        <v>28</v>
      </c>
    </row>
    <row r="454" spans="1:5" ht="12.75">
      <c r="A454" s="35" t="s">
        <v>57</v>
      </c>
      <c r="E454" s="39" t="s">
        <v>5</v>
      </c>
    </row>
    <row r="455" spans="1:5" ht="12.75">
      <c r="A455" s="35" t="s">
        <v>59</v>
      </c>
      <c r="E455" s="40" t="s">
        <v>5</v>
      </c>
    </row>
    <row r="456" spans="1:5" ht="12.75">
      <c r="A456" t="s">
        <v>60</v>
      </c>
      <c r="E456" s="39" t="s">
        <v>71</v>
      </c>
    </row>
    <row r="457" spans="1:16" ht="12.75">
      <c r="A457" t="s">
        <v>50</v>
      </c>
      <c s="34" t="s">
        <v>482</v>
      </c>
      <c s="34" t="s">
        <v>619</v>
      </c>
      <c s="35" t="s">
        <v>5</v>
      </c>
      <c s="6" t="s">
        <v>620</v>
      </c>
      <c s="36" t="s">
        <v>79</v>
      </c>
      <c s="37">
        <v>1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70</v>
      </c>
      <c>
        <f>(M457*21)/100</f>
      </c>
      <c t="s">
        <v>28</v>
      </c>
    </row>
    <row r="458" spans="1:5" ht="12.75">
      <c r="A458" s="35" t="s">
        <v>57</v>
      </c>
      <c r="E458" s="39" t="s">
        <v>5</v>
      </c>
    </row>
    <row r="459" spans="1:5" ht="12.75">
      <c r="A459" s="35" t="s">
        <v>59</v>
      </c>
      <c r="E459" s="40" t="s">
        <v>5</v>
      </c>
    </row>
    <row r="460" spans="1:5" ht="12.75">
      <c r="A460" t="s">
        <v>60</v>
      </c>
      <c r="E460" s="39" t="s">
        <v>71</v>
      </c>
    </row>
    <row r="461" spans="1:16" ht="12.75">
      <c r="A461" t="s">
        <v>50</v>
      </c>
      <c s="34" t="s">
        <v>485</v>
      </c>
      <c s="34" t="s">
        <v>621</v>
      </c>
      <c s="35" t="s">
        <v>5</v>
      </c>
      <c s="6" t="s">
        <v>622</v>
      </c>
      <c s="36" t="s">
        <v>79</v>
      </c>
      <c s="37">
        <v>1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70</v>
      </c>
      <c>
        <f>(M461*21)/100</f>
      </c>
      <c t="s">
        <v>28</v>
      </c>
    </row>
    <row r="462" spans="1:5" ht="12.75">
      <c r="A462" s="35" t="s">
        <v>57</v>
      </c>
      <c r="E462" s="39" t="s">
        <v>5</v>
      </c>
    </row>
    <row r="463" spans="1:5" ht="12.75">
      <c r="A463" s="35" t="s">
        <v>59</v>
      </c>
      <c r="E463" s="40" t="s">
        <v>5</v>
      </c>
    </row>
    <row r="464" spans="1:5" ht="12.75">
      <c r="A464" t="s">
        <v>60</v>
      </c>
      <c r="E464" s="39" t="s">
        <v>71</v>
      </c>
    </row>
    <row r="465" spans="1:16" ht="12.75">
      <c r="A465" t="s">
        <v>50</v>
      </c>
      <c s="34" t="s">
        <v>488</v>
      </c>
      <c s="34" t="s">
        <v>114</v>
      </c>
      <c s="35" t="s">
        <v>5</v>
      </c>
      <c s="6" t="s">
        <v>115</v>
      </c>
      <c s="36" t="s">
        <v>79</v>
      </c>
      <c s="37">
        <v>12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70</v>
      </c>
      <c>
        <f>(M465*21)/100</f>
      </c>
      <c t="s">
        <v>28</v>
      </c>
    </row>
    <row r="466" spans="1:5" ht="12.75">
      <c r="A466" s="35" t="s">
        <v>57</v>
      </c>
      <c r="E466" s="39" t="s">
        <v>5</v>
      </c>
    </row>
    <row r="467" spans="1:5" ht="12.75">
      <c r="A467" s="35" t="s">
        <v>59</v>
      </c>
      <c r="E467" s="40" t="s">
        <v>5</v>
      </c>
    </row>
    <row r="468" spans="1:5" ht="12.75">
      <c r="A468" t="s">
        <v>60</v>
      </c>
      <c r="E468" s="39" t="s">
        <v>71</v>
      </c>
    </row>
    <row r="469" spans="1:13" ht="12.75">
      <c r="A469" t="s">
        <v>47</v>
      </c>
      <c r="C469" s="31" t="s">
        <v>82</v>
      </c>
      <c r="E469" s="33" t="s">
        <v>623</v>
      </c>
      <c r="J469" s="32">
        <f>0</f>
      </c>
      <c s="32">
        <f>0</f>
      </c>
      <c s="32">
        <f>0+L470</f>
      </c>
      <c s="32">
        <f>0+M470</f>
      </c>
    </row>
    <row r="470" spans="1:16" ht="12.75">
      <c r="A470" t="s">
        <v>50</v>
      </c>
      <c s="34" t="s">
        <v>470</v>
      </c>
      <c s="34" t="s">
        <v>624</v>
      </c>
      <c s="35" t="s">
        <v>5</v>
      </c>
      <c s="6" t="s">
        <v>625</v>
      </c>
      <c s="36" t="s">
        <v>69</v>
      </c>
      <c s="37">
        <v>123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70</v>
      </c>
      <c>
        <f>(M470*21)/100</f>
      </c>
      <c t="s">
        <v>28</v>
      </c>
    </row>
    <row r="471" spans="1:5" ht="12.75">
      <c r="A471" s="35" t="s">
        <v>57</v>
      </c>
      <c r="E471" s="39" t="s">
        <v>5</v>
      </c>
    </row>
    <row r="472" spans="1:5" ht="12.75">
      <c r="A472" s="35" t="s">
        <v>59</v>
      </c>
      <c r="E472" s="40" t="s">
        <v>5</v>
      </c>
    </row>
    <row r="473" spans="1:5" ht="12.75">
      <c r="A473" t="s">
        <v>60</v>
      </c>
      <c r="E473" s="39" t="s">
        <v>71</v>
      </c>
    </row>
    <row r="474" spans="1:13" ht="12.75">
      <c r="A474" t="s">
        <v>47</v>
      </c>
      <c r="C474" s="31" t="s">
        <v>85</v>
      </c>
      <c r="E474" s="33" t="s">
        <v>521</v>
      </c>
      <c r="J474" s="32">
        <f>0</f>
      </c>
      <c s="32">
        <f>0</f>
      </c>
      <c s="32">
        <f>0+L475</f>
      </c>
      <c s="32">
        <f>0+M475</f>
      </c>
    </row>
    <row r="475" spans="1:16" ht="25.5">
      <c r="A475" t="s">
        <v>50</v>
      </c>
      <c s="34" t="s">
        <v>473</v>
      </c>
      <c s="34" t="s">
        <v>529</v>
      </c>
      <c s="35" t="s">
        <v>5</v>
      </c>
      <c s="6" t="s">
        <v>530</v>
      </c>
      <c s="36" t="s">
        <v>79</v>
      </c>
      <c s="37">
        <v>2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70</v>
      </c>
      <c>
        <f>(M475*21)/100</f>
      </c>
      <c t="s">
        <v>28</v>
      </c>
    </row>
    <row r="476" spans="1:5" ht="12.75">
      <c r="A476" s="35" t="s">
        <v>57</v>
      </c>
      <c r="E476" s="39" t="s">
        <v>5</v>
      </c>
    </row>
    <row r="477" spans="1:5" ht="12.75">
      <c r="A477" s="35" t="s">
        <v>59</v>
      </c>
      <c r="E477" s="40" t="s">
        <v>5</v>
      </c>
    </row>
    <row r="478" spans="1:5" ht="12.75">
      <c r="A478" t="s">
        <v>60</v>
      </c>
      <c r="E478" s="39" t="s">
        <v>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3984</v>
      </c>
      <c s="41">
        <f>Rekapitulace!C66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3984</v>
      </c>
      <c r="E4" s="26" t="s">
        <v>3985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COUNTIFS(L8:L156,"=0",A8:A156,"P")+COUNTIFS(L8:L156,"",A8:A156,"P")+SUM(Q8:Q156)</f>
      </c>
    </row>
    <row r="8" spans="1:13" ht="12.75">
      <c r="A8" t="s">
        <v>45</v>
      </c>
      <c r="C8" s="28" t="s">
        <v>3988</v>
      </c>
      <c r="E8" s="30" t="s">
        <v>3987</v>
      </c>
      <c r="J8" s="29">
        <f>0+J9+J66+J139</f>
      </c>
      <c s="29">
        <f>0+K9+K66+K139</f>
      </c>
      <c s="29">
        <f>0+L9+L66+L139</f>
      </c>
      <c s="29">
        <f>0+M9+M66+M139</f>
      </c>
    </row>
    <row r="9" spans="1:13" ht="12.75">
      <c r="A9" t="s">
        <v>47</v>
      </c>
      <c r="C9" s="31" t="s">
        <v>51</v>
      </c>
      <c r="E9" s="33" t="s">
        <v>957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51</v>
      </c>
      <c s="34" t="s">
        <v>3989</v>
      </c>
      <c s="35" t="s">
        <v>5</v>
      </c>
      <c s="6" t="s">
        <v>3990</v>
      </c>
      <c s="36" t="s">
        <v>144</v>
      </c>
      <c s="37">
        <v>42.84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147</v>
      </c>
      <c s="35" t="s">
        <v>5</v>
      </c>
      <c s="6" t="s">
        <v>148</v>
      </c>
      <c s="36" t="s">
        <v>144</v>
      </c>
      <c s="37">
        <v>38.556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25.5">
      <c r="A18" t="s">
        <v>50</v>
      </c>
      <c s="34" t="s">
        <v>26</v>
      </c>
      <c s="34" t="s">
        <v>963</v>
      </c>
      <c s="35" t="s">
        <v>5</v>
      </c>
      <c s="6" t="s">
        <v>964</v>
      </c>
      <c s="36" t="s">
        <v>79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965</v>
      </c>
      <c s="35" t="s">
        <v>5</v>
      </c>
      <c s="6" t="s">
        <v>966</v>
      </c>
      <c s="36" t="s">
        <v>79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967</v>
      </c>
      <c s="35" t="s">
        <v>5</v>
      </c>
      <c s="6" t="s">
        <v>968</v>
      </c>
      <c s="36" t="s">
        <v>79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12.75">
      <c r="A30" t="s">
        <v>50</v>
      </c>
      <c s="34" t="s">
        <v>27</v>
      </c>
      <c s="34" t="s">
        <v>3991</v>
      </c>
      <c s="35" t="s">
        <v>5</v>
      </c>
      <c s="6" t="s">
        <v>3992</v>
      </c>
      <c s="36" t="s">
        <v>69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635</v>
      </c>
    </row>
    <row r="34" spans="1:16" ht="12.75">
      <c r="A34" t="s">
        <v>50</v>
      </c>
      <c s="34" t="s">
        <v>65</v>
      </c>
      <c s="34" t="s">
        <v>156</v>
      </c>
      <c s="35" t="s">
        <v>5</v>
      </c>
      <c s="6" t="s">
        <v>157</v>
      </c>
      <c s="36" t="s">
        <v>69</v>
      </c>
      <c s="37">
        <v>110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635</v>
      </c>
    </row>
    <row r="38" spans="1:16" ht="25.5">
      <c r="A38" t="s">
        <v>50</v>
      </c>
      <c s="34" t="s">
        <v>82</v>
      </c>
      <c s="34" t="s">
        <v>983</v>
      </c>
      <c s="35" t="s">
        <v>5</v>
      </c>
      <c s="6" t="s">
        <v>984</v>
      </c>
      <c s="36" t="s">
        <v>79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85</v>
      </c>
      <c s="34" t="s">
        <v>987</v>
      </c>
      <c s="35" t="s">
        <v>5</v>
      </c>
      <c s="6" t="s">
        <v>988</v>
      </c>
      <c s="36" t="s">
        <v>79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25.5">
      <c r="A46" t="s">
        <v>50</v>
      </c>
      <c s="34" t="s">
        <v>88</v>
      </c>
      <c s="34" t="s">
        <v>164</v>
      </c>
      <c s="35" t="s">
        <v>5</v>
      </c>
      <c s="6" t="s">
        <v>165</v>
      </c>
      <c s="36" t="s">
        <v>79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635</v>
      </c>
    </row>
    <row r="50" spans="1:16" ht="25.5">
      <c r="A50" t="s">
        <v>50</v>
      </c>
      <c s="34" t="s">
        <v>91</v>
      </c>
      <c s="34" t="s">
        <v>997</v>
      </c>
      <c s="35" t="s">
        <v>5</v>
      </c>
      <c s="6" t="s">
        <v>998</v>
      </c>
      <c s="36" t="s">
        <v>183</v>
      </c>
      <c s="37">
        <v>0.1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89.25">
      <c r="A53" t="s">
        <v>60</v>
      </c>
      <c r="E53" s="39" t="s">
        <v>999</v>
      </c>
    </row>
    <row r="54" spans="1:16" ht="25.5">
      <c r="A54" t="s">
        <v>50</v>
      </c>
      <c s="34" t="s">
        <v>94</v>
      </c>
      <c s="34" t="s">
        <v>1006</v>
      </c>
      <c s="35" t="s">
        <v>5</v>
      </c>
      <c s="6" t="s">
        <v>1007</v>
      </c>
      <c s="36" t="s">
        <v>79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76.5">
      <c r="A57" t="s">
        <v>60</v>
      </c>
      <c r="E57" s="39" t="s">
        <v>1008</v>
      </c>
    </row>
    <row r="58" spans="1:16" ht="12.75">
      <c r="A58" t="s">
        <v>50</v>
      </c>
      <c s="34" t="s">
        <v>97</v>
      </c>
      <c s="34" t="s">
        <v>1009</v>
      </c>
      <c s="35" t="s">
        <v>5</v>
      </c>
      <c s="6" t="s">
        <v>1010</v>
      </c>
      <c s="36" t="s">
        <v>183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1012</v>
      </c>
      <c s="35" t="s">
        <v>5</v>
      </c>
      <c s="6" t="s">
        <v>1013</v>
      </c>
      <c s="36" t="s">
        <v>183</v>
      </c>
      <c s="37">
        <v>0.1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89.25">
      <c r="A65" t="s">
        <v>60</v>
      </c>
      <c r="E65" s="39" t="s">
        <v>1014</v>
      </c>
    </row>
    <row r="66" spans="1:13" ht="12.75">
      <c r="A66" t="s">
        <v>47</v>
      </c>
      <c r="C66" s="31" t="s">
        <v>28</v>
      </c>
      <c r="E66" s="33" t="s">
        <v>1026</v>
      </c>
      <c r="J66" s="32">
        <f>0</f>
      </c>
      <c s="32">
        <f>0</f>
      </c>
      <c s="32">
        <f>0+L67+L71+L75+L79+L83+L87+L91+L95+L99+L103+L107+L111+L115+L119+L123+L127+L131+L135</f>
      </c>
      <c s="32">
        <f>0+M67+M71+M75+M79+M83+M87+M91+M95+M99+M103+M107+M111+M115+M119+M123+M127+M131+M135</f>
      </c>
    </row>
    <row r="67" spans="1:16" ht="12.75">
      <c r="A67" t="s">
        <v>50</v>
      </c>
      <c s="34" t="s">
        <v>103</v>
      </c>
      <c s="34" t="s">
        <v>830</v>
      </c>
      <c s="35" t="s">
        <v>5</v>
      </c>
      <c s="6" t="s">
        <v>831</v>
      </c>
      <c s="36" t="s">
        <v>79</v>
      </c>
      <c s="37">
        <v>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634</v>
      </c>
    </row>
    <row r="70" spans="1:5" ht="12.75">
      <c r="A70" t="s">
        <v>60</v>
      </c>
      <c r="E70" s="39" t="s">
        <v>635</v>
      </c>
    </row>
    <row r="71" spans="1:16" ht="25.5">
      <c r="A71" t="s">
        <v>50</v>
      </c>
      <c s="34" t="s">
        <v>110</v>
      </c>
      <c s="34" t="s">
        <v>3993</v>
      </c>
      <c s="35" t="s">
        <v>5</v>
      </c>
      <c s="6" t="s">
        <v>3994</v>
      </c>
      <c s="36" t="s">
        <v>69</v>
      </c>
      <c s="37">
        <v>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634</v>
      </c>
    </row>
    <row r="74" spans="1:5" ht="12.75">
      <c r="A74" t="s">
        <v>60</v>
      </c>
      <c r="E74" s="39" t="s">
        <v>635</v>
      </c>
    </row>
    <row r="75" spans="1:16" ht="12.75">
      <c r="A75" t="s">
        <v>50</v>
      </c>
      <c s="34" t="s">
        <v>113</v>
      </c>
      <c s="34" t="s">
        <v>1481</v>
      </c>
      <c s="35" t="s">
        <v>5</v>
      </c>
      <c s="6" t="s">
        <v>1482</v>
      </c>
      <c s="36" t="s">
        <v>69</v>
      </c>
      <c s="37">
        <v>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634</v>
      </c>
    </row>
    <row r="78" spans="1:5" ht="12.75">
      <c r="A78" t="s">
        <v>60</v>
      </c>
      <c r="E78" s="39" t="s">
        <v>635</v>
      </c>
    </row>
    <row r="79" spans="1:16" ht="25.5">
      <c r="A79" t="s">
        <v>50</v>
      </c>
      <c s="34" t="s">
        <v>116</v>
      </c>
      <c s="34" t="s">
        <v>981</v>
      </c>
      <c s="35" t="s">
        <v>5</v>
      </c>
      <c s="6" t="s">
        <v>982</v>
      </c>
      <c s="36" t="s">
        <v>79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634</v>
      </c>
    </row>
    <row r="82" spans="1:5" ht="12.75">
      <c r="A82" t="s">
        <v>60</v>
      </c>
      <c r="E82" s="39" t="s">
        <v>635</v>
      </c>
    </row>
    <row r="83" spans="1:16" ht="12.75">
      <c r="A83" t="s">
        <v>50</v>
      </c>
      <c s="34" t="s">
        <v>119</v>
      </c>
      <c s="34" t="s">
        <v>3995</v>
      </c>
      <c s="35" t="s">
        <v>5</v>
      </c>
      <c s="6" t="s">
        <v>3996</v>
      </c>
      <c s="36" t="s">
        <v>79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634</v>
      </c>
    </row>
    <row r="86" spans="1:5" ht="12.75">
      <c r="A86" t="s">
        <v>60</v>
      </c>
      <c r="E86" s="39" t="s">
        <v>635</v>
      </c>
    </row>
    <row r="87" spans="1:16" ht="12.75">
      <c r="A87" t="s">
        <v>50</v>
      </c>
      <c s="34" t="s">
        <v>122</v>
      </c>
      <c s="34" t="s">
        <v>3997</v>
      </c>
      <c s="35" t="s">
        <v>5</v>
      </c>
      <c s="6" t="s">
        <v>3998</v>
      </c>
      <c s="36" t="s">
        <v>79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634</v>
      </c>
    </row>
    <row r="90" spans="1:5" ht="12.75">
      <c r="A90" t="s">
        <v>60</v>
      </c>
      <c r="E90" s="39" t="s">
        <v>635</v>
      </c>
    </row>
    <row r="91" spans="1:16" ht="25.5">
      <c r="A91" t="s">
        <v>50</v>
      </c>
      <c s="34" t="s">
        <v>125</v>
      </c>
      <c s="34" t="s">
        <v>3999</v>
      </c>
      <c s="35" t="s">
        <v>5</v>
      </c>
      <c s="6" t="s">
        <v>4000</v>
      </c>
      <c s="36" t="s">
        <v>1031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634</v>
      </c>
    </row>
    <row r="94" spans="1:5" ht="12.75">
      <c r="A94" t="s">
        <v>60</v>
      </c>
      <c r="E94" s="39" t="s">
        <v>635</v>
      </c>
    </row>
    <row r="95" spans="1:16" ht="25.5">
      <c r="A95" t="s">
        <v>50</v>
      </c>
      <c s="34" t="s">
        <v>128</v>
      </c>
      <c s="34" t="s">
        <v>4001</v>
      </c>
      <c s="35" t="s">
        <v>5</v>
      </c>
      <c s="6" t="s">
        <v>4002</v>
      </c>
      <c s="36" t="s">
        <v>1031</v>
      </c>
      <c s="37">
        <v>26.25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634</v>
      </c>
    </row>
    <row r="98" spans="1:5" ht="12.75">
      <c r="A98" t="s">
        <v>60</v>
      </c>
      <c r="E98" s="39" t="s">
        <v>635</v>
      </c>
    </row>
    <row r="99" spans="1:16" ht="12.75">
      <c r="A99" t="s">
        <v>50</v>
      </c>
      <c s="34" t="s">
        <v>179</v>
      </c>
      <c s="34" t="s">
        <v>4003</v>
      </c>
      <c s="35" t="s">
        <v>5</v>
      </c>
      <c s="6" t="s">
        <v>4004</v>
      </c>
      <c s="36" t="s">
        <v>79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634</v>
      </c>
    </row>
    <row r="102" spans="1:5" ht="12.75">
      <c r="A102" t="s">
        <v>60</v>
      </c>
      <c r="E102" s="39" t="s">
        <v>635</v>
      </c>
    </row>
    <row r="103" spans="1:16" ht="12.75">
      <c r="A103" t="s">
        <v>50</v>
      </c>
      <c s="34" t="s">
        <v>180</v>
      </c>
      <c s="34" t="s">
        <v>4005</v>
      </c>
      <c s="35" t="s">
        <v>5</v>
      </c>
      <c s="6" t="s">
        <v>4006</v>
      </c>
      <c s="36" t="s">
        <v>79</v>
      </c>
      <c s="37">
        <v>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634</v>
      </c>
    </row>
    <row r="106" spans="1:5" ht="12.75">
      <c r="A106" t="s">
        <v>60</v>
      </c>
      <c r="E106" s="39" t="s">
        <v>635</v>
      </c>
    </row>
    <row r="107" spans="1:16" ht="12.75">
      <c r="A107" t="s">
        <v>50</v>
      </c>
      <c s="34" t="s">
        <v>184</v>
      </c>
      <c s="34" t="s">
        <v>1589</v>
      </c>
      <c s="35" t="s">
        <v>5</v>
      </c>
      <c s="6" t="s">
        <v>1590</v>
      </c>
      <c s="36" t="s">
        <v>79</v>
      </c>
      <c s="37">
        <v>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634</v>
      </c>
    </row>
    <row r="110" spans="1:5" ht="12.75">
      <c r="A110" t="s">
        <v>60</v>
      </c>
      <c r="E110" s="39" t="s">
        <v>635</v>
      </c>
    </row>
    <row r="111" spans="1:16" ht="12.75">
      <c r="A111" t="s">
        <v>50</v>
      </c>
      <c s="34" t="s">
        <v>187</v>
      </c>
      <c s="34" t="s">
        <v>1194</v>
      </c>
      <c s="35" t="s">
        <v>5</v>
      </c>
      <c s="6" t="s">
        <v>1195</v>
      </c>
      <c s="36" t="s">
        <v>79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634</v>
      </c>
    </row>
    <row r="114" spans="1:5" ht="12.75">
      <c r="A114" t="s">
        <v>60</v>
      </c>
      <c r="E114" s="39" t="s">
        <v>635</v>
      </c>
    </row>
    <row r="115" spans="1:16" ht="12.75">
      <c r="A115" t="s">
        <v>50</v>
      </c>
      <c s="34" t="s">
        <v>190</v>
      </c>
      <c s="34" t="s">
        <v>4007</v>
      </c>
      <c s="35" t="s">
        <v>5</v>
      </c>
      <c s="6" t="s">
        <v>4008</v>
      </c>
      <c s="36" t="s">
        <v>79</v>
      </c>
      <c s="37">
        <v>16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634</v>
      </c>
    </row>
    <row r="118" spans="1:5" ht="12.75">
      <c r="A118" t="s">
        <v>60</v>
      </c>
      <c r="E118" s="39" t="s">
        <v>635</v>
      </c>
    </row>
    <row r="119" spans="1:16" ht="12.75">
      <c r="A119" t="s">
        <v>50</v>
      </c>
      <c s="34" t="s">
        <v>193</v>
      </c>
      <c s="34" t="s">
        <v>1225</v>
      </c>
      <c s="35" t="s">
        <v>5</v>
      </c>
      <c s="6" t="s">
        <v>1226</v>
      </c>
      <c s="36" t="s">
        <v>1227</v>
      </c>
      <c s="37">
        <v>48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634</v>
      </c>
    </row>
    <row r="122" spans="1:5" ht="12.75">
      <c r="A122" t="s">
        <v>60</v>
      </c>
      <c r="E122" s="39" t="s">
        <v>635</v>
      </c>
    </row>
    <row r="123" spans="1:16" ht="12.75">
      <c r="A123" t="s">
        <v>50</v>
      </c>
      <c s="34" t="s">
        <v>196</v>
      </c>
      <c s="34" t="s">
        <v>1229</v>
      </c>
      <c s="35" t="s">
        <v>5</v>
      </c>
      <c s="6" t="s">
        <v>1230</v>
      </c>
      <c s="36" t="s">
        <v>1227</v>
      </c>
      <c s="37">
        <v>48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1231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634</v>
      </c>
    </row>
    <row r="126" spans="1:5" ht="12.75">
      <c r="A126" t="s">
        <v>60</v>
      </c>
      <c r="E126" s="39" t="s">
        <v>635</v>
      </c>
    </row>
    <row r="127" spans="1:16" ht="12.75">
      <c r="A127" t="s">
        <v>50</v>
      </c>
      <c s="34" t="s">
        <v>199</v>
      </c>
      <c s="34" t="s">
        <v>901</v>
      </c>
      <c s="35" t="s">
        <v>5</v>
      </c>
      <c s="6" t="s">
        <v>902</v>
      </c>
      <c s="36" t="s">
        <v>174</v>
      </c>
      <c s="37">
        <v>0.8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634</v>
      </c>
    </row>
    <row r="130" spans="1:5" ht="12.75">
      <c r="A130" t="s">
        <v>60</v>
      </c>
      <c r="E130" s="39" t="s">
        <v>635</v>
      </c>
    </row>
    <row r="131" spans="1:16" ht="12.75">
      <c r="A131" t="s">
        <v>50</v>
      </c>
      <c s="34" t="s">
        <v>202</v>
      </c>
      <c s="34" t="s">
        <v>4009</v>
      </c>
      <c s="35" t="s">
        <v>5</v>
      </c>
      <c s="6" t="s">
        <v>4010</v>
      </c>
      <c s="36" t="s">
        <v>174</v>
      </c>
      <c s="37">
        <v>0.8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634</v>
      </c>
    </row>
    <row r="134" spans="1:5" ht="12.75">
      <c r="A134" t="s">
        <v>60</v>
      </c>
      <c r="E134" s="39" t="s">
        <v>635</v>
      </c>
    </row>
    <row r="135" spans="1:16" ht="12.75">
      <c r="A135" t="s">
        <v>50</v>
      </c>
      <c s="34" t="s">
        <v>205</v>
      </c>
      <c s="34" t="s">
        <v>1275</v>
      </c>
      <c s="35" t="s">
        <v>5</v>
      </c>
      <c s="6" t="s">
        <v>1276</v>
      </c>
      <c s="36" t="s">
        <v>69</v>
      </c>
      <c s="37">
        <v>100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56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634</v>
      </c>
    </row>
    <row r="138" spans="1:5" ht="102">
      <c r="A138" t="s">
        <v>60</v>
      </c>
      <c r="E138" s="39" t="s">
        <v>1277</v>
      </c>
    </row>
    <row r="139" spans="1:13" ht="12.75">
      <c r="A139" t="s">
        <v>47</v>
      </c>
      <c r="C139" s="31" t="s">
        <v>436</v>
      </c>
      <c r="E139" s="33" t="s">
        <v>1287</v>
      </c>
      <c r="J139" s="32">
        <f>0</f>
      </c>
      <c s="32">
        <f>0</f>
      </c>
      <c s="32">
        <f>0+L140+L144+L148+L152+L156</f>
      </c>
      <c s="32">
        <f>0+M140+M144+M148+M152+M156</f>
      </c>
    </row>
    <row r="140" spans="1:16" ht="25.5">
      <c r="A140" t="s">
        <v>50</v>
      </c>
      <c s="34" t="s">
        <v>208</v>
      </c>
      <c s="34" t="s">
        <v>135</v>
      </c>
      <c s="35" t="s">
        <v>136</v>
      </c>
      <c s="6" t="s">
        <v>1289</v>
      </c>
      <c s="36" t="s">
        <v>55</v>
      </c>
      <c s="37">
        <v>20.1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56</v>
      </c>
      <c>
        <f>(M140*21)/100</f>
      </c>
      <c t="s">
        <v>28</v>
      </c>
    </row>
    <row r="141" spans="1:5" ht="25.5">
      <c r="A141" s="35" t="s">
        <v>57</v>
      </c>
      <c r="E141" s="39" t="s">
        <v>58</v>
      </c>
    </row>
    <row r="142" spans="1:5" ht="12.75">
      <c r="A142" s="35" t="s">
        <v>59</v>
      </c>
      <c r="E142" s="40" t="s">
        <v>634</v>
      </c>
    </row>
    <row r="143" spans="1:5" ht="165.75">
      <c r="A143" t="s">
        <v>60</v>
      </c>
      <c r="E143" s="39" t="s">
        <v>4011</v>
      </c>
    </row>
    <row r="144" spans="1:16" ht="38.25">
      <c r="A144" t="s">
        <v>50</v>
      </c>
      <c s="34" t="s">
        <v>211</v>
      </c>
      <c s="34" t="s">
        <v>1291</v>
      </c>
      <c s="35" t="s">
        <v>1292</v>
      </c>
      <c s="6" t="s">
        <v>1293</v>
      </c>
      <c s="36" t="s">
        <v>55</v>
      </c>
      <c s="37">
        <v>0.1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56</v>
      </c>
      <c>
        <f>(M144*21)/100</f>
      </c>
      <c t="s">
        <v>28</v>
      </c>
    </row>
    <row r="145" spans="1:5" ht="25.5">
      <c r="A145" s="35" t="s">
        <v>57</v>
      </c>
      <c r="E145" s="39" t="s">
        <v>58</v>
      </c>
    </row>
    <row r="146" spans="1:5" ht="12.75">
      <c r="A146" s="35" t="s">
        <v>59</v>
      </c>
      <c r="E146" s="40" t="s">
        <v>634</v>
      </c>
    </row>
    <row r="147" spans="1:5" ht="165.75">
      <c r="A147" t="s">
        <v>60</v>
      </c>
      <c r="E147" s="39" t="s">
        <v>4011</v>
      </c>
    </row>
    <row r="148" spans="1:16" ht="25.5">
      <c r="A148" t="s">
        <v>50</v>
      </c>
      <c s="34" t="s">
        <v>214</v>
      </c>
      <c s="34" t="s">
        <v>52</v>
      </c>
      <c s="35" t="s">
        <v>53</v>
      </c>
      <c s="6" t="s">
        <v>54</v>
      </c>
      <c s="36" t="s">
        <v>55</v>
      </c>
      <c s="37">
        <v>0.1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56</v>
      </c>
      <c>
        <f>(M148*21)/100</f>
      </c>
      <c t="s">
        <v>28</v>
      </c>
    </row>
    <row r="149" spans="1:5" ht="25.5">
      <c r="A149" s="35" t="s">
        <v>57</v>
      </c>
      <c r="E149" s="39" t="s">
        <v>58</v>
      </c>
    </row>
    <row r="150" spans="1:5" ht="12.75">
      <c r="A150" s="35" t="s">
        <v>59</v>
      </c>
      <c r="E150" s="40" t="s">
        <v>634</v>
      </c>
    </row>
    <row r="151" spans="1:5" ht="165.75">
      <c r="A151" t="s">
        <v>60</v>
      </c>
      <c r="E151" s="39" t="s">
        <v>4012</v>
      </c>
    </row>
    <row r="152" spans="1:16" ht="38.25">
      <c r="A152" t="s">
        <v>50</v>
      </c>
      <c s="34" t="s">
        <v>217</v>
      </c>
      <c s="34" t="s">
        <v>243</v>
      </c>
      <c s="35" t="s">
        <v>244</v>
      </c>
      <c s="6" t="s">
        <v>949</v>
      </c>
      <c s="36" t="s">
        <v>55</v>
      </c>
      <c s="37">
        <v>0.4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56</v>
      </c>
      <c>
        <f>(M152*21)/100</f>
      </c>
      <c t="s">
        <v>28</v>
      </c>
    </row>
    <row r="153" spans="1:5" ht="25.5">
      <c r="A153" s="35" t="s">
        <v>57</v>
      </c>
      <c r="E153" s="39" t="s">
        <v>58</v>
      </c>
    </row>
    <row r="154" spans="1:5" ht="12.75">
      <c r="A154" s="35" t="s">
        <v>59</v>
      </c>
      <c r="E154" s="40" t="s">
        <v>634</v>
      </c>
    </row>
    <row r="155" spans="1:5" ht="165.75">
      <c r="A155" t="s">
        <v>60</v>
      </c>
      <c r="E155" s="39" t="s">
        <v>4011</v>
      </c>
    </row>
    <row r="156" spans="1:16" ht="38.25">
      <c r="A156" t="s">
        <v>50</v>
      </c>
      <c s="34" t="s">
        <v>220</v>
      </c>
      <c s="34" t="s">
        <v>847</v>
      </c>
      <c s="35" t="s">
        <v>848</v>
      </c>
      <c s="6" t="s">
        <v>1301</v>
      </c>
      <c s="36" t="s">
        <v>55</v>
      </c>
      <c s="37">
        <v>0.1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56</v>
      </c>
      <c>
        <f>(M156*21)/100</f>
      </c>
      <c t="s">
        <v>28</v>
      </c>
    </row>
    <row r="157" spans="1:5" ht="25.5">
      <c r="A157" s="35" t="s">
        <v>57</v>
      </c>
      <c r="E157" s="39" t="s">
        <v>58</v>
      </c>
    </row>
    <row r="158" spans="1:5" ht="12.75">
      <c r="A158" s="35" t="s">
        <v>59</v>
      </c>
      <c r="E158" s="40" t="s">
        <v>634</v>
      </c>
    </row>
    <row r="159" spans="1:5" ht="165.75">
      <c r="A159" t="s">
        <v>60</v>
      </c>
      <c r="E159" s="39" t="s">
        <v>4011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3984</v>
      </c>
      <c s="41">
        <f>Rekapitulace!C66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3984</v>
      </c>
      <c r="E4" s="26" t="s">
        <v>3985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COUNTIFS(L8:L92,"=0",A8:A92,"P")+COUNTIFS(L8:L92,"",A8:A92,"P")+SUM(Q8:Q92)</f>
      </c>
    </row>
    <row r="8" spans="1:13" ht="12.75">
      <c r="A8" t="s">
        <v>45</v>
      </c>
      <c r="C8" s="28" t="s">
        <v>4015</v>
      </c>
      <c r="E8" s="30" t="s">
        <v>4014</v>
      </c>
      <c r="J8" s="29">
        <f>0+J9+J66+J91</f>
      </c>
      <c s="29">
        <f>0+K9+K66+K91</f>
      </c>
      <c s="29">
        <f>0+L9+L66+L91</f>
      </c>
      <c s="29">
        <f>0+M9+M66+M91</f>
      </c>
    </row>
    <row r="9" spans="1:13" ht="12.75">
      <c r="A9" t="s">
        <v>47</v>
      </c>
      <c r="C9" s="31" t="s">
        <v>51</v>
      </c>
      <c r="E9" s="33" t="s">
        <v>957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51</v>
      </c>
      <c s="34" t="s">
        <v>3989</v>
      </c>
      <c s="35" t="s">
        <v>5</v>
      </c>
      <c s="6" t="s">
        <v>3990</v>
      </c>
      <c s="36" t="s">
        <v>144</v>
      </c>
      <c s="37">
        <v>22.1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147</v>
      </c>
      <c s="35" t="s">
        <v>5</v>
      </c>
      <c s="6" t="s">
        <v>148</v>
      </c>
      <c s="36" t="s">
        <v>144</v>
      </c>
      <c s="37">
        <v>19.89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25.5">
      <c r="A18" t="s">
        <v>50</v>
      </c>
      <c s="34" t="s">
        <v>26</v>
      </c>
      <c s="34" t="s">
        <v>963</v>
      </c>
      <c s="35" t="s">
        <v>5</v>
      </c>
      <c s="6" t="s">
        <v>964</v>
      </c>
      <c s="36" t="s">
        <v>79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965</v>
      </c>
      <c s="35" t="s">
        <v>5</v>
      </c>
      <c s="6" t="s">
        <v>966</v>
      </c>
      <c s="36" t="s">
        <v>79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967</v>
      </c>
      <c s="35" t="s">
        <v>5</v>
      </c>
      <c s="6" t="s">
        <v>968</v>
      </c>
      <c s="36" t="s">
        <v>79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12.75">
      <c r="A30" t="s">
        <v>50</v>
      </c>
      <c s="34" t="s">
        <v>27</v>
      </c>
      <c s="34" t="s">
        <v>3991</v>
      </c>
      <c s="35" t="s">
        <v>5</v>
      </c>
      <c s="6" t="s">
        <v>3992</v>
      </c>
      <c s="36" t="s">
        <v>69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635</v>
      </c>
    </row>
    <row r="34" spans="1:16" ht="12.75">
      <c r="A34" t="s">
        <v>50</v>
      </c>
      <c s="34" t="s">
        <v>65</v>
      </c>
      <c s="34" t="s">
        <v>156</v>
      </c>
      <c s="35" t="s">
        <v>5</v>
      </c>
      <c s="6" t="s">
        <v>157</v>
      </c>
      <c s="36" t="s">
        <v>69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635</v>
      </c>
    </row>
    <row r="38" spans="1:16" ht="25.5">
      <c r="A38" t="s">
        <v>50</v>
      </c>
      <c s="34" t="s">
        <v>82</v>
      </c>
      <c s="34" t="s">
        <v>983</v>
      </c>
      <c s="35" t="s">
        <v>5</v>
      </c>
      <c s="6" t="s">
        <v>984</v>
      </c>
      <c s="36" t="s">
        <v>79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85</v>
      </c>
      <c s="34" t="s">
        <v>987</v>
      </c>
      <c s="35" t="s">
        <v>5</v>
      </c>
      <c s="6" t="s">
        <v>988</v>
      </c>
      <c s="36" t="s">
        <v>79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25.5">
      <c r="A46" t="s">
        <v>50</v>
      </c>
      <c s="34" t="s">
        <v>88</v>
      </c>
      <c s="34" t="s">
        <v>164</v>
      </c>
      <c s="35" t="s">
        <v>5</v>
      </c>
      <c s="6" t="s">
        <v>165</v>
      </c>
      <c s="36" t="s">
        <v>79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635</v>
      </c>
    </row>
    <row r="50" spans="1:16" ht="25.5">
      <c r="A50" t="s">
        <v>50</v>
      </c>
      <c s="34" t="s">
        <v>91</v>
      </c>
      <c s="34" t="s">
        <v>997</v>
      </c>
      <c s="35" t="s">
        <v>5</v>
      </c>
      <c s="6" t="s">
        <v>998</v>
      </c>
      <c s="36" t="s">
        <v>183</v>
      </c>
      <c s="37">
        <v>0.02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89.25">
      <c r="A53" t="s">
        <v>60</v>
      </c>
      <c r="E53" s="39" t="s">
        <v>999</v>
      </c>
    </row>
    <row r="54" spans="1:16" ht="25.5">
      <c r="A54" t="s">
        <v>50</v>
      </c>
      <c s="34" t="s">
        <v>94</v>
      </c>
      <c s="34" t="s">
        <v>1006</v>
      </c>
      <c s="35" t="s">
        <v>5</v>
      </c>
      <c s="6" t="s">
        <v>1007</v>
      </c>
      <c s="36" t="s">
        <v>79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76.5">
      <c r="A57" t="s">
        <v>60</v>
      </c>
      <c r="E57" s="39" t="s">
        <v>1008</v>
      </c>
    </row>
    <row r="58" spans="1:16" ht="12.75">
      <c r="A58" t="s">
        <v>50</v>
      </c>
      <c s="34" t="s">
        <v>97</v>
      </c>
      <c s="34" t="s">
        <v>1009</v>
      </c>
      <c s="35" t="s">
        <v>5</v>
      </c>
      <c s="6" t="s">
        <v>1010</v>
      </c>
      <c s="36" t="s">
        <v>183</v>
      </c>
      <c s="37">
        <v>0.02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1012</v>
      </c>
      <c s="35" t="s">
        <v>5</v>
      </c>
      <c s="6" t="s">
        <v>1013</v>
      </c>
      <c s="36" t="s">
        <v>183</v>
      </c>
      <c s="37">
        <v>0.02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89.25">
      <c r="A65" t="s">
        <v>60</v>
      </c>
      <c r="E65" s="39" t="s">
        <v>1014</v>
      </c>
    </row>
    <row r="66" spans="1:13" ht="12.75">
      <c r="A66" t="s">
        <v>47</v>
      </c>
      <c r="C66" s="31" t="s">
        <v>28</v>
      </c>
      <c r="E66" s="33" t="s">
        <v>1026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50</v>
      </c>
      <c s="34" t="s">
        <v>103</v>
      </c>
      <c s="34" t="s">
        <v>4005</v>
      </c>
      <c s="35" t="s">
        <v>5</v>
      </c>
      <c s="6" t="s">
        <v>4006</v>
      </c>
      <c s="36" t="s">
        <v>79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634</v>
      </c>
    </row>
    <row r="70" spans="1:5" ht="12.75">
      <c r="A70" t="s">
        <v>60</v>
      </c>
      <c r="E70" s="39" t="s">
        <v>635</v>
      </c>
    </row>
    <row r="71" spans="1:16" ht="12.75">
      <c r="A71" t="s">
        <v>50</v>
      </c>
      <c s="34" t="s">
        <v>110</v>
      </c>
      <c s="34" t="s">
        <v>1589</v>
      </c>
      <c s="35" t="s">
        <v>5</v>
      </c>
      <c s="6" t="s">
        <v>1590</v>
      </c>
      <c s="36" t="s">
        <v>79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634</v>
      </c>
    </row>
    <row r="74" spans="1:5" ht="12.75">
      <c r="A74" t="s">
        <v>60</v>
      </c>
      <c r="E74" s="39" t="s">
        <v>635</v>
      </c>
    </row>
    <row r="75" spans="1:16" ht="12.75">
      <c r="A75" t="s">
        <v>50</v>
      </c>
      <c s="34" t="s">
        <v>113</v>
      </c>
      <c s="34" t="s">
        <v>1225</v>
      </c>
      <c s="35" t="s">
        <v>5</v>
      </c>
      <c s="6" t="s">
        <v>1226</v>
      </c>
      <c s="36" t="s">
        <v>1227</v>
      </c>
      <c s="37">
        <v>48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634</v>
      </c>
    </row>
    <row r="78" spans="1:5" ht="12.75">
      <c r="A78" t="s">
        <v>60</v>
      </c>
      <c r="E78" s="39" t="s">
        <v>635</v>
      </c>
    </row>
    <row r="79" spans="1:16" ht="12.75">
      <c r="A79" t="s">
        <v>50</v>
      </c>
      <c s="34" t="s">
        <v>116</v>
      </c>
      <c s="34" t="s">
        <v>1229</v>
      </c>
      <c s="35" t="s">
        <v>5</v>
      </c>
      <c s="6" t="s">
        <v>1230</v>
      </c>
      <c s="36" t="s">
        <v>1227</v>
      </c>
      <c s="37">
        <v>48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1231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634</v>
      </c>
    </row>
    <row r="82" spans="1:5" ht="12.75">
      <c r="A82" t="s">
        <v>60</v>
      </c>
      <c r="E82" s="39" t="s">
        <v>635</v>
      </c>
    </row>
    <row r="83" spans="1:16" ht="12.75">
      <c r="A83" t="s">
        <v>50</v>
      </c>
      <c s="34" t="s">
        <v>119</v>
      </c>
      <c s="34" t="s">
        <v>1275</v>
      </c>
      <c s="35" t="s">
        <v>5</v>
      </c>
      <c s="6" t="s">
        <v>1276</v>
      </c>
      <c s="36" t="s">
        <v>69</v>
      </c>
      <c s="37">
        <v>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634</v>
      </c>
    </row>
    <row r="86" spans="1:5" ht="102">
      <c r="A86" t="s">
        <v>60</v>
      </c>
      <c r="E86" s="39" t="s">
        <v>1277</v>
      </c>
    </row>
    <row r="87" spans="1:16" ht="12.75">
      <c r="A87" t="s">
        <v>50</v>
      </c>
      <c s="34" t="s">
        <v>122</v>
      </c>
      <c s="34" t="s">
        <v>1275</v>
      </c>
      <c s="35" t="s">
        <v>51</v>
      </c>
      <c s="6" t="s">
        <v>1276</v>
      </c>
      <c s="36" t="s">
        <v>69</v>
      </c>
      <c s="37">
        <v>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634</v>
      </c>
    </row>
    <row r="90" spans="1:5" ht="102">
      <c r="A90" t="s">
        <v>60</v>
      </c>
      <c r="E90" s="39" t="s">
        <v>1277</v>
      </c>
    </row>
    <row r="91" spans="1:13" ht="12.75">
      <c r="A91" t="s">
        <v>47</v>
      </c>
      <c r="C91" s="31" t="s">
        <v>436</v>
      </c>
      <c r="E91" s="33" t="s">
        <v>1287</v>
      </c>
      <c r="J91" s="32">
        <f>0</f>
      </c>
      <c s="32">
        <f>0</f>
      </c>
      <c s="32">
        <f>0+L92</f>
      </c>
      <c s="32">
        <f>0+M92</f>
      </c>
    </row>
    <row r="92" spans="1:16" ht="25.5">
      <c r="A92" t="s">
        <v>50</v>
      </c>
      <c s="34" t="s">
        <v>125</v>
      </c>
      <c s="34" t="s">
        <v>135</v>
      </c>
      <c s="35" t="s">
        <v>136</v>
      </c>
      <c s="6" t="s">
        <v>1289</v>
      </c>
      <c s="36" t="s">
        <v>55</v>
      </c>
      <c s="37">
        <v>4.155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25.5">
      <c r="A93" s="35" t="s">
        <v>57</v>
      </c>
      <c r="E93" s="39" t="s">
        <v>58</v>
      </c>
    </row>
    <row r="94" spans="1:5" ht="12.75">
      <c r="A94" s="35" t="s">
        <v>59</v>
      </c>
      <c r="E94" s="40" t="s">
        <v>634</v>
      </c>
    </row>
    <row r="95" spans="1:5" ht="255">
      <c r="A95" t="s">
        <v>60</v>
      </c>
      <c r="E9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3984</v>
      </c>
      <c s="41">
        <f>Rekapitulace!C66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3984</v>
      </c>
      <c r="E4" s="26" t="s">
        <v>3985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COUNTIFS(L8:L92,"=0",A8:A92,"P")+COUNTIFS(L8:L92,"",A8:A92,"P")+SUM(Q8:Q92)</f>
      </c>
    </row>
    <row r="8" spans="1:13" ht="12.75">
      <c r="A8" t="s">
        <v>45</v>
      </c>
      <c r="C8" s="28" t="s">
        <v>4018</v>
      </c>
      <c r="E8" s="30" t="s">
        <v>4017</v>
      </c>
      <c r="J8" s="29">
        <f>0+J9+J66+J91</f>
      </c>
      <c s="29">
        <f>0+K9+K66+K91</f>
      </c>
      <c s="29">
        <f>0+L9+L66+L91</f>
      </c>
      <c s="29">
        <f>0+M9+M66+M91</f>
      </c>
    </row>
    <row r="9" spans="1:13" ht="12.75">
      <c r="A9" t="s">
        <v>47</v>
      </c>
      <c r="C9" s="31" t="s">
        <v>51</v>
      </c>
      <c r="E9" s="33" t="s">
        <v>957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51</v>
      </c>
      <c s="34" t="s">
        <v>3989</v>
      </c>
      <c s="35" t="s">
        <v>5</v>
      </c>
      <c s="6" t="s">
        <v>3990</v>
      </c>
      <c s="36" t="s">
        <v>144</v>
      </c>
      <c s="37">
        <v>22.1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147</v>
      </c>
      <c s="35" t="s">
        <v>5</v>
      </c>
      <c s="6" t="s">
        <v>148</v>
      </c>
      <c s="36" t="s">
        <v>144</v>
      </c>
      <c s="37">
        <v>19.89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25.5">
      <c r="A18" t="s">
        <v>50</v>
      </c>
      <c s="34" t="s">
        <v>26</v>
      </c>
      <c s="34" t="s">
        <v>963</v>
      </c>
      <c s="35" t="s">
        <v>5</v>
      </c>
      <c s="6" t="s">
        <v>964</v>
      </c>
      <c s="36" t="s">
        <v>79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965</v>
      </c>
      <c s="35" t="s">
        <v>5</v>
      </c>
      <c s="6" t="s">
        <v>966</v>
      </c>
      <c s="36" t="s">
        <v>79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967</v>
      </c>
      <c s="35" t="s">
        <v>5</v>
      </c>
      <c s="6" t="s">
        <v>968</v>
      </c>
      <c s="36" t="s">
        <v>79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12.75">
      <c r="A30" t="s">
        <v>50</v>
      </c>
      <c s="34" t="s">
        <v>27</v>
      </c>
      <c s="34" t="s">
        <v>3991</v>
      </c>
      <c s="35" t="s">
        <v>5</v>
      </c>
      <c s="6" t="s">
        <v>3992</v>
      </c>
      <c s="36" t="s">
        <v>69</v>
      </c>
      <c s="37">
        <v>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635</v>
      </c>
    </row>
    <row r="34" spans="1:16" ht="12.75">
      <c r="A34" t="s">
        <v>50</v>
      </c>
      <c s="34" t="s">
        <v>65</v>
      </c>
      <c s="34" t="s">
        <v>156</v>
      </c>
      <c s="35" t="s">
        <v>5</v>
      </c>
      <c s="6" t="s">
        <v>157</v>
      </c>
      <c s="36" t="s">
        <v>69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635</v>
      </c>
    </row>
    <row r="38" spans="1:16" ht="25.5">
      <c r="A38" t="s">
        <v>50</v>
      </c>
      <c s="34" t="s">
        <v>82</v>
      </c>
      <c s="34" t="s">
        <v>983</v>
      </c>
      <c s="35" t="s">
        <v>5</v>
      </c>
      <c s="6" t="s">
        <v>984</v>
      </c>
      <c s="36" t="s">
        <v>79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85</v>
      </c>
      <c s="34" t="s">
        <v>987</v>
      </c>
      <c s="35" t="s">
        <v>5</v>
      </c>
      <c s="6" t="s">
        <v>988</v>
      </c>
      <c s="36" t="s">
        <v>79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25.5">
      <c r="A46" t="s">
        <v>50</v>
      </c>
      <c s="34" t="s">
        <v>88</v>
      </c>
      <c s="34" t="s">
        <v>164</v>
      </c>
      <c s="35" t="s">
        <v>5</v>
      </c>
      <c s="6" t="s">
        <v>165</v>
      </c>
      <c s="36" t="s">
        <v>79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635</v>
      </c>
    </row>
    <row r="50" spans="1:16" ht="25.5">
      <c r="A50" t="s">
        <v>50</v>
      </c>
      <c s="34" t="s">
        <v>91</v>
      </c>
      <c s="34" t="s">
        <v>997</v>
      </c>
      <c s="35" t="s">
        <v>5</v>
      </c>
      <c s="6" t="s">
        <v>998</v>
      </c>
      <c s="36" t="s">
        <v>183</v>
      </c>
      <c s="37">
        <v>0.02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89.25">
      <c r="A53" t="s">
        <v>60</v>
      </c>
      <c r="E53" s="39" t="s">
        <v>999</v>
      </c>
    </row>
    <row r="54" spans="1:16" ht="25.5">
      <c r="A54" t="s">
        <v>50</v>
      </c>
      <c s="34" t="s">
        <v>94</v>
      </c>
      <c s="34" t="s">
        <v>1006</v>
      </c>
      <c s="35" t="s">
        <v>5</v>
      </c>
      <c s="6" t="s">
        <v>1007</v>
      </c>
      <c s="36" t="s">
        <v>79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76.5">
      <c r="A57" t="s">
        <v>60</v>
      </c>
      <c r="E57" s="39" t="s">
        <v>1008</v>
      </c>
    </row>
    <row r="58" spans="1:16" ht="12.75">
      <c r="A58" t="s">
        <v>50</v>
      </c>
      <c s="34" t="s">
        <v>97</v>
      </c>
      <c s="34" t="s">
        <v>1009</v>
      </c>
      <c s="35" t="s">
        <v>5</v>
      </c>
      <c s="6" t="s">
        <v>1010</v>
      </c>
      <c s="36" t="s">
        <v>183</v>
      </c>
      <c s="37">
        <v>0.02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1012</v>
      </c>
      <c s="35" t="s">
        <v>5</v>
      </c>
      <c s="6" t="s">
        <v>1013</v>
      </c>
      <c s="36" t="s">
        <v>183</v>
      </c>
      <c s="37">
        <v>0.02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89.25">
      <c r="A65" t="s">
        <v>60</v>
      </c>
      <c r="E65" s="39" t="s">
        <v>1014</v>
      </c>
    </row>
    <row r="66" spans="1:13" ht="12.75">
      <c r="A66" t="s">
        <v>47</v>
      </c>
      <c r="C66" s="31" t="s">
        <v>28</v>
      </c>
      <c r="E66" s="33" t="s">
        <v>1026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50</v>
      </c>
      <c s="34" t="s">
        <v>103</v>
      </c>
      <c s="34" t="s">
        <v>4005</v>
      </c>
      <c s="35" t="s">
        <v>5</v>
      </c>
      <c s="6" t="s">
        <v>4006</v>
      </c>
      <c s="36" t="s">
        <v>79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634</v>
      </c>
    </row>
    <row r="70" spans="1:5" ht="12.75">
      <c r="A70" t="s">
        <v>60</v>
      </c>
      <c r="E70" s="39" t="s">
        <v>635</v>
      </c>
    </row>
    <row r="71" spans="1:16" ht="12.75">
      <c r="A71" t="s">
        <v>50</v>
      </c>
      <c s="34" t="s">
        <v>110</v>
      </c>
      <c s="34" t="s">
        <v>1589</v>
      </c>
      <c s="35" t="s">
        <v>5</v>
      </c>
      <c s="6" t="s">
        <v>1590</v>
      </c>
      <c s="36" t="s">
        <v>79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634</v>
      </c>
    </row>
    <row r="74" spans="1:5" ht="12.75">
      <c r="A74" t="s">
        <v>60</v>
      </c>
      <c r="E74" s="39" t="s">
        <v>635</v>
      </c>
    </row>
    <row r="75" spans="1:16" ht="12.75">
      <c r="A75" t="s">
        <v>50</v>
      </c>
      <c s="34" t="s">
        <v>113</v>
      </c>
      <c s="34" t="s">
        <v>1225</v>
      </c>
      <c s="35" t="s">
        <v>5</v>
      </c>
      <c s="6" t="s">
        <v>1226</v>
      </c>
      <c s="36" t="s">
        <v>1227</v>
      </c>
      <c s="37">
        <v>24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634</v>
      </c>
    </row>
    <row r="78" spans="1:5" ht="12.75">
      <c r="A78" t="s">
        <v>60</v>
      </c>
      <c r="E78" s="39" t="s">
        <v>635</v>
      </c>
    </row>
    <row r="79" spans="1:16" ht="12.75">
      <c r="A79" t="s">
        <v>50</v>
      </c>
      <c s="34" t="s">
        <v>116</v>
      </c>
      <c s="34" t="s">
        <v>1229</v>
      </c>
      <c s="35" t="s">
        <v>5</v>
      </c>
      <c s="6" t="s">
        <v>1230</v>
      </c>
      <c s="36" t="s">
        <v>1227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1231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634</v>
      </c>
    </row>
    <row r="82" spans="1:5" ht="12.75">
      <c r="A82" t="s">
        <v>60</v>
      </c>
      <c r="E82" s="39" t="s">
        <v>635</v>
      </c>
    </row>
    <row r="83" spans="1:16" ht="12.75">
      <c r="A83" t="s">
        <v>50</v>
      </c>
      <c s="34" t="s">
        <v>119</v>
      </c>
      <c s="34" t="s">
        <v>1275</v>
      </c>
      <c s="35" t="s">
        <v>5</v>
      </c>
      <c s="6" t="s">
        <v>1276</v>
      </c>
      <c s="36" t="s">
        <v>69</v>
      </c>
      <c s="37">
        <v>20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634</v>
      </c>
    </row>
    <row r="86" spans="1:5" ht="102">
      <c r="A86" t="s">
        <v>60</v>
      </c>
      <c r="E86" s="39" t="s">
        <v>1277</v>
      </c>
    </row>
    <row r="87" spans="1:16" ht="12.75">
      <c r="A87" t="s">
        <v>50</v>
      </c>
      <c s="34" t="s">
        <v>122</v>
      </c>
      <c s="34" t="s">
        <v>1275</v>
      </c>
      <c s="35" t="s">
        <v>51</v>
      </c>
      <c s="6" t="s">
        <v>1276</v>
      </c>
      <c s="36" t="s">
        <v>69</v>
      </c>
      <c s="37">
        <v>20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634</v>
      </c>
    </row>
    <row r="90" spans="1:5" ht="102">
      <c r="A90" t="s">
        <v>60</v>
      </c>
      <c r="E90" s="39" t="s">
        <v>1277</v>
      </c>
    </row>
    <row r="91" spans="1:13" ht="12.75">
      <c r="A91" t="s">
        <v>47</v>
      </c>
      <c r="C91" s="31" t="s">
        <v>436</v>
      </c>
      <c r="E91" s="33" t="s">
        <v>1287</v>
      </c>
      <c r="J91" s="32">
        <f>0</f>
      </c>
      <c s="32">
        <f>0</f>
      </c>
      <c s="32">
        <f>0+L92</f>
      </c>
      <c s="32">
        <f>0+M92</f>
      </c>
    </row>
    <row r="92" spans="1:16" ht="25.5">
      <c r="A92" t="s">
        <v>50</v>
      </c>
      <c s="34" t="s">
        <v>125</v>
      </c>
      <c s="34" t="s">
        <v>135</v>
      </c>
      <c s="35" t="s">
        <v>136</v>
      </c>
      <c s="6" t="s">
        <v>1289</v>
      </c>
      <c s="36" t="s">
        <v>55</v>
      </c>
      <c s="37">
        <v>4.155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25.5">
      <c r="A93" s="35" t="s">
        <v>57</v>
      </c>
      <c r="E93" s="39" t="s">
        <v>58</v>
      </c>
    </row>
    <row r="94" spans="1:5" ht="12.75">
      <c r="A94" s="35" t="s">
        <v>59</v>
      </c>
      <c r="E94" s="40" t="s">
        <v>634</v>
      </c>
    </row>
    <row r="95" spans="1:5" ht="255">
      <c r="A95" t="s">
        <v>60</v>
      </c>
      <c r="E9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3984</v>
      </c>
      <c s="41">
        <f>Rekapitulace!C66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3984</v>
      </c>
      <c r="E4" s="26" t="s">
        <v>3985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COUNTIFS(L8:L28,"=0",A8:A28,"P")+COUNTIFS(L8:L28,"",A8:A28,"P")+SUM(Q8:Q28)</f>
      </c>
    </row>
    <row r="8" spans="1:13" ht="12.75">
      <c r="A8" t="s">
        <v>45</v>
      </c>
      <c r="C8" s="28" t="s">
        <v>4021</v>
      </c>
      <c r="E8" s="30" t="s">
        <v>4020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47</v>
      </c>
      <c r="C9" s="31" t="s">
        <v>48</v>
      </c>
      <c r="E9" s="33" t="s">
        <v>3278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239</v>
      </c>
      <c s="36" t="s">
        <v>55</v>
      </c>
      <c s="37">
        <v>1.08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4022</v>
      </c>
    </row>
    <row r="13" spans="1:5" ht="255">
      <c r="A13" t="s">
        <v>60</v>
      </c>
      <c r="E13" s="39" t="s">
        <v>4023</v>
      </c>
    </row>
    <row r="14" spans="1:13" ht="12.75">
      <c r="A14" t="s">
        <v>47</v>
      </c>
      <c r="C14" s="31" t="s">
        <v>97</v>
      </c>
      <c r="E14" s="33" t="s">
        <v>4024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4025</v>
      </c>
      <c s="35" t="s">
        <v>5</v>
      </c>
      <c s="6" t="s">
        <v>3945</v>
      </c>
      <c s="36" t="s">
        <v>144</v>
      </c>
      <c s="37">
        <v>2.304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4026</v>
      </c>
    </row>
    <row r="17" spans="1:5" ht="12.75">
      <c r="A17" s="35" t="s">
        <v>59</v>
      </c>
      <c r="E17" s="40" t="s">
        <v>4027</v>
      </c>
    </row>
    <row r="18" spans="1:5" ht="216.75">
      <c r="A18" t="s">
        <v>60</v>
      </c>
      <c r="E18" s="39" t="s">
        <v>4028</v>
      </c>
    </row>
    <row r="19" spans="1:16" ht="12.75">
      <c r="A19" t="s">
        <v>50</v>
      </c>
      <c s="34" t="s">
        <v>26</v>
      </c>
      <c s="34" t="s">
        <v>3989</v>
      </c>
      <c s="35" t="s">
        <v>5</v>
      </c>
      <c s="6" t="s">
        <v>3990</v>
      </c>
      <c s="36" t="s">
        <v>144</v>
      </c>
      <c s="37">
        <v>2.4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4026</v>
      </c>
    </row>
    <row r="21" spans="1:5" ht="25.5">
      <c r="A21" s="35" t="s">
        <v>59</v>
      </c>
      <c r="E21" s="40" t="s">
        <v>4029</v>
      </c>
    </row>
    <row r="22" spans="1:5" ht="216.75">
      <c r="A22" t="s">
        <v>60</v>
      </c>
      <c r="E22" s="39" t="s">
        <v>4028</v>
      </c>
    </row>
    <row r="23" spans="1:16" ht="12.75">
      <c r="A23" t="s">
        <v>50</v>
      </c>
      <c s="34" t="s">
        <v>4</v>
      </c>
      <c s="34" t="s">
        <v>3077</v>
      </c>
      <c s="35" t="s">
        <v>5</v>
      </c>
      <c s="6" t="s">
        <v>2738</v>
      </c>
      <c s="36" t="s">
        <v>151</v>
      </c>
      <c s="37">
        <v>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4026</v>
      </c>
    </row>
    <row r="25" spans="1:5" ht="12.75">
      <c r="A25" s="35" t="s">
        <v>59</v>
      </c>
      <c r="E25" s="40" t="s">
        <v>4030</v>
      </c>
    </row>
    <row r="26" spans="1:5" ht="25.5">
      <c r="A26" t="s">
        <v>60</v>
      </c>
      <c r="E26" s="39" t="s">
        <v>2740</v>
      </c>
    </row>
    <row r="27" spans="1:13" ht="12.75">
      <c r="A27" t="s">
        <v>47</v>
      </c>
      <c r="C27" s="31" t="s">
        <v>367</v>
      </c>
      <c r="E27" s="33" t="s">
        <v>829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74</v>
      </c>
      <c s="34" t="s">
        <v>4031</v>
      </c>
      <c s="35" t="s">
        <v>5</v>
      </c>
      <c s="6" t="s">
        <v>4032</v>
      </c>
      <c s="36" t="s">
        <v>69</v>
      </c>
      <c s="37">
        <v>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4033</v>
      </c>
    </row>
    <row r="30" spans="1:5" ht="12.75">
      <c r="A30" s="35" t="s">
        <v>59</v>
      </c>
      <c r="E30" s="40" t="s">
        <v>4034</v>
      </c>
    </row>
    <row r="31" spans="1:5" ht="38.25">
      <c r="A31" t="s">
        <v>60</v>
      </c>
      <c r="E31" s="39" t="s">
        <v>4035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4036</v>
      </c>
      <c s="41">
        <f>Rekapitulace!C71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4036</v>
      </c>
      <c r="E4" s="26" t="s">
        <v>4037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4040</v>
      </c>
      <c r="E8" s="30" t="s">
        <v>4039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51</v>
      </c>
      <c s="34" t="s">
        <v>4041</v>
      </c>
      <c s="35" t="s">
        <v>5</v>
      </c>
      <c s="6" t="s">
        <v>4042</v>
      </c>
      <c s="36" t="s">
        <v>69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4043</v>
      </c>
    </row>
    <row r="12" spans="1:5" ht="12.75">
      <c r="A12" s="35" t="s">
        <v>59</v>
      </c>
      <c r="E12" s="40" t="s">
        <v>4044</v>
      </c>
    </row>
    <row r="13" spans="1:5" ht="12.75">
      <c r="A13" t="s">
        <v>60</v>
      </c>
      <c r="E13" s="39" t="s">
        <v>4045</v>
      </c>
    </row>
    <row r="14" spans="1:16" ht="12.75">
      <c r="A14" t="s">
        <v>50</v>
      </c>
      <c s="34" t="s">
        <v>28</v>
      </c>
      <c s="34" t="s">
        <v>4046</v>
      </c>
      <c s="35" t="s">
        <v>5</v>
      </c>
      <c s="6" t="s">
        <v>4042</v>
      </c>
      <c s="36" t="s">
        <v>69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4043</v>
      </c>
    </row>
    <row r="16" spans="1:5" ht="12.75">
      <c r="A16" s="35" t="s">
        <v>59</v>
      </c>
      <c r="E16" s="40" t="s">
        <v>4047</v>
      </c>
    </row>
    <row r="17" spans="1:5" ht="12.75">
      <c r="A17" t="s">
        <v>60</v>
      </c>
      <c r="E17" s="39" t="s">
        <v>4045</v>
      </c>
    </row>
    <row r="18" spans="1:16" ht="12.75">
      <c r="A18" t="s">
        <v>50</v>
      </c>
      <c s="34" t="s">
        <v>26</v>
      </c>
      <c s="34" t="s">
        <v>4048</v>
      </c>
      <c s="35" t="s">
        <v>5</v>
      </c>
      <c s="6" t="s">
        <v>4042</v>
      </c>
      <c s="36" t="s">
        <v>69</v>
      </c>
      <c s="37">
        <v>12.3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4043</v>
      </c>
    </row>
    <row r="20" spans="1:5" ht="12.75">
      <c r="A20" s="35" t="s">
        <v>59</v>
      </c>
      <c r="E20" s="40" t="s">
        <v>4049</v>
      </c>
    </row>
    <row r="21" spans="1:5" ht="12.75">
      <c r="A21" t="s">
        <v>60</v>
      </c>
      <c r="E21" s="39" t="s">
        <v>4045</v>
      </c>
    </row>
    <row r="22" spans="1:16" ht="12.75">
      <c r="A22" t="s">
        <v>50</v>
      </c>
      <c s="34" t="s">
        <v>4</v>
      </c>
      <c s="34" t="s">
        <v>4050</v>
      </c>
      <c s="35" t="s">
        <v>5</v>
      </c>
      <c s="6" t="s">
        <v>4042</v>
      </c>
      <c s="36" t="s">
        <v>69</v>
      </c>
      <c s="37">
        <v>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4043</v>
      </c>
    </row>
    <row r="24" spans="1:5" ht="12.75">
      <c r="A24" s="35" t="s">
        <v>59</v>
      </c>
      <c r="E24" s="40" t="s">
        <v>4051</v>
      </c>
    </row>
    <row r="25" spans="1:5" ht="12.75">
      <c r="A25" t="s">
        <v>60</v>
      </c>
      <c r="E25" s="39" t="s">
        <v>4045</v>
      </c>
    </row>
    <row r="26" spans="1:16" ht="12.75">
      <c r="A26" t="s">
        <v>50</v>
      </c>
      <c s="34" t="s">
        <v>74</v>
      </c>
      <c s="34" t="s">
        <v>4052</v>
      </c>
      <c s="35" t="s">
        <v>5</v>
      </c>
      <c s="6" t="s">
        <v>4042</v>
      </c>
      <c s="36" t="s">
        <v>69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4043</v>
      </c>
    </row>
    <row r="28" spans="1:5" ht="12.75">
      <c r="A28" s="35" t="s">
        <v>59</v>
      </c>
      <c r="E28" s="40" t="s">
        <v>4053</v>
      </c>
    </row>
    <row r="29" spans="1:5" ht="12.75">
      <c r="A29" t="s">
        <v>60</v>
      </c>
      <c r="E2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4036</v>
      </c>
      <c s="41">
        <f>Rekapitulace!C71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4036</v>
      </c>
      <c r="E4" s="26" t="s">
        <v>4037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4056</v>
      </c>
      <c r="E8" s="30" t="s">
        <v>4055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51</v>
      </c>
      <c s="34" t="s">
        <v>4057</v>
      </c>
      <c s="35" t="s">
        <v>5</v>
      </c>
      <c s="6" t="s">
        <v>4042</v>
      </c>
      <c s="36" t="s">
        <v>69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4043</v>
      </c>
    </row>
    <row r="12" spans="1:5" ht="12.75">
      <c r="A12" s="35" t="s">
        <v>59</v>
      </c>
      <c r="E12" s="40" t="s">
        <v>4058</v>
      </c>
    </row>
    <row r="13" spans="1:5" ht="12.75">
      <c r="A13" t="s">
        <v>60</v>
      </c>
      <c r="E13" s="39" t="s">
        <v>4045</v>
      </c>
    </row>
    <row r="14" spans="1:16" ht="12.75">
      <c r="A14" t="s">
        <v>50</v>
      </c>
      <c s="34" t="s">
        <v>28</v>
      </c>
      <c s="34" t="s">
        <v>4059</v>
      </c>
      <c s="35" t="s">
        <v>5</v>
      </c>
      <c s="6" t="s">
        <v>4042</v>
      </c>
      <c s="36" t="s">
        <v>69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4043</v>
      </c>
    </row>
    <row r="16" spans="1:5" ht="12.75">
      <c r="A16" s="35" t="s">
        <v>59</v>
      </c>
      <c r="E16" s="40" t="s">
        <v>4060</v>
      </c>
    </row>
    <row r="17" spans="1:5" ht="12.75">
      <c r="A17" t="s">
        <v>60</v>
      </c>
      <c r="E17" s="39" t="s">
        <v>4045</v>
      </c>
    </row>
    <row r="18" spans="1:16" ht="12.75">
      <c r="A18" t="s">
        <v>50</v>
      </c>
      <c s="34" t="s">
        <v>26</v>
      </c>
      <c s="34" t="s">
        <v>4061</v>
      </c>
      <c s="35" t="s">
        <v>5</v>
      </c>
      <c s="6" t="s">
        <v>4042</v>
      </c>
      <c s="36" t="s">
        <v>69</v>
      </c>
      <c s="37">
        <v>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4043</v>
      </c>
    </row>
    <row r="20" spans="1:5" ht="12.75">
      <c r="A20" s="35" t="s">
        <v>59</v>
      </c>
      <c r="E20" s="40" t="s">
        <v>4062</v>
      </c>
    </row>
    <row r="21" spans="1:5" ht="12.75">
      <c r="A21" t="s">
        <v>60</v>
      </c>
      <c r="E21" s="39" t="s">
        <v>4045</v>
      </c>
    </row>
    <row r="22" spans="1:16" ht="12.75">
      <c r="A22" t="s">
        <v>50</v>
      </c>
      <c s="34" t="s">
        <v>4</v>
      </c>
      <c s="34" t="s">
        <v>4063</v>
      </c>
      <c s="35" t="s">
        <v>5</v>
      </c>
      <c s="6" t="s">
        <v>4042</v>
      </c>
      <c s="36" t="s">
        <v>69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4043</v>
      </c>
    </row>
    <row r="24" spans="1:5" ht="12.75">
      <c r="A24" s="35" t="s">
        <v>59</v>
      </c>
      <c r="E24" s="40" t="s">
        <v>4064</v>
      </c>
    </row>
    <row r="25" spans="1:5" ht="12.75">
      <c r="A25" t="s">
        <v>60</v>
      </c>
      <c r="E25" s="39" t="s">
        <v>4045</v>
      </c>
    </row>
    <row r="26" spans="1:16" ht="12.75">
      <c r="A26" t="s">
        <v>50</v>
      </c>
      <c s="34" t="s">
        <v>74</v>
      </c>
      <c s="34" t="s">
        <v>4065</v>
      </c>
      <c s="35" t="s">
        <v>5</v>
      </c>
      <c s="6" t="s">
        <v>4042</v>
      </c>
      <c s="36" t="s">
        <v>69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4043</v>
      </c>
    </row>
    <row r="28" spans="1:5" ht="12.75">
      <c r="A28" s="35" t="s">
        <v>59</v>
      </c>
      <c r="E28" s="40" t="s">
        <v>4066</v>
      </c>
    </row>
    <row r="29" spans="1:5" ht="12.75">
      <c r="A29" t="s">
        <v>60</v>
      </c>
      <c r="E29" s="39" t="s">
        <v>4045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4036</v>
      </c>
      <c s="41">
        <f>Rekapitulace!C71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4036</v>
      </c>
      <c r="E4" s="26" t="s">
        <v>4037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COUNTIFS(L8:L18,"=0",A8:A18,"P")+COUNTIFS(L8:L18,"",A8:A18,"P")+SUM(Q8:Q18)</f>
      </c>
    </row>
    <row r="8" spans="1:13" ht="12.75">
      <c r="A8" t="s">
        <v>45</v>
      </c>
      <c r="C8" s="28" t="s">
        <v>4069</v>
      </c>
      <c r="E8" s="30" t="s">
        <v>4068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51</v>
      </c>
      <c s="34" t="s">
        <v>4070</v>
      </c>
      <c s="35" t="s">
        <v>5</v>
      </c>
      <c s="6" t="s">
        <v>4042</v>
      </c>
      <c s="36" t="s">
        <v>69</v>
      </c>
      <c s="37">
        <v>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4071</v>
      </c>
    </row>
    <row r="12" spans="1:5" ht="12.75">
      <c r="A12" s="35" t="s">
        <v>59</v>
      </c>
      <c r="E12" s="40" t="s">
        <v>4072</v>
      </c>
    </row>
    <row r="13" spans="1:5" ht="12.75">
      <c r="A13" t="s">
        <v>60</v>
      </c>
      <c r="E13" s="39" t="s">
        <v>4045</v>
      </c>
    </row>
    <row r="14" spans="1:16" ht="12.75">
      <c r="A14" t="s">
        <v>50</v>
      </c>
      <c s="34" t="s">
        <v>28</v>
      </c>
      <c s="34" t="s">
        <v>4073</v>
      </c>
      <c s="35" t="s">
        <v>5</v>
      </c>
      <c s="6" t="s">
        <v>4042</v>
      </c>
      <c s="36" t="s">
        <v>69</v>
      </c>
      <c s="37">
        <v>7.9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4071</v>
      </c>
    </row>
    <row r="16" spans="1:5" ht="12.75">
      <c r="A16" s="35" t="s">
        <v>59</v>
      </c>
      <c r="E16" s="40" t="s">
        <v>4074</v>
      </c>
    </row>
    <row r="17" spans="1:5" ht="12.75">
      <c r="A17" t="s">
        <v>60</v>
      </c>
      <c r="E17" s="39" t="s">
        <v>4045</v>
      </c>
    </row>
    <row r="18" spans="1:16" ht="12.75">
      <c r="A18" t="s">
        <v>50</v>
      </c>
      <c s="34" t="s">
        <v>26</v>
      </c>
      <c s="34" t="s">
        <v>4075</v>
      </c>
      <c s="35" t="s">
        <v>5</v>
      </c>
      <c s="6" t="s">
        <v>4042</v>
      </c>
      <c s="36" t="s">
        <v>69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4071</v>
      </c>
    </row>
    <row r="20" spans="1:5" ht="12.75">
      <c r="A20" s="35" t="s">
        <v>59</v>
      </c>
      <c r="E20" s="40" t="s">
        <v>4076</v>
      </c>
    </row>
    <row r="21" spans="1:5" ht="12.75">
      <c r="A21" t="s">
        <v>60</v>
      </c>
      <c r="E21" s="39" t="s">
        <v>4045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4036</v>
      </c>
      <c s="41">
        <f>Rekapitulace!C71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4036</v>
      </c>
      <c r="E4" s="26" t="s">
        <v>4037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COUNTIFS(L8:L83,"=0",A8:A83,"P")+COUNTIFS(L8:L83,"",A8:A83,"P")+SUM(Q8:Q83)</f>
      </c>
    </row>
    <row r="8" spans="1:13" ht="12.75">
      <c r="A8" t="s">
        <v>45</v>
      </c>
      <c r="C8" s="28" t="s">
        <v>4079</v>
      </c>
      <c r="E8" s="30" t="s">
        <v>4078</v>
      </c>
      <c r="J8" s="29">
        <f>0+J9+J26+J51+J60+J65+J70</f>
      </c>
      <c s="29">
        <f>0+K9+K26+K51+K60+K65+K70</f>
      </c>
      <c s="29">
        <f>0+L9+L26+L51+L60+L65+L70</f>
      </c>
      <c s="29">
        <f>0+M9+M26+M51+M60+M65+M70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2314</v>
      </c>
      <c s="36" t="s">
        <v>55</v>
      </c>
      <c s="37">
        <v>64.712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4080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8.873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76.5">
      <c r="A16" s="35" t="s">
        <v>59</v>
      </c>
      <c r="E16" s="40" t="s">
        <v>4081</v>
      </c>
    </row>
    <row r="17" spans="1:5" ht="242.25">
      <c r="A17" t="s">
        <v>60</v>
      </c>
      <c r="E17" s="39" t="s">
        <v>846</v>
      </c>
    </row>
    <row r="18" spans="1:16" ht="25.5">
      <c r="A18" t="s">
        <v>50</v>
      </c>
      <c s="34" t="s">
        <v>26</v>
      </c>
      <c s="34" t="s">
        <v>2799</v>
      </c>
      <c s="35" t="s">
        <v>2800</v>
      </c>
      <c s="6" t="s">
        <v>2801</v>
      </c>
      <c s="36" t="s">
        <v>55</v>
      </c>
      <c s="37">
        <v>0.029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4082</v>
      </c>
    </row>
    <row r="21" spans="1:5" ht="242.25">
      <c r="A21" t="s">
        <v>60</v>
      </c>
      <c r="E21" s="39" t="s">
        <v>2803</v>
      </c>
    </row>
    <row r="22" spans="1:16" ht="25.5">
      <c r="A22" t="s">
        <v>50</v>
      </c>
      <c s="34" t="s">
        <v>4</v>
      </c>
      <c s="34" t="s">
        <v>3031</v>
      </c>
      <c s="35" t="s">
        <v>3032</v>
      </c>
      <c s="6" t="s">
        <v>3033</v>
      </c>
      <c s="36" t="s">
        <v>55</v>
      </c>
      <c s="37">
        <v>14.159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63.75">
      <c r="A24" s="35" t="s">
        <v>59</v>
      </c>
      <c r="E24" s="40" t="s">
        <v>4083</v>
      </c>
    </row>
    <row r="25" spans="1:5" ht="242.25">
      <c r="A25" t="s">
        <v>60</v>
      </c>
      <c r="E25" s="39" t="s">
        <v>846</v>
      </c>
    </row>
    <row r="26" spans="1:13" ht="12.75">
      <c r="A26" t="s">
        <v>47</v>
      </c>
      <c r="C26" s="31" t="s">
        <v>51</v>
      </c>
      <c r="E26" s="33" t="s">
        <v>957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50</v>
      </c>
      <c s="34" t="s">
        <v>74</v>
      </c>
      <c s="34" t="s">
        <v>4084</v>
      </c>
      <c s="35" t="s">
        <v>5</v>
      </c>
      <c s="6" t="s">
        <v>4085</v>
      </c>
      <c s="36" t="s">
        <v>151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4086</v>
      </c>
    </row>
    <row r="30" spans="1:5" ht="63.75">
      <c r="A30" t="s">
        <v>60</v>
      </c>
      <c r="E30" s="39" t="s">
        <v>4087</v>
      </c>
    </row>
    <row r="31" spans="1:16" ht="12.75">
      <c r="A31" t="s">
        <v>50</v>
      </c>
      <c s="34" t="s">
        <v>27</v>
      </c>
      <c s="34" t="s">
        <v>4088</v>
      </c>
      <c s="35" t="s">
        <v>5</v>
      </c>
      <c s="6" t="s">
        <v>4089</v>
      </c>
      <c s="36" t="s">
        <v>144</v>
      </c>
      <c s="37">
        <v>1.25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4090</v>
      </c>
    </row>
    <row r="34" spans="1:5" ht="63.75">
      <c r="A34" t="s">
        <v>60</v>
      </c>
      <c r="E34" s="39" t="s">
        <v>3473</v>
      </c>
    </row>
    <row r="35" spans="1:16" ht="12.75">
      <c r="A35" t="s">
        <v>50</v>
      </c>
      <c s="34" t="s">
        <v>65</v>
      </c>
      <c s="34" t="s">
        <v>4091</v>
      </c>
      <c s="35" t="s">
        <v>5</v>
      </c>
      <c s="6" t="s">
        <v>4092</v>
      </c>
      <c s="36" t="s">
        <v>144</v>
      </c>
      <c s="37">
        <v>2.714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38.25">
      <c r="A37" s="35" t="s">
        <v>59</v>
      </c>
      <c r="E37" s="40" t="s">
        <v>4093</v>
      </c>
    </row>
    <row r="38" spans="1:5" ht="63.75">
      <c r="A38" t="s">
        <v>60</v>
      </c>
      <c r="E38" s="39" t="s">
        <v>3473</v>
      </c>
    </row>
    <row r="39" spans="1:16" ht="12.75">
      <c r="A39" t="s">
        <v>50</v>
      </c>
      <c s="34" t="s">
        <v>82</v>
      </c>
      <c s="34" t="s">
        <v>3989</v>
      </c>
      <c s="35" t="s">
        <v>5</v>
      </c>
      <c s="6" t="s">
        <v>3990</v>
      </c>
      <c s="36" t="s">
        <v>144</v>
      </c>
      <c s="37">
        <v>9.416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63.75">
      <c r="A41" s="35" t="s">
        <v>59</v>
      </c>
      <c r="E41" s="40" t="s">
        <v>4094</v>
      </c>
    </row>
    <row r="42" spans="1:5" ht="318.75">
      <c r="A42" t="s">
        <v>60</v>
      </c>
      <c r="E42" s="39" t="s">
        <v>2715</v>
      </c>
    </row>
    <row r="43" spans="1:16" ht="12.75">
      <c r="A43" t="s">
        <v>50</v>
      </c>
      <c s="34" t="s">
        <v>85</v>
      </c>
      <c s="34" t="s">
        <v>147</v>
      </c>
      <c s="35" t="s">
        <v>5</v>
      </c>
      <c s="6" t="s">
        <v>148</v>
      </c>
      <c s="36" t="s">
        <v>144</v>
      </c>
      <c s="37">
        <v>2.4727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4095</v>
      </c>
    </row>
    <row r="46" spans="1:5" ht="229.5">
      <c r="A46" t="s">
        <v>60</v>
      </c>
      <c r="E46" s="39" t="s">
        <v>2811</v>
      </c>
    </row>
    <row r="47" spans="1:16" ht="12.75">
      <c r="A47" t="s">
        <v>50</v>
      </c>
      <c s="34" t="s">
        <v>88</v>
      </c>
      <c s="34" t="s">
        <v>4096</v>
      </c>
      <c s="35" t="s">
        <v>5</v>
      </c>
      <c s="6" t="s">
        <v>4097</v>
      </c>
      <c s="36" t="s">
        <v>144</v>
      </c>
      <c s="37">
        <v>10.601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38.25">
      <c r="A49" s="35" t="s">
        <v>59</v>
      </c>
      <c r="E49" s="40" t="s">
        <v>4098</v>
      </c>
    </row>
    <row r="50" spans="1:5" ht="51">
      <c r="A50" t="s">
        <v>60</v>
      </c>
      <c r="E50" s="39" t="s">
        <v>2509</v>
      </c>
    </row>
    <row r="51" spans="1:13" ht="12.75">
      <c r="A51" t="s">
        <v>47</v>
      </c>
      <c r="C51" s="31" t="s">
        <v>28</v>
      </c>
      <c r="E51" s="33" t="s">
        <v>2323</v>
      </c>
      <c r="J51" s="32">
        <f>0</f>
      </c>
      <c s="32">
        <f>0</f>
      </c>
      <c s="32">
        <f>0+L52+L56</f>
      </c>
      <c s="32">
        <f>0+M52+M56</f>
      </c>
    </row>
    <row r="52" spans="1:16" ht="12.75">
      <c r="A52" t="s">
        <v>50</v>
      </c>
      <c s="34" t="s">
        <v>91</v>
      </c>
      <c s="34" t="s">
        <v>4099</v>
      </c>
      <c s="35" t="s">
        <v>5</v>
      </c>
      <c s="6" t="s">
        <v>4100</v>
      </c>
      <c s="36" t="s">
        <v>144</v>
      </c>
      <c s="37">
        <v>2.882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51">
      <c r="A54" s="35" t="s">
        <v>59</v>
      </c>
      <c r="E54" s="40" t="s">
        <v>4101</v>
      </c>
    </row>
    <row r="55" spans="1:5" ht="127.5">
      <c r="A55" t="s">
        <v>60</v>
      </c>
      <c r="E55" s="39" t="s">
        <v>2505</v>
      </c>
    </row>
    <row r="56" spans="1:16" ht="12.75">
      <c r="A56" t="s">
        <v>50</v>
      </c>
      <c s="34" t="s">
        <v>94</v>
      </c>
      <c s="34" t="s">
        <v>4102</v>
      </c>
      <c s="35" t="s">
        <v>5</v>
      </c>
      <c s="6" t="s">
        <v>4103</v>
      </c>
      <c s="36" t="s">
        <v>144</v>
      </c>
      <c s="37">
        <v>39.25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4104</v>
      </c>
    </row>
    <row r="59" spans="1:5" ht="38.25">
      <c r="A59" t="s">
        <v>60</v>
      </c>
      <c r="E59" s="39" t="s">
        <v>3415</v>
      </c>
    </row>
    <row r="60" spans="1:13" ht="12.75">
      <c r="A60" t="s">
        <v>47</v>
      </c>
      <c r="C60" s="31" t="s">
        <v>74</v>
      </c>
      <c r="E60" s="33" t="s">
        <v>2439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50</v>
      </c>
      <c s="34" t="s">
        <v>97</v>
      </c>
      <c s="34" t="s">
        <v>4105</v>
      </c>
      <c s="35" t="s">
        <v>5</v>
      </c>
      <c s="6" t="s">
        <v>4106</v>
      </c>
      <c s="36" t="s">
        <v>151</v>
      </c>
      <c s="37">
        <v>30.3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12.75">
      <c r="A63" s="35" t="s">
        <v>59</v>
      </c>
      <c r="E63" s="40" t="s">
        <v>4107</v>
      </c>
    </row>
    <row r="64" spans="1:5" ht="153">
      <c r="A64" t="s">
        <v>60</v>
      </c>
      <c r="E64" s="39" t="s">
        <v>2932</v>
      </c>
    </row>
    <row r="65" spans="1:13" ht="12.75">
      <c r="A65" t="s">
        <v>47</v>
      </c>
      <c r="C65" s="31" t="s">
        <v>82</v>
      </c>
      <c r="E65" s="33" t="s">
        <v>2784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50</v>
      </c>
      <c s="34" t="s">
        <v>100</v>
      </c>
      <c s="34" t="s">
        <v>4108</v>
      </c>
      <c s="35" t="s">
        <v>5</v>
      </c>
      <c s="6" t="s">
        <v>4109</v>
      </c>
      <c s="36" t="s">
        <v>69</v>
      </c>
      <c s="37">
        <v>2.5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4110</v>
      </c>
    </row>
    <row r="69" spans="1:5" ht="255">
      <c r="A69" t="s">
        <v>60</v>
      </c>
      <c r="E69" s="39" t="s">
        <v>3167</v>
      </c>
    </row>
    <row r="70" spans="1:13" ht="12.75">
      <c r="A70" t="s">
        <v>47</v>
      </c>
      <c r="C70" s="31" t="s">
        <v>85</v>
      </c>
      <c r="E70" s="33" t="s">
        <v>2337</v>
      </c>
      <c r="J70" s="32">
        <f>0</f>
      </c>
      <c s="32">
        <f>0</f>
      </c>
      <c s="32">
        <f>0+L71+L75+L79+L83</f>
      </c>
      <c s="32">
        <f>0+M71+M75+M79+M83</f>
      </c>
    </row>
    <row r="71" spans="1:16" ht="12.75">
      <c r="A71" t="s">
        <v>50</v>
      </c>
      <c s="34" t="s">
        <v>103</v>
      </c>
      <c s="34" t="s">
        <v>3374</v>
      </c>
      <c s="35" t="s">
        <v>5</v>
      </c>
      <c s="6" t="s">
        <v>3128</v>
      </c>
      <c s="36" t="s">
        <v>69</v>
      </c>
      <c s="37">
        <v>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4111</v>
      </c>
    </row>
    <row r="74" spans="1:5" ht="51">
      <c r="A74" t="s">
        <v>60</v>
      </c>
      <c r="E74" s="39" t="s">
        <v>2520</v>
      </c>
    </row>
    <row r="75" spans="1:16" ht="12.75">
      <c r="A75" t="s">
        <v>50</v>
      </c>
      <c s="34" t="s">
        <v>110</v>
      </c>
      <c s="34" t="s">
        <v>4112</v>
      </c>
      <c s="35" t="s">
        <v>5</v>
      </c>
      <c s="6" t="s">
        <v>4113</v>
      </c>
      <c s="36" t="s">
        <v>69</v>
      </c>
      <c s="37">
        <v>57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4114</v>
      </c>
    </row>
    <row r="78" spans="1:5" ht="76.5">
      <c r="A78" t="s">
        <v>60</v>
      </c>
      <c r="E78" s="39" t="s">
        <v>3182</v>
      </c>
    </row>
    <row r="79" spans="1:16" ht="12.75">
      <c r="A79" t="s">
        <v>50</v>
      </c>
      <c s="34" t="s">
        <v>113</v>
      </c>
      <c s="34" t="s">
        <v>4115</v>
      </c>
      <c s="35" t="s">
        <v>5</v>
      </c>
      <c s="6" t="s">
        <v>4116</v>
      </c>
      <c s="36" t="s">
        <v>144</v>
      </c>
      <c s="37">
        <v>0.1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4117</v>
      </c>
    </row>
    <row r="82" spans="1:5" ht="89.25">
      <c r="A82" t="s">
        <v>60</v>
      </c>
      <c r="E82" s="39" t="s">
        <v>4118</v>
      </c>
    </row>
    <row r="83" spans="1:16" ht="12.75">
      <c r="A83" t="s">
        <v>50</v>
      </c>
      <c s="34" t="s">
        <v>116</v>
      </c>
      <c s="34" t="s">
        <v>4119</v>
      </c>
      <c s="35" t="s">
        <v>5</v>
      </c>
      <c s="6" t="s">
        <v>4120</v>
      </c>
      <c s="36" t="s">
        <v>69</v>
      </c>
      <c s="37">
        <v>19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4121</v>
      </c>
    </row>
    <row r="86" spans="1:5" ht="76.5">
      <c r="A86" t="s">
        <v>60</v>
      </c>
      <c r="E86" s="39" t="s">
        <v>2854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4122</v>
      </c>
      <c s="41">
        <f>Rekapitulace!C76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4122</v>
      </c>
      <c r="E4" s="26" t="s">
        <v>4123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COUNTIFS(L8:L141,"=0",A8:A141,"P")+COUNTIFS(L8:L141,"",A8:A141,"P")+SUM(Q8:Q141)</f>
      </c>
    </row>
    <row r="8" spans="1:13" ht="12.75">
      <c r="A8" t="s">
        <v>45</v>
      </c>
      <c r="C8" s="28" t="s">
        <v>4126</v>
      </c>
      <c r="E8" s="30" t="s">
        <v>4125</v>
      </c>
      <c r="J8" s="29">
        <f>0+J9+J26+J35+J52+J61+J90+J95+J100</f>
      </c>
      <c s="29">
        <f>0+K9+K26+K35+K52+K61+K90+K95+K100</f>
      </c>
      <c s="29">
        <f>0+L9+L26+L35+L52+L61+L90+L95+L100</f>
      </c>
      <c s="29">
        <f>0+M9+M26+M35+M52+M61+M90+M95+M100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2314</v>
      </c>
      <c s="36" t="s">
        <v>55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4127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20.71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4128</v>
      </c>
    </row>
    <row r="17" spans="1:5" ht="242.25">
      <c r="A17" t="s">
        <v>60</v>
      </c>
      <c r="E17" s="39" t="s">
        <v>846</v>
      </c>
    </row>
    <row r="18" spans="1:16" ht="25.5">
      <c r="A18" t="s">
        <v>50</v>
      </c>
      <c s="34" t="s">
        <v>26</v>
      </c>
      <c s="34" t="s">
        <v>52</v>
      </c>
      <c s="35" t="s">
        <v>53</v>
      </c>
      <c s="6" t="s">
        <v>4129</v>
      </c>
      <c s="36" t="s">
        <v>55</v>
      </c>
      <c s="37">
        <v>33.76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4130</v>
      </c>
    </row>
    <row r="21" spans="1:5" ht="242.25">
      <c r="A21" t="s">
        <v>60</v>
      </c>
      <c r="E21" s="39" t="s">
        <v>846</v>
      </c>
    </row>
    <row r="22" spans="1:16" ht="25.5">
      <c r="A22" t="s">
        <v>50</v>
      </c>
      <c s="34" t="s">
        <v>4</v>
      </c>
      <c s="34" t="s">
        <v>3065</v>
      </c>
      <c s="35" t="s">
        <v>3066</v>
      </c>
      <c s="6" t="s">
        <v>3067</v>
      </c>
      <c s="36" t="s">
        <v>55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25.5">
      <c r="A24" s="35" t="s">
        <v>59</v>
      </c>
      <c r="E24" s="40" t="s">
        <v>4131</v>
      </c>
    </row>
    <row r="25" spans="1:5" ht="242.25">
      <c r="A25" t="s">
        <v>60</v>
      </c>
      <c r="E25" s="39" t="s">
        <v>846</v>
      </c>
    </row>
    <row r="26" spans="1:13" ht="12.75">
      <c r="A26" t="s">
        <v>47</v>
      </c>
      <c r="C26" s="31" t="s">
        <v>51</v>
      </c>
      <c r="E26" s="33" t="s">
        <v>957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50</v>
      </c>
      <c s="34" t="s">
        <v>74</v>
      </c>
      <c s="34" t="s">
        <v>4132</v>
      </c>
      <c s="35" t="s">
        <v>5</v>
      </c>
      <c s="6" t="s">
        <v>4133</v>
      </c>
      <c s="36" t="s">
        <v>69</v>
      </c>
      <c s="37">
        <v>462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4134</v>
      </c>
    </row>
    <row r="30" spans="1:5" ht="63.75">
      <c r="A30" t="s">
        <v>60</v>
      </c>
      <c r="E30" s="39" t="s">
        <v>4135</v>
      </c>
    </row>
    <row r="31" spans="1:16" ht="12.75">
      <c r="A31" t="s">
        <v>50</v>
      </c>
      <c s="34" t="s">
        <v>27</v>
      </c>
      <c s="34" t="s">
        <v>4136</v>
      </c>
      <c s="35" t="s">
        <v>5</v>
      </c>
      <c s="6" t="s">
        <v>4137</v>
      </c>
      <c s="36" t="s">
        <v>69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4138</v>
      </c>
    </row>
    <row r="34" spans="1:5" ht="63.75">
      <c r="A34" t="s">
        <v>60</v>
      </c>
      <c r="E34" s="39" t="s">
        <v>4135</v>
      </c>
    </row>
    <row r="35" spans="1:13" ht="12.75">
      <c r="A35" t="s">
        <v>47</v>
      </c>
      <c r="C35" s="31" t="s">
        <v>28</v>
      </c>
      <c r="E35" s="33" t="s">
        <v>2323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50</v>
      </c>
      <c s="34" t="s">
        <v>65</v>
      </c>
      <c s="34" t="s">
        <v>4139</v>
      </c>
      <c s="35" t="s">
        <v>5</v>
      </c>
      <c s="6" t="s">
        <v>4140</v>
      </c>
      <c s="36" t="s">
        <v>69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25.5">
      <c r="A38" s="35" t="s">
        <v>59</v>
      </c>
      <c r="E38" s="40" t="s">
        <v>4141</v>
      </c>
    </row>
    <row r="39" spans="1:5" ht="114.75">
      <c r="A39" t="s">
        <v>60</v>
      </c>
      <c r="E39" s="39" t="s">
        <v>4142</v>
      </c>
    </row>
    <row r="40" spans="1:16" ht="12.75">
      <c r="A40" t="s">
        <v>50</v>
      </c>
      <c s="34" t="s">
        <v>82</v>
      </c>
      <c s="34" t="s">
        <v>1780</v>
      </c>
      <c s="35" t="s">
        <v>5</v>
      </c>
      <c s="6" t="s">
        <v>1781</v>
      </c>
      <c s="36" t="s">
        <v>144</v>
      </c>
      <c s="37">
        <v>3.2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25.5">
      <c r="A42" s="35" t="s">
        <v>59</v>
      </c>
      <c r="E42" s="40" t="s">
        <v>4143</v>
      </c>
    </row>
    <row r="43" spans="1:5" ht="369.75">
      <c r="A43" t="s">
        <v>60</v>
      </c>
      <c r="E43" s="39" t="s">
        <v>2888</v>
      </c>
    </row>
    <row r="44" spans="1:16" ht="12.75">
      <c r="A44" t="s">
        <v>50</v>
      </c>
      <c s="34" t="s">
        <v>85</v>
      </c>
      <c s="34" t="s">
        <v>4144</v>
      </c>
      <c s="35" t="s">
        <v>5</v>
      </c>
      <c s="6" t="s">
        <v>4145</v>
      </c>
      <c s="36" t="s">
        <v>79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25.5">
      <c r="A46" s="35" t="s">
        <v>59</v>
      </c>
      <c r="E46" s="40" t="s">
        <v>4146</v>
      </c>
    </row>
    <row r="47" spans="1:5" ht="127.5">
      <c r="A47" t="s">
        <v>60</v>
      </c>
      <c r="E47" s="39" t="s">
        <v>4147</v>
      </c>
    </row>
    <row r="48" spans="1:16" ht="12.75">
      <c r="A48" t="s">
        <v>50</v>
      </c>
      <c s="34" t="s">
        <v>88</v>
      </c>
      <c s="34" t="s">
        <v>4148</v>
      </c>
      <c s="35" t="s">
        <v>5</v>
      </c>
      <c s="6" t="s">
        <v>4149</v>
      </c>
      <c s="36" t="s">
        <v>69</v>
      </c>
      <c s="37">
        <v>188.412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</v>
      </c>
      <c>
        <f>(M48*21)/100</f>
      </c>
      <c t="s">
        <v>28</v>
      </c>
    </row>
    <row r="49" spans="1:5" ht="12.75">
      <c r="A49" s="35" t="s">
        <v>57</v>
      </c>
      <c r="E49" s="39" t="s">
        <v>4150</v>
      </c>
    </row>
    <row r="50" spans="1:5" ht="63.75">
      <c r="A50" s="35" t="s">
        <v>59</v>
      </c>
      <c r="E50" s="40" t="s">
        <v>4151</v>
      </c>
    </row>
    <row r="51" spans="1:5" ht="114.75">
      <c r="A51" t="s">
        <v>60</v>
      </c>
      <c r="E51" s="39" t="s">
        <v>4142</v>
      </c>
    </row>
    <row r="52" spans="1:13" ht="12.75">
      <c r="A52" t="s">
        <v>47</v>
      </c>
      <c r="C52" s="31" t="s">
        <v>26</v>
      </c>
      <c r="E52" s="33" t="s">
        <v>2427</v>
      </c>
      <c r="J52" s="32">
        <f>0</f>
      </c>
      <c s="32">
        <f>0</f>
      </c>
      <c s="32">
        <f>0+L53+L57</f>
      </c>
      <c s="32">
        <f>0+M53+M57</f>
      </c>
    </row>
    <row r="53" spans="1:16" ht="12.75">
      <c r="A53" t="s">
        <v>50</v>
      </c>
      <c s="34" t="s">
        <v>91</v>
      </c>
      <c s="34" t="s">
        <v>2824</v>
      </c>
      <c s="35" t="s">
        <v>5</v>
      </c>
      <c s="6" t="s">
        <v>2825</v>
      </c>
      <c s="36" t="s">
        <v>144</v>
      </c>
      <c s="37">
        <v>5.85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25.5">
      <c r="A55" s="35" t="s">
        <v>59</v>
      </c>
      <c r="E55" s="40" t="s">
        <v>4152</v>
      </c>
    </row>
    <row r="56" spans="1:5" ht="51">
      <c r="A56" t="s">
        <v>60</v>
      </c>
      <c r="E56" s="39" t="s">
        <v>2827</v>
      </c>
    </row>
    <row r="57" spans="1:16" ht="12.75">
      <c r="A57" t="s">
        <v>50</v>
      </c>
      <c s="34" t="s">
        <v>94</v>
      </c>
      <c s="34" t="s">
        <v>4153</v>
      </c>
      <c s="35" t="s">
        <v>5</v>
      </c>
      <c s="6" t="s">
        <v>4154</v>
      </c>
      <c s="36" t="s">
        <v>151</v>
      </c>
      <c s="37">
        <v>428.75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25.5">
      <c r="A59" s="35" t="s">
        <v>59</v>
      </c>
      <c r="E59" s="40" t="s">
        <v>4155</v>
      </c>
    </row>
    <row r="60" spans="1:5" ht="409.5">
      <c r="A60" t="s">
        <v>60</v>
      </c>
      <c r="E60" s="39" t="s">
        <v>4156</v>
      </c>
    </row>
    <row r="61" spans="1:13" ht="12.75">
      <c r="A61" t="s">
        <v>47</v>
      </c>
      <c r="C61" s="31" t="s">
        <v>27</v>
      </c>
      <c r="E61" s="33" t="s">
        <v>2837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50</v>
      </c>
      <c s="34" t="s">
        <v>97</v>
      </c>
      <c s="34" t="s">
        <v>4157</v>
      </c>
      <c s="35" t="s">
        <v>5</v>
      </c>
      <c s="6" t="s">
        <v>4158</v>
      </c>
      <c s="36" t="s">
        <v>69</v>
      </c>
      <c s="37">
        <v>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25.5">
      <c r="A64" s="35" t="s">
        <v>59</v>
      </c>
      <c r="E64" s="40" t="s">
        <v>4159</v>
      </c>
    </row>
    <row r="65" spans="1:5" ht="114.75">
      <c r="A65" t="s">
        <v>60</v>
      </c>
      <c r="E65" s="39" t="s">
        <v>4142</v>
      </c>
    </row>
    <row r="66" spans="1:16" ht="12.75">
      <c r="A66" t="s">
        <v>50</v>
      </c>
      <c s="34" t="s">
        <v>100</v>
      </c>
      <c s="34" t="s">
        <v>4160</v>
      </c>
      <c s="35" t="s">
        <v>5</v>
      </c>
      <c s="6" t="s">
        <v>4161</v>
      </c>
      <c s="36" t="s">
        <v>144</v>
      </c>
      <c s="37">
        <v>21.438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25.5">
      <c r="A68" s="35" t="s">
        <v>59</v>
      </c>
      <c r="E68" s="40" t="s">
        <v>4162</v>
      </c>
    </row>
    <row r="69" spans="1:5" ht="76.5">
      <c r="A69" t="s">
        <v>60</v>
      </c>
      <c r="E69" s="39" t="s">
        <v>4163</v>
      </c>
    </row>
    <row r="70" spans="1:16" ht="12.75">
      <c r="A70" t="s">
        <v>50</v>
      </c>
      <c s="34" t="s">
        <v>103</v>
      </c>
      <c s="34" t="s">
        <v>4164</v>
      </c>
      <c s="35" t="s">
        <v>5</v>
      </c>
      <c s="6" t="s">
        <v>4165</v>
      </c>
      <c s="36" t="s">
        <v>151</v>
      </c>
      <c s="37">
        <v>21.438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89.25">
      <c r="A72" s="35" t="s">
        <v>59</v>
      </c>
      <c r="E72" s="40" t="s">
        <v>4166</v>
      </c>
    </row>
    <row r="73" spans="1:5" ht="76.5">
      <c r="A73" t="s">
        <v>60</v>
      </c>
      <c r="E73" s="39" t="s">
        <v>3331</v>
      </c>
    </row>
    <row r="74" spans="1:16" ht="12.75">
      <c r="A74" t="s">
        <v>50</v>
      </c>
      <c s="34" t="s">
        <v>110</v>
      </c>
      <c s="34" t="s">
        <v>2838</v>
      </c>
      <c s="35" t="s">
        <v>5</v>
      </c>
      <c s="6" t="s">
        <v>2839</v>
      </c>
      <c s="36" t="s">
        <v>151</v>
      </c>
      <c s="37">
        <v>117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25.5">
      <c r="A76" s="35" t="s">
        <v>59</v>
      </c>
      <c r="E76" s="40" t="s">
        <v>4167</v>
      </c>
    </row>
    <row r="77" spans="1:5" ht="89.25">
      <c r="A77" t="s">
        <v>60</v>
      </c>
      <c r="E77" s="39" t="s">
        <v>2841</v>
      </c>
    </row>
    <row r="78" spans="1:16" ht="12.75">
      <c r="A78" t="s">
        <v>50</v>
      </c>
      <c s="34" t="s">
        <v>113</v>
      </c>
      <c s="34" t="s">
        <v>4168</v>
      </c>
      <c s="35" t="s">
        <v>5</v>
      </c>
      <c s="6" t="s">
        <v>4169</v>
      </c>
      <c s="36" t="s">
        <v>151</v>
      </c>
      <c s="37">
        <v>214.375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56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89.25">
      <c r="A80" s="35" t="s">
        <v>59</v>
      </c>
      <c r="E80" s="40" t="s">
        <v>4170</v>
      </c>
    </row>
    <row r="81" spans="1:5" ht="76.5">
      <c r="A81" t="s">
        <v>60</v>
      </c>
      <c r="E81" s="39" t="s">
        <v>3331</v>
      </c>
    </row>
    <row r="82" spans="1:16" ht="12.75">
      <c r="A82" t="s">
        <v>50</v>
      </c>
      <c s="34" t="s">
        <v>116</v>
      </c>
      <c s="34" t="s">
        <v>4171</v>
      </c>
      <c s="35" t="s">
        <v>5</v>
      </c>
      <c s="6" t="s">
        <v>4172</v>
      </c>
      <c s="36" t="s">
        <v>151</v>
      </c>
      <c s="37">
        <v>171.5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56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89.25">
      <c r="A84" s="35" t="s">
        <v>59</v>
      </c>
      <c r="E84" s="40" t="s">
        <v>4173</v>
      </c>
    </row>
    <row r="85" spans="1:5" ht="76.5">
      <c r="A85" t="s">
        <v>60</v>
      </c>
      <c r="E85" s="39" t="s">
        <v>3331</v>
      </c>
    </row>
    <row r="86" spans="1:16" ht="12.75">
      <c r="A86" t="s">
        <v>50</v>
      </c>
      <c s="34" t="s">
        <v>119</v>
      </c>
      <c s="34" t="s">
        <v>4174</v>
      </c>
      <c s="35" t="s">
        <v>5</v>
      </c>
      <c s="6" t="s">
        <v>4175</v>
      </c>
      <c s="36" t="s">
        <v>69</v>
      </c>
      <c s="37">
        <v>140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56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76.5">
      <c r="A88" s="35" t="s">
        <v>59</v>
      </c>
      <c r="E88" s="40" t="s">
        <v>4176</v>
      </c>
    </row>
    <row r="89" spans="1:5" ht="76.5">
      <c r="A89" t="s">
        <v>60</v>
      </c>
      <c r="E89" s="39" t="s">
        <v>3331</v>
      </c>
    </row>
    <row r="90" spans="1:13" ht="12.75">
      <c r="A90" t="s">
        <v>47</v>
      </c>
      <c r="C90" s="31" t="s">
        <v>65</v>
      </c>
      <c r="E90" s="33" t="s">
        <v>1304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50</v>
      </c>
      <c s="34" t="s">
        <v>122</v>
      </c>
      <c s="34" t="s">
        <v>4177</v>
      </c>
      <c s="35" t="s">
        <v>5</v>
      </c>
      <c s="6" t="s">
        <v>4178</v>
      </c>
      <c s="36" t="s">
        <v>151</v>
      </c>
      <c s="37">
        <v>428.75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25.5">
      <c r="A93" s="35" t="s">
        <v>59</v>
      </c>
      <c r="E93" s="40" t="s">
        <v>4155</v>
      </c>
    </row>
    <row r="94" spans="1:5" ht="191.25">
      <c r="A94" t="s">
        <v>60</v>
      </c>
      <c r="E94" s="39" t="s">
        <v>3361</v>
      </c>
    </row>
    <row r="95" spans="1:13" ht="12.75">
      <c r="A95" t="s">
        <v>47</v>
      </c>
      <c r="C95" s="31" t="s">
        <v>82</v>
      </c>
      <c r="E95" s="33" t="s">
        <v>2784</v>
      </c>
      <c r="J95" s="32">
        <f>0</f>
      </c>
      <c s="32">
        <f>0</f>
      </c>
      <c s="32">
        <f>0+L96</f>
      </c>
      <c s="32">
        <f>0+M96</f>
      </c>
    </row>
    <row r="96" spans="1:16" ht="12.75">
      <c r="A96" t="s">
        <v>50</v>
      </c>
      <c s="34" t="s">
        <v>125</v>
      </c>
      <c s="34" t="s">
        <v>4179</v>
      </c>
      <c s="35" t="s">
        <v>5</v>
      </c>
      <c s="6" t="s">
        <v>4180</v>
      </c>
      <c s="36" t="s">
        <v>69</v>
      </c>
      <c s="37">
        <v>21.6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25.5">
      <c r="A98" s="35" t="s">
        <v>59</v>
      </c>
      <c r="E98" s="40" t="s">
        <v>4181</v>
      </c>
    </row>
    <row r="99" spans="1:5" ht="242.25">
      <c r="A99" t="s">
        <v>60</v>
      </c>
      <c r="E99" s="39" t="s">
        <v>3373</v>
      </c>
    </row>
    <row r="100" spans="1:13" ht="12.75">
      <c r="A100" t="s">
        <v>47</v>
      </c>
      <c r="C100" s="31" t="s">
        <v>85</v>
      </c>
      <c r="E100" s="33" t="s">
        <v>2337</v>
      </c>
      <c r="J100" s="32">
        <f>0</f>
      </c>
      <c s="32">
        <f>0</f>
      </c>
      <c s="32">
        <f>0+L101+L105+L109+L113+L117+L121+L125+L129+L133+L137+L141</f>
      </c>
      <c s="32">
        <f>0+M101+M105+M109+M113+M117+M121+M125+M129+M133+M137+M141</f>
      </c>
    </row>
    <row r="101" spans="1:16" ht="12.75">
      <c r="A101" t="s">
        <v>50</v>
      </c>
      <c s="34" t="s">
        <v>128</v>
      </c>
      <c s="34" t="s">
        <v>4182</v>
      </c>
      <c s="35" t="s">
        <v>5</v>
      </c>
      <c s="6" t="s">
        <v>4183</v>
      </c>
      <c s="36" t="s">
        <v>79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70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25.5">
      <c r="A103" s="35" t="s">
        <v>59</v>
      </c>
      <c r="E103" s="40" t="s">
        <v>4184</v>
      </c>
    </row>
    <row r="104" spans="1:5" ht="12.75">
      <c r="A104" t="s">
        <v>60</v>
      </c>
      <c r="E104" s="39" t="s">
        <v>4185</v>
      </c>
    </row>
    <row r="105" spans="1:16" ht="12.75">
      <c r="A105" t="s">
        <v>50</v>
      </c>
      <c s="34" t="s">
        <v>179</v>
      </c>
      <c s="34" t="s">
        <v>4186</v>
      </c>
      <c s="35" t="s">
        <v>5</v>
      </c>
      <c s="6" t="s">
        <v>4187</v>
      </c>
      <c s="36" t="s">
        <v>69</v>
      </c>
      <c s="37">
        <v>280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25.5">
      <c r="A107" s="35" t="s">
        <v>59</v>
      </c>
      <c r="E107" s="40" t="s">
        <v>4188</v>
      </c>
    </row>
    <row r="108" spans="1:5" ht="25.5">
      <c r="A108" t="s">
        <v>60</v>
      </c>
      <c r="E108" s="39" t="s">
        <v>4189</v>
      </c>
    </row>
    <row r="109" spans="1:16" ht="12.75">
      <c r="A109" t="s">
        <v>50</v>
      </c>
      <c s="34" t="s">
        <v>180</v>
      </c>
      <c s="34" t="s">
        <v>4190</v>
      </c>
      <c s="35" t="s">
        <v>5</v>
      </c>
      <c s="6" t="s">
        <v>4191</v>
      </c>
      <c s="36" t="s">
        <v>151</v>
      </c>
      <c s="37">
        <v>12.8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70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25.5">
      <c r="A111" s="35" t="s">
        <v>59</v>
      </c>
      <c r="E111" s="40" t="s">
        <v>4192</v>
      </c>
    </row>
    <row r="112" spans="1:5" ht="25.5">
      <c r="A112" t="s">
        <v>60</v>
      </c>
      <c r="E112" s="39" t="s">
        <v>4193</v>
      </c>
    </row>
    <row r="113" spans="1:16" ht="12.75">
      <c r="A113" t="s">
        <v>50</v>
      </c>
      <c s="34" t="s">
        <v>184</v>
      </c>
      <c s="34" t="s">
        <v>4194</v>
      </c>
      <c s="35" t="s">
        <v>5</v>
      </c>
      <c s="6" t="s">
        <v>4195</v>
      </c>
      <c s="36" t="s">
        <v>144</v>
      </c>
      <c s="37">
        <v>1.4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70</v>
      </c>
      <c>
        <f>(M113*21)/100</f>
      </c>
      <c t="s">
        <v>28</v>
      </c>
    </row>
    <row r="114" spans="1:5" ht="12.75">
      <c r="A114" s="35" t="s">
        <v>57</v>
      </c>
      <c r="E114" s="39" t="s">
        <v>5</v>
      </c>
    </row>
    <row r="115" spans="1:5" ht="25.5">
      <c r="A115" s="35" t="s">
        <v>59</v>
      </c>
      <c r="E115" s="40" t="s">
        <v>4196</v>
      </c>
    </row>
    <row r="116" spans="1:5" ht="25.5">
      <c r="A116" t="s">
        <v>60</v>
      </c>
      <c r="E116" s="39" t="s">
        <v>3785</v>
      </c>
    </row>
    <row r="117" spans="1:16" ht="12.75">
      <c r="A117" t="s">
        <v>50</v>
      </c>
      <c s="34" t="s">
        <v>187</v>
      </c>
      <c s="34" t="s">
        <v>2847</v>
      </c>
      <c s="35" t="s">
        <v>5</v>
      </c>
      <c s="6" t="s">
        <v>2848</v>
      </c>
      <c s="36" t="s">
        <v>151</v>
      </c>
      <c s="37">
        <v>130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70</v>
      </c>
      <c>
        <f>(M117*21)/100</f>
      </c>
      <c t="s">
        <v>28</v>
      </c>
    </row>
    <row r="118" spans="1:5" ht="12.75">
      <c r="A118" s="35" t="s">
        <v>57</v>
      </c>
      <c r="E118" s="39" t="s">
        <v>5</v>
      </c>
    </row>
    <row r="119" spans="1:5" ht="25.5">
      <c r="A119" s="35" t="s">
        <v>59</v>
      </c>
      <c r="E119" s="40" t="s">
        <v>4197</v>
      </c>
    </row>
    <row r="120" spans="1:5" ht="25.5">
      <c r="A120" t="s">
        <v>60</v>
      </c>
      <c r="E120" s="39" t="s">
        <v>2850</v>
      </c>
    </row>
    <row r="121" spans="1:16" ht="12.75">
      <c r="A121" t="s">
        <v>50</v>
      </c>
      <c s="34" t="s">
        <v>190</v>
      </c>
      <c s="34" t="s">
        <v>4198</v>
      </c>
      <c s="35" t="s">
        <v>5</v>
      </c>
      <c s="6" t="s">
        <v>4199</v>
      </c>
      <c s="36" t="s">
        <v>151</v>
      </c>
      <c s="37">
        <v>117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70</v>
      </c>
      <c>
        <f>(M121*21)/100</f>
      </c>
      <c t="s">
        <v>28</v>
      </c>
    </row>
    <row r="122" spans="1:5" ht="12.75">
      <c r="A122" s="35" t="s">
        <v>57</v>
      </c>
      <c r="E122" s="39" t="s">
        <v>5</v>
      </c>
    </row>
    <row r="123" spans="1:5" ht="25.5">
      <c r="A123" s="35" t="s">
        <v>59</v>
      </c>
      <c r="E123" s="40" t="s">
        <v>4200</v>
      </c>
    </row>
    <row r="124" spans="1:5" ht="25.5">
      <c r="A124" t="s">
        <v>60</v>
      </c>
      <c r="E124" s="39" t="s">
        <v>2850</v>
      </c>
    </row>
    <row r="125" spans="1:16" ht="12.75">
      <c r="A125" t="s">
        <v>50</v>
      </c>
      <c s="34" t="s">
        <v>193</v>
      </c>
      <c s="34" t="s">
        <v>3376</v>
      </c>
      <c s="35" t="s">
        <v>5</v>
      </c>
      <c s="6" t="s">
        <v>3377</v>
      </c>
      <c s="36" t="s">
        <v>151</v>
      </c>
      <c s="37">
        <v>428.75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70</v>
      </c>
      <c>
        <f>(M125*21)/100</f>
      </c>
      <c t="s">
        <v>28</v>
      </c>
    </row>
    <row r="126" spans="1:5" ht="12.75">
      <c r="A126" s="35" t="s">
        <v>57</v>
      </c>
      <c r="E126" s="39" t="s">
        <v>5</v>
      </c>
    </row>
    <row r="127" spans="1:5" ht="76.5">
      <c r="A127" s="35" t="s">
        <v>59</v>
      </c>
      <c r="E127" s="40" t="s">
        <v>4201</v>
      </c>
    </row>
    <row r="128" spans="1:5" ht="25.5">
      <c r="A128" t="s">
        <v>60</v>
      </c>
      <c r="E128" s="39" t="s">
        <v>2850</v>
      </c>
    </row>
    <row r="129" spans="1:16" ht="12.75">
      <c r="A129" t="s">
        <v>50</v>
      </c>
      <c s="34" t="s">
        <v>196</v>
      </c>
      <c s="34" t="s">
        <v>3379</v>
      </c>
      <c s="35" t="s">
        <v>5</v>
      </c>
      <c s="6" t="s">
        <v>3380</v>
      </c>
      <c s="36" t="s">
        <v>151</v>
      </c>
      <c s="37">
        <v>85.75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70</v>
      </c>
      <c>
        <f>(M129*21)/100</f>
      </c>
      <c t="s">
        <v>28</v>
      </c>
    </row>
    <row r="130" spans="1:5" ht="12.75">
      <c r="A130" s="35" t="s">
        <v>57</v>
      </c>
      <c r="E130" s="39" t="s">
        <v>5</v>
      </c>
    </row>
    <row r="131" spans="1:5" ht="89.25">
      <c r="A131" s="35" t="s">
        <v>59</v>
      </c>
      <c r="E131" s="40" t="s">
        <v>4202</v>
      </c>
    </row>
    <row r="132" spans="1:5" ht="25.5">
      <c r="A132" t="s">
        <v>60</v>
      </c>
      <c r="E132" s="39" t="s">
        <v>2850</v>
      </c>
    </row>
    <row r="133" spans="1:16" ht="12.75">
      <c r="A133" t="s">
        <v>50</v>
      </c>
      <c s="34" t="s">
        <v>199</v>
      </c>
      <c s="34" t="s">
        <v>995</v>
      </c>
      <c s="35" t="s">
        <v>5</v>
      </c>
      <c s="6" t="s">
        <v>996</v>
      </c>
      <c s="36" t="s">
        <v>144</v>
      </c>
      <c s="37">
        <v>3.368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70</v>
      </c>
      <c>
        <f>(M133*21)/100</f>
      </c>
      <c t="s">
        <v>28</v>
      </c>
    </row>
    <row r="134" spans="1:5" ht="12.75">
      <c r="A134" s="35" t="s">
        <v>57</v>
      </c>
      <c r="E134" s="39" t="s">
        <v>5</v>
      </c>
    </row>
    <row r="135" spans="1:5" ht="25.5">
      <c r="A135" s="35" t="s">
        <v>59</v>
      </c>
      <c r="E135" s="40" t="s">
        <v>4203</v>
      </c>
    </row>
    <row r="136" spans="1:5" ht="102">
      <c r="A136" t="s">
        <v>60</v>
      </c>
      <c r="E136" s="39" t="s">
        <v>2559</v>
      </c>
    </row>
    <row r="137" spans="1:16" ht="12.75">
      <c r="A137" t="s">
        <v>50</v>
      </c>
      <c s="34" t="s">
        <v>202</v>
      </c>
      <c s="34" t="s">
        <v>4204</v>
      </c>
      <c s="35" t="s">
        <v>5</v>
      </c>
      <c s="6" t="s">
        <v>4205</v>
      </c>
      <c s="36" t="s">
        <v>79</v>
      </c>
      <c s="37">
        <v>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56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25.5">
      <c r="A139" s="35" t="s">
        <v>59</v>
      </c>
      <c r="E139" s="40" t="s">
        <v>4206</v>
      </c>
    </row>
    <row r="140" spans="1:5" ht="25.5">
      <c r="A140" t="s">
        <v>60</v>
      </c>
      <c r="E140" s="39" t="s">
        <v>4207</v>
      </c>
    </row>
    <row r="141" spans="1:16" ht="25.5">
      <c r="A141" t="s">
        <v>50</v>
      </c>
      <c s="34" t="s">
        <v>205</v>
      </c>
      <c s="34" t="s">
        <v>4208</v>
      </c>
      <c s="35" t="s">
        <v>5</v>
      </c>
      <c s="6" t="s">
        <v>4209</v>
      </c>
      <c s="36" t="s">
        <v>69</v>
      </c>
      <c s="37">
        <v>280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56</v>
      </c>
      <c>
        <f>(M141*21)/100</f>
      </c>
      <c t="s">
        <v>28</v>
      </c>
    </row>
    <row r="142" spans="1:5" ht="12.75">
      <c r="A142" s="35" t="s">
        <v>57</v>
      </c>
      <c r="E142" s="39" t="s">
        <v>5</v>
      </c>
    </row>
    <row r="143" spans="1:5" ht="25.5">
      <c r="A143" s="35" t="s">
        <v>59</v>
      </c>
      <c r="E143" s="40" t="s">
        <v>4210</v>
      </c>
    </row>
    <row r="144" spans="1:5" ht="38.25">
      <c r="A144" t="s">
        <v>60</v>
      </c>
      <c r="E144" s="39" t="s">
        <v>3697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4122</v>
      </c>
      <c s="41">
        <f>Rekapitulace!C76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4122</v>
      </c>
      <c r="E4" s="26" t="s">
        <v>4123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COUNTIFS(L8:L15,"=0",A8:A15,"P")+COUNTIFS(L8:L15,"",A8:A15,"P")+SUM(Q8:Q15)</f>
      </c>
    </row>
    <row r="8" spans="1:13" ht="12.75">
      <c r="A8" t="s">
        <v>45</v>
      </c>
      <c r="C8" s="28" t="s">
        <v>4213</v>
      </c>
      <c r="E8" s="30" t="s">
        <v>4212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537</v>
      </c>
      <c s="35" t="s">
        <v>538</v>
      </c>
      <c s="6" t="s">
        <v>2865</v>
      </c>
      <c s="36" t="s">
        <v>55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4214</v>
      </c>
    </row>
    <row r="13" spans="1:5" ht="255">
      <c r="A13" t="s">
        <v>60</v>
      </c>
      <c r="E13" s="39" t="s">
        <v>2867</v>
      </c>
    </row>
    <row r="14" spans="1:13" ht="12.75">
      <c r="A14" t="s">
        <v>47</v>
      </c>
      <c r="C14" s="31" t="s">
        <v>28</v>
      </c>
      <c r="E14" s="33" t="s">
        <v>2323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50</v>
      </c>
      <c s="34" t="s">
        <v>28</v>
      </c>
      <c s="34" t="s">
        <v>4215</v>
      </c>
      <c s="35" t="s">
        <v>5</v>
      </c>
      <c s="6" t="s">
        <v>4216</v>
      </c>
      <c s="36" t="s">
        <v>151</v>
      </c>
      <c s="37">
        <v>365.73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12.75">
      <c r="A16" s="35" t="s">
        <v>57</v>
      </c>
      <c r="E16" s="39" t="s">
        <v>4217</v>
      </c>
    </row>
    <row r="17" spans="1:5" ht="51">
      <c r="A17" s="35" t="s">
        <v>59</v>
      </c>
      <c r="E17" s="40" t="s">
        <v>4218</v>
      </c>
    </row>
    <row r="18" spans="1:5" ht="102">
      <c r="A18" t="s">
        <v>60</v>
      </c>
      <c r="E18" s="39" t="s">
        <v>4219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COUNTIFS(L8:L494,"=0",A8:A494,"P")+COUNTIFS(L8:L494,"",A8:A494,"P")+SUM(Q8:Q494)</f>
      </c>
    </row>
    <row r="8" spans="1:13" ht="12.75">
      <c r="A8" t="s">
        <v>45</v>
      </c>
      <c r="C8" s="28" t="s">
        <v>630</v>
      </c>
      <c r="E8" s="30" t="s">
        <v>629</v>
      </c>
      <c r="J8" s="29">
        <f>0+J9+J234+J363+J396+J405</f>
      </c>
      <c s="29">
        <f>0+K9+K234+K363+K396+K405</f>
      </c>
      <c s="29">
        <f>0+L9+L234+L363+L396+L405</f>
      </c>
      <c s="29">
        <f>0+M9+M234+M363+M396+M405</f>
      </c>
    </row>
    <row r="9" spans="1:13" ht="12.75">
      <c r="A9" t="s">
        <v>47</v>
      </c>
      <c r="C9" s="31" t="s">
        <v>51</v>
      </c>
      <c r="E9" s="33" t="s">
        <v>631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</f>
      </c>
    </row>
    <row r="10" spans="1:16" ht="12.75">
      <c r="A10" t="s">
        <v>50</v>
      </c>
      <c s="34" t="s">
        <v>51</v>
      </c>
      <c s="34" t="s">
        <v>632</v>
      </c>
      <c s="35" t="s">
        <v>5</v>
      </c>
      <c s="6" t="s">
        <v>633</v>
      </c>
      <c s="36" t="s">
        <v>69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636</v>
      </c>
      <c s="35" t="s">
        <v>5</v>
      </c>
      <c s="6" t="s">
        <v>637</v>
      </c>
      <c s="36" t="s">
        <v>69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12.75">
      <c r="A18" t="s">
        <v>50</v>
      </c>
      <c s="34" t="s">
        <v>26</v>
      </c>
      <c s="34" t="s">
        <v>638</v>
      </c>
      <c s="35" t="s">
        <v>5</v>
      </c>
      <c s="6" t="s">
        <v>639</v>
      </c>
      <c s="36" t="s">
        <v>174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640</v>
      </c>
      <c s="35" t="s">
        <v>5</v>
      </c>
      <c s="6" t="s">
        <v>641</v>
      </c>
      <c s="36" t="s">
        <v>69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642</v>
      </c>
      <c s="35" t="s">
        <v>5</v>
      </c>
      <c s="6" t="s">
        <v>643</v>
      </c>
      <c s="36" t="s">
        <v>174</v>
      </c>
      <c s="37">
        <v>0.88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12.75">
      <c r="A30" t="s">
        <v>50</v>
      </c>
      <c s="34" t="s">
        <v>27</v>
      </c>
      <c s="34" t="s">
        <v>644</v>
      </c>
      <c s="35" t="s">
        <v>5</v>
      </c>
      <c s="6" t="s">
        <v>645</v>
      </c>
      <c s="36" t="s">
        <v>174</v>
      </c>
      <c s="37">
        <v>0.88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635</v>
      </c>
    </row>
    <row r="34" spans="1:16" ht="12.75">
      <c r="A34" t="s">
        <v>50</v>
      </c>
      <c s="34" t="s">
        <v>65</v>
      </c>
      <c s="34" t="s">
        <v>646</v>
      </c>
      <c s="35" t="s">
        <v>5</v>
      </c>
      <c s="6" t="s">
        <v>647</v>
      </c>
      <c s="36" t="s">
        <v>79</v>
      </c>
      <c s="37">
        <v>61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635</v>
      </c>
    </row>
    <row r="38" spans="1:16" ht="12.75">
      <c r="A38" t="s">
        <v>50</v>
      </c>
      <c s="34" t="s">
        <v>82</v>
      </c>
      <c s="34" t="s">
        <v>648</v>
      </c>
      <c s="35" t="s">
        <v>5</v>
      </c>
      <c s="6" t="s">
        <v>649</v>
      </c>
      <c s="36" t="s">
        <v>79</v>
      </c>
      <c s="37">
        <v>61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85</v>
      </c>
      <c s="34" t="s">
        <v>650</v>
      </c>
      <c s="35" t="s">
        <v>5</v>
      </c>
      <c s="6" t="s">
        <v>651</v>
      </c>
      <c s="36" t="s">
        <v>79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652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88</v>
      </c>
      <c s="34" t="s">
        <v>653</v>
      </c>
      <c s="35" t="s">
        <v>5</v>
      </c>
      <c s="6" t="s">
        <v>654</v>
      </c>
      <c s="36" t="s">
        <v>79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71</v>
      </c>
    </row>
    <row r="50" spans="1:16" ht="12.75">
      <c r="A50" t="s">
        <v>50</v>
      </c>
      <c s="34" t="s">
        <v>91</v>
      </c>
      <c s="34" t="s">
        <v>655</v>
      </c>
      <c s="35" t="s">
        <v>5</v>
      </c>
      <c s="6" t="s">
        <v>656</v>
      </c>
      <c s="36" t="s">
        <v>79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71</v>
      </c>
    </row>
    <row r="54" spans="1:16" ht="12.75">
      <c r="A54" t="s">
        <v>50</v>
      </c>
      <c s="34" t="s">
        <v>94</v>
      </c>
      <c s="34" t="s">
        <v>657</v>
      </c>
      <c s="35" t="s">
        <v>5</v>
      </c>
      <c s="6" t="s">
        <v>658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71</v>
      </c>
    </row>
    <row r="58" spans="1:16" ht="12.75">
      <c r="A58" t="s">
        <v>50</v>
      </c>
      <c s="34" t="s">
        <v>97</v>
      </c>
      <c s="34" t="s">
        <v>659</v>
      </c>
      <c s="35" t="s">
        <v>5</v>
      </c>
      <c s="6" t="s">
        <v>660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71</v>
      </c>
    </row>
    <row r="62" spans="1:16" ht="12.75">
      <c r="A62" t="s">
        <v>50</v>
      </c>
      <c s="34" t="s">
        <v>100</v>
      </c>
      <c s="34" t="s">
        <v>661</v>
      </c>
      <c s="35" t="s">
        <v>5</v>
      </c>
      <c s="6" t="s">
        <v>662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635</v>
      </c>
    </row>
    <row r="66" spans="1:16" ht="12.75">
      <c r="A66" t="s">
        <v>50</v>
      </c>
      <c s="34" t="s">
        <v>103</v>
      </c>
      <c s="34" t="s">
        <v>663</v>
      </c>
      <c s="35" t="s">
        <v>5</v>
      </c>
      <c s="6" t="s">
        <v>664</v>
      </c>
      <c s="36" t="s">
        <v>79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71</v>
      </c>
    </row>
    <row r="70" spans="1:16" ht="12.75">
      <c r="A70" t="s">
        <v>50</v>
      </c>
      <c s="34" t="s">
        <v>110</v>
      </c>
      <c s="34" t="s">
        <v>665</v>
      </c>
      <c s="35" t="s">
        <v>5</v>
      </c>
      <c s="6" t="s">
        <v>666</v>
      </c>
      <c s="36" t="s">
        <v>79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71</v>
      </c>
    </row>
    <row r="74" spans="1:16" ht="12.75">
      <c r="A74" t="s">
        <v>50</v>
      </c>
      <c s="34" t="s">
        <v>113</v>
      </c>
      <c s="34" t="s">
        <v>667</v>
      </c>
      <c s="35" t="s">
        <v>5</v>
      </c>
      <c s="6" t="s">
        <v>668</v>
      </c>
      <c s="36" t="s">
        <v>79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71</v>
      </c>
    </row>
    <row r="78" spans="1:16" ht="12.75">
      <c r="A78" t="s">
        <v>50</v>
      </c>
      <c s="34" t="s">
        <v>116</v>
      </c>
      <c s="34" t="s">
        <v>669</v>
      </c>
      <c s="35" t="s">
        <v>5</v>
      </c>
      <c s="6" t="s">
        <v>670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71</v>
      </c>
    </row>
    <row r="82" spans="1:16" ht="12.75">
      <c r="A82" t="s">
        <v>50</v>
      </c>
      <c s="34" t="s">
        <v>119</v>
      </c>
      <c s="34" t="s">
        <v>671</v>
      </c>
      <c s="35" t="s">
        <v>5</v>
      </c>
      <c s="6" t="s">
        <v>672</v>
      </c>
      <c s="36" t="s">
        <v>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71</v>
      </c>
    </row>
    <row r="86" spans="1:16" ht="12.75">
      <c r="A86" t="s">
        <v>50</v>
      </c>
      <c s="34" t="s">
        <v>122</v>
      </c>
      <c s="34" t="s">
        <v>673</v>
      </c>
      <c s="35" t="s">
        <v>5</v>
      </c>
      <c s="6" t="s">
        <v>674</v>
      </c>
      <c s="36" t="s">
        <v>79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71</v>
      </c>
    </row>
    <row r="90" spans="1:16" ht="12.75">
      <c r="A90" t="s">
        <v>50</v>
      </c>
      <c s="34" t="s">
        <v>125</v>
      </c>
      <c s="34" t="s">
        <v>675</v>
      </c>
      <c s="35" t="s">
        <v>5</v>
      </c>
      <c s="6" t="s">
        <v>676</v>
      </c>
      <c s="36" t="s">
        <v>79</v>
      </c>
      <c s="37">
        <v>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634</v>
      </c>
    </row>
    <row r="93" spans="1:5" ht="12.75">
      <c r="A93" t="s">
        <v>60</v>
      </c>
      <c r="E93" s="39" t="s">
        <v>71</v>
      </c>
    </row>
    <row r="94" spans="1:16" ht="12.75">
      <c r="A94" t="s">
        <v>50</v>
      </c>
      <c s="34" t="s">
        <v>128</v>
      </c>
      <c s="34" t="s">
        <v>677</v>
      </c>
      <c s="35" t="s">
        <v>5</v>
      </c>
      <c s="6" t="s">
        <v>678</v>
      </c>
      <c s="36" t="s">
        <v>79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179</v>
      </c>
      <c s="34" t="s">
        <v>679</v>
      </c>
      <c s="35" t="s">
        <v>5</v>
      </c>
      <c s="6" t="s">
        <v>680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12.75">
      <c r="A101" t="s">
        <v>60</v>
      </c>
      <c r="E101" s="39" t="s">
        <v>71</v>
      </c>
    </row>
    <row r="102" spans="1:16" ht="12.75">
      <c r="A102" t="s">
        <v>50</v>
      </c>
      <c s="34" t="s">
        <v>180</v>
      </c>
      <c s="34" t="s">
        <v>681</v>
      </c>
      <c s="35" t="s">
        <v>5</v>
      </c>
      <c s="6" t="s">
        <v>682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12.75">
      <c r="A105" t="s">
        <v>60</v>
      </c>
      <c r="E105" s="39" t="s">
        <v>71</v>
      </c>
    </row>
    <row r="106" spans="1:16" ht="12.75">
      <c r="A106" t="s">
        <v>50</v>
      </c>
      <c s="34" t="s">
        <v>184</v>
      </c>
      <c s="34" t="s">
        <v>683</v>
      </c>
      <c s="35" t="s">
        <v>5</v>
      </c>
      <c s="6" t="s">
        <v>684</v>
      </c>
      <c s="36" t="s">
        <v>79</v>
      </c>
      <c s="37">
        <v>46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634</v>
      </c>
    </row>
    <row r="109" spans="1:5" ht="12.75">
      <c r="A109" t="s">
        <v>60</v>
      </c>
      <c r="E109" s="39" t="s">
        <v>71</v>
      </c>
    </row>
    <row r="110" spans="1:16" ht="12.75">
      <c r="A110" t="s">
        <v>50</v>
      </c>
      <c s="34" t="s">
        <v>187</v>
      </c>
      <c s="34" t="s">
        <v>685</v>
      </c>
      <c s="35" t="s">
        <v>5</v>
      </c>
      <c s="6" t="s">
        <v>686</v>
      </c>
      <c s="36" t="s">
        <v>79</v>
      </c>
      <c s="37">
        <v>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634</v>
      </c>
    </row>
    <row r="113" spans="1:5" ht="12.75">
      <c r="A113" t="s">
        <v>60</v>
      </c>
      <c r="E113" s="39" t="s">
        <v>71</v>
      </c>
    </row>
    <row r="114" spans="1:16" ht="12.75">
      <c r="A114" t="s">
        <v>50</v>
      </c>
      <c s="34" t="s">
        <v>190</v>
      </c>
      <c s="34" t="s">
        <v>687</v>
      </c>
      <c s="35" t="s">
        <v>5</v>
      </c>
      <c s="6" t="s">
        <v>688</v>
      </c>
      <c s="36" t="s">
        <v>79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634</v>
      </c>
    </row>
    <row r="117" spans="1:5" ht="12.75">
      <c r="A117" t="s">
        <v>60</v>
      </c>
      <c r="E117" s="39" t="s">
        <v>71</v>
      </c>
    </row>
    <row r="118" spans="1:16" ht="12.75">
      <c r="A118" t="s">
        <v>50</v>
      </c>
      <c s="34" t="s">
        <v>193</v>
      </c>
      <c s="34" t="s">
        <v>689</v>
      </c>
      <c s="35" t="s">
        <v>5</v>
      </c>
      <c s="6" t="s">
        <v>690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634</v>
      </c>
    </row>
    <row r="121" spans="1:5" ht="12.75">
      <c r="A121" t="s">
        <v>60</v>
      </c>
      <c r="E121" s="39" t="s">
        <v>71</v>
      </c>
    </row>
    <row r="122" spans="1:16" ht="12.75">
      <c r="A122" t="s">
        <v>50</v>
      </c>
      <c s="34" t="s">
        <v>196</v>
      </c>
      <c s="34" t="s">
        <v>691</v>
      </c>
      <c s="35" t="s">
        <v>5</v>
      </c>
      <c s="6" t="s">
        <v>692</v>
      </c>
      <c s="36" t="s">
        <v>79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634</v>
      </c>
    </row>
    <row r="125" spans="1:5" ht="12.75">
      <c r="A125" t="s">
        <v>60</v>
      </c>
      <c r="E125" s="39" t="s">
        <v>71</v>
      </c>
    </row>
    <row r="126" spans="1:16" ht="12.75">
      <c r="A126" t="s">
        <v>50</v>
      </c>
      <c s="34" t="s">
        <v>199</v>
      </c>
      <c s="34" t="s">
        <v>693</v>
      </c>
      <c s="35" t="s">
        <v>5</v>
      </c>
      <c s="6" t="s">
        <v>694</v>
      </c>
      <c s="36" t="s">
        <v>79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634</v>
      </c>
    </row>
    <row r="129" spans="1:5" ht="12.75">
      <c r="A129" t="s">
        <v>60</v>
      </c>
      <c r="E129" s="39" t="s">
        <v>71</v>
      </c>
    </row>
    <row r="130" spans="1:16" ht="12.75">
      <c r="A130" t="s">
        <v>50</v>
      </c>
      <c s="34" t="s">
        <v>202</v>
      </c>
      <c s="34" t="s">
        <v>695</v>
      </c>
      <c s="35" t="s">
        <v>5</v>
      </c>
      <c s="6" t="s">
        <v>696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634</v>
      </c>
    </row>
    <row r="133" spans="1:5" ht="12.75">
      <c r="A133" t="s">
        <v>60</v>
      </c>
      <c r="E133" s="39" t="s">
        <v>71</v>
      </c>
    </row>
    <row r="134" spans="1:16" ht="12.75">
      <c r="A134" t="s">
        <v>50</v>
      </c>
      <c s="34" t="s">
        <v>205</v>
      </c>
      <c s="34" t="s">
        <v>697</v>
      </c>
      <c s="35" t="s">
        <v>5</v>
      </c>
      <c s="6" t="s">
        <v>698</v>
      </c>
      <c s="36" t="s">
        <v>79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12.75">
      <c r="A136" s="35" t="s">
        <v>59</v>
      </c>
      <c r="E136" s="40" t="s">
        <v>634</v>
      </c>
    </row>
    <row r="137" spans="1:5" ht="12.75">
      <c r="A137" t="s">
        <v>60</v>
      </c>
      <c r="E137" s="39" t="s">
        <v>71</v>
      </c>
    </row>
    <row r="138" spans="1:16" ht="12.75">
      <c r="A138" t="s">
        <v>50</v>
      </c>
      <c s="34" t="s">
        <v>208</v>
      </c>
      <c s="34" t="s">
        <v>699</v>
      </c>
      <c s="35" t="s">
        <v>5</v>
      </c>
      <c s="6" t="s">
        <v>700</v>
      </c>
      <c s="36" t="s">
        <v>79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2.75">
      <c r="A140" s="35" t="s">
        <v>59</v>
      </c>
      <c r="E140" s="40" t="s">
        <v>634</v>
      </c>
    </row>
    <row r="141" spans="1:5" ht="12.75">
      <c r="A141" t="s">
        <v>60</v>
      </c>
      <c r="E141" s="39" t="s">
        <v>71</v>
      </c>
    </row>
    <row r="142" spans="1:16" ht="12.75">
      <c r="A142" t="s">
        <v>50</v>
      </c>
      <c s="34" t="s">
        <v>211</v>
      </c>
      <c s="34" t="s">
        <v>701</v>
      </c>
      <c s="35" t="s">
        <v>5</v>
      </c>
      <c s="6" t="s">
        <v>702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634</v>
      </c>
    </row>
    <row r="145" spans="1:5" ht="12.75">
      <c r="A145" t="s">
        <v>60</v>
      </c>
      <c r="E145" s="39" t="s">
        <v>71</v>
      </c>
    </row>
    <row r="146" spans="1:16" ht="12.75">
      <c r="A146" t="s">
        <v>50</v>
      </c>
      <c s="34" t="s">
        <v>214</v>
      </c>
      <c s="34" t="s">
        <v>703</v>
      </c>
      <c s="35" t="s">
        <v>5</v>
      </c>
      <c s="6" t="s">
        <v>704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5</v>
      </c>
    </row>
    <row r="148" spans="1:5" ht="12.75">
      <c r="A148" s="35" t="s">
        <v>59</v>
      </c>
      <c r="E148" s="40" t="s">
        <v>634</v>
      </c>
    </row>
    <row r="149" spans="1:5" ht="12.75">
      <c r="A149" t="s">
        <v>60</v>
      </c>
      <c r="E149" s="39" t="s">
        <v>71</v>
      </c>
    </row>
    <row r="150" spans="1:16" ht="12.75">
      <c r="A150" t="s">
        <v>50</v>
      </c>
      <c s="34" t="s">
        <v>217</v>
      </c>
      <c s="34" t="s">
        <v>705</v>
      </c>
      <c s="35" t="s">
        <v>5</v>
      </c>
      <c s="6" t="s">
        <v>706</v>
      </c>
      <c s="36" t="s">
        <v>79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5</v>
      </c>
    </row>
    <row r="152" spans="1:5" ht="12.75">
      <c r="A152" s="35" t="s">
        <v>59</v>
      </c>
      <c r="E152" s="40" t="s">
        <v>634</v>
      </c>
    </row>
    <row r="153" spans="1:5" ht="12.75">
      <c r="A153" t="s">
        <v>60</v>
      </c>
      <c r="E153" s="39" t="s">
        <v>71</v>
      </c>
    </row>
    <row r="154" spans="1:16" ht="12.75">
      <c r="A154" t="s">
        <v>50</v>
      </c>
      <c s="34" t="s">
        <v>220</v>
      </c>
      <c s="34" t="s">
        <v>707</v>
      </c>
      <c s="35" t="s">
        <v>5</v>
      </c>
      <c s="6" t="s">
        <v>708</v>
      </c>
      <c s="36" t="s">
        <v>79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28</v>
      </c>
    </row>
    <row r="155" spans="1:5" ht="12.75">
      <c r="A155" s="35" t="s">
        <v>57</v>
      </c>
      <c r="E155" s="39" t="s">
        <v>5</v>
      </c>
    </row>
    <row r="156" spans="1:5" ht="12.75">
      <c r="A156" s="35" t="s">
        <v>59</v>
      </c>
      <c r="E156" s="40" t="s">
        <v>634</v>
      </c>
    </row>
    <row r="157" spans="1:5" ht="12.75">
      <c r="A157" t="s">
        <v>60</v>
      </c>
      <c r="E157" s="39" t="s">
        <v>71</v>
      </c>
    </row>
    <row r="158" spans="1:16" ht="12.75">
      <c r="A158" t="s">
        <v>50</v>
      </c>
      <c s="34" t="s">
        <v>223</v>
      </c>
      <c s="34" t="s">
        <v>709</v>
      </c>
      <c s="35" t="s">
        <v>5</v>
      </c>
      <c s="6" t="s">
        <v>710</v>
      </c>
      <c s="36" t="s">
        <v>79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28</v>
      </c>
    </row>
    <row r="159" spans="1:5" ht="12.75">
      <c r="A159" s="35" t="s">
        <v>57</v>
      </c>
      <c r="E159" s="39" t="s">
        <v>5</v>
      </c>
    </row>
    <row r="160" spans="1:5" ht="12.75">
      <c r="A160" s="35" t="s">
        <v>59</v>
      </c>
      <c r="E160" s="40" t="s">
        <v>634</v>
      </c>
    </row>
    <row r="161" spans="1:5" ht="12.75">
      <c r="A161" t="s">
        <v>60</v>
      </c>
      <c r="E161" s="39" t="s">
        <v>71</v>
      </c>
    </row>
    <row r="162" spans="1:16" ht="12.75">
      <c r="A162" t="s">
        <v>50</v>
      </c>
      <c s="34" t="s">
        <v>226</v>
      </c>
      <c s="34" t="s">
        <v>711</v>
      </c>
      <c s="35" t="s">
        <v>5</v>
      </c>
      <c s="6" t="s">
        <v>712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70</v>
      </c>
      <c>
        <f>(M162*21)/100</f>
      </c>
      <c t="s">
        <v>28</v>
      </c>
    </row>
    <row r="163" spans="1:5" ht="12.75">
      <c r="A163" s="35" t="s">
        <v>57</v>
      </c>
      <c r="E163" s="39" t="s">
        <v>5</v>
      </c>
    </row>
    <row r="164" spans="1:5" ht="12.75">
      <c r="A164" s="35" t="s">
        <v>59</v>
      </c>
      <c r="E164" s="40" t="s">
        <v>634</v>
      </c>
    </row>
    <row r="165" spans="1:5" ht="12.75">
      <c r="A165" t="s">
        <v>60</v>
      </c>
      <c r="E165" s="39" t="s">
        <v>71</v>
      </c>
    </row>
    <row r="166" spans="1:16" ht="25.5">
      <c r="A166" t="s">
        <v>50</v>
      </c>
      <c s="34" t="s">
        <v>227</v>
      </c>
      <c s="34" t="s">
        <v>713</v>
      </c>
      <c s="35" t="s">
        <v>5</v>
      </c>
      <c s="6" t="s">
        <v>714</v>
      </c>
      <c s="36" t="s">
        <v>79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70</v>
      </c>
      <c>
        <f>(M166*21)/100</f>
      </c>
      <c t="s">
        <v>28</v>
      </c>
    </row>
    <row r="167" spans="1:5" ht="12.75">
      <c r="A167" s="35" t="s">
        <v>57</v>
      </c>
      <c r="E167" s="39" t="s">
        <v>5</v>
      </c>
    </row>
    <row r="168" spans="1:5" ht="12.75">
      <c r="A168" s="35" t="s">
        <v>59</v>
      </c>
      <c r="E168" s="40" t="s">
        <v>634</v>
      </c>
    </row>
    <row r="169" spans="1:5" ht="12.75">
      <c r="A169" t="s">
        <v>60</v>
      </c>
      <c r="E169" s="39" t="s">
        <v>635</v>
      </c>
    </row>
    <row r="170" spans="1:16" ht="12.75">
      <c r="A170" t="s">
        <v>50</v>
      </c>
      <c s="34" t="s">
        <v>228</v>
      </c>
      <c s="34" t="s">
        <v>715</v>
      </c>
      <c s="35" t="s">
        <v>5</v>
      </c>
      <c s="6" t="s">
        <v>716</v>
      </c>
      <c s="36" t="s">
        <v>79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70</v>
      </c>
      <c>
        <f>(M170*21)/100</f>
      </c>
      <c t="s">
        <v>28</v>
      </c>
    </row>
    <row r="171" spans="1:5" ht="12.75">
      <c r="A171" s="35" t="s">
        <v>57</v>
      </c>
      <c r="E171" s="39" t="s">
        <v>5</v>
      </c>
    </row>
    <row r="172" spans="1:5" ht="12.75">
      <c r="A172" s="35" t="s">
        <v>59</v>
      </c>
      <c r="E172" s="40" t="s">
        <v>634</v>
      </c>
    </row>
    <row r="173" spans="1:5" ht="12.75">
      <c r="A173" t="s">
        <v>60</v>
      </c>
      <c r="E173" s="39" t="s">
        <v>635</v>
      </c>
    </row>
    <row r="174" spans="1:16" ht="12.75">
      <c r="A174" t="s">
        <v>50</v>
      </c>
      <c s="34" t="s">
        <v>231</v>
      </c>
      <c s="34" t="s">
        <v>717</v>
      </c>
      <c s="35" t="s">
        <v>5</v>
      </c>
      <c s="6" t="s">
        <v>718</v>
      </c>
      <c s="36" t="s">
        <v>79</v>
      </c>
      <c s="37">
        <v>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70</v>
      </c>
      <c>
        <f>(M174*21)/100</f>
      </c>
      <c t="s">
        <v>28</v>
      </c>
    </row>
    <row r="175" spans="1:5" ht="12.75">
      <c r="A175" s="35" t="s">
        <v>57</v>
      </c>
      <c r="E175" s="39" t="s">
        <v>5</v>
      </c>
    </row>
    <row r="176" spans="1:5" ht="12.75">
      <c r="A176" s="35" t="s">
        <v>59</v>
      </c>
      <c r="E176" s="40" t="s">
        <v>634</v>
      </c>
    </row>
    <row r="177" spans="1:5" ht="12.75">
      <c r="A177" t="s">
        <v>60</v>
      </c>
      <c r="E177" s="39" t="s">
        <v>635</v>
      </c>
    </row>
    <row r="178" spans="1:16" ht="12.75">
      <c r="A178" t="s">
        <v>50</v>
      </c>
      <c s="34" t="s">
        <v>232</v>
      </c>
      <c s="34" t="s">
        <v>719</v>
      </c>
      <c s="35" t="s">
        <v>5</v>
      </c>
      <c s="6" t="s">
        <v>720</v>
      </c>
      <c s="36" t="s">
        <v>79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70</v>
      </c>
      <c>
        <f>(M178*21)/100</f>
      </c>
      <c t="s">
        <v>28</v>
      </c>
    </row>
    <row r="179" spans="1:5" ht="12.75">
      <c r="A179" s="35" t="s">
        <v>57</v>
      </c>
      <c r="E179" s="39" t="s">
        <v>5</v>
      </c>
    </row>
    <row r="180" spans="1:5" ht="12.75">
      <c r="A180" s="35" t="s">
        <v>59</v>
      </c>
      <c r="E180" s="40" t="s">
        <v>634</v>
      </c>
    </row>
    <row r="181" spans="1:5" ht="12.75">
      <c r="A181" t="s">
        <v>60</v>
      </c>
      <c r="E181" s="39" t="s">
        <v>71</v>
      </c>
    </row>
    <row r="182" spans="1:16" ht="12.75">
      <c r="A182" t="s">
        <v>50</v>
      </c>
      <c s="34" t="s">
        <v>233</v>
      </c>
      <c s="34" t="s">
        <v>721</v>
      </c>
      <c s="35" t="s">
        <v>5</v>
      </c>
      <c s="6" t="s">
        <v>722</v>
      </c>
      <c s="36" t="s">
        <v>79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70</v>
      </c>
      <c>
        <f>(M182*21)/100</f>
      </c>
      <c t="s">
        <v>28</v>
      </c>
    </row>
    <row r="183" spans="1:5" ht="12.75">
      <c r="A183" s="35" t="s">
        <v>57</v>
      </c>
      <c r="E183" s="39" t="s">
        <v>5</v>
      </c>
    </row>
    <row r="184" spans="1:5" ht="12.75">
      <c r="A184" s="35" t="s">
        <v>59</v>
      </c>
      <c r="E184" s="40" t="s">
        <v>634</v>
      </c>
    </row>
    <row r="185" spans="1:5" ht="12.75">
      <c r="A185" t="s">
        <v>60</v>
      </c>
      <c r="E185" s="39" t="s">
        <v>635</v>
      </c>
    </row>
    <row r="186" spans="1:16" ht="12.75">
      <c r="A186" t="s">
        <v>50</v>
      </c>
      <c s="34" t="s">
        <v>293</v>
      </c>
      <c s="34" t="s">
        <v>723</v>
      </c>
      <c s="35" t="s">
        <v>5</v>
      </c>
      <c s="6" t="s">
        <v>724</v>
      </c>
      <c s="36" t="s">
        <v>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12.75">
      <c r="A188" s="35" t="s">
        <v>59</v>
      </c>
      <c r="E188" s="40" t="s">
        <v>634</v>
      </c>
    </row>
    <row r="189" spans="1:5" ht="12.75">
      <c r="A189" t="s">
        <v>60</v>
      </c>
      <c r="E189" s="39" t="s">
        <v>635</v>
      </c>
    </row>
    <row r="190" spans="1:16" ht="12.75">
      <c r="A190" t="s">
        <v>50</v>
      </c>
      <c s="34" t="s">
        <v>296</v>
      </c>
      <c s="34" t="s">
        <v>725</v>
      </c>
      <c s="35" t="s">
        <v>5</v>
      </c>
      <c s="6" t="s">
        <v>726</v>
      </c>
      <c s="36" t="s">
        <v>79</v>
      </c>
      <c s="37">
        <v>9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12.75">
      <c r="A192" s="35" t="s">
        <v>59</v>
      </c>
      <c r="E192" s="40" t="s">
        <v>634</v>
      </c>
    </row>
    <row r="193" spans="1:5" ht="12.75">
      <c r="A193" t="s">
        <v>60</v>
      </c>
      <c r="E193" s="39" t="s">
        <v>635</v>
      </c>
    </row>
    <row r="194" spans="1:16" ht="12.75">
      <c r="A194" t="s">
        <v>50</v>
      </c>
      <c s="34" t="s">
        <v>299</v>
      </c>
      <c s="34" t="s">
        <v>727</v>
      </c>
      <c s="35" t="s">
        <v>5</v>
      </c>
      <c s="6" t="s">
        <v>728</v>
      </c>
      <c s="36" t="s">
        <v>79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12.75">
      <c r="A196" s="35" t="s">
        <v>59</v>
      </c>
      <c r="E196" s="40" t="s">
        <v>634</v>
      </c>
    </row>
    <row r="197" spans="1:5" ht="12.75">
      <c r="A197" t="s">
        <v>60</v>
      </c>
      <c r="E197" s="39" t="s">
        <v>635</v>
      </c>
    </row>
    <row r="198" spans="1:16" ht="25.5">
      <c r="A198" t="s">
        <v>50</v>
      </c>
      <c s="34" t="s">
        <v>302</v>
      </c>
      <c s="34" t="s">
        <v>729</v>
      </c>
      <c s="35" t="s">
        <v>5</v>
      </c>
      <c s="6" t="s">
        <v>730</v>
      </c>
      <c s="36" t="s">
        <v>79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70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12.75">
      <c r="A200" s="35" t="s">
        <v>59</v>
      </c>
      <c r="E200" s="40" t="s">
        <v>634</v>
      </c>
    </row>
    <row r="201" spans="1:5" ht="12.75">
      <c r="A201" t="s">
        <v>60</v>
      </c>
      <c r="E201" s="39" t="s">
        <v>635</v>
      </c>
    </row>
    <row r="202" spans="1:16" ht="12.75">
      <c r="A202" t="s">
        <v>50</v>
      </c>
      <c s="34" t="s">
        <v>311</v>
      </c>
      <c s="34" t="s">
        <v>731</v>
      </c>
      <c s="35" t="s">
        <v>5</v>
      </c>
      <c s="6" t="s">
        <v>732</v>
      </c>
      <c s="36" t="s">
        <v>79</v>
      </c>
      <c s="37">
        <v>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12.75">
      <c r="A204" s="35" t="s">
        <v>59</v>
      </c>
      <c r="E204" s="40" t="s">
        <v>733</v>
      </c>
    </row>
    <row r="205" spans="1:5" ht="89.25">
      <c r="A205" t="s">
        <v>60</v>
      </c>
      <c r="E205" s="39" t="s">
        <v>734</v>
      </c>
    </row>
    <row r="206" spans="1:16" ht="25.5">
      <c r="A206" t="s">
        <v>50</v>
      </c>
      <c s="34" t="s">
        <v>314</v>
      </c>
      <c s="34" t="s">
        <v>735</v>
      </c>
      <c s="35" t="s">
        <v>5</v>
      </c>
      <c s="6" t="s">
        <v>736</v>
      </c>
      <c s="36" t="s">
        <v>174</v>
      </c>
      <c s="37">
        <v>1.5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12.75">
      <c r="A208" s="35" t="s">
        <v>59</v>
      </c>
      <c r="E208" s="40" t="s">
        <v>634</v>
      </c>
    </row>
    <row r="209" spans="1:5" ht="102">
      <c r="A209" t="s">
        <v>60</v>
      </c>
      <c r="E209" s="39" t="s">
        <v>737</v>
      </c>
    </row>
    <row r="210" spans="1:16" ht="25.5">
      <c r="A210" t="s">
        <v>50</v>
      </c>
      <c s="34" t="s">
        <v>317</v>
      </c>
      <c s="34" t="s">
        <v>738</v>
      </c>
      <c s="35" t="s">
        <v>5</v>
      </c>
      <c s="6" t="s">
        <v>739</v>
      </c>
      <c s="36" t="s">
        <v>79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56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2.75">
      <c r="A212" s="35" t="s">
        <v>59</v>
      </c>
      <c r="E212" s="40" t="s">
        <v>740</v>
      </c>
    </row>
    <row r="213" spans="1:5" ht="191.25">
      <c r="A213" t="s">
        <v>60</v>
      </c>
      <c r="E213" s="39" t="s">
        <v>741</v>
      </c>
    </row>
    <row r="214" spans="1:16" ht="12.75">
      <c r="A214" t="s">
        <v>50</v>
      </c>
      <c s="34" t="s">
        <v>320</v>
      </c>
      <c s="34" t="s">
        <v>742</v>
      </c>
      <c s="35" t="s">
        <v>5</v>
      </c>
      <c s="6" t="s">
        <v>743</v>
      </c>
      <c s="36" t="s">
        <v>79</v>
      </c>
      <c s="37">
        <v>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12.75">
      <c r="A216" s="35" t="s">
        <v>59</v>
      </c>
      <c r="E216" s="40" t="s">
        <v>744</v>
      </c>
    </row>
    <row r="217" spans="1:5" ht="114.75">
      <c r="A217" t="s">
        <v>60</v>
      </c>
      <c r="E217" s="39" t="s">
        <v>745</v>
      </c>
    </row>
    <row r="218" spans="1:16" ht="12.75">
      <c r="A218" t="s">
        <v>50</v>
      </c>
      <c s="34" t="s">
        <v>323</v>
      </c>
      <c s="34" t="s">
        <v>746</v>
      </c>
      <c s="35" t="s">
        <v>5</v>
      </c>
      <c s="6" t="s">
        <v>747</v>
      </c>
      <c s="36" t="s">
        <v>79</v>
      </c>
      <c s="37">
        <v>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.75">
      <c r="A220" s="35" t="s">
        <v>59</v>
      </c>
      <c r="E220" s="40" t="s">
        <v>748</v>
      </c>
    </row>
    <row r="221" spans="1:5" ht="114.75">
      <c r="A221" t="s">
        <v>60</v>
      </c>
      <c r="E221" s="39" t="s">
        <v>749</v>
      </c>
    </row>
    <row r="222" spans="1:16" ht="12.75">
      <c r="A222" t="s">
        <v>50</v>
      </c>
      <c s="34" t="s">
        <v>327</v>
      </c>
      <c s="34" t="s">
        <v>750</v>
      </c>
      <c s="35" t="s">
        <v>5</v>
      </c>
      <c s="6" t="s">
        <v>751</v>
      </c>
      <c s="36" t="s">
        <v>79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56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12.75">
      <c r="A224" s="35" t="s">
        <v>59</v>
      </c>
      <c r="E224" s="40" t="s">
        <v>634</v>
      </c>
    </row>
    <row r="225" spans="1:5" ht="12.75">
      <c r="A225" t="s">
        <v>60</v>
      </c>
      <c r="E225" s="39" t="s">
        <v>71</v>
      </c>
    </row>
    <row r="226" spans="1:16" ht="12.75">
      <c r="A226" t="s">
        <v>50</v>
      </c>
      <c s="34" t="s">
        <v>330</v>
      </c>
      <c s="34" t="s">
        <v>752</v>
      </c>
      <c s="35" t="s">
        <v>5</v>
      </c>
      <c s="6" t="s">
        <v>753</v>
      </c>
      <c s="36" t="s">
        <v>79</v>
      </c>
      <c s="37">
        <v>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56</v>
      </c>
      <c>
        <f>(M226*21)/100</f>
      </c>
      <c t="s">
        <v>28</v>
      </c>
    </row>
    <row r="227" spans="1:5" ht="12.75">
      <c r="A227" s="35" t="s">
        <v>57</v>
      </c>
      <c r="E227" s="39" t="s">
        <v>5</v>
      </c>
    </row>
    <row r="228" spans="1:5" ht="12.75">
      <c r="A228" s="35" t="s">
        <v>59</v>
      </c>
      <c r="E228" s="40" t="s">
        <v>634</v>
      </c>
    </row>
    <row r="229" spans="1:5" ht="12.75">
      <c r="A229" t="s">
        <v>60</v>
      </c>
      <c r="E229" s="39" t="s">
        <v>71</v>
      </c>
    </row>
    <row r="230" spans="1:16" ht="12.75">
      <c r="A230" t="s">
        <v>50</v>
      </c>
      <c s="34" t="s">
        <v>333</v>
      </c>
      <c s="34" t="s">
        <v>754</v>
      </c>
      <c s="35" t="s">
        <v>5</v>
      </c>
      <c s="6" t="s">
        <v>755</v>
      </c>
      <c s="36" t="s">
        <v>79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56</v>
      </c>
      <c>
        <f>(M230*21)/100</f>
      </c>
      <c t="s">
        <v>28</v>
      </c>
    </row>
    <row r="231" spans="1:5" ht="12.75">
      <c r="A231" s="35" t="s">
        <v>57</v>
      </c>
      <c r="E231" s="39" t="s">
        <v>634</v>
      </c>
    </row>
    <row r="232" spans="1:5" ht="12.75">
      <c r="A232" s="35" t="s">
        <v>59</v>
      </c>
      <c r="E232" s="40" t="s">
        <v>5</v>
      </c>
    </row>
    <row r="233" spans="1:5" ht="12.75">
      <c r="A233" t="s">
        <v>60</v>
      </c>
      <c r="E233" s="39" t="s">
        <v>71</v>
      </c>
    </row>
    <row r="234" spans="1:13" ht="12.75">
      <c r="A234" t="s">
        <v>47</v>
      </c>
      <c r="C234" s="31" t="s">
        <v>28</v>
      </c>
      <c r="E234" s="33" t="s">
        <v>756</v>
      </c>
      <c r="J234" s="32">
        <f>0</f>
      </c>
      <c s="32">
        <f>0</f>
      </c>
      <c s="32">
        <f>0+L235+L239+L243+L247+L251+L255+L259+L263+L267+L271+L275+L279+L283+L287+L291+L295+L299+L303+L307+L311+L315+L319+L323+L327+L331+L335+L339+L343+L347+L351+L355+L359</f>
      </c>
      <c s="32">
        <f>0+M235+M239+M243+M247+M251+M255+M259+M263+M267+M271+M275+M279+M283+M287+M291+M295+M299+M303+M307+M311+M315+M319+M323+M327+M331+M335+M339+M343+M347+M351+M355+M359</f>
      </c>
    </row>
    <row r="235" spans="1:16" ht="12.75">
      <c r="A235" t="s">
        <v>50</v>
      </c>
      <c s="34" t="s">
        <v>336</v>
      </c>
      <c s="34" t="s">
        <v>555</v>
      </c>
      <c s="35" t="s">
        <v>5</v>
      </c>
      <c s="6" t="s">
        <v>556</v>
      </c>
      <c s="36" t="s">
        <v>79</v>
      </c>
      <c s="37">
        <v>13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70</v>
      </c>
      <c>
        <f>(M235*21)/100</f>
      </c>
      <c t="s">
        <v>28</v>
      </c>
    </row>
    <row r="236" spans="1:5" ht="12.75">
      <c r="A236" s="35" t="s">
        <v>57</v>
      </c>
      <c r="E236" s="39" t="s">
        <v>5</v>
      </c>
    </row>
    <row r="237" spans="1:5" ht="12.75">
      <c r="A237" s="35" t="s">
        <v>59</v>
      </c>
      <c r="E237" s="40" t="s">
        <v>634</v>
      </c>
    </row>
    <row r="238" spans="1:5" ht="12.75">
      <c r="A238" t="s">
        <v>60</v>
      </c>
      <c r="E238" s="39" t="s">
        <v>635</v>
      </c>
    </row>
    <row r="239" spans="1:16" ht="12.75">
      <c r="A239" t="s">
        <v>50</v>
      </c>
      <c s="34" t="s">
        <v>339</v>
      </c>
      <c s="34" t="s">
        <v>757</v>
      </c>
      <c s="35" t="s">
        <v>5</v>
      </c>
      <c s="6" t="s">
        <v>758</v>
      </c>
      <c s="36" t="s">
        <v>79</v>
      </c>
      <c s="37">
        <v>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70</v>
      </c>
      <c>
        <f>(M239*21)/100</f>
      </c>
      <c t="s">
        <v>28</v>
      </c>
    </row>
    <row r="240" spans="1:5" ht="12.75">
      <c r="A240" s="35" t="s">
        <v>57</v>
      </c>
      <c r="E240" s="39" t="s">
        <v>5</v>
      </c>
    </row>
    <row r="241" spans="1:5" ht="12.75">
      <c r="A241" s="35" t="s">
        <v>59</v>
      </c>
      <c r="E241" s="40" t="s">
        <v>634</v>
      </c>
    </row>
    <row r="242" spans="1:5" ht="12.75">
      <c r="A242" t="s">
        <v>60</v>
      </c>
      <c r="E242" s="39" t="s">
        <v>635</v>
      </c>
    </row>
    <row r="243" spans="1:16" ht="25.5">
      <c r="A243" t="s">
        <v>50</v>
      </c>
      <c s="34" t="s">
        <v>342</v>
      </c>
      <c s="34" t="s">
        <v>759</v>
      </c>
      <c s="35" t="s">
        <v>5</v>
      </c>
      <c s="6" t="s">
        <v>760</v>
      </c>
      <c s="36" t="s">
        <v>69</v>
      </c>
      <c s="37">
        <v>20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70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634</v>
      </c>
    </row>
    <row r="246" spans="1:5" ht="12.75">
      <c r="A246" t="s">
        <v>60</v>
      </c>
      <c r="E246" s="39" t="s">
        <v>635</v>
      </c>
    </row>
    <row r="247" spans="1:16" ht="12.75">
      <c r="A247" t="s">
        <v>50</v>
      </c>
      <c s="34" t="s">
        <v>343</v>
      </c>
      <c s="34" t="s">
        <v>761</v>
      </c>
      <c s="35" t="s">
        <v>5</v>
      </c>
      <c s="6" t="s">
        <v>762</v>
      </c>
      <c s="36" t="s">
        <v>69</v>
      </c>
      <c s="37">
        <v>120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70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634</v>
      </c>
    </row>
    <row r="250" spans="1:5" ht="12.75">
      <c r="A250" t="s">
        <v>60</v>
      </c>
      <c r="E250" s="39" t="s">
        <v>635</v>
      </c>
    </row>
    <row r="251" spans="1:16" ht="12.75">
      <c r="A251" t="s">
        <v>50</v>
      </c>
      <c s="34" t="s">
        <v>346</v>
      </c>
      <c s="34" t="s">
        <v>263</v>
      </c>
      <c s="35" t="s">
        <v>5</v>
      </c>
      <c s="6" t="s">
        <v>264</v>
      </c>
      <c s="36" t="s">
        <v>69</v>
      </c>
      <c s="37">
        <v>120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70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634</v>
      </c>
    </row>
    <row r="254" spans="1:5" ht="12.75">
      <c r="A254" t="s">
        <v>60</v>
      </c>
      <c r="E254" s="39" t="s">
        <v>635</v>
      </c>
    </row>
    <row r="255" spans="1:16" ht="25.5">
      <c r="A255" t="s">
        <v>50</v>
      </c>
      <c s="34" t="s">
        <v>349</v>
      </c>
      <c s="34" t="s">
        <v>763</v>
      </c>
      <c s="35" t="s">
        <v>5</v>
      </c>
      <c s="6" t="s">
        <v>764</v>
      </c>
      <c s="36" t="s">
        <v>79</v>
      </c>
      <c s="37">
        <v>8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70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634</v>
      </c>
    </row>
    <row r="258" spans="1:5" ht="12.75">
      <c r="A258" t="s">
        <v>60</v>
      </c>
      <c r="E258" s="39" t="s">
        <v>635</v>
      </c>
    </row>
    <row r="259" spans="1:16" ht="25.5">
      <c r="A259" t="s">
        <v>50</v>
      </c>
      <c s="34" t="s">
        <v>352</v>
      </c>
      <c s="34" t="s">
        <v>765</v>
      </c>
      <c s="35" t="s">
        <v>5</v>
      </c>
      <c s="6" t="s">
        <v>766</v>
      </c>
      <c s="36" t="s">
        <v>79</v>
      </c>
      <c s="37">
        <v>46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70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634</v>
      </c>
    </row>
    <row r="262" spans="1:5" ht="12.75">
      <c r="A262" t="s">
        <v>60</v>
      </c>
      <c r="E262" s="39" t="s">
        <v>635</v>
      </c>
    </row>
    <row r="263" spans="1:16" ht="25.5">
      <c r="A263" t="s">
        <v>50</v>
      </c>
      <c s="34" t="s">
        <v>355</v>
      </c>
      <c s="34" t="s">
        <v>269</v>
      </c>
      <c s="35" t="s">
        <v>5</v>
      </c>
      <c s="6" t="s">
        <v>270</v>
      </c>
      <c s="36" t="s">
        <v>79</v>
      </c>
      <c s="37">
        <v>6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70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634</v>
      </c>
    </row>
    <row r="266" spans="1:5" ht="12.75">
      <c r="A266" t="s">
        <v>60</v>
      </c>
      <c r="E266" s="39" t="s">
        <v>635</v>
      </c>
    </row>
    <row r="267" spans="1:16" ht="12.75">
      <c r="A267" t="s">
        <v>50</v>
      </c>
      <c s="34" t="s">
        <v>358</v>
      </c>
      <c s="34" t="s">
        <v>168</v>
      </c>
      <c s="35" t="s">
        <v>5</v>
      </c>
      <c s="6" t="s">
        <v>169</v>
      </c>
      <c s="36" t="s">
        <v>69</v>
      </c>
      <c s="37">
        <v>250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70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634</v>
      </c>
    </row>
    <row r="270" spans="1:5" ht="12.75">
      <c r="A270" t="s">
        <v>60</v>
      </c>
      <c r="E270" s="39" t="s">
        <v>635</v>
      </c>
    </row>
    <row r="271" spans="1:16" ht="12.75">
      <c r="A271" t="s">
        <v>50</v>
      </c>
      <c s="34" t="s">
        <v>361</v>
      </c>
      <c s="34" t="s">
        <v>170</v>
      </c>
      <c s="35" t="s">
        <v>5</v>
      </c>
      <c s="6" t="s">
        <v>171</v>
      </c>
      <c s="36" t="s">
        <v>79</v>
      </c>
      <c s="37">
        <v>70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70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634</v>
      </c>
    </row>
    <row r="274" spans="1:5" ht="12.75">
      <c r="A274" t="s">
        <v>60</v>
      </c>
      <c r="E274" s="39" t="s">
        <v>635</v>
      </c>
    </row>
    <row r="275" spans="1:16" ht="12.75">
      <c r="A275" t="s">
        <v>50</v>
      </c>
      <c s="34" t="s">
        <v>364</v>
      </c>
      <c s="34" t="s">
        <v>767</v>
      </c>
      <c s="35" t="s">
        <v>5</v>
      </c>
      <c s="6" t="s">
        <v>768</v>
      </c>
      <c s="36" t="s">
        <v>79</v>
      </c>
      <c s="37">
        <v>8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70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634</v>
      </c>
    </row>
    <row r="278" spans="1:5" ht="12.75">
      <c r="A278" t="s">
        <v>60</v>
      </c>
      <c r="E278" s="39" t="s">
        <v>635</v>
      </c>
    </row>
    <row r="279" spans="1:16" ht="12.75">
      <c r="A279" t="s">
        <v>50</v>
      </c>
      <c s="34" t="s">
        <v>367</v>
      </c>
      <c s="34" t="s">
        <v>769</v>
      </c>
      <c s="35" t="s">
        <v>5</v>
      </c>
      <c s="6" t="s">
        <v>770</v>
      </c>
      <c s="36" t="s">
        <v>79</v>
      </c>
      <c s="37">
        <v>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70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634</v>
      </c>
    </row>
    <row r="282" spans="1:5" ht="12.75">
      <c r="A282" t="s">
        <v>60</v>
      </c>
      <c r="E282" s="39" t="s">
        <v>635</v>
      </c>
    </row>
    <row r="283" spans="1:16" ht="12.75">
      <c r="A283" t="s">
        <v>50</v>
      </c>
      <c s="34" t="s">
        <v>370</v>
      </c>
      <c s="34" t="s">
        <v>771</v>
      </c>
      <c s="35" t="s">
        <v>5</v>
      </c>
      <c s="6" t="s">
        <v>772</v>
      </c>
      <c s="36" t="s">
        <v>79</v>
      </c>
      <c s="37">
        <v>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70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634</v>
      </c>
    </row>
    <row r="286" spans="1:5" ht="12.75">
      <c r="A286" t="s">
        <v>60</v>
      </c>
      <c r="E286" s="39" t="s">
        <v>635</v>
      </c>
    </row>
    <row r="287" spans="1:16" ht="12.75">
      <c r="A287" t="s">
        <v>50</v>
      </c>
      <c s="34" t="s">
        <v>373</v>
      </c>
      <c s="34" t="s">
        <v>773</v>
      </c>
      <c s="35" t="s">
        <v>5</v>
      </c>
      <c s="6" t="s">
        <v>774</v>
      </c>
      <c s="36" t="s">
        <v>79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70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634</v>
      </c>
    </row>
    <row r="290" spans="1:5" ht="12.75">
      <c r="A290" t="s">
        <v>60</v>
      </c>
      <c r="E290" s="39" t="s">
        <v>635</v>
      </c>
    </row>
    <row r="291" spans="1:16" ht="12.75">
      <c r="A291" t="s">
        <v>50</v>
      </c>
      <c s="34" t="s">
        <v>376</v>
      </c>
      <c s="34" t="s">
        <v>775</v>
      </c>
      <c s="35" t="s">
        <v>5</v>
      </c>
      <c s="6" t="s">
        <v>776</v>
      </c>
      <c s="36" t="s">
        <v>79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70</v>
      </c>
      <c>
        <f>(M291*21)/100</f>
      </c>
      <c t="s">
        <v>28</v>
      </c>
    </row>
    <row r="292" spans="1:5" ht="12.75">
      <c r="A292" s="35" t="s">
        <v>57</v>
      </c>
      <c r="E292" s="39" t="s">
        <v>5</v>
      </c>
    </row>
    <row r="293" spans="1:5" ht="12.75">
      <c r="A293" s="35" t="s">
        <v>59</v>
      </c>
      <c r="E293" s="40" t="s">
        <v>777</v>
      </c>
    </row>
    <row r="294" spans="1:5" ht="12.75">
      <c r="A294" t="s">
        <v>60</v>
      </c>
      <c r="E294" s="39" t="s">
        <v>635</v>
      </c>
    </row>
    <row r="295" spans="1:16" ht="12.75">
      <c r="A295" t="s">
        <v>50</v>
      </c>
      <c s="34" t="s">
        <v>379</v>
      </c>
      <c s="34" t="s">
        <v>778</v>
      </c>
      <c s="35" t="s">
        <v>5</v>
      </c>
      <c s="6" t="s">
        <v>779</v>
      </c>
      <c s="36" t="s">
        <v>79</v>
      </c>
      <c s="37">
        <v>5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70</v>
      </c>
      <c>
        <f>(M295*21)/100</f>
      </c>
      <c t="s">
        <v>28</v>
      </c>
    </row>
    <row r="296" spans="1:5" ht="12.75">
      <c r="A296" s="35" t="s">
        <v>57</v>
      </c>
      <c r="E296" s="39" t="s">
        <v>5</v>
      </c>
    </row>
    <row r="297" spans="1:5" ht="12.75">
      <c r="A297" s="35" t="s">
        <v>59</v>
      </c>
      <c r="E297" s="40" t="s">
        <v>780</v>
      </c>
    </row>
    <row r="298" spans="1:5" ht="12.75">
      <c r="A298" t="s">
        <v>60</v>
      </c>
      <c r="E298" s="39" t="s">
        <v>635</v>
      </c>
    </row>
    <row r="299" spans="1:16" ht="12.75">
      <c r="A299" t="s">
        <v>50</v>
      </c>
      <c s="34" t="s">
        <v>382</v>
      </c>
      <c s="34" t="s">
        <v>781</v>
      </c>
      <c s="35" t="s">
        <v>5</v>
      </c>
      <c s="6" t="s">
        <v>782</v>
      </c>
      <c s="36" t="s">
        <v>79</v>
      </c>
      <c s="37">
        <v>30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70</v>
      </c>
      <c>
        <f>(M299*21)/100</f>
      </c>
      <c t="s">
        <v>28</v>
      </c>
    </row>
    <row r="300" spans="1:5" ht="12.75">
      <c r="A300" s="35" t="s">
        <v>57</v>
      </c>
      <c r="E300" s="39" t="s">
        <v>5</v>
      </c>
    </row>
    <row r="301" spans="1:5" ht="12.75">
      <c r="A301" s="35" t="s">
        <v>59</v>
      </c>
      <c r="E301" s="40" t="s">
        <v>783</v>
      </c>
    </row>
    <row r="302" spans="1:5" ht="12.75">
      <c r="A302" t="s">
        <v>60</v>
      </c>
      <c r="E302" s="39" t="s">
        <v>635</v>
      </c>
    </row>
    <row r="303" spans="1:16" ht="12.75">
      <c r="A303" t="s">
        <v>50</v>
      </c>
      <c s="34" t="s">
        <v>385</v>
      </c>
      <c s="34" t="s">
        <v>784</v>
      </c>
      <c s="35" t="s">
        <v>5</v>
      </c>
      <c s="6" t="s">
        <v>785</v>
      </c>
      <c s="36" t="s">
        <v>79</v>
      </c>
      <c s="37">
        <v>30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70</v>
      </c>
      <c>
        <f>(M303*21)/100</f>
      </c>
      <c t="s">
        <v>28</v>
      </c>
    </row>
    <row r="304" spans="1:5" ht="12.75">
      <c r="A304" s="35" t="s">
        <v>57</v>
      </c>
      <c r="E304" s="39" t="s">
        <v>5</v>
      </c>
    </row>
    <row r="305" spans="1:5" ht="12.75">
      <c r="A305" s="35" t="s">
        <v>59</v>
      </c>
      <c r="E305" s="40" t="s">
        <v>786</v>
      </c>
    </row>
    <row r="306" spans="1:5" ht="12.75">
      <c r="A306" t="s">
        <v>60</v>
      </c>
      <c r="E306" s="39" t="s">
        <v>635</v>
      </c>
    </row>
    <row r="307" spans="1:16" ht="12.75">
      <c r="A307" t="s">
        <v>50</v>
      </c>
      <c s="34" t="s">
        <v>388</v>
      </c>
      <c s="34" t="s">
        <v>787</v>
      </c>
      <c s="35" t="s">
        <v>5</v>
      </c>
      <c s="6" t="s">
        <v>788</v>
      </c>
      <c s="36" t="s">
        <v>79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70</v>
      </c>
      <c>
        <f>(M307*21)/100</f>
      </c>
      <c t="s">
        <v>28</v>
      </c>
    </row>
    <row r="308" spans="1:5" ht="12.75">
      <c r="A308" s="35" t="s">
        <v>57</v>
      </c>
      <c r="E308" s="39" t="s">
        <v>5</v>
      </c>
    </row>
    <row r="309" spans="1:5" ht="12.75">
      <c r="A309" s="35" t="s">
        <v>59</v>
      </c>
      <c r="E309" s="40" t="s">
        <v>789</v>
      </c>
    </row>
    <row r="310" spans="1:5" ht="12.75">
      <c r="A310" t="s">
        <v>60</v>
      </c>
      <c r="E310" s="39" t="s">
        <v>635</v>
      </c>
    </row>
    <row r="311" spans="1:16" ht="12.75">
      <c r="A311" t="s">
        <v>50</v>
      </c>
      <c s="34" t="s">
        <v>391</v>
      </c>
      <c s="34" t="s">
        <v>790</v>
      </c>
      <c s="35" t="s">
        <v>5</v>
      </c>
      <c s="6" t="s">
        <v>791</v>
      </c>
      <c s="36" t="s">
        <v>79</v>
      </c>
      <c s="37">
        <v>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70</v>
      </c>
      <c>
        <f>(M311*21)/100</f>
      </c>
      <c t="s">
        <v>28</v>
      </c>
    </row>
    <row r="312" spans="1:5" ht="12.75">
      <c r="A312" s="35" t="s">
        <v>57</v>
      </c>
      <c r="E312" s="39" t="s">
        <v>5</v>
      </c>
    </row>
    <row r="313" spans="1:5" ht="12.75">
      <c r="A313" s="35" t="s">
        <v>59</v>
      </c>
      <c r="E313" s="40" t="s">
        <v>792</v>
      </c>
    </row>
    <row r="314" spans="1:5" ht="12.75">
      <c r="A314" t="s">
        <v>60</v>
      </c>
      <c r="E314" s="39" t="s">
        <v>635</v>
      </c>
    </row>
    <row r="315" spans="1:16" ht="25.5">
      <c r="A315" t="s">
        <v>50</v>
      </c>
      <c s="34" t="s">
        <v>394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70</v>
      </c>
      <c>
        <f>(M315*21)/100</f>
      </c>
      <c t="s">
        <v>28</v>
      </c>
    </row>
    <row r="316" spans="1:5" ht="12.75">
      <c r="A316" s="35" t="s">
        <v>57</v>
      </c>
      <c r="E316" s="39" t="s">
        <v>5</v>
      </c>
    </row>
    <row r="317" spans="1:5" ht="12.75">
      <c r="A317" s="35" t="s">
        <v>59</v>
      </c>
      <c r="E317" s="40" t="s">
        <v>795</v>
      </c>
    </row>
    <row r="318" spans="1:5" ht="12.75">
      <c r="A318" t="s">
        <v>60</v>
      </c>
      <c r="E318" s="39" t="s">
        <v>635</v>
      </c>
    </row>
    <row r="319" spans="1:16" ht="38.25">
      <c r="A319" t="s">
        <v>50</v>
      </c>
      <c s="34" t="s">
        <v>395</v>
      </c>
      <c s="34" t="s">
        <v>796</v>
      </c>
      <c s="35" t="s">
        <v>5</v>
      </c>
      <c s="6" t="s">
        <v>797</v>
      </c>
      <c s="36" t="s">
        <v>79</v>
      </c>
      <c s="37">
        <v>14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70</v>
      </c>
      <c>
        <f>(M319*21)/100</f>
      </c>
      <c t="s">
        <v>28</v>
      </c>
    </row>
    <row r="320" spans="1:5" ht="12.75">
      <c r="A320" s="35" t="s">
        <v>57</v>
      </c>
      <c r="E320" s="39" t="s">
        <v>5</v>
      </c>
    </row>
    <row r="321" spans="1:5" ht="12.75">
      <c r="A321" s="35" t="s">
        <v>59</v>
      </c>
      <c r="E321" s="40" t="s">
        <v>798</v>
      </c>
    </row>
    <row r="322" spans="1:5" ht="12.75">
      <c r="A322" t="s">
        <v>60</v>
      </c>
      <c r="E322" s="39" t="s">
        <v>635</v>
      </c>
    </row>
    <row r="323" spans="1:16" ht="25.5">
      <c r="A323" t="s">
        <v>50</v>
      </c>
      <c s="34" t="s">
        <v>396</v>
      </c>
      <c s="34" t="s">
        <v>799</v>
      </c>
      <c s="35" t="s">
        <v>5</v>
      </c>
      <c s="6" t="s">
        <v>800</v>
      </c>
      <c s="36" t="s">
        <v>79</v>
      </c>
      <c s="37">
        <v>5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70</v>
      </c>
      <c>
        <f>(M323*21)/100</f>
      </c>
      <c t="s">
        <v>28</v>
      </c>
    </row>
    <row r="324" spans="1:5" ht="12.75">
      <c r="A324" s="35" t="s">
        <v>57</v>
      </c>
      <c r="E324" s="39" t="s">
        <v>5</v>
      </c>
    </row>
    <row r="325" spans="1:5" ht="12.75">
      <c r="A325" s="35" t="s">
        <v>59</v>
      </c>
      <c r="E325" s="40" t="s">
        <v>801</v>
      </c>
    </row>
    <row r="326" spans="1:5" ht="12.75">
      <c r="A326" t="s">
        <v>60</v>
      </c>
      <c r="E326" s="39" t="s">
        <v>635</v>
      </c>
    </row>
    <row r="327" spans="1:16" ht="12.75">
      <c r="A327" t="s">
        <v>50</v>
      </c>
      <c s="34" t="s">
        <v>399</v>
      </c>
      <c s="34" t="s">
        <v>802</v>
      </c>
      <c s="35" t="s">
        <v>5</v>
      </c>
      <c s="6" t="s">
        <v>803</v>
      </c>
      <c s="36" t="s">
        <v>106</v>
      </c>
      <c s="37">
        <v>16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70</v>
      </c>
      <c>
        <f>(M327*21)/100</f>
      </c>
      <c t="s">
        <v>28</v>
      </c>
    </row>
    <row r="328" spans="1:5" ht="12.75">
      <c r="A328" s="35" t="s">
        <v>57</v>
      </c>
      <c r="E328" s="39" t="s">
        <v>5</v>
      </c>
    </row>
    <row r="329" spans="1:5" ht="12.75">
      <c r="A329" s="35" t="s">
        <v>59</v>
      </c>
      <c r="E329" s="40" t="s">
        <v>804</v>
      </c>
    </row>
    <row r="330" spans="1:5" ht="12.75">
      <c r="A330" t="s">
        <v>60</v>
      </c>
      <c r="E330" s="39" t="s">
        <v>635</v>
      </c>
    </row>
    <row r="331" spans="1:16" ht="12.75">
      <c r="A331" t="s">
        <v>50</v>
      </c>
      <c s="34" t="s">
        <v>400</v>
      </c>
      <c s="34" t="s">
        <v>805</v>
      </c>
      <c s="35" t="s">
        <v>5</v>
      </c>
      <c s="6" t="s">
        <v>806</v>
      </c>
      <c s="36" t="s">
        <v>106</v>
      </c>
      <c s="37">
        <v>40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70</v>
      </c>
      <c>
        <f>(M331*21)/100</f>
      </c>
      <c t="s">
        <v>28</v>
      </c>
    </row>
    <row r="332" spans="1:5" ht="12.75">
      <c r="A332" s="35" t="s">
        <v>57</v>
      </c>
      <c r="E332" s="39" t="s">
        <v>5</v>
      </c>
    </row>
    <row r="333" spans="1:5" ht="12.75">
      <c r="A333" s="35" t="s">
        <v>59</v>
      </c>
      <c r="E333" s="40" t="s">
        <v>807</v>
      </c>
    </row>
    <row r="334" spans="1:5" ht="12.75">
      <c r="A334" t="s">
        <v>60</v>
      </c>
      <c r="E334" s="39" t="s">
        <v>635</v>
      </c>
    </row>
    <row r="335" spans="1:16" ht="12.75">
      <c r="A335" t="s">
        <v>50</v>
      </c>
      <c s="34" t="s">
        <v>401</v>
      </c>
      <c s="34" t="s">
        <v>808</v>
      </c>
      <c s="35" t="s">
        <v>5</v>
      </c>
      <c s="6" t="s">
        <v>809</v>
      </c>
      <c s="36" t="s">
        <v>106</v>
      </c>
      <c s="37">
        <v>16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70</v>
      </c>
      <c>
        <f>(M335*21)/100</f>
      </c>
      <c t="s">
        <v>28</v>
      </c>
    </row>
    <row r="336" spans="1:5" ht="12.75">
      <c r="A336" s="35" t="s">
        <v>57</v>
      </c>
      <c r="E336" s="39" t="s">
        <v>5</v>
      </c>
    </row>
    <row r="337" spans="1:5" ht="12.75">
      <c r="A337" s="35" t="s">
        <v>59</v>
      </c>
      <c r="E337" s="40" t="s">
        <v>810</v>
      </c>
    </row>
    <row r="338" spans="1:5" ht="12.75">
      <c r="A338" t="s">
        <v>60</v>
      </c>
      <c r="E338" s="39" t="s">
        <v>635</v>
      </c>
    </row>
    <row r="339" spans="1:16" ht="12.75">
      <c r="A339" t="s">
        <v>50</v>
      </c>
      <c s="34" t="s">
        <v>404</v>
      </c>
      <c s="34" t="s">
        <v>811</v>
      </c>
      <c s="35" t="s">
        <v>5</v>
      </c>
      <c s="6" t="s">
        <v>812</v>
      </c>
      <c s="36" t="s">
        <v>106</v>
      </c>
      <c s="37">
        <v>16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70</v>
      </c>
      <c>
        <f>(M339*21)/100</f>
      </c>
      <c t="s">
        <v>28</v>
      </c>
    </row>
    <row r="340" spans="1:5" ht="12.75">
      <c r="A340" s="35" t="s">
        <v>57</v>
      </c>
      <c r="E340" s="39" t="s">
        <v>5</v>
      </c>
    </row>
    <row r="341" spans="1:5" ht="12.75">
      <c r="A341" s="35" t="s">
        <v>59</v>
      </c>
      <c r="E341" s="40" t="s">
        <v>813</v>
      </c>
    </row>
    <row r="342" spans="1:5" ht="12.75">
      <c r="A342" t="s">
        <v>60</v>
      </c>
      <c r="E342" s="39" t="s">
        <v>635</v>
      </c>
    </row>
    <row r="343" spans="1:16" ht="12.75">
      <c r="A343" t="s">
        <v>50</v>
      </c>
      <c s="34" t="s">
        <v>407</v>
      </c>
      <c s="34" t="s">
        <v>814</v>
      </c>
      <c s="35" t="s">
        <v>5</v>
      </c>
      <c s="6" t="s">
        <v>815</v>
      </c>
      <c s="36" t="s">
        <v>106</v>
      </c>
      <c s="37">
        <v>16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70</v>
      </c>
      <c>
        <f>(M343*21)/100</f>
      </c>
      <c t="s">
        <v>28</v>
      </c>
    </row>
    <row r="344" spans="1:5" ht="12.75">
      <c r="A344" s="35" t="s">
        <v>57</v>
      </c>
      <c r="E344" s="39" t="s">
        <v>5</v>
      </c>
    </row>
    <row r="345" spans="1:5" ht="12.75">
      <c r="A345" s="35" t="s">
        <v>59</v>
      </c>
      <c r="E345" s="40" t="s">
        <v>816</v>
      </c>
    </row>
    <row r="346" spans="1:5" ht="12.75">
      <c r="A346" t="s">
        <v>60</v>
      </c>
      <c r="E346" s="39" t="s">
        <v>635</v>
      </c>
    </row>
    <row r="347" spans="1:16" ht="12.75">
      <c r="A347" t="s">
        <v>50</v>
      </c>
      <c s="34" t="s">
        <v>410</v>
      </c>
      <c s="34" t="s">
        <v>817</v>
      </c>
      <c s="35" t="s">
        <v>5</v>
      </c>
      <c s="6" t="s">
        <v>818</v>
      </c>
      <c s="36" t="s">
        <v>79</v>
      </c>
      <c s="37">
        <v>6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70</v>
      </c>
      <c>
        <f>(M347*21)/100</f>
      </c>
      <c t="s">
        <v>28</v>
      </c>
    </row>
    <row r="348" spans="1:5" ht="12.75">
      <c r="A348" s="35" t="s">
        <v>57</v>
      </c>
      <c r="E348" s="39" t="s">
        <v>5</v>
      </c>
    </row>
    <row r="349" spans="1:5" ht="12.75">
      <c r="A349" s="35" t="s">
        <v>59</v>
      </c>
      <c r="E349" s="40" t="s">
        <v>634</v>
      </c>
    </row>
    <row r="350" spans="1:5" ht="12.75">
      <c r="A350" t="s">
        <v>60</v>
      </c>
      <c r="E350" s="39" t="s">
        <v>635</v>
      </c>
    </row>
    <row r="351" spans="1:16" ht="12.75">
      <c r="A351" t="s">
        <v>50</v>
      </c>
      <c s="34" t="s">
        <v>413</v>
      </c>
      <c s="34" t="s">
        <v>819</v>
      </c>
      <c s="35" t="s">
        <v>5</v>
      </c>
      <c s="6" t="s">
        <v>124</v>
      </c>
      <c s="36" t="s">
        <v>79</v>
      </c>
      <c s="37">
        <v>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70</v>
      </c>
      <c>
        <f>(M351*21)/100</f>
      </c>
      <c t="s">
        <v>28</v>
      </c>
    </row>
    <row r="352" spans="1:5" ht="12.75">
      <c r="A352" s="35" t="s">
        <v>57</v>
      </c>
      <c r="E352" s="39" t="s">
        <v>5</v>
      </c>
    </row>
    <row r="353" spans="1:5" ht="12.75">
      <c r="A353" s="35" t="s">
        <v>59</v>
      </c>
      <c r="E353" s="40" t="s">
        <v>820</v>
      </c>
    </row>
    <row r="354" spans="1:5" ht="12.75">
      <c r="A354" t="s">
        <v>60</v>
      </c>
      <c r="E354" s="39" t="s">
        <v>635</v>
      </c>
    </row>
    <row r="355" spans="1:16" ht="12.75">
      <c r="A355" t="s">
        <v>50</v>
      </c>
      <c s="34" t="s">
        <v>416</v>
      </c>
      <c s="34" t="s">
        <v>821</v>
      </c>
      <c s="35" t="s">
        <v>5</v>
      </c>
      <c s="6" t="s">
        <v>822</v>
      </c>
      <c s="36" t="s">
        <v>79</v>
      </c>
      <c s="37">
        <v>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56</v>
      </c>
      <c>
        <f>(M355*21)/100</f>
      </c>
      <c t="s">
        <v>28</v>
      </c>
    </row>
    <row r="356" spans="1:5" ht="12.75">
      <c r="A356" s="35" t="s">
        <v>57</v>
      </c>
      <c r="E356" s="39" t="s">
        <v>5</v>
      </c>
    </row>
    <row r="357" spans="1:5" ht="12.75">
      <c r="A357" s="35" t="s">
        <v>59</v>
      </c>
      <c r="E357" s="40" t="s">
        <v>823</v>
      </c>
    </row>
    <row r="358" spans="1:5" ht="76.5">
      <c r="A358" t="s">
        <v>60</v>
      </c>
      <c r="E358" s="39" t="s">
        <v>824</v>
      </c>
    </row>
    <row r="359" spans="1:16" ht="25.5">
      <c r="A359" t="s">
        <v>50</v>
      </c>
      <c s="34" t="s">
        <v>419</v>
      </c>
      <c s="34" t="s">
        <v>825</v>
      </c>
      <c s="35" t="s">
        <v>5</v>
      </c>
      <c s="6" t="s">
        <v>826</v>
      </c>
      <c s="36" t="s">
        <v>79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56</v>
      </c>
      <c>
        <f>(M359*21)/100</f>
      </c>
      <c t="s">
        <v>28</v>
      </c>
    </row>
    <row r="360" spans="1:5" ht="12.75">
      <c r="A360" s="35" t="s">
        <v>57</v>
      </c>
      <c r="E360" s="39" t="s">
        <v>5</v>
      </c>
    </row>
    <row r="361" spans="1:5" ht="12.75">
      <c r="A361" s="35" t="s">
        <v>59</v>
      </c>
      <c r="E361" s="40" t="s">
        <v>827</v>
      </c>
    </row>
    <row r="362" spans="1:5" ht="89.25">
      <c r="A362" t="s">
        <v>60</v>
      </c>
      <c r="E362" s="39" t="s">
        <v>828</v>
      </c>
    </row>
    <row r="363" spans="1:13" ht="12.75">
      <c r="A363" t="s">
        <v>47</v>
      </c>
      <c r="C363" s="31" t="s">
        <v>26</v>
      </c>
      <c r="E363" s="33" t="s">
        <v>829</v>
      </c>
      <c r="J363" s="32">
        <f>0</f>
      </c>
      <c s="32">
        <f>0</f>
      </c>
      <c s="32">
        <f>0+L364+L368+L372+L376+L380+L384+L388+L392</f>
      </c>
      <c s="32">
        <f>0+M364+M368+M372+M376+M380+M384+M388+M392</f>
      </c>
    </row>
    <row r="364" spans="1:16" ht="12.75">
      <c r="A364" t="s">
        <v>50</v>
      </c>
      <c s="34" t="s">
        <v>422</v>
      </c>
      <c s="34" t="s">
        <v>830</v>
      </c>
      <c s="35" t="s">
        <v>5</v>
      </c>
      <c s="6" t="s">
        <v>831</v>
      </c>
      <c s="36" t="s">
        <v>79</v>
      </c>
      <c s="37">
        <v>5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70</v>
      </c>
      <c>
        <f>(M364*21)/100</f>
      </c>
      <c t="s">
        <v>28</v>
      </c>
    </row>
    <row r="365" spans="1:5" ht="12.75">
      <c r="A365" s="35" t="s">
        <v>57</v>
      </c>
      <c r="E365" s="39" t="s">
        <v>5</v>
      </c>
    </row>
    <row r="366" spans="1:5" ht="12.75">
      <c r="A366" s="35" t="s">
        <v>59</v>
      </c>
      <c r="E366" s="40" t="s">
        <v>634</v>
      </c>
    </row>
    <row r="367" spans="1:5" ht="12.75">
      <c r="A367" t="s">
        <v>60</v>
      </c>
      <c r="E367" s="39" t="s">
        <v>635</v>
      </c>
    </row>
    <row r="368" spans="1:16" ht="25.5">
      <c r="A368" t="s">
        <v>50</v>
      </c>
      <c s="34" t="s">
        <v>425</v>
      </c>
      <c s="34" t="s">
        <v>832</v>
      </c>
      <c s="35" t="s">
        <v>5</v>
      </c>
      <c s="6" t="s">
        <v>833</v>
      </c>
      <c s="36" t="s">
        <v>69</v>
      </c>
      <c s="37">
        <v>150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70</v>
      </c>
      <c>
        <f>(M368*21)/100</f>
      </c>
      <c t="s">
        <v>28</v>
      </c>
    </row>
    <row r="369" spans="1:5" ht="12.75">
      <c r="A369" s="35" t="s">
        <v>57</v>
      </c>
      <c r="E369" s="39" t="s">
        <v>5</v>
      </c>
    </row>
    <row r="370" spans="1:5" ht="12.75">
      <c r="A370" s="35" t="s">
        <v>59</v>
      </c>
      <c r="E370" s="40" t="s">
        <v>634</v>
      </c>
    </row>
    <row r="371" spans="1:5" ht="12.75">
      <c r="A371" t="s">
        <v>60</v>
      </c>
      <c r="E371" s="39" t="s">
        <v>635</v>
      </c>
    </row>
    <row r="372" spans="1:16" ht="25.5">
      <c r="A372" t="s">
        <v>50</v>
      </c>
      <c s="34" t="s">
        <v>426</v>
      </c>
      <c s="34" t="s">
        <v>834</v>
      </c>
      <c s="35" t="s">
        <v>5</v>
      </c>
      <c s="6" t="s">
        <v>835</v>
      </c>
      <c s="36" t="s">
        <v>69</v>
      </c>
      <c s="37">
        <v>40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70</v>
      </c>
      <c>
        <f>(M372*21)/100</f>
      </c>
      <c t="s">
        <v>28</v>
      </c>
    </row>
    <row r="373" spans="1:5" ht="12.75">
      <c r="A373" s="35" t="s">
        <v>57</v>
      </c>
      <c r="E373" s="39" t="s">
        <v>5</v>
      </c>
    </row>
    <row r="374" spans="1:5" ht="12.75">
      <c r="A374" s="35" t="s">
        <v>59</v>
      </c>
      <c r="E374" s="40" t="s">
        <v>634</v>
      </c>
    </row>
    <row r="375" spans="1:5" ht="12.75">
      <c r="A375" t="s">
        <v>60</v>
      </c>
      <c r="E375" s="39" t="s">
        <v>635</v>
      </c>
    </row>
    <row r="376" spans="1:16" ht="12.75">
      <c r="A376" t="s">
        <v>50</v>
      </c>
      <c s="34" t="s">
        <v>427</v>
      </c>
      <c s="34" t="s">
        <v>836</v>
      </c>
      <c s="35" t="s">
        <v>5</v>
      </c>
      <c s="6" t="s">
        <v>837</v>
      </c>
      <c s="36" t="s">
        <v>69</v>
      </c>
      <c s="37">
        <v>40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70</v>
      </c>
      <c>
        <f>(M376*21)/100</f>
      </c>
      <c t="s">
        <v>28</v>
      </c>
    </row>
    <row r="377" spans="1:5" ht="12.75">
      <c r="A377" s="35" t="s">
        <v>57</v>
      </c>
      <c r="E377" s="39" t="s">
        <v>5</v>
      </c>
    </row>
    <row r="378" spans="1:5" ht="12.75">
      <c r="A378" s="35" t="s">
        <v>59</v>
      </c>
      <c r="E378" s="40" t="s">
        <v>634</v>
      </c>
    </row>
    <row r="379" spans="1:5" ht="12.75">
      <c r="A379" t="s">
        <v>60</v>
      </c>
      <c r="E379" s="39" t="s">
        <v>635</v>
      </c>
    </row>
    <row r="380" spans="1:16" ht="12.75">
      <c r="A380" t="s">
        <v>50</v>
      </c>
      <c s="34" t="s">
        <v>430</v>
      </c>
      <c s="34" t="s">
        <v>838</v>
      </c>
      <c s="35" t="s">
        <v>5</v>
      </c>
      <c s="6" t="s">
        <v>839</v>
      </c>
      <c s="36" t="s">
        <v>79</v>
      </c>
      <c s="37">
        <v>200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70</v>
      </c>
      <c>
        <f>(M380*21)/100</f>
      </c>
      <c t="s">
        <v>28</v>
      </c>
    </row>
    <row r="381" spans="1:5" ht="12.75">
      <c r="A381" s="35" t="s">
        <v>57</v>
      </c>
      <c r="E381" s="39" t="s">
        <v>5</v>
      </c>
    </row>
    <row r="382" spans="1:5" ht="12.75">
      <c r="A382" s="35" t="s">
        <v>59</v>
      </c>
      <c r="E382" s="40" t="s">
        <v>634</v>
      </c>
    </row>
    <row r="383" spans="1:5" ht="12.75">
      <c r="A383" t="s">
        <v>60</v>
      </c>
      <c r="E383" s="39" t="s">
        <v>635</v>
      </c>
    </row>
    <row r="384" spans="1:16" ht="12.75">
      <c r="A384" t="s">
        <v>50</v>
      </c>
      <c s="34" t="s">
        <v>431</v>
      </c>
      <c s="34" t="s">
        <v>840</v>
      </c>
      <c s="35" t="s">
        <v>5</v>
      </c>
      <c s="6" t="s">
        <v>841</v>
      </c>
      <c s="36" t="s">
        <v>151</v>
      </c>
      <c s="37">
        <v>0.3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70</v>
      </c>
      <c>
        <f>(M384*21)/100</f>
      </c>
      <c t="s">
        <v>28</v>
      </c>
    </row>
    <row r="385" spans="1:5" ht="12.75">
      <c r="A385" s="35" t="s">
        <v>57</v>
      </c>
      <c r="E385" s="39" t="s">
        <v>5</v>
      </c>
    </row>
    <row r="386" spans="1:5" ht="12.75">
      <c r="A386" s="35" t="s">
        <v>59</v>
      </c>
      <c r="E386" s="40" t="s">
        <v>634</v>
      </c>
    </row>
    <row r="387" spans="1:5" ht="12.75">
      <c r="A387" t="s">
        <v>60</v>
      </c>
      <c r="E387" s="39" t="s">
        <v>635</v>
      </c>
    </row>
    <row r="388" spans="1:16" ht="12.75">
      <c r="A388" t="s">
        <v>50</v>
      </c>
      <c s="34" t="s">
        <v>432</v>
      </c>
      <c s="34" t="s">
        <v>842</v>
      </c>
      <c s="35" t="s">
        <v>5</v>
      </c>
      <c s="6" t="s">
        <v>843</v>
      </c>
      <c s="36" t="s">
        <v>79</v>
      </c>
      <c s="37">
        <v>5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70</v>
      </c>
      <c>
        <f>(M388*21)/100</f>
      </c>
      <c t="s">
        <v>28</v>
      </c>
    </row>
    <row r="389" spans="1:5" ht="12.75">
      <c r="A389" s="35" t="s">
        <v>57</v>
      </c>
      <c r="E389" s="39" t="s">
        <v>5</v>
      </c>
    </row>
    <row r="390" spans="1:5" ht="12.75">
      <c r="A390" s="35" t="s">
        <v>59</v>
      </c>
      <c r="E390" s="40" t="s">
        <v>634</v>
      </c>
    </row>
    <row r="391" spans="1:5" ht="12.75">
      <c r="A391" t="s">
        <v>60</v>
      </c>
      <c r="E391" s="39" t="s">
        <v>635</v>
      </c>
    </row>
    <row r="392" spans="1:16" ht="12.75">
      <c r="A392" t="s">
        <v>50</v>
      </c>
      <c s="34" t="s">
        <v>435</v>
      </c>
      <c s="34" t="s">
        <v>166</v>
      </c>
      <c s="35" t="s">
        <v>5</v>
      </c>
      <c s="6" t="s">
        <v>167</v>
      </c>
      <c s="36" t="s">
        <v>69</v>
      </c>
      <c s="37">
        <v>200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70</v>
      </c>
      <c>
        <f>(M392*21)/100</f>
      </c>
      <c t="s">
        <v>28</v>
      </c>
    </row>
    <row r="393" spans="1:5" ht="12.75">
      <c r="A393" s="35" t="s">
        <v>57</v>
      </c>
      <c r="E393" s="39" t="s">
        <v>5</v>
      </c>
    </row>
    <row r="394" spans="1:5" ht="12.75">
      <c r="A394" s="35" t="s">
        <v>59</v>
      </c>
      <c r="E394" s="40" t="s">
        <v>634</v>
      </c>
    </row>
    <row r="395" spans="1:5" ht="12.75">
      <c r="A395" t="s">
        <v>60</v>
      </c>
      <c r="E395" s="39" t="s">
        <v>635</v>
      </c>
    </row>
    <row r="396" spans="1:13" ht="12.75">
      <c r="A396" t="s">
        <v>47</v>
      </c>
      <c r="C396" s="31" t="s">
        <v>4</v>
      </c>
      <c r="E396" s="33" t="s">
        <v>844</v>
      </c>
      <c r="J396" s="32">
        <f>0</f>
      </c>
      <c s="32">
        <f>0</f>
      </c>
      <c s="32">
        <f>0+L397+L401</f>
      </c>
      <c s="32">
        <f>0+M397+M401</f>
      </c>
    </row>
    <row r="397" spans="1:16" ht="25.5">
      <c r="A397" t="s">
        <v>50</v>
      </c>
      <c s="34" t="s">
        <v>436</v>
      </c>
      <c s="34" t="s">
        <v>52</v>
      </c>
      <c s="35" t="s">
        <v>53</v>
      </c>
      <c s="6" t="s">
        <v>54</v>
      </c>
      <c s="36" t="s">
        <v>55</v>
      </c>
      <c s="37">
        <v>0.01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56</v>
      </c>
      <c>
        <f>(M397*21)/100</f>
      </c>
      <c t="s">
        <v>28</v>
      </c>
    </row>
    <row r="398" spans="1:5" ht="25.5">
      <c r="A398" s="35" t="s">
        <v>57</v>
      </c>
      <c r="E398" s="39" t="s">
        <v>58</v>
      </c>
    </row>
    <row r="399" spans="1:5" ht="12.75">
      <c r="A399" s="35" t="s">
        <v>59</v>
      </c>
      <c r="E399" s="40" t="s">
        <v>845</v>
      </c>
    </row>
    <row r="400" spans="1:5" ht="242.25">
      <c r="A400" t="s">
        <v>60</v>
      </c>
      <c r="E400" s="39" t="s">
        <v>846</v>
      </c>
    </row>
    <row r="401" spans="1:16" ht="25.5">
      <c r="A401" t="s">
        <v>50</v>
      </c>
      <c s="34" t="s">
        <v>437</v>
      </c>
      <c s="34" t="s">
        <v>847</v>
      </c>
      <c s="35" t="s">
        <v>848</v>
      </c>
      <c s="6" t="s">
        <v>849</v>
      </c>
      <c s="36" t="s">
        <v>55</v>
      </c>
      <c s="37">
        <v>0.01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56</v>
      </c>
      <c>
        <f>(M401*21)/100</f>
      </c>
      <c t="s">
        <v>28</v>
      </c>
    </row>
    <row r="402" spans="1:5" ht="25.5">
      <c r="A402" s="35" t="s">
        <v>57</v>
      </c>
      <c r="E402" s="39" t="s">
        <v>58</v>
      </c>
    </row>
    <row r="403" spans="1:5" ht="12.75">
      <c r="A403" s="35" t="s">
        <v>59</v>
      </c>
      <c r="E403" s="40" t="s">
        <v>850</v>
      </c>
    </row>
    <row r="404" spans="1:5" ht="242.25">
      <c r="A404" t="s">
        <v>60</v>
      </c>
      <c r="E404" s="39" t="s">
        <v>846</v>
      </c>
    </row>
    <row r="405" spans="1:13" ht="12.75">
      <c r="A405" t="s">
        <v>47</v>
      </c>
      <c r="C405" s="31" t="s">
        <v>74</v>
      </c>
      <c r="E405" s="33" t="s">
        <v>851</v>
      </c>
      <c r="J405" s="32">
        <f>0</f>
      </c>
      <c s="32">
        <f>0</f>
      </c>
      <c s="32">
        <f>0+L406+L410+L414+L418+L422+L426+L430+L434+L438+L442+L446+L450+L454+L458+L462+L466+L470+L474+L478+L482+L486+L490+L494</f>
      </c>
      <c s="32">
        <f>0+M406+M410+M414+M418+M422+M426+M430+M434+M438+M442+M446+M450+M454+M458+M462+M466+M470+M474+M478+M482+M486+M490+M494</f>
      </c>
    </row>
    <row r="406" spans="1:16" ht="12.75">
      <c r="A406" t="s">
        <v>50</v>
      </c>
      <c s="34" t="s">
        <v>438</v>
      </c>
      <c s="34" t="s">
        <v>852</v>
      </c>
      <c s="35" t="s">
        <v>5</v>
      </c>
      <c s="6" t="s">
        <v>853</v>
      </c>
      <c s="36" t="s">
        <v>79</v>
      </c>
      <c s="37">
        <v>1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70</v>
      </c>
      <c>
        <f>(M406*21)/100</f>
      </c>
      <c t="s">
        <v>28</v>
      </c>
    </row>
    <row r="407" spans="1:5" ht="12.75">
      <c r="A407" s="35" t="s">
        <v>57</v>
      </c>
      <c r="E407" s="39" t="s">
        <v>5</v>
      </c>
    </row>
    <row r="408" spans="1:5" ht="12.75">
      <c r="A408" s="35" t="s">
        <v>59</v>
      </c>
      <c r="E408" s="40" t="s">
        <v>634</v>
      </c>
    </row>
    <row r="409" spans="1:5" ht="12.75">
      <c r="A409" t="s">
        <v>60</v>
      </c>
      <c r="E409" s="39" t="s">
        <v>635</v>
      </c>
    </row>
    <row r="410" spans="1:16" ht="12.75">
      <c r="A410" t="s">
        <v>50</v>
      </c>
      <c s="34" t="s">
        <v>441</v>
      </c>
      <c s="34" t="s">
        <v>854</v>
      </c>
      <c s="35" t="s">
        <v>5</v>
      </c>
      <c s="6" t="s">
        <v>855</v>
      </c>
      <c s="36" t="s">
        <v>79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70</v>
      </c>
      <c>
        <f>(M410*21)/100</f>
      </c>
      <c t="s">
        <v>28</v>
      </c>
    </row>
    <row r="411" spans="1:5" ht="12.75">
      <c r="A411" s="35" t="s">
        <v>57</v>
      </c>
      <c r="E411" s="39" t="s">
        <v>5</v>
      </c>
    </row>
    <row r="412" spans="1:5" ht="12.75">
      <c r="A412" s="35" t="s">
        <v>59</v>
      </c>
      <c r="E412" s="40" t="s">
        <v>634</v>
      </c>
    </row>
    <row r="413" spans="1:5" ht="12.75">
      <c r="A413" t="s">
        <v>60</v>
      </c>
      <c r="E413" s="39" t="s">
        <v>635</v>
      </c>
    </row>
    <row r="414" spans="1:16" ht="12.75">
      <c r="A414" t="s">
        <v>50</v>
      </c>
      <c s="34" t="s">
        <v>444</v>
      </c>
      <c s="34" t="s">
        <v>856</v>
      </c>
      <c s="35" t="s">
        <v>5</v>
      </c>
      <c s="6" t="s">
        <v>857</v>
      </c>
      <c s="36" t="s">
        <v>79</v>
      </c>
      <c s="37">
        <v>1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70</v>
      </c>
      <c>
        <f>(M414*21)/100</f>
      </c>
      <c t="s">
        <v>28</v>
      </c>
    </row>
    <row r="415" spans="1:5" ht="12.75">
      <c r="A415" s="35" t="s">
        <v>57</v>
      </c>
      <c r="E415" s="39" t="s">
        <v>5</v>
      </c>
    </row>
    <row r="416" spans="1:5" ht="12.75">
      <c r="A416" s="35" t="s">
        <v>59</v>
      </c>
      <c r="E416" s="40" t="s">
        <v>634</v>
      </c>
    </row>
    <row r="417" spans="1:5" ht="12.75">
      <c r="A417" t="s">
        <v>60</v>
      </c>
      <c r="E417" s="39" t="s">
        <v>635</v>
      </c>
    </row>
    <row r="418" spans="1:16" ht="12.75">
      <c r="A418" t="s">
        <v>50</v>
      </c>
      <c s="34" t="s">
        <v>447</v>
      </c>
      <c s="34" t="s">
        <v>858</v>
      </c>
      <c s="35" t="s">
        <v>5</v>
      </c>
      <c s="6" t="s">
        <v>859</v>
      </c>
      <c s="36" t="s">
        <v>79</v>
      </c>
      <c s="37">
        <v>1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70</v>
      </c>
      <c>
        <f>(M418*21)/100</f>
      </c>
      <c t="s">
        <v>28</v>
      </c>
    </row>
    <row r="419" spans="1:5" ht="12.75">
      <c r="A419" s="35" t="s">
        <v>57</v>
      </c>
      <c r="E419" s="39" t="s">
        <v>5</v>
      </c>
    </row>
    <row r="420" spans="1:5" ht="12.75">
      <c r="A420" s="35" t="s">
        <v>59</v>
      </c>
      <c r="E420" s="40" t="s">
        <v>634</v>
      </c>
    </row>
    <row r="421" spans="1:5" ht="12.75">
      <c r="A421" t="s">
        <v>60</v>
      </c>
      <c r="E421" s="39" t="s">
        <v>635</v>
      </c>
    </row>
    <row r="422" spans="1:16" ht="12.75">
      <c r="A422" t="s">
        <v>50</v>
      </c>
      <c s="34" t="s">
        <v>450</v>
      </c>
      <c s="34" t="s">
        <v>860</v>
      </c>
      <c s="35" t="s">
        <v>5</v>
      </c>
      <c s="6" t="s">
        <v>861</v>
      </c>
      <c s="36" t="s">
        <v>79</v>
      </c>
      <c s="37">
        <v>4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70</v>
      </c>
      <c>
        <f>(M422*21)/100</f>
      </c>
      <c t="s">
        <v>28</v>
      </c>
    </row>
    <row r="423" spans="1:5" ht="12.75">
      <c r="A423" s="35" t="s">
        <v>57</v>
      </c>
      <c r="E423" s="39" t="s">
        <v>5</v>
      </c>
    </row>
    <row r="424" spans="1:5" ht="12.75">
      <c r="A424" s="35" t="s">
        <v>59</v>
      </c>
      <c r="E424" s="40" t="s">
        <v>634</v>
      </c>
    </row>
    <row r="425" spans="1:5" ht="12.75">
      <c r="A425" t="s">
        <v>60</v>
      </c>
      <c r="E425" s="39" t="s">
        <v>635</v>
      </c>
    </row>
    <row r="426" spans="1:16" ht="12.75">
      <c r="A426" t="s">
        <v>50</v>
      </c>
      <c s="34" t="s">
        <v>453</v>
      </c>
      <c s="34" t="s">
        <v>862</v>
      </c>
      <c s="35" t="s">
        <v>5</v>
      </c>
      <c s="6" t="s">
        <v>863</v>
      </c>
      <c s="36" t="s">
        <v>79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70</v>
      </c>
      <c>
        <f>(M426*21)/100</f>
      </c>
      <c t="s">
        <v>28</v>
      </c>
    </row>
    <row r="427" spans="1:5" ht="12.75">
      <c r="A427" s="35" t="s">
        <v>57</v>
      </c>
      <c r="E427" s="39" t="s">
        <v>5</v>
      </c>
    </row>
    <row r="428" spans="1:5" ht="12.75">
      <c r="A428" s="35" t="s">
        <v>59</v>
      </c>
      <c r="E428" s="40" t="s">
        <v>634</v>
      </c>
    </row>
    <row r="429" spans="1:5" ht="12.75">
      <c r="A429" t="s">
        <v>60</v>
      </c>
      <c r="E429" s="39" t="s">
        <v>635</v>
      </c>
    </row>
    <row r="430" spans="1:16" ht="12.75">
      <c r="A430" t="s">
        <v>50</v>
      </c>
      <c s="34" t="s">
        <v>456</v>
      </c>
      <c s="34" t="s">
        <v>864</v>
      </c>
      <c s="35" t="s">
        <v>5</v>
      </c>
      <c s="6" t="s">
        <v>865</v>
      </c>
      <c s="36" t="s">
        <v>79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70</v>
      </c>
      <c>
        <f>(M430*21)/100</f>
      </c>
      <c t="s">
        <v>28</v>
      </c>
    </row>
    <row r="431" spans="1:5" ht="12.75">
      <c r="A431" s="35" t="s">
        <v>57</v>
      </c>
      <c r="E431" s="39" t="s">
        <v>5</v>
      </c>
    </row>
    <row r="432" spans="1:5" ht="12.75">
      <c r="A432" s="35" t="s">
        <v>59</v>
      </c>
      <c r="E432" s="40" t="s">
        <v>634</v>
      </c>
    </row>
    <row r="433" spans="1:5" ht="12.75">
      <c r="A433" t="s">
        <v>60</v>
      </c>
      <c r="E433" s="39" t="s">
        <v>635</v>
      </c>
    </row>
    <row r="434" spans="1:16" ht="12.75">
      <c r="A434" t="s">
        <v>50</v>
      </c>
      <c s="34" t="s">
        <v>457</v>
      </c>
      <c s="34" t="s">
        <v>866</v>
      </c>
      <c s="35" t="s">
        <v>5</v>
      </c>
      <c s="6" t="s">
        <v>867</v>
      </c>
      <c s="36" t="s">
        <v>79</v>
      </c>
      <c s="37">
        <v>1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70</v>
      </c>
      <c>
        <f>(M434*21)/100</f>
      </c>
      <c t="s">
        <v>28</v>
      </c>
    </row>
    <row r="435" spans="1:5" ht="12.75">
      <c r="A435" s="35" t="s">
        <v>57</v>
      </c>
      <c r="E435" s="39" t="s">
        <v>5</v>
      </c>
    </row>
    <row r="436" spans="1:5" ht="12.75">
      <c r="A436" s="35" t="s">
        <v>59</v>
      </c>
      <c r="E436" s="40" t="s">
        <v>634</v>
      </c>
    </row>
    <row r="437" spans="1:5" ht="12.75">
      <c r="A437" t="s">
        <v>60</v>
      </c>
      <c r="E437" s="39" t="s">
        <v>635</v>
      </c>
    </row>
    <row r="438" spans="1:16" ht="12.75">
      <c r="A438" t="s">
        <v>50</v>
      </c>
      <c s="34" t="s">
        <v>458</v>
      </c>
      <c s="34" t="s">
        <v>868</v>
      </c>
      <c s="35" t="s">
        <v>5</v>
      </c>
      <c s="6" t="s">
        <v>869</v>
      </c>
      <c s="36" t="s">
        <v>79</v>
      </c>
      <c s="37">
        <v>1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70</v>
      </c>
      <c>
        <f>(M438*21)/100</f>
      </c>
      <c t="s">
        <v>28</v>
      </c>
    </row>
    <row r="439" spans="1:5" ht="12.75">
      <c r="A439" s="35" t="s">
        <v>57</v>
      </c>
      <c r="E439" s="39" t="s">
        <v>5</v>
      </c>
    </row>
    <row r="440" spans="1:5" ht="12.75">
      <c r="A440" s="35" t="s">
        <v>59</v>
      </c>
      <c r="E440" s="40" t="s">
        <v>634</v>
      </c>
    </row>
    <row r="441" spans="1:5" ht="12.75">
      <c r="A441" t="s">
        <v>60</v>
      </c>
      <c r="E441" s="39" t="s">
        <v>635</v>
      </c>
    </row>
    <row r="442" spans="1:16" ht="12.75">
      <c r="A442" t="s">
        <v>50</v>
      </c>
      <c s="34" t="s">
        <v>461</v>
      </c>
      <c s="34" t="s">
        <v>870</v>
      </c>
      <c s="35" t="s">
        <v>5</v>
      </c>
      <c s="6" t="s">
        <v>871</v>
      </c>
      <c s="36" t="s">
        <v>79</v>
      </c>
      <c s="37">
        <v>5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70</v>
      </c>
      <c>
        <f>(M442*21)/100</f>
      </c>
      <c t="s">
        <v>28</v>
      </c>
    </row>
    <row r="443" spans="1:5" ht="12.75">
      <c r="A443" s="35" t="s">
        <v>57</v>
      </c>
      <c r="E443" s="39" t="s">
        <v>5</v>
      </c>
    </row>
    <row r="444" spans="1:5" ht="12.75">
      <c r="A444" s="35" t="s">
        <v>59</v>
      </c>
      <c r="E444" s="40" t="s">
        <v>634</v>
      </c>
    </row>
    <row r="445" spans="1:5" ht="12.75">
      <c r="A445" t="s">
        <v>60</v>
      </c>
      <c r="E445" s="39" t="s">
        <v>635</v>
      </c>
    </row>
    <row r="446" spans="1:16" ht="12.75">
      <c r="A446" t="s">
        <v>50</v>
      </c>
      <c s="34" t="s">
        <v>464</v>
      </c>
      <c s="34" t="s">
        <v>872</v>
      </c>
      <c s="35" t="s">
        <v>5</v>
      </c>
      <c s="6" t="s">
        <v>873</v>
      </c>
      <c s="36" t="s">
        <v>79</v>
      </c>
      <c s="37">
        <v>1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70</v>
      </c>
      <c>
        <f>(M446*21)/100</f>
      </c>
      <c t="s">
        <v>28</v>
      </c>
    </row>
    <row r="447" spans="1:5" ht="12.75">
      <c r="A447" s="35" t="s">
        <v>57</v>
      </c>
      <c r="E447" s="39" t="s">
        <v>5</v>
      </c>
    </row>
    <row r="448" spans="1:5" ht="12.75">
      <c r="A448" s="35" t="s">
        <v>59</v>
      </c>
      <c r="E448" s="40" t="s">
        <v>634</v>
      </c>
    </row>
    <row r="449" spans="1:5" ht="12.75">
      <c r="A449" t="s">
        <v>60</v>
      </c>
      <c r="E449" s="39" t="s">
        <v>635</v>
      </c>
    </row>
    <row r="450" spans="1:16" ht="12.75">
      <c r="A450" t="s">
        <v>50</v>
      </c>
      <c s="34" t="s">
        <v>467</v>
      </c>
      <c s="34" t="s">
        <v>874</v>
      </c>
      <c s="35" t="s">
        <v>5</v>
      </c>
      <c s="6" t="s">
        <v>875</v>
      </c>
      <c s="36" t="s">
        <v>79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70</v>
      </c>
      <c>
        <f>(M450*21)/100</f>
      </c>
      <c t="s">
        <v>28</v>
      </c>
    </row>
    <row r="451" spans="1:5" ht="12.75">
      <c r="A451" s="35" t="s">
        <v>57</v>
      </c>
      <c r="E451" s="39" t="s">
        <v>5</v>
      </c>
    </row>
    <row r="452" spans="1:5" ht="12.75">
      <c r="A452" s="35" t="s">
        <v>59</v>
      </c>
      <c r="E452" s="40" t="s">
        <v>634</v>
      </c>
    </row>
    <row r="453" spans="1:5" ht="12.75">
      <c r="A453" t="s">
        <v>60</v>
      </c>
      <c r="E453" s="39" t="s">
        <v>635</v>
      </c>
    </row>
    <row r="454" spans="1:16" ht="12.75">
      <c r="A454" t="s">
        <v>50</v>
      </c>
      <c s="34" t="s">
        <v>470</v>
      </c>
      <c s="34" t="s">
        <v>876</v>
      </c>
      <c s="35" t="s">
        <v>5</v>
      </c>
      <c s="6" t="s">
        <v>877</v>
      </c>
      <c s="36" t="s">
        <v>79</v>
      </c>
      <c s="37">
        <v>1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70</v>
      </c>
      <c>
        <f>(M454*21)/100</f>
      </c>
      <c t="s">
        <v>28</v>
      </c>
    </row>
    <row r="455" spans="1:5" ht="12.75">
      <c r="A455" s="35" t="s">
        <v>57</v>
      </c>
      <c r="E455" s="39" t="s">
        <v>5</v>
      </c>
    </row>
    <row r="456" spans="1:5" ht="12.75">
      <c r="A456" s="35" t="s">
        <v>59</v>
      </c>
      <c r="E456" s="40" t="s">
        <v>634</v>
      </c>
    </row>
    <row r="457" spans="1:5" ht="12.75">
      <c r="A457" t="s">
        <v>60</v>
      </c>
      <c r="E457" s="39" t="s">
        <v>635</v>
      </c>
    </row>
    <row r="458" spans="1:16" ht="25.5">
      <c r="A458" t="s">
        <v>50</v>
      </c>
      <c s="34" t="s">
        <v>473</v>
      </c>
      <c s="34" t="s">
        <v>713</v>
      </c>
      <c s="35" t="s">
        <v>5</v>
      </c>
      <c s="6" t="s">
        <v>878</v>
      </c>
      <c s="36" t="s">
        <v>79</v>
      </c>
      <c s="37">
        <v>2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70</v>
      </c>
      <c>
        <f>(M458*21)/100</f>
      </c>
      <c t="s">
        <v>28</v>
      </c>
    </row>
    <row r="459" spans="1:5" ht="12.75">
      <c r="A459" s="35" t="s">
        <v>57</v>
      </c>
      <c r="E459" s="39" t="s">
        <v>5</v>
      </c>
    </row>
    <row r="460" spans="1:5" ht="12.75">
      <c r="A460" s="35" t="s">
        <v>59</v>
      </c>
      <c r="E460" s="40" t="s">
        <v>634</v>
      </c>
    </row>
    <row r="461" spans="1:5" ht="12.75">
      <c r="A461" t="s">
        <v>60</v>
      </c>
      <c r="E461" s="39" t="s">
        <v>635</v>
      </c>
    </row>
    <row r="462" spans="1:16" ht="25.5">
      <c r="A462" t="s">
        <v>50</v>
      </c>
      <c s="34" t="s">
        <v>476</v>
      </c>
      <c s="34" t="s">
        <v>879</v>
      </c>
      <c s="35" t="s">
        <v>5</v>
      </c>
      <c s="6" t="s">
        <v>880</v>
      </c>
      <c s="36" t="s">
        <v>79</v>
      </c>
      <c s="37">
        <v>2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70</v>
      </c>
      <c>
        <f>(M462*21)/100</f>
      </c>
      <c t="s">
        <v>28</v>
      </c>
    </row>
    <row r="463" spans="1:5" ht="12.75">
      <c r="A463" s="35" t="s">
        <v>57</v>
      </c>
      <c r="E463" s="39" t="s">
        <v>5</v>
      </c>
    </row>
    <row r="464" spans="1:5" ht="12.75">
      <c r="A464" s="35" t="s">
        <v>59</v>
      </c>
      <c r="E464" s="40" t="s">
        <v>634</v>
      </c>
    </row>
    <row r="465" spans="1:5" ht="12.75">
      <c r="A465" t="s">
        <v>60</v>
      </c>
      <c r="E465" s="39" t="s">
        <v>635</v>
      </c>
    </row>
    <row r="466" spans="1:16" ht="12.75">
      <c r="A466" t="s">
        <v>50</v>
      </c>
      <c s="34" t="s">
        <v>479</v>
      </c>
      <c s="34" t="s">
        <v>881</v>
      </c>
      <c s="35" t="s">
        <v>5</v>
      </c>
      <c s="6" t="s">
        <v>882</v>
      </c>
      <c s="36" t="s">
        <v>79</v>
      </c>
      <c s="37">
        <v>1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70</v>
      </c>
      <c>
        <f>(M466*21)/100</f>
      </c>
      <c t="s">
        <v>28</v>
      </c>
    </row>
    <row r="467" spans="1:5" ht="12.75">
      <c r="A467" s="35" t="s">
        <v>57</v>
      </c>
      <c r="E467" s="39" t="s">
        <v>5</v>
      </c>
    </row>
    <row r="468" spans="1:5" ht="12.75">
      <c r="A468" s="35" t="s">
        <v>59</v>
      </c>
      <c r="E468" s="40" t="s">
        <v>634</v>
      </c>
    </row>
    <row r="469" spans="1:5" ht="12.75">
      <c r="A469" t="s">
        <v>60</v>
      </c>
      <c r="E469" s="39" t="s">
        <v>635</v>
      </c>
    </row>
    <row r="470" spans="1:16" ht="12.75">
      <c r="A470" t="s">
        <v>50</v>
      </c>
      <c s="34" t="s">
        <v>482</v>
      </c>
      <c s="34" t="s">
        <v>883</v>
      </c>
      <c s="35" t="s">
        <v>5</v>
      </c>
      <c s="6" t="s">
        <v>884</v>
      </c>
      <c s="36" t="s">
        <v>79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56</v>
      </c>
      <c>
        <f>(M470*21)/100</f>
      </c>
      <c t="s">
        <v>28</v>
      </c>
    </row>
    <row r="471" spans="1:5" ht="12.75">
      <c r="A471" s="35" t="s">
        <v>57</v>
      </c>
      <c r="E471" s="39" t="s">
        <v>5</v>
      </c>
    </row>
    <row r="472" spans="1:5" ht="12.75">
      <c r="A472" s="35" t="s">
        <v>59</v>
      </c>
      <c r="E472" s="40" t="s">
        <v>634</v>
      </c>
    </row>
    <row r="473" spans="1:5" ht="12.75">
      <c r="A473" t="s">
        <v>60</v>
      </c>
      <c r="E473" s="39" t="s">
        <v>635</v>
      </c>
    </row>
    <row r="474" spans="1:16" ht="12.75">
      <c r="A474" t="s">
        <v>50</v>
      </c>
      <c s="34" t="s">
        <v>485</v>
      </c>
      <c s="34" t="s">
        <v>885</v>
      </c>
      <c s="35" t="s">
        <v>5</v>
      </c>
      <c s="6" t="s">
        <v>886</v>
      </c>
      <c s="36" t="s">
        <v>79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56</v>
      </c>
      <c>
        <f>(M474*21)/100</f>
      </c>
      <c t="s">
        <v>28</v>
      </c>
    </row>
    <row r="475" spans="1:5" ht="12.75">
      <c r="A475" s="35" t="s">
        <v>57</v>
      </c>
      <c r="E475" s="39" t="s">
        <v>5</v>
      </c>
    </row>
    <row r="476" spans="1:5" ht="12.75">
      <c r="A476" s="35" t="s">
        <v>59</v>
      </c>
      <c r="E476" s="40" t="s">
        <v>634</v>
      </c>
    </row>
    <row r="477" spans="1:5" ht="12.75">
      <c r="A477" t="s">
        <v>60</v>
      </c>
      <c r="E477" s="39" t="s">
        <v>635</v>
      </c>
    </row>
    <row r="478" spans="1:16" ht="25.5">
      <c r="A478" t="s">
        <v>50</v>
      </c>
      <c s="34" t="s">
        <v>488</v>
      </c>
      <c s="34" t="s">
        <v>887</v>
      </c>
      <c s="35" t="s">
        <v>5</v>
      </c>
      <c s="6" t="s">
        <v>888</v>
      </c>
      <c s="36" t="s">
        <v>79</v>
      </c>
      <c s="37">
        <v>7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56</v>
      </c>
      <c>
        <f>(M478*21)/100</f>
      </c>
      <c t="s">
        <v>28</v>
      </c>
    </row>
    <row r="479" spans="1:5" ht="12.75">
      <c r="A479" s="35" t="s">
        <v>57</v>
      </c>
      <c r="E479" s="39" t="s">
        <v>5</v>
      </c>
    </row>
    <row r="480" spans="1:5" ht="12.75">
      <c r="A480" s="35" t="s">
        <v>59</v>
      </c>
      <c r="E480" s="40" t="s">
        <v>634</v>
      </c>
    </row>
    <row r="481" spans="1:5" ht="12.75">
      <c r="A481" t="s">
        <v>60</v>
      </c>
      <c r="E481" s="39" t="s">
        <v>635</v>
      </c>
    </row>
    <row r="482" spans="1:16" ht="12.75">
      <c r="A482" t="s">
        <v>50</v>
      </c>
      <c s="34" t="s">
        <v>491</v>
      </c>
      <c s="34" t="s">
        <v>889</v>
      </c>
      <c s="35" t="s">
        <v>5</v>
      </c>
      <c s="6" t="s">
        <v>890</v>
      </c>
      <c s="36" t="s">
        <v>79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56</v>
      </c>
      <c>
        <f>(M482*21)/100</f>
      </c>
      <c t="s">
        <v>28</v>
      </c>
    </row>
    <row r="483" spans="1:5" ht="12.75">
      <c r="A483" s="35" t="s">
        <v>57</v>
      </c>
      <c r="E483" s="39" t="s">
        <v>5</v>
      </c>
    </row>
    <row r="484" spans="1:5" ht="12.75">
      <c r="A484" s="35" t="s">
        <v>59</v>
      </c>
      <c r="E484" s="40" t="s">
        <v>634</v>
      </c>
    </row>
    <row r="485" spans="1:5" ht="51">
      <c r="A485" t="s">
        <v>60</v>
      </c>
      <c r="E485" s="39" t="s">
        <v>891</v>
      </c>
    </row>
    <row r="486" spans="1:16" ht="12.75">
      <c r="A486" t="s">
        <v>50</v>
      </c>
      <c s="34" t="s">
        <v>494</v>
      </c>
      <c s="34" t="s">
        <v>892</v>
      </c>
      <c s="35" t="s">
        <v>5</v>
      </c>
      <c s="6" t="s">
        <v>893</v>
      </c>
      <c s="36" t="s">
        <v>79</v>
      </c>
      <c s="37">
        <v>11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56</v>
      </c>
      <c>
        <f>(M486*21)/100</f>
      </c>
      <c t="s">
        <v>28</v>
      </c>
    </row>
    <row r="487" spans="1:5" ht="12.75">
      <c r="A487" s="35" t="s">
        <v>57</v>
      </c>
      <c r="E487" s="39" t="s">
        <v>5</v>
      </c>
    </row>
    <row r="488" spans="1:5" ht="12.75">
      <c r="A488" s="35" t="s">
        <v>59</v>
      </c>
      <c r="E488" s="40" t="s">
        <v>634</v>
      </c>
    </row>
    <row r="489" spans="1:5" ht="12.75">
      <c r="A489" t="s">
        <v>60</v>
      </c>
      <c r="E489" s="39" t="s">
        <v>635</v>
      </c>
    </row>
    <row r="490" spans="1:16" ht="25.5">
      <c r="A490" t="s">
        <v>50</v>
      </c>
      <c s="34" t="s">
        <v>497</v>
      </c>
      <c s="34" t="s">
        <v>894</v>
      </c>
      <c s="35" t="s">
        <v>5</v>
      </c>
      <c s="6" t="s">
        <v>895</v>
      </c>
      <c s="36" t="s">
        <v>79</v>
      </c>
      <c s="37">
        <v>9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56</v>
      </c>
      <c>
        <f>(M490*21)/100</f>
      </c>
      <c t="s">
        <v>28</v>
      </c>
    </row>
    <row r="491" spans="1:5" ht="12.75">
      <c r="A491" s="35" t="s">
        <v>57</v>
      </c>
      <c r="E491" s="39" t="s">
        <v>5</v>
      </c>
    </row>
    <row r="492" spans="1:5" ht="12.75">
      <c r="A492" s="35" t="s">
        <v>59</v>
      </c>
      <c r="E492" s="40" t="s">
        <v>634</v>
      </c>
    </row>
    <row r="493" spans="1:5" ht="12.75">
      <c r="A493" t="s">
        <v>60</v>
      </c>
      <c r="E493" s="39" t="s">
        <v>635</v>
      </c>
    </row>
    <row r="494" spans="1:16" ht="12.75">
      <c r="A494" t="s">
        <v>50</v>
      </c>
      <c s="34" t="s">
        <v>500</v>
      </c>
      <c s="34" t="s">
        <v>896</v>
      </c>
      <c s="35" t="s">
        <v>5</v>
      </c>
      <c s="6" t="s">
        <v>897</v>
      </c>
      <c s="36" t="s">
        <v>79</v>
      </c>
      <c s="37">
        <v>3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56</v>
      </c>
      <c>
        <f>(M494*21)/100</f>
      </c>
      <c t="s">
        <v>28</v>
      </c>
    </row>
    <row r="495" spans="1:5" ht="12.75">
      <c r="A495" s="35" t="s">
        <v>57</v>
      </c>
      <c r="E495" s="39" t="s">
        <v>5</v>
      </c>
    </row>
    <row r="496" spans="1:5" ht="12.75">
      <c r="A496" s="35" t="s">
        <v>59</v>
      </c>
      <c r="E496" s="40" t="s">
        <v>634</v>
      </c>
    </row>
    <row r="497" spans="1:5" ht="12.75">
      <c r="A497" t="s">
        <v>60</v>
      </c>
      <c r="E497" s="39" t="s">
        <v>635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4220</v>
      </c>
      <c s="41">
        <f>Rekapitulace!C79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4220</v>
      </c>
      <c r="E4" s="26" t="s">
        <v>4221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4224</v>
      </c>
      <c r="E8" s="30" t="s">
        <v>4223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85</v>
      </c>
      <c r="E9" s="33" t="s">
        <v>2337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51</v>
      </c>
      <c s="34" t="s">
        <v>4225</v>
      </c>
      <c s="35" t="s">
        <v>51</v>
      </c>
      <c s="6" t="s">
        <v>4226</v>
      </c>
      <c s="36" t="s">
        <v>1281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76.5">
      <c r="A12" s="35" t="s">
        <v>59</v>
      </c>
      <c r="E12" s="40" t="s">
        <v>4227</v>
      </c>
    </row>
    <row r="13" spans="1:5" ht="12.75">
      <c r="A13" t="s">
        <v>60</v>
      </c>
      <c r="E13" s="39" t="s">
        <v>4228</v>
      </c>
    </row>
    <row r="14" spans="1:16" ht="12.75">
      <c r="A14" t="s">
        <v>50</v>
      </c>
      <c s="34" t="s">
        <v>28</v>
      </c>
      <c s="34" t="s">
        <v>4225</v>
      </c>
      <c s="35" t="s">
        <v>28</v>
      </c>
      <c s="6" t="s">
        <v>4229</v>
      </c>
      <c s="36" t="s">
        <v>1281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89.25">
      <c r="A16" s="35" t="s">
        <v>59</v>
      </c>
      <c r="E16" s="40" t="s">
        <v>4230</v>
      </c>
    </row>
    <row r="17" spans="1:5" ht="12.75">
      <c r="A17" t="s">
        <v>60</v>
      </c>
      <c r="E17" s="39" t="s">
        <v>4228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T2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4220</v>
      </c>
      <c s="41">
        <f>Rekapitulace!C79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4220</v>
      </c>
      <c r="E4" s="26" t="s">
        <v>4221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COUNTIFS(L8:L254,"=0",A8:A254,"P")+COUNTIFS(L8:L254,"",A8:A254,"P")+SUM(Q8:Q254)</f>
      </c>
    </row>
    <row r="8" spans="1:13" ht="12.75">
      <c r="A8" t="s">
        <v>45</v>
      </c>
      <c r="C8" s="28" t="s">
        <v>4233</v>
      </c>
      <c r="E8" s="30" t="s">
        <v>4232</v>
      </c>
      <c r="J8" s="29">
        <f>0+J9+J34+J59+J96+J113+J146+J167+J180+J205</f>
      </c>
      <c s="29">
        <f>0+K9+K34+K59+K96+K113+K146+K167+K180+K205</f>
      </c>
      <c s="29">
        <f>0+L9+L34+L59+L96+L113+L146+L167+L180+L205</f>
      </c>
      <c s="29">
        <f>0+M9+M34+M59+M96+M113+M146+M167+M180+M205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51</v>
      </c>
      <c s="34" t="s">
        <v>537</v>
      </c>
      <c s="35" t="s">
        <v>538</v>
      </c>
      <c s="6" t="s">
        <v>2865</v>
      </c>
      <c s="36" t="s">
        <v>55</v>
      </c>
      <c s="37">
        <v>1026.26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4234</v>
      </c>
    </row>
    <row r="13" spans="1:5" ht="255">
      <c r="A13" t="s">
        <v>60</v>
      </c>
      <c r="E13" s="39" t="s">
        <v>2867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69.02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51">
      <c r="A16" s="35" t="s">
        <v>59</v>
      </c>
      <c r="E16" s="40" t="s">
        <v>4235</v>
      </c>
    </row>
    <row r="17" spans="1:5" ht="242.25">
      <c r="A17" t="s">
        <v>60</v>
      </c>
      <c r="E17" s="39" t="s">
        <v>846</v>
      </c>
    </row>
    <row r="18" spans="1:16" ht="25.5">
      <c r="A18" t="s">
        <v>50</v>
      </c>
      <c s="34" t="s">
        <v>26</v>
      </c>
      <c s="34" t="s">
        <v>3025</v>
      </c>
      <c s="35" t="s">
        <v>3026</v>
      </c>
      <c s="6" t="s">
        <v>4236</v>
      </c>
      <c s="36" t="s">
        <v>55</v>
      </c>
      <c s="37">
        <v>2.13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38.25">
      <c r="A20" s="35" t="s">
        <v>59</v>
      </c>
      <c r="E20" s="40" t="s">
        <v>4237</v>
      </c>
    </row>
    <row r="21" spans="1:5" ht="255">
      <c r="A21" t="s">
        <v>60</v>
      </c>
      <c r="E21" s="39" t="s">
        <v>2412</v>
      </c>
    </row>
    <row r="22" spans="1:16" ht="25.5">
      <c r="A22" t="s">
        <v>50</v>
      </c>
      <c s="34" t="s">
        <v>4</v>
      </c>
      <c s="34" t="s">
        <v>2799</v>
      </c>
      <c s="35" t="s">
        <v>2800</v>
      </c>
      <c s="6" t="s">
        <v>2801</v>
      </c>
      <c s="36" t="s">
        <v>55</v>
      </c>
      <c s="37">
        <v>0.06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38.25">
      <c r="A24" s="35" t="s">
        <v>59</v>
      </c>
      <c r="E24" s="40" t="s">
        <v>4238</v>
      </c>
    </row>
    <row r="25" spans="1:5" ht="242.25">
      <c r="A25" t="s">
        <v>60</v>
      </c>
      <c r="E25" s="39" t="s">
        <v>2803</v>
      </c>
    </row>
    <row r="26" spans="1:16" ht="25.5">
      <c r="A26" t="s">
        <v>50</v>
      </c>
      <c s="34" t="s">
        <v>74</v>
      </c>
      <c s="34" t="s">
        <v>3065</v>
      </c>
      <c s="35" t="s">
        <v>3066</v>
      </c>
      <c s="6" t="s">
        <v>3067</v>
      </c>
      <c s="36" t="s">
        <v>55</v>
      </c>
      <c s="37">
        <v>92.04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38.25">
      <c r="A28" s="35" t="s">
        <v>59</v>
      </c>
      <c r="E28" s="40" t="s">
        <v>4239</v>
      </c>
    </row>
    <row r="29" spans="1:5" ht="242.25">
      <c r="A29" t="s">
        <v>60</v>
      </c>
      <c r="E29" s="39" t="s">
        <v>846</v>
      </c>
    </row>
    <row r="30" spans="1:16" ht="25.5">
      <c r="A30" t="s">
        <v>50</v>
      </c>
      <c s="34" t="s">
        <v>27</v>
      </c>
      <c s="34" t="s">
        <v>4240</v>
      </c>
      <c s="35" t="s">
        <v>5</v>
      </c>
      <c s="6" t="s">
        <v>4241</v>
      </c>
      <c s="36" t="s">
        <v>1281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63.75">
      <c r="A32" s="35" t="s">
        <v>59</v>
      </c>
      <c r="E32" s="40" t="s">
        <v>4242</v>
      </c>
    </row>
    <row r="33" spans="1:5" ht="12.75">
      <c r="A33" t="s">
        <v>60</v>
      </c>
      <c r="E33" s="39" t="s">
        <v>1635</v>
      </c>
    </row>
    <row r="34" spans="1:13" ht="12.75">
      <c r="A34" t="s">
        <v>47</v>
      </c>
      <c r="C34" s="31" t="s">
        <v>51</v>
      </c>
      <c r="E34" s="33" t="s">
        <v>957</v>
      </c>
      <c r="J34" s="32">
        <f>0</f>
      </c>
      <c s="32">
        <f>0</f>
      </c>
      <c s="32">
        <f>0+L35+L39+L43+L47+L51+L55</f>
      </c>
      <c s="32">
        <f>0+M35+M39+M43+M47+M51+M55</f>
      </c>
    </row>
    <row r="35" spans="1:16" ht="12.75">
      <c r="A35" t="s">
        <v>50</v>
      </c>
      <c s="34" t="s">
        <v>65</v>
      </c>
      <c s="34" t="s">
        <v>4243</v>
      </c>
      <c s="35" t="s">
        <v>5</v>
      </c>
      <c s="6" t="s">
        <v>4244</v>
      </c>
      <c s="36" t="s">
        <v>144</v>
      </c>
      <c s="37">
        <v>7.8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38.25">
      <c r="A37" s="35" t="s">
        <v>59</v>
      </c>
      <c r="E37" s="40" t="s">
        <v>4245</v>
      </c>
    </row>
    <row r="38" spans="1:5" ht="63.75">
      <c r="A38" t="s">
        <v>60</v>
      </c>
      <c r="E38" s="39" t="s">
        <v>3038</v>
      </c>
    </row>
    <row r="39" spans="1:16" ht="12.75">
      <c r="A39" t="s">
        <v>50</v>
      </c>
      <c s="34" t="s">
        <v>82</v>
      </c>
      <c s="34" t="s">
        <v>2868</v>
      </c>
      <c s="35" t="s">
        <v>5</v>
      </c>
      <c s="6" t="s">
        <v>2869</v>
      </c>
      <c s="36" t="s">
        <v>144</v>
      </c>
      <c s="37">
        <v>1400.92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02">
      <c r="A41" s="35" t="s">
        <v>59</v>
      </c>
      <c r="E41" s="40" t="s">
        <v>4246</v>
      </c>
    </row>
    <row r="42" spans="1:5" ht="369.75">
      <c r="A42" t="s">
        <v>60</v>
      </c>
      <c r="E42" s="39" t="s">
        <v>2871</v>
      </c>
    </row>
    <row r="43" spans="1:16" ht="12.75">
      <c r="A43" t="s">
        <v>50</v>
      </c>
      <c s="34" t="s">
        <v>85</v>
      </c>
      <c s="34" t="s">
        <v>958</v>
      </c>
      <c s="35" t="s">
        <v>5</v>
      </c>
      <c s="6" t="s">
        <v>959</v>
      </c>
      <c s="36" t="s">
        <v>144</v>
      </c>
      <c s="37">
        <v>49.28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76.5">
      <c r="A45" s="35" t="s">
        <v>59</v>
      </c>
      <c r="E45" s="40" t="s">
        <v>4247</v>
      </c>
    </row>
    <row r="46" spans="1:5" ht="318.75">
      <c r="A46" t="s">
        <v>60</v>
      </c>
      <c r="E46" s="39" t="s">
        <v>4248</v>
      </c>
    </row>
    <row r="47" spans="1:16" ht="12.75">
      <c r="A47" t="s">
        <v>50</v>
      </c>
      <c s="34" t="s">
        <v>88</v>
      </c>
      <c s="34" t="s">
        <v>4249</v>
      </c>
      <c s="35" t="s">
        <v>5</v>
      </c>
      <c s="6" t="s">
        <v>4250</v>
      </c>
      <c s="36" t="s">
        <v>144</v>
      </c>
      <c s="37">
        <v>226.57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65.75">
      <c r="A49" s="35" t="s">
        <v>59</v>
      </c>
      <c r="E49" s="40" t="s">
        <v>4251</v>
      </c>
    </row>
    <row r="50" spans="1:5" ht="255">
      <c r="A50" t="s">
        <v>60</v>
      </c>
      <c r="E50" s="39" t="s">
        <v>2881</v>
      </c>
    </row>
    <row r="51" spans="1:16" ht="12.75">
      <c r="A51" t="s">
        <v>50</v>
      </c>
      <c s="34" t="s">
        <v>91</v>
      </c>
      <c s="34" t="s">
        <v>4252</v>
      </c>
      <c s="35" t="s">
        <v>5</v>
      </c>
      <c s="6" t="s">
        <v>2813</v>
      </c>
      <c s="36" t="s">
        <v>144</v>
      </c>
      <c s="37">
        <v>937.08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14.75">
      <c r="A53" s="35" t="s">
        <v>59</v>
      </c>
      <c r="E53" s="40" t="s">
        <v>4253</v>
      </c>
    </row>
    <row r="54" spans="1:5" ht="242.25">
      <c r="A54" t="s">
        <v>60</v>
      </c>
      <c r="E54" s="39" t="s">
        <v>2719</v>
      </c>
    </row>
    <row r="55" spans="1:16" ht="12.75">
      <c r="A55" t="s">
        <v>50</v>
      </c>
      <c s="34" t="s">
        <v>94</v>
      </c>
      <c s="34" t="s">
        <v>2745</v>
      </c>
      <c s="35" t="s">
        <v>5</v>
      </c>
      <c s="6" t="s">
        <v>4254</v>
      </c>
      <c s="36" t="s">
        <v>151</v>
      </c>
      <c s="37">
        <v>262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51">
      <c r="A57" s="35" t="s">
        <v>59</v>
      </c>
      <c r="E57" s="40" t="s">
        <v>4255</v>
      </c>
    </row>
    <row r="58" spans="1:5" ht="38.25">
      <c r="A58" t="s">
        <v>60</v>
      </c>
      <c r="E58" s="39" t="s">
        <v>4256</v>
      </c>
    </row>
    <row r="59" spans="1:13" ht="12.75">
      <c r="A59" t="s">
        <v>47</v>
      </c>
      <c r="C59" s="31" t="s">
        <v>28</v>
      </c>
      <c r="E59" s="33" t="s">
        <v>2323</v>
      </c>
      <c r="J59" s="32">
        <f>0</f>
      </c>
      <c s="32">
        <f>0</f>
      </c>
      <c s="32">
        <f>0+L60+L64+L68+L72+L76+L80+L84+L88+L92</f>
      </c>
      <c s="32">
        <f>0+M60+M64+M68+M72+M76+M80+M84+M88+M92</f>
      </c>
    </row>
    <row r="60" spans="1:16" ht="12.75">
      <c r="A60" t="s">
        <v>50</v>
      </c>
      <c s="34" t="s">
        <v>97</v>
      </c>
      <c s="34" t="s">
        <v>3866</v>
      </c>
      <c s="35" t="s">
        <v>5</v>
      </c>
      <c s="6" t="s">
        <v>3867</v>
      </c>
      <c s="36" t="s">
        <v>144</v>
      </c>
      <c s="37">
        <v>15.2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38.25">
      <c r="A62" s="35" t="s">
        <v>59</v>
      </c>
      <c r="E62" s="40" t="s">
        <v>4257</v>
      </c>
    </row>
    <row r="63" spans="1:5" ht="25.5">
      <c r="A63" t="s">
        <v>60</v>
      </c>
      <c r="E63" s="39" t="s">
        <v>3869</v>
      </c>
    </row>
    <row r="64" spans="1:16" ht="12.75">
      <c r="A64" t="s">
        <v>50</v>
      </c>
      <c s="34" t="s">
        <v>100</v>
      </c>
      <c s="34" t="s">
        <v>4258</v>
      </c>
      <c s="35" t="s">
        <v>5</v>
      </c>
      <c s="6" t="s">
        <v>4259</v>
      </c>
      <c s="36" t="s">
        <v>69</v>
      </c>
      <c s="37">
        <v>214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25.5">
      <c r="A66" s="35" t="s">
        <v>59</v>
      </c>
      <c r="E66" s="40" t="s">
        <v>4260</v>
      </c>
    </row>
    <row r="67" spans="1:5" ht="63.75">
      <c r="A67" t="s">
        <v>60</v>
      </c>
      <c r="E67" s="39" t="s">
        <v>3496</v>
      </c>
    </row>
    <row r="68" spans="1:16" ht="12.75">
      <c r="A68" t="s">
        <v>50</v>
      </c>
      <c s="34" t="s">
        <v>103</v>
      </c>
      <c s="34" t="s">
        <v>2885</v>
      </c>
      <c s="35" t="s">
        <v>5</v>
      </c>
      <c s="6" t="s">
        <v>2886</v>
      </c>
      <c s="36" t="s">
        <v>144</v>
      </c>
      <c s="37">
        <v>20.3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76.5">
      <c r="A70" s="35" t="s">
        <v>59</v>
      </c>
      <c r="E70" s="40" t="s">
        <v>4261</v>
      </c>
    </row>
    <row r="71" spans="1:5" ht="369.75">
      <c r="A71" t="s">
        <v>60</v>
      </c>
      <c r="E71" s="39" t="s">
        <v>2888</v>
      </c>
    </row>
    <row r="72" spans="1:16" ht="12.75">
      <c r="A72" t="s">
        <v>50</v>
      </c>
      <c s="34" t="s">
        <v>110</v>
      </c>
      <c s="34" t="s">
        <v>2892</v>
      </c>
      <c s="35" t="s">
        <v>5</v>
      </c>
      <c s="6" t="s">
        <v>2893</v>
      </c>
      <c s="36" t="s">
        <v>144</v>
      </c>
      <c s="37">
        <v>10.04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02">
      <c r="A74" s="35" t="s">
        <v>59</v>
      </c>
      <c r="E74" s="40" t="s">
        <v>4262</v>
      </c>
    </row>
    <row r="75" spans="1:5" ht="395.25">
      <c r="A75" t="s">
        <v>60</v>
      </c>
      <c r="E75" s="39" t="s">
        <v>4263</v>
      </c>
    </row>
    <row r="76" spans="1:16" ht="12.75">
      <c r="A76" t="s">
        <v>50</v>
      </c>
      <c s="34" t="s">
        <v>116</v>
      </c>
      <c s="34" t="s">
        <v>4264</v>
      </c>
      <c s="35" t="s">
        <v>5</v>
      </c>
      <c s="6" t="s">
        <v>4265</v>
      </c>
      <c s="36" t="s">
        <v>79</v>
      </c>
      <c s="37">
        <v>26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25.5">
      <c r="A78" s="35" t="s">
        <v>59</v>
      </c>
      <c r="E78" s="40" t="s">
        <v>4266</v>
      </c>
    </row>
    <row r="79" spans="1:5" ht="38.25">
      <c r="A79" t="s">
        <v>60</v>
      </c>
      <c r="E79" s="39" t="s">
        <v>3501</v>
      </c>
    </row>
    <row r="80" spans="1:16" ht="12.75">
      <c r="A80" t="s">
        <v>50</v>
      </c>
      <c s="34" t="s">
        <v>119</v>
      </c>
      <c s="34" t="s">
        <v>4267</v>
      </c>
      <c s="35" t="s">
        <v>5</v>
      </c>
      <c s="6" t="s">
        <v>4268</v>
      </c>
      <c s="36" t="s">
        <v>69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25.5">
      <c r="A82" s="35" t="s">
        <v>59</v>
      </c>
      <c r="E82" s="40" t="s">
        <v>4269</v>
      </c>
    </row>
    <row r="83" spans="1:5" ht="38.25">
      <c r="A83" t="s">
        <v>60</v>
      </c>
      <c r="E83" s="39" t="s">
        <v>4270</v>
      </c>
    </row>
    <row r="84" spans="1:16" ht="12.75">
      <c r="A84" t="s">
        <v>50</v>
      </c>
      <c s="34" t="s">
        <v>122</v>
      </c>
      <c s="34" t="s">
        <v>4271</v>
      </c>
      <c s="35" t="s">
        <v>5</v>
      </c>
      <c s="6" t="s">
        <v>4272</v>
      </c>
      <c s="36" t="s">
        <v>151</v>
      </c>
      <c s="37">
        <v>348.94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76.5">
      <c r="A86" s="35" t="s">
        <v>59</v>
      </c>
      <c r="E86" s="40" t="s">
        <v>4273</v>
      </c>
    </row>
    <row r="87" spans="1:5" ht="102">
      <c r="A87" t="s">
        <v>60</v>
      </c>
      <c r="E87" s="39" t="s">
        <v>2751</v>
      </c>
    </row>
    <row r="88" spans="1:16" ht="12.75">
      <c r="A88" t="s">
        <v>50</v>
      </c>
      <c s="34" t="s">
        <v>125</v>
      </c>
      <c s="34" t="s">
        <v>4274</v>
      </c>
      <c s="35" t="s">
        <v>5</v>
      </c>
      <c s="6" t="s">
        <v>4275</v>
      </c>
      <c s="36" t="s">
        <v>151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51">
      <c r="A90" s="35" t="s">
        <v>59</v>
      </c>
      <c r="E90" s="40" t="s">
        <v>4276</v>
      </c>
    </row>
    <row r="91" spans="1:5" ht="114.75">
      <c r="A91" t="s">
        <v>60</v>
      </c>
      <c r="E91" s="39" t="s">
        <v>4277</v>
      </c>
    </row>
    <row r="92" spans="1:16" ht="12.75">
      <c r="A92" t="s">
        <v>50</v>
      </c>
      <c s="34" t="s">
        <v>128</v>
      </c>
      <c s="34" t="s">
        <v>3862</v>
      </c>
      <c s="35" t="s">
        <v>5</v>
      </c>
      <c s="6" t="s">
        <v>3863</v>
      </c>
      <c s="36" t="s">
        <v>55</v>
      </c>
      <c s="37">
        <v>32.46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63.75">
      <c r="A94" s="35" t="s">
        <v>59</v>
      </c>
      <c r="E94" s="40" t="s">
        <v>4278</v>
      </c>
    </row>
    <row r="95" spans="1:5" ht="51">
      <c r="A95" t="s">
        <v>60</v>
      </c>
      <c r="E95" s="39" t="s">
        <v>3865</v>
      </c>
    </row>
    <row r="96" spans="1:13" ht="12.75">
      <c r="A96" t="s">
        <v>47</v>
      </c>
      <c r="C96" s="31" t="s">
        <v>26</v>
      </c>
      <c r="E96" s="33" t="s">
        <v>2427</v>
      </c>
      <c r="J96" s="32">
        <f>0</f>
      </c>
      <c s="32">
        <f>0</f>
      </c>
      <c s="32">
        <f>0+L97+L101+L105+L109</f>
      </c>
      <c s="32">
        <f>0+M97+M101+M105+M109</f>
      </c>
    </row>
    <row r="97" spans="1:16" ht="12.75">
      <c r="A97" t="s">
        <v>50</v>
      </c>
      <c s="34" t="s">
        <v>179</v>
      </c>
      <c s="34" t="s">
        <v>2895</v>
      </c>
      <c s="35" t="s">
        <v>5</v>
      </c>
      <c s="6" t="s">
        <v>2896</v>
      </c>
      <c s="36" t="s">
        <v>144</v>
      </c>
      <c s="37">
        <v>207.3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70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38.25">
      <c r="A99" s="35" t="s">
        <v>59</v>
      </c>
      <c r="E99" s="40" t="s">
        <v>4279</v>
      </c>
    </row>
    <row r="100" spans="1:5" ht="369.75">
      <c r="A100" t="s">
        <v>60</v>
      </c>
      <c r="E100" s="39" t="s">
        <v>2431</v>
      </c>
    </row>
    <row r="101" spans="1:16" ht="12.75">
      <c r="A101" t="s">
        <v>50</v>
      </c>
      <c s="34" t="s">
        <v>180</v>
      </c>
      <c s="34" t="s">
        <v>2898</v>
      </c>
      <c s="35" t="s">
        <v>5</v>
      </c>
      <c s="6" t="s">
        <v>2899</v>
      </c>
      <c s="36" t="s">
        <v>55</v>
      </c>
      <c s="37">
        <v>21.91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70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25.5">
      <c r="A103" s="35" t="s">
        <v>59</v>
      </c>
      <c r="E103" s="40" t="s">
        <v>4280</v>
      </c>
    </row>
    <row r="104" spans="1:5" ht="267.75">
      <c r="A104" t="s">
        <v>60</v>
      </c>
      <c r="E104" s="39" t="s">
        <v>2901</v>
      </c>
    </row>
    <row r="105" spans="1:16" ht="12.75">
      <c r="A105" t="s">
        <v>50</v>
      </c>
      <c s="34" t="s">
        <v>184</v>
      </c>
      <c s="34" t="s">
        <v>2902</v>
      </c>
      <c s="35" t="s">
        <v>5</v>
      </c>
      <c s="6" t="s">
        <v>2903</v>
      </c>
      <c s="36" t="s">
        <v>55</v>
      </c>
      <c s="37">
        <v>0.99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25.5">
      <c r="A107" s="35" t="s">
        <v>59</v>
      </c>
      <c r="E107" s="40" t="s">
        <v>4281</v>
      </c>
    </row>
    <row r="108" spans="1:5" ht="267.75">
      <c r="A108" t="s">
        <v>60</v>
      </c>
      <c r="E108" s="39" t="s">
        <v>2901</v>
      </c>
    </row>
    <row r="109" spans="1:16" ht="12.75">
      <c r="A109" t="s">
        <v>50</v>
      </c>
      <c s="34" t="s">
        <v>187</v>
      </c>
      <c s="34" t="s">
        <v>4282</v>
      </c>
      <c s="35" t="s">
        <v>5</v>
      </c>
      <c s="6" t="s">
        <v>2906</v>
      </c>
      <c s="36" t="s">
        <v>1754</v>
      </c>
      <c s="37">
        <v>3169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70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178.5">
      <c r="A111" s="35" t="s">
        <v>59</v>
      </c>
      <c r="E111" s="40" t="s">
        <v>4283</v>
      </c>
    </row>
    <row r="112" spans="1:5" ht="293.25">
      <c r="A112" t="s">
        <v>60</v>
      </c>
      <c r="E112" s="39" t="s">
        <v>2908</v>
      </c>
    </row>
    <row r="113" spans="1:13" ht="12.75">
      <c r="A113" t="s">
        <v>47</v>
      </c>
      <c r="C113" s="31" t="s">
        <v>4</v>
      </c>
      <c r="E113" s="33" t="s">
        <v>2328</v>
      </c>
      <c r="J113" s="32">
        <f>0</f>
      </c>
      <c s="32">
        <f>0</f>
      </c>
      <c s="32">
        <f>0+L114+L118+L122+L126+L130+L134+L138+L142</f>
      </c>
      <c s="32">
        <f>0+M114+M118+M122+M126+M130+M134+M138+M142</f>
      </c>
    </row>
    <row r="114" spans="1:16" ht="12.75">
      <c r="A114" t="s">
        <v>50</v>
      </c>
      <c s="34" t="s">
        <v>190</v>
      </c>
      <c s="34" t="s">
        <v>4284</v>
      </c>
      <c s="35" t="s">
        <v>5</v>
      </c>
      <c s="6" t="s">
        <v>4285</v>
      </c>
      <c s="36" t="s">
        <v>55</v>
      </c>
      <c s="37">
        <v>2.38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51">
      <c r="A116" s="35" t="s">
        <v>59</v>
      </c>
      <c r="E116" s="40" t="s">
        <v>4286</v>
      </c>
    </row>
    <row r="117" spans="1:5" ht="267.75">
      <c r="A117" t="s">
        <v>60</v>
      </c>
      <c r="E117" s="39" t="s">
        <v>2901</v>
      </c>
    </row>
    <row r="118" spans="1:16" ht="12.75">
      <c r="A118" t="s">
        <v>50</v>
      </c>
      <c s="34" t="s">
        <v>193</v>
      </c>
      <c s="34" t="s">
        <v>2909</v>
      </c>
      <c s="35" t="s">
        <v>5</v>
      </c>
      <c s="6" t="s">
        <v>2910</v>
      </c>
      <c s="36" t="s">
        <v>55</v>
      </c>
      <c s="37">
        <v>0.061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38.25">
      <c r="A120" s="35" t="s">
        <v>59</v>
      </c>
      <c r="E120" s="40" t="s">
        <v>4287</v>
      </c>
    </row>
    <row r="121" spans="1:5" ht="267.75">
      <c r="A121" t="s">
        <v>60</v>
      </c>
      <c r="E121" s="39" t="s">
        <v>2901</v>
      </c>
    </row>
    <row r="122" spans="1:16" ht="12.75">
      <c r="A122" t="s">
        <v>50</v>
      </c>
      <c s="34" t="s">
        <v>196</v>
      </c>
      <c s="34" t="s">
        <v>543</v>
      </c>
      <c s="35" t="s">
        <v>5</v>
      </c>
      <c s="6" t="s">
        <v>544</v>
      </c>
      <c s="36" t="s">
        <v>144</v>
      </c>
      <c s="37">
        <v>23.49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38.25">
      <c r="A124" s="35" t="s">
        <v>59</v>
      </c>
      <c r="E124" s="40" t="s">
        <v>4288</v>
      </c>
    </row>
    <row r="125" spans="1:5" ht="38.25">
      <c r="A125" t="s">
        <v>60</v>
      </c>
      <c r="E125" s="39" t="s">
        <v>2913</v>
      </c>
    </row>
    <row r="126" spans="1:16" ht="12.75">
      <c r="A126" t="s">
        <v>50</v>
      </c>
      <c s="34" t="s">
        <v>199</v>
      </c>
      <c s="34" t="s">
        <v>2914</v>
      </c>
      <c s="35" t="s">
        <v>5</v>
      </c>
      <c s="6" t="s">
        <v>2915</v>
      </c>
      <c s="36" t="s">
        <v>144</v>
      </c>
      <c s="37">
        <v>0.849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38.25">
      <c r="A128" s="35" t="s">
        <v>59</v>
      </c>
      <c r="E128" s="40" t="s">
        <v>4289</v>
      </c>
    </row>
    <row r="129" spans="1:5" ht="38.25">
      <c r="A129" t="s">
        <v>60</v>
      </c>
      <c r="E129" s="39" t="s">
        <v>2917</v>
      </c>
    </row>
    <row r="130" spans="1:16" ht="12.75">
      <c r="A130" t="s">
        <v>50</v>
      </c>
      <c s="34" t="s">
        <v>202</v>
      </c>
      <c s="34" t="s">
        <v>2918</v>
      </c>
      <c s="35" t="s">
        <v>5</v>
      </c>
      <c s="6" t="s">
        <v>2919</v>
      </c>
      <c s="36" t="s">
        <v>144</v>
      </c>
      <c s="37">
        <v>0.06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38.25">
      <c r="A132" s="35" t="s">
        <v>59</v>
      </c>
      <c r="E132" s="40" t="s">
        <v>4290</v>
      </c>
    </row>
    <row r="133" spans="1:5" ht="38.25">
      <c r="A133" t="s">
        <v>60</v>
      </c>
      <c r="E133" s="39" t="s">
        <v>2921</v>
      </c>
    </row>
    <row r="134" spans="1:16" ht="12.75">
      <c r="A134" t="s">
        <v>50</v>
      </c>
      <c s="34" t="s">
        <v>205</v>
      </c>
      <c s="34" t="s">
        <v>2329</v>
      </c>
      <c s="35" t="s">
        <v>5</v>
      </c>
      <c s="6" t="s">
        <v>2330</v>
      </c>
      <c s="36" t="s">
        <v>144</v>
      </c>
      <c s="37">
        <v>0.85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5</v>
      </c>
    </row>
    <row r="136" spans="1:5" ht="38.25">
      <c r="A136" s="35" t="s">
        <v>59</v>
      </c>
      <c r="E136" s="40" t="s">
        <v>4291</v>
      </c>
    </row>
    <row r="137" spans="1:5" ht="293.25">
      <c r="A137" t="s">
        <v>60</v>
      </c>
      <c r="E137" s="39" t="s">
        <v>2332</v>
      </c>
    </row>
    <row r="138" spans="1:16" ht="25.5">
      <c r="A138" t="s">
        <v>50</v>
      </c>
      <c s="34" t="s">
        <v>208</v>
      </c>
      <c s="34" t="s">
        <v>2923</v>
      </c>
      <c s="35" t="s">
        <v>5</v>
      </c>
      <c s="6" t="s">
        <v>2924</v>
      </c>
      <c s="36" t="s">
        <v>144</v>
      </c>
      <c s="37">
        <v>4.897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56</v>
      </c>
      <c>
        <f>(M138*21)/100</f>
      </c>
      <c t="s">
        <v>28</v>
      </c>
    </row>
    <row r="139" spans="1:5" ht="12.75">
      <c r="A139" s="35" t="s">
        <v>57</v>
      </c>
      <c r="E139" s="39" t="s">
        <v>5</v>
      </c>
    </row>
    <row r="140" spans="1:5" ht="140.25">
      <c r="A140" s="35" t="s">
        <v>59</v>
      </c>
      <c r="E140" s="40" t="s">
        <v>4292</v>
      </c>
    </row>
    <row r="141" spans="1:5" ht="267.75">
      <c r="A141" t="s">
        <v>60</v>
      </c>
      <c r="E141" s="39" t="s">
        <v>2926</v>
      </c>
    </row>
    <row r="142" spans="1:16" ht="12.75">
      <c r="A142" t="s">
        <v>50</v>
      </c>
      <c s="34" t="s">
        <v>211</v>
      </c>
      <c s="34" t="s">
        <v>2766</v>
      </c>
      <c s="35" t="s">
        <v>5</v>
      </c>
      <c s="6" t="s">
        <v>2767</v>
      </c>
      <c s="36" t="s">
        <v>144</v>
      </c>
      <c s="37">
        <v>2.16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56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38.25">
      <c r="A144" s="35" t="s">
        <v>59</v>
      </c>
      <c r="E144" s="40" t="s">
        <v>4293</v>
      </c>
    </row>
    <row r="145" spans="1:5" ht="102">
      <c r="A145" t="s">
        <v>60</v>
      </c>
      <c r="E145" s="39" t="s">
        <v>2769</v>
      </c>
    </row>
    <row r="146" spans="1:13" ht="12.75">
      <c r="A146" t="s">
        <v>47</v>
      </c>
      <c r="C146" s="31" t="s">
        <v>74</v>
      </c>
      <c r="E146" s="33" t="s">
        <v>2439</v>
      </c>
      <c r="J146" s="32">
        <f>0</f>
      </c>
      <c s="32">
        <f>0</f>
      </c>
      <c s="32">
        <f>0+L147+L151+L155+L159+L163</f>
      </c>
      <c s="32">
        <f>0+M147+M151+M155+M159+M163</f>
      </c>
    </row>
    <row r="147" spans="1:16" ht="12.75">
      <c r="A147" t="s">
        <v>50</v>
      </c>
      <c s="34" t="s">
        <v>214</v>
      </c>
      <c s="34" t="s">
        <v>4294</v>
      </c>
      <c s="35" t="s">
        <v>5</v>
      </c>
      <c s="6" t="s">
        <v>4295</v>
      </c>
      <c s="36" t="s">
        <v>151</v>
      </c>
      <c s="37">
        <v>181.9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89.25">
      <c r="A149" s="35" t="s">
        <v>59</v>
      </c>
      <c r="E149" s="40" t="s">
        <v>4296</v>
      </c>
    </row>
    <row r="150" spans="1:5" ht="51">
      <c r="A150" t="s">
        <v>60</v>
      </c>
      <c r="E150" s="39" t="s">
        <v>2509</v>
      </c>
    </row>
    <row r="151" spans="1:16" ht="12.75">
      <c r="A151" t="s">
        <v>50</v>
      </c>
      <c s="34" t="s">
        <v>217</v>
      </c>
      <c s="34" t="s">
        <v>2506</v>
      </c>
      <c s="35" t="s">
        <v>5</v>
      </c>
      <c s="6" t="s">
        <v>2507</v>
      </c>
      <c s="36" t="s">
        <v>151</v>
      </c>
      <c s="37">
        <v>587.58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76.5">
      <c r="A153" s="35" t="s">
        <v>59</v>
      </c>
      <c r="E153" s="40" t="s">
        <v>4297</v>
      </c>
    </row>
    <row r="154" spans="1:5" ht="51">
      <c r="A154" t="s">
        <v>60</v>
      </c>
      <c r="E154" s="39" t="s">
        <v>2509</v>
      </c>
    </row>
    <row r="155" spans="1:16" ht="12.75">
      <c r="A155" t="s">
        <v>50</v>
      </c>
      <c s="34" t="s">
        <v>220</v>
      </c>
      <c s="34" t="s">
        <v>4298</v>
      </c>
      <c s="35" t="s">
        <v>5</v>
      </c>
      <c s="6" t="s">
        <v>4299</v>
      </c>
      <c s="36" t="s">
        <v>151</v>
      </c>
      <c s="37">
        <v>17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38.25">
      <c r="A157" s="35" t="s">
        <v>59</v>
      </c>
      <c r="E157" s="40" t="s">
        <v>4300</v>
      </c>
    </row>
    <row r="158" spans="1:5" ht="89.25">
      <c r="A158" t="s">
        <v>60</v>
      </c>
      <c r="E158" s="39" t="s">
        <v>4301</v>
      </c>
    </row>
    <row r="159" spans="1:16" ht="12.75">
      <c r="A159" t="s">
        <v>50</v>
      </c>
      <c s="34" t="s">
        <v>223</v>
      </c>
      <c s="34" t="s">
        <v>2929</v>
      </c>
      <c s="35" t="s">
        <v>5</v>
      </c>
      <c s="6" t="s">
        <v>4302</v>
      </c>
      <c s="36" t="s">
        <v>151</v>
      </c>
      <c s="37">
        <v>45.698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56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51">
      <c r="A161" s="35" t="s">
        <v>59</v>
      </c>
      <c r="E161" s="40" t="s">
        <v>4303</v>
      </c>
    </row>
    <row r="162" spans="1:5" ht="153">
      <c r="A162" t="s">
        <v>60</v>
      </c>
      <c r="E162" s="39" t="s">
        <v>2932</v>
      </c>
    </row>
    <row r="163" spans="1:16" ht="12.75">
      <c r="A163" t="s">
        <v>50</v>
      </c>
      <c s="34" t="s">
        <v>226</v>
      </c>
      <c s="34" t="s">
        <v>4304</v>
      </c>
      <c s="35" t="s">
        <v>5</v>
      </c>
      <c s="6" t="s">
        <v>4305</v>
      </c>
      <c s="36" t="s">
        <v>151</v>
      </c>
      <c s="37">
        <v>545.23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56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89.25">
      <c r="A165" s="35" t="s">
        <v>59</v>
      </c>
      <c r="E165" s="40" t="s">
        <v>4306</v>
      </c>
    </row>
    <row r="166" spans="1:5" ht="153">
      <c r="A166" t="s">
        <v>60</v>
      </c>
      <c r="E166" s="39" t="s">
        <v>2932</v>
      </c>
    </row>
    <row r="167" spans="1:13" ht="12.75">
      <c r="A167" t="s">
        <v>47</v>
      </c>
      <c r="C167" s="31" t="s">
        <v>65</v>
      </c>
      <c r="E167" s="33" t="s">
        <v>1304</v>
      </c>
      <c r="J167" s="32">
        <f>0</f>
      </c>
      <c s="32">
        <f>0</f>
      </c>
      <c s="32">
        <f>0+L168+L172+L176</f>
      </c>
      <c s="32">
        <f>0+M168+M172+M176</f>
      </c>
    </row>
    <row r="168" spans="1:16" ht="25.5">
      <c r="A168" t="s">
        <v>50</v>
      </c>
      <c s="34" t="s">
        <v>227</v>
      </c>
      <c s="34" t="s">
        <v>2933</v>
      </c>
      <c s="35" t="s">
        <v>5</v>
      </c>
      <c s="6" t="s">
        <v>2934</v>
      </c>
      <c s="36" t="s">
        <v>151</v>
      </c>
      <c s="37">
        <v>1550.7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5</v>
      </c>
    </row>
    <row r="170" spans="1:5" ht="38.25">
      <c r="A170" s="35" t="s">
        <v>59</v>
      </c>
      <c r="E170" s="40" t="s">
        <v>4307</v>
      </c>
    </row>
    <row r="171" spans="1:5" ht="191.25">
      <c r="A171" t="s">
        <v>60</v>
      </c>
      <c r="E171" s="39" t="s">
        <v>2936</v>
      </c>
    </row>
    <row r="172" spans="1:16" ht="12.75">
      <c r="A172" t="s">
        <v>50</v>
      </c>
      <c s="34" t="s">
        <v>228</v>
      </c>
      <c s="34" t="s">
        <v>2943</v>
      </c>
      <c s="35" t="s">
        <v>5</v>
      </c>
      <c s="6" t="s">
        <v>2944</v>
      </c>
      <c s="36" t="s">
        <v>151</v>
      </c>
      <c s="37">
        <v>568.59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38.25">
      <c r="A174" s="35" t="s">
        <v>59</v>
      </c>
      <c r="E174" s="40" t="s">
        <v>4308</v>
      </c>
    </row>
    <row r="175" spans="1:5" ht="38.25">
      <c r="A175" t="s">
        <v>60</v>
      </c>
      <c r="E175" s="39" t="s">
        <v>2946</v>
      </c>
    </row>
    <row r="176" spans="1:16" ht="12.75">
      <c r="A176" t="s">
        <v>50</v>
      </c>
      <c s="34" t="s">
        <v>231</v>
      </c>
      <c s="34" t="s">
        <v>2947</v>
      </c>
      <c s="35" t="s">
        <v>5</v>
      </c>
      <c s="6" t="s">
        <v>2948</v>
      </c>
      <c s="36" t="s">
        <v>151</v>
      </c>
      <c s="37">
        <v>344.4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38.25">
      <c r="A178" s="35" t="s">
        <v>59</v>
      </c>
      <c r="E178" s="40" t="s">
        <v>4309</v>
      </c>
    </row>
    <row r="179" spans="1:5" ht="76.5">
      <c r="A179" t="s">
        <v>60</v>
      </c>
      <c r="E179" s="39" t="s">
        <v>2950</v>
      </c>
    </row>
    <row r="180" spans="1:13" ht="12.75">
      <c r="A180" t="s">
        <v>47</v>
      </c>
      <c r="C180" s="31" t="s">
        <v>82</v>
      </c>
      <c r="E180" s="33" t="s">
        <v>2784</v>
      </c>
      <c r="J180" s="32">
        <f>0</f>
      </c>
      <c s="32">
        <f>0</f>
      </c>
      <c s="32">
        <f>0+L181+L185+L189+L193+L197+L201</f>
      </c>
      <c s="32">
        <f>0+M181+M185+M189+M193+M197+M201</f>
      </c>
    </row>
    <row r="181" spans="1:16" ht="12.75">
      <c r="A181" t="s">
        <v>50</v>
      </c>
      <c s="34" t="s">
        <v>232</v>
      </c>
      <c s="34" t="s">
        <v>4310</v>
      </c>
      <c s="35" t="s">
        <v>5</v>
      </c>
      <c s="6" t="s">
        <v>4311</v>
      </c>
      <c s="36" t="s">
        <v>69</v>
      </c>
      <c s="37">
        <v>22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70</v>
      </c>
      <c>
        <f>(M181*21)/100</f>
      </c>
      <c t="s">
        <v>28</v>
      </c>
    </row>
    <row r="182" spans="1:5" ht="12.75">
      <c r="A182" s="35" t="s">
        <v>57</v>
      </c>
      <c r="E182" s="39" t="s">
        <v>5</v>
      </c>
    </row>
    <row r="183" spans="1:5" ht="38.25">
      <c r="A183" s="35" t="s">
        <v>59</v>
      </c>
      <c r="E183" s="40" t="s">
        <v>4312</v>
      </c>
    </row>
    <row r="184" spans="1:5" ht="255">
      <c r="A184" t="s">
        <v>60</v>
      </c>
      <c r="E184" s="39" t="s">
        <v>3167</v>
      </c>
    </row>
    <row r="185" spans="1:16" ht="12.75">
      <c r="A185" t="s">
        <v>50</v>
      </c>
      <c s="34" t="s">
        <v>233</v>
      </c>
      <c s="34" t="s">
        <v>4313</v>
      </c>
      <c s="35" t="s">
        <v>5</v>
      </c>
      <c s="6" t="s">
        <v>3165</v>
      </c>
      <c s="36" t="s">
        <v>69</v>
      </c>
      <c s="37">
        <v>41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56</v>
      </c>
      <c>
        <f>(M185*21)/100</f>
      </c>
      <c t="s">
        <v>28</v>
      </c>
    </row>
    <row r="186" spans="1:5" ht="12.75">
      <c r="A186" s="35" t="s">
        <v>57</v>
      </c>
      <c r="E186" s="39" t="s">
        <v>5</v>
      </c>
    </row>
    <row r="187" spans="1:5" ht="51">
      <c r="A187" s="35" t="s">
        <v>59</v>
      </c>
      <c r="E187" s="40" t="s">
        <v>4314</v>
      </c>
    </row>
    <row r="188" spans="1:5" ht="255">
      <c r="A188" t="s">
        <v>60</v>
      </c>
      <c r="E188" s="39" t="s">
        <v>3167</v>
      </c>
    </row>
    <row r="189" spans="1:16" ht="12.75">
      <c r="A189" t="s">
        <v>50</v>
      </c>
      <c s="34" t="s">
        <v>293</v>
      </c>
      <c s="34" t="s">
        <v>4315</v>
      </c>
      <c s="35" t="s">
        <v>5</v>
      </c>
      <c s="6" t="s">
        <v>3583</v>
      </c>
      <c s="36" t="s">
        <v>69</v>
      </c>
      <c s="37">
        <v>61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56</v>
      </c>
      <c>
        <f>(M189*21)/100</f>
      </c>
      <c t="s">
        <v>28</v>
      </c>
    </row>
    <row r="190" spans="1:5" ht="12.75">
      <c r="A190" s="35" t="s">
        <v>57</v>
      </c>
      <c r="E190" s="39" t="s">
        <v>5</v>
      </c>
    </row>
    <row r="191" spans="1:5" ht="51">
      <c r="A191" s="35" t="s">
        <v>59</v>
      </c>
      <c r="E191" s="40" t="s">
        <v>4316</v>
      </c>
    </row>
    <row r="192" spans="1:5" ht="242.25">
      <c r="A192" t="s">
        <v>60</v>
      </c>
      <c r="E192" s="39" t="s">
        <v>3373</v>
      </c>
    </row>
    <row r="193" spans="1:16" ht="12.75">
      <c r="A193" t="s">
        <v>50</v>
      </c>
      <c s="34" t="s">
        <v>296</v>
      </c>
      <c s="34" t="s">
        <v>4317</v>
      </c>
      <c s="35" t="s">
        <v>5</v>
      </c>
      <c s="6" t="s">
        <v>4318</v>
      </c>
      <c s="36" t="s">
        <v>79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56</v>
      </c>
      <c>
        <f>(M193*21)/100</f>
      </c>
      <c t="s">
        <v>28</v>
      </c>
    </row>
    <row r="194" spans="1:5" ht="12.75">
      <c r="A194" s="35" t="s">
        <v>57</v>
      </c>
      <c r="E194" s="39" t="s">
        <v>5</v>
      </c>
    </row>
    <row r="195" spans="1:5" ht="25.5">
      <c r="A195" s="35" t="s">
        <v>59</v>
      </c>
      <c r="E195" s="40" t="s">
        <v>4319</v>
      </c>
    </row>
    <row r="196" spans="1:5" ht="25.5">
      <c r="A196" t="s">
        <v>60</v>
      </c>
      <c r="E196" s="39" t="s">
        <v>4320</v>
      </c>
    </row>
    <row r="197" spans="1:16" ht="12.75">
      <c r="A197" t="s">
        <v>50</v>
      </c>
      <c s="34" t="s">
        <v>299</v>
      </c>
      <c s="34" t="s">
        <v>4321</v>
      </c>
      <c s="35" t="s">
        <v>5</v>
      </c>
      <c s="6" t="s">
        <v>4322</v>
      </c>
      <c s="36" t="s">
        <v>79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56</v>
      </c>
      <c>
        <f>(M197*21)/100</f>
      </c>
      <c t="s">
        <v>28</v>
      </c>
    </row>
    <row r="198" spans="1:5" ht="12.75">
      <c r="A198" s="35" t="s">
        <v>57</v>
      </c>
      <c r="E198" s="39" t="s">
        <v>5</v>
      </c>
    </row>
    <row r="199" spans="1:5" ht="51">
      <c r="A199" s="35" t="s">
        <v>59</v>
      </c>
      <c r="E199" s="40" t="s">
        <v>4323</v>
      </c>
    </row>
    <row r="200" spans="1:5" ht="409.5">
      <c r="A200" t="s">
        <v>60</v>
      </c>
      <c r="E200" s="39" t="s">
        <v>4324</v>
      </c>
    </row>
    <row r="201" spans="1:16" ht="12.75">
      <c r="A201" t="s">
        <v>50</v>
      </c>
      <c s="34" t="s">
        <v>302</v>
      </c>
      <c s="34" t="s">
        <v>2785</v>
      </c>
      <c s="35" t="s">
        <v>5</v>
      </c>
      <c s="6" t="s">
        <v>4325</v>
      </c>
      <c s="36" t="s">
        <v>79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56</v>
      </c>
      <c>
        <f>(M201*21)/100</f>
      </c>
      <c t="s">
        <v>28</v>
      </c>
    </row>
    <row r="202" spans="1:5" ht="12.75">
      <c r="A202" s="35" t="s">
        <v>57</v>
      </c>
      <c r="E202" s="39" t="s">
        <v>5</v>
      </c>
    </row>
    <row r="203" spans="1:5" ht="51">
      <c r="A203" s="35" t="s">
        <v>59</v>
      </c>
      <c r="E203" s="40" t="s">
        <v>4326</v>
      </c>
    </row>
    <row r="204" spans="1:5" ht="102">
      <c r="A204" t="s">
        <v>60</v>
      </c>
      <c r="E204" s="39" t="s">
        <v>4327</v>
      </c>
    </row>
    <row r="205" spans="1:13" ht="12.75">
      <c r="A205" t="s">
        <v>47</v>
      </c>
      <c r="C205" s="31" t="s">
        <v>85</v>
      </c>
      <c r="E205" s="33" t="s">
        <v>2337</v>
      </c>
      <c r="J205" s="32">
        <f>0</f>
      </c>
      <c s="32">
        <f>0</f>
      </c>
      <c s="32">
        <f>0+L206+L210+L214+L218+L222+L226+L230+L234+L238+L242+L246+L250+L254</f>
      </c>
      <c s="32">
        <f>0+M206+M210+M214+M218+M222+M226+M230+M234+M238+M242+M246+M250+M254</f>
      </c>
    </row>
    <row r="206" spans="1:16" ht="12.75">
      <c r="A206" t="s">
        <v>50</v>
      </c>
      <c s="34" t="s">
        <v>305</v>
      </c>
      <c s="34" t="s">
        <v>2955</v>
      </c>
      <c s="35" t="s">
        <v>5</v>
      </c>
      <c s="6" t="s">
        <v>2956</v>
      </c>
      <c s="36" t="s">
        <v>69</v>
      </c>
      <c s="37">
        <v>185.24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70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25.5">
      <c r="A208" s="35" t="s">
        <v>59</v>
      </c>
      <c r="E208" s="40" t="s">
        <v>4328</v>
      </c>
    </row>
    <row r="209" spans="1:5" ht="51">
      <c r="A209" t="s">
        <v>60</v>
      </c>
      <c r="E209" s="39" t="s">
        <v>2520</v>
      </c>
    </row>
    <row r="210" spans="1:16" ht="12.75">
      <c r="A210" t="s">
        <v>50</v>
      </c>
      <c s="34" t="s">
        <v>308</v>
      </c>
      <c s="34" t="s">
        <v>4329</v>
      </c>
      <c s="35" t="s">
        <v>5</v>
      </c>
      <c s="6" t="s">
        <v>4330</v>
      </c>
      <c s="36" t="s">
        <v>2675</v>
      </c>
      <c s="37">
        <v>49.896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70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38.25">
      <c r="A212" s="35" t="s">
        <v>59</v>
      </c>
      <c r="E212" s="40" t="s">
        <v>4331</v>
      </c>
    </row>
    <row r="213" spans="1:5" ht="25.5">
      <c r="A213" t="s">
        <v>60</v>
      </c>
      <c r="E213" s="39" t="s">
        <v>3397</v>
      </c>
    </row>
    <row r="214" spans="1:16" ht="12.75">
      <c r="A214" t="s">
        <v>50</v>
      </c>
      <c s="34" t="s">
        <v>311</v>
      </c>
      <c s="34" t="s">
        <v>3674</v>
      </c>
      <c s="35" t="s">
        <v>5</v>
      </c>
      <c s="6" t="s">
        <v>3675</v>
      </c>
      <c s="36" t="s">
        <v>144</v>
      </c>
      <c s="37">
        <v>35.4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70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38.25">
      <c r="A216" s="35" t="s">
        <v>59</v>
      </c>
      <c r="E216" s="40" t="s">
        <v>4332</v>
      </c>
    </row>
    <row r="217" spans="1:5" ht="114.75">
      <c r="A217" t="s">
        <v>60</v>
      </c>
      <c r="E217" s="39" t="s">
        <v>2327</v>
      </c>
    </row>
    <row r="218" spans="1:16" ht="12.75">
      <c r="A218" t="s">
        <v>50</v>
      </c>
      <c s="34" t="s">
        <v>314</v>
      </c>
      <c s="34" t="s">
        <v>3052</v>
      </c>
      <c s="35" t="s">
        <v>5</v>
      </c>
      <c s="6" t="s">
        <v>3053</v>
      </c>
      <c s="36" t="s">
        <v>144</v>
      </c>
      <c s="37">
        <v>33.64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70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127.5">
      <c r="A220" s="35" t="s">
        <v>59</v>
      </c>
      <c r="E220" s="40" t="s">
        <v>4333</v>
      </c>
    </row>
    <row r="221" spans="1:5" ht="114.75">
      <c r="A221" t="s">
        <v>60</v>
      </c>
      <c r="E221" s="39" t="s">
        <v>2327</v>
      </c>
    </row>
    <row r="222" spans="1:16" ht="12.75">
      <c r="A222" t="s">
        <v>50</v>
      </c>
      <c s="34" t="s">
        <v>317</v>
      </c>
      <c s="34" t="s">
        <v>2851</v>
      </c>
      <c s="35" t="s">
        <v>5</v>
      </c>
      <c s="6" t="s">
        <v>2852</v>
      </c>
      <c s="36" t="s">
        <v>69</v>
      </c>
      <c s="37">
        <v>15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70</v>
      </c>
      <c>
        <f>(M222*21)/100</f>
      </c>
      <c t="s">
        <v>28</v>
      </c>
    </row>
    <row r="223" spans="1:5" ht="12.75">
      <c r="A223" s="35" t="s">
        <v>57</v>
      </c>
      <c r="E223" s="39" t="s">
        <v>5</v>
      </c>
    </row>
    <row r="224" spans="1:5" ht="51">
      <c r="A224" s="35" t="s">
        <v>59</v>
      </c>
      <c r="E224" s="40" t="s">
        <v>4334</v>
      </c>
    </row>
    <row r="225" spans="1:5" ht="76.5">
      <c r="A225" t="s">
        <v>60</v>
      </c>
      <c r="E225" s="39" t="s">
        <v>2854</v>
      </c>
    </row>
    <row r="226" spans="1:16" ht="12.75">
      <c r="A226" t="s">
        <v>50</v>
      </c>
      <c s="34" t="s">
        <v>320</v>
      </c>
      <c s="34" t="s">
        <v>2966</v>
      </c>
      <c s="35" t="s">
        <v>5</v>
      </c>
      <c s="6" t="s">
        <v>2975</v>
      </c>
      <c s="36" t="s">
        <v>151</v>
      </c>
      <c s="37">
        <v>1.89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56</v>
      </c>
      <c>
        <f>(M226*21)/100</f>
      </c>
      <c t="s">
        <v>28</v>
      </c>
    </row>
    <row r="227" spans="1:5" ht="12.75">
      <c r="A227" s="35" t="s">
        <v>57</v>
      </c>
      <c r="E227" s="39" t="s">
        <v>5</v>
      </c>
    </row>
    <row r="228" spans="1:5" ht="89.25">
      <c r="A228" s="35" t="s">
        <v>59</v>
      </c>
      <c r="E228" s="40" t="s">
        <v>4335</v>
      </c>
    </row>
    <row r="229" spans="1:5" ht="229.5">
      <c r="A229" t="s">
        <v>60</v>
      </c>
      <c r="E229" s="39" t="s">
        <v>2969</v>
      </c>
    </row>
    <row r="230" spans="1:16" ht="12.75">
      <c r="A230" t="s">
        <v>50</v>
      </c>
      <c s="34" t="s">
        <v>323</v>
      </c>
      <c s="34" t="s">
        <v>2970</v>
      </c>
      <c s="35" t="s">
        <v>5</v>
      </c>
      <c s="6" t="s">
        <v>4336</v>
      </c>
      <c s="36" t="s">
        <v>69</v>
      </c>
      <c s="37">
        <v>2.1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56</v>
      </c>
      <c>
        <f>(M230*21)/100</f>
      </c>
      <c t="s">
        <v>28</v>
      </c>
    </row>
    <row r="231" spans="1:5" ht="12.75">
      <c r="A231" s="35" t="s">
        <v>57</v>
      </c>
      <c r="E231" s="39" t="s">
        <v>5</v>
      </c>
    </row>
    <row r="232" spans="1:5" ht="76.5">
      <c r="A232" s="35" t="s">
        <v>59</v>
      </c>
      <c r="E232" s="40" t="s">
        <v>4337</v>
      </c>
    </row>
    <row r="233" spans="1:5" ht="229.5">
      <c r="A233" t="s">
        <v>60</v>
      </c>
      <c r="E233" s="39" t="s">
        <v>2973</v>
      </c>
    </row>
    <row r="234" spans="1:16" ht="12.75">
      <c r="A234" t="s">
        <v>50</v>
      </c>
      <c s="34" t="s">
        <v>327</v>
      </c>
      <c s="34" t="s">
        <v>4338</v>
      </c>
      <c s="35" t="s">
        <v>5</v>
      </c>
      <c s="6" t="s">
        <v>4339</v>
      </c>
      <c s="36" t="s">
        <v>151</v>
      </c>
      <c s="37">
        <v>10.5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56</v>
      </c>
      <c>
        <f>(M234*21)/100</f>
      </c>
      <c t="s">
        <v>28</v>
      </c>
    </row>
    <row r="235" spans="1:5" ht="12.75">
      <c r="A235" s="35" t="s">
        <v>57</v>
      </c>
      <c r="E235" s="39" t="s">
        <v>5</v>
      </c>
    </row>
    <row r="236" spans="1:5" ht="76.5">
      <c r="A236" s="35" t="s">
        <v>59</v>
      </c>
      <c r="E236" s="40" t="s">
        <v>4340</v>
      </c>
    </row>
    <row r="237" spans="1:5" ht="229.5">
      <c r="A237" t="s">
        <v>60</v>
      </c>
      <c r="E237" s="39" t="s">
        <v>2973</v>
      </c>
    </row>
    <row r="238" spans="1:16" ht="12.75">
      <c r="A238" t="s">
        <v>50</v>
      </c>
      <c s="34" t="s">
        <v>330</v>
      </c>
      <c s="34" t="s">
        <v>2978</v>
      </c>
      <c s="35" t="s">
        <v>5</v>
      </c>
      <c s="6" t="s">
        <v>4341</v>
      </c>
      <c s="36" t="s">
        <v>151</v>
      </c>
      <c s="37">
        <v>7.455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56</v>
      </c>
      <c>
        <f>(M238*21)/100</f>
      </c>
      <c t="s">
        <v>28</v>
      </c>
    </row>
    <row r="239" spans="1:5" ht="12.75">
      <c r="A239" s="35" t="s">
        <v>57</v>
      </c>
      <c r="E239" s="39" t="s">
        <v>5</v>
      </c>
    </row>
    <row r="240" spans="1:5" ht="76.5">
      <c r="A240" s="35" t="s">
        <v>59</v>
      </c>
      <c r="E240" s="40" t="s">
        <v>4342</v>
      </c>
    </row>
    <row r="241" spans="1:5" ht="229.5">
      <c r="A241" t="s">
        <v>60</v>
      </c>
      <c r="E241" s="39" t="s">
        <v>2981</v>
      </c>
    </row>
    <row r="242" spans="1:16" ht="25.5">
      <c r="A242" t="s">
        <v>50</v>
      </c>
      <c s="34" t="s">
        <v>333</v>
      </c>
      <c s="34" t="s">
        <v>4343</v>
      </c>
      <c s="35" t="s">
        <v>5</v>
      </c>
      <c s="6" t="s">
        <v>4344</v>
      </c>
      <c s="36" t="s">
        <v>1281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56</v>
      </c>
      <c>
        <f>(M242*21)/100</f>
      </c>
      <c t="s">
        <v>28</v>
      </c>
    </row>
    <row r="243" spans="1:5" ht="12.75">
      <c r="A243" s="35" t="s">
        <v>57</v>
      </c>
      <c r="E243" s="39" t="s">
        <v>5</v>
      </c>
    </row>
    <row r="244" spans="1:5" ht="51">
      <c r="A244" s="35" t="s">
        <v>59</v>
      </c>
      <c r="E244" s="40" t="s">
        <v>4345</v>
      </c>
    </row>
    <row r="245" spans="1:5" ht="76.5">
      <c r="A245" t="s">
        <v>60</v>
      </c>
      <c r="E245" s="39" t="s">
        <v>4346</v>
      </c>
    </row>
    <row r="246" spans="1:16" ht="12.75">
      <c r="A246" t="s">
        <v>50</v>
      </c>
      <c s="34" t="s">
        <v>336</v>
      </c>
      <c s="34" t="s">
        <v>4347</v>
      </c>
      <c s="35" t="s">
        <v>5</v>
      </c>
      <c s="6" t="s">
        <v>4348</v>
      </c>
      <c s="36" t="s">
        <v>69</v>
      </c>
      <c s="37">
        <v>28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56</v>
      </c>
      <c>
        <f>(M246*21)/100</f>
      </c>
      <c t="s">
        <v>28</v>
      </c>
    </row>
    <row r="247" spans="1:5" ht="12.75">
      <c r="A247" s="35" t="s">
        <v>57</v>
      </c>
      <c r="E247" s="39" t="s">
        <v>5</v>
      </c>
    </row>
    <row r="248" spans="1:5" ht="25.5">
      <c r="A248" s="35" t="s">
        <v>59</v>
      </c>
      <c r="E248" s="40" t="s">
        <v>4349</v>
      </c>
    </row>
    <row r="249" spans="1:5" ht="153">
      <c r="A249" t="s">
        <v>60</v>
      </c>
      <c r="E249" s="39" t="s">
        <v>4350</v>
      </c>
    </row>
    <row r="250" spans="1:16" ht="12.75">
      <c r="A250" t="s">
        <v>50</v>
      </c>
      <c s="34" t="s">
        <v>339</v>
      </c>
      <c s="34" t="s">
        <v>4351</v>
      </c>
      <c s="35" t="s">
        <v>5</v>
      </c>
      <c s="6" t="s">
        <v>4352</v>
      </c>
      <c s="36" t="s">
        <v>69</v>
      </c>
      <c s="37">
        <v>30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56</v>
      </c>
      <c>
        <f>(M250*21)/100</f>
      </c>
      <c t="s">
        <v>28</v>
      </c>
    </row>
    <row r="251" spans="1:5" ht="12.75">
      <c r="A251" s="35" t="s">
        <v>57</v>
      </c>
      <c r="E251" s="39" t="s">
        <v>5</v>
      </c>
    </row>
    <row r="252" spans="1:5" ht="38.25">
      <c r="A252" s="35" t="s">
        <v>59</v>
      </c>
      <c r="E252" s="40" t="s">
        <v>4353</v>
      </c>
    </row>
    <row r="253" spans="1:5" ht="153">
      <c r="A253" t="s">
        <v>60</v>
      </c>
      <c r="E253" s="39" t="s">
        <v>4350</v>
      </c>
    </row>
    <row r="254" spans="1:16" ht="12.75">
      <c r="A254" t="s">
        <v>50</v>
      </c>
      <c s="34" t="s">
        <v>342</v>
      </c>
      <c s="34" t="s">
        <v>4354</v>
      </c>
      <c s="35" t="s">
        <v>5</v>
      </c>
      <c s="6" t="s">
        <v>4355</v>
      </c>
      <c s="36" t="s">
        <v>69</v>
      </c>
      <c s="37">
        <v>100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56</v>
      </c>
      <c>
        <f>(M254*21)/100</f>
      </c>
      <c t="s">
        <v>28</v>
      </c>
    </row>
    <row r="255" spans="1:5" ht="12.75">
      <c r="A255" s="35" t="s">
        <v>57</v>
      </c>
      <c r="E255" s="39" t="s">
        <v>5</v>
      </c>
    </row>
    <row r="256" spans="1:5" ht="38.25">
      <c r="A256" s="35" t="s">
        <v>59</v>
      </c>
      <c r="E256" s="40" t="s">
        <v>4356</v>
      </c>
    </row>
    <row r="257" spans="1:5" ht="153">
      <c r="A257" t="s">
        <v>60</v>
      </c>
      <c r="E257" s="39" t="s">
        <v>4357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4220</v>
      </c>
      <c s="41">
        <f>Rekapitulace!C79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4220</v>
      </c>
      <c r="E4" s="26" t="s">
        <v>4221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COUNTIFS(L8:L106,"=0",A8:A106,"P")+COUNTIFS(L8:L106,"",A8:A106,"P")+SUM(Q8:Q106)</f>
      </c>
    </row>
    <row r="8" spans="1:13" ht="12.75">
      <c r="A8" t="s">
        <v>45</v>
      </c>
      <c r="C8" s="28" t="s">
        <v>4360</v>
      </c>
      <c r="E8" s="30" t="s">
        <v>4359</v>
      </c>
      <c r="J8" s="29">
        <f>0+J9+J22+J39+J48+J85</f>
      </c>
      <c s="29">
        <f>0+K9+K22+K39+K48+K85</f>
      </c>
      <c s="29">
        <f>0+L9+L22+L39+L48+L85</f>
      </c>
      <c s="29">
        <f>0+M9+M22+M39+M48+M85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537</v>
      </c>
      <c s="35" t="s">
        <v>538</v>
      </c>
      <c s="6" t="s">
        <v>2865</v>
      </c>
      <c s="36" t="s">
        <v>55</v>
      </c>
      <c s="37">
        <v>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4361</v>
      </c>
    </row>
    <row r="13" spans="1:5" ht="255">
      <c r="A13" t="s">
        <v>60</v>
      </c>
      <c r="E13" s="39" t="s">
        <v>2867</v>
      </c>
    </row>
    <row r="14" spans="1:16" ht="25.5">
      <c r="A14" t="s">
        <v>50</v>
      </c>
      <c s="34" t="s">
        <v>28</v>
      </c>
      <c s="34" t="s">
        <v>240</v>
      </c>
      <c s="35" t="s">
        <v>241</v>
      </c>
      <c s="6" t="s">
        <v>3061</v>
      </c>
      <c s="36" t="s">
        <v>55</v>
      </c>
      <c s="37">
        <v>68.2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38.25">
      <c r="A16" s="35" t="s">
        <v>59</v>
      </c>
      <c r="E16" s="40" t="s">
        <v>4362</v>
      </c>
    </row>
    <row r="17" spans="1:5" ht="242.25">
      <c r="A17" t="s">
        <v>60</v>
      </c>
      <c r="E17" s="39" t="s">
        <v>3063</v>
      </c>
    </row>
    <row r="18" spans="1:16" ht="25.5">
      <c r="A18" t="s">
        <v>50</v>
      </c>
      <c s="34" t="s">
        <v>26</v>
      </c>
      <c s="34" t="s">
        <v>3065</v>
      </c>
      <c s="35" t="s">
        <v>3066</v>
      </c>
      <c s="6" t="s">
        <v>3067</v>
      </c>
      <c s="36" t="s">
        <v>55</v>
      </c>
      <c s="37">
        <v>212.1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38.25">
      <c r="A20" s="35" t="s">
        <v>59</v>
      </c>
      <c r="E20" s="40" t="s">
        <v>4363</v>
      </c>
    </row>
    <row r="21" spans="1:5" ht="242.25">
      <c r="A21" t="s">
        <v>60</v>
      </c>
      <c r="E21" s="39" t="s">
        <v>846</v>
      </c>
    </row>
    <row r="22" spans="1:13" ht="12.75">
      <c r="A22" t="s">
        <v>47</v>
      </c>
      <c r="C22" s="31" t="s">
        <v>51</v>
      </c>
      <c r="E22" s="33" t="s">
        <v>957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50</v>
      </c>
      <c s="34" t="s">
        <v>4</v>
      </c>
      <c s="34" t="s">
        <v>3035</v>
      </c>
      <c s="35" t="s">
        <v>5</v>
      </c>
      <c s="6" t="s">
        <v>3036</v>
      </c>
      <c s="36" t="s">
        <v>144</v>
      </c>
      <c s="37">
        <v>106.05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51">
      <c r="A25" s="35" t="s">
        <v>59</v>
      </c>
      <c r="E25" s="40" t="s">
        <v>4364</v>
      </c>
    </row>
    <row r="26" spans="1:5" ht="63.75">
      <c r="A26" t="s">
        <v>60</v>
      </c>
      <c r="E26" s="39" t="s">
        <v>3038</v>
      </c>
    </row>
    <row r="27" spans="1:16" ht="12.75">
      <c r="A27" t="s">
        <v>50</v>
      </c>
      <c s="34" t="s">
        <v>74</v>
      </c>
      <c s="34" t="s">
        <v>2868</v>
      </c>
      <c s="35" t="s">
        <v>5</v>
      </c>
      <c s="6" t="s">
        <v>2869</v>
      </c>
      <c s="36" t="s">
        <v>144</v>
      </c>
      <c s="37">
        <v>48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51">
      <c r="A29" s="35" t="s">
        <v>59</v>
      </c>
      <c r="E29" s="40" t="s">
        <v>4365</v>
      </c>
    </row>
    <row r="30" spans="1:5" ht="369.75">
      <c r="A30" t="s">
        <v>60</v>
      </c>
      <c r="E30" s="39" t="s">
        <v>2871</v>
      </c>
    </row>
    <row r="31" spans="1:16" ht="12.75">
      <c r="A31" t="s">
        <v>50</v>
      </c>
      <c s="34" t="s">
        <v>27</v>
      </c>
      <c s="34" t="s">
        <v>2882</v>
      </c>
      <c s="35" t="s">
        <v>5</v>
      </c>
      <c s="6" t="s">
        <v>2883</v>
      </c>
      <c s="36" t="s">
        <v>151</v>
      </c>
      <c s="37">
        <v>421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38.25">
      <c r="A33" s="35" t="s">
        <v>59</v>
      </c>
      <c r="E33" s="40" t="s">
        <v>4366</v>
      </c>
    </row>
    <row r="34" spans="1:5" ht="25.5">
      <c r="A34" t="s">
        <v>60</v>
      </c>
      <c r="E34" s="39" t="s">
        <v>2740</v>
      </c>
    </row>
    <row r="35" spans="1:16" ht="12.75">
      <c r="A35" t="s">
        <v>50</v>
      </c>
      <c s="34" t="s">
        <v>65</v>
      </c>
      <c s="34" t="s">
        <v>4367</v>
      </c>
      <c s="35" t="s">
        <v>5</v>
      </c>
      <c s="6" t="s">
        <v>3071</v>
      </c>
      <c s="36" t="s">
        <v>144</v>
      </c>
      <c s="37">
        <v>31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38.25">
      <c r="A37" s="35" t="s">
        <v>59</v>
      </c>
      <c r="E37" s="40" t="s">
        <v>4368</v>
      </c>
    </row>
    <row r="38" spans="1:5" ht="63.75">
      <c r="A38" t="s">
        <v>60</v>
      </c>
      <c r="E38" s="39" t="s">
        <v>3038</v>
      </c>
    </row>
    <row r="39" spans="1:13" ht="12.75">
      <c r="A39" t="s">
        <v>47</v>
      </c>
      <c r="C39" s="31" t="s">
        <v>4</v>
      </c>
      <c r="E39" s="33" t="s">
        <v>2328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50</v>
      </c>
      <c s="34" t="s">
        <v>82</v>
      </c>
      <c s="34" t="s">
        <v>543</v>
      </c>
      <c s="35" t="s">
        <v>5</v>
      </c>
      <c s="6" t="s">
        <v>544</v>
      </c>
      <c s="36" t="s">
        <v>144</v>
      </c>
      <c s="37">
        <v>4.72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38.25">
      <c r="A42" s="35" t="s">
        <v>59</v>
      </c>
      <c r="E42" s="40" t="s">
        <v>4369</v>
      </c>
    </row>
    <row r="43" spans="1:5" ht="38.25">
      <c r="A43" t="s">
        <v>60</v>
      </c>
      <c r="E43" s="39" t="s">
        <v>2913</v>
      </c>
    </row>
    <row r="44" spans="1:16" ht="12.75">
      <c r="A44" t="s">
        <v>50</v>
      </c>
      <c s="34" t="s">
        <v>85</v>
      </c>
      <c s="34" t="s">
        <v>2329</v>
      </c>
      <c s="35" t="s">
        <v>5</v>
      </c>
      <c s="6" t="s">
        <v>2330</v>
      </c>
      <c s="36" t="s">
        <v>144</v>
      </c>
      <c s="37">
        <v>0.11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38.25">
      <c r="A46" s="35" t="s">
        <v>59</v>
      </c>
      <c r="E46" s="40" t="s">
        <v>4370</v>
      </c>
    </row>
    <row r="47" spans="1:5" ht="293.25">
      <c r="A47" t="s">
        <v>60</v>
      </c>
      <c r="E47" s="39" t="s">
        <v>2332</v>
      </c>
    </row>
    <row r="48" spans="1:13" ht="12.75">
      <c r="A48" t="s">
        <v>47</v>
      </c>
      <c r="C48" s="31" t="s">
        <v>74</v>
      </c>
      <c r="E48" s="33" t="s">
        <v>2439</v>
      </c>
      <c r="J48" s="32">
        <f>0</f>
      </c>
      <c s="32">
        <f>0</f>
      </c>
      <c s="32">
        <f>0+L49+L53+L57+L61+L65+L69+L73+L77+L81</f>
      </c>
      <c s="32">
        <f>0+M49+M53+M57+M61+M65+M69+M73+M77+M81</f>
      </c>
    </row>
    <row r="49" spans="1:16" ht="12.75">
      <c r="A49" t="s">
        <v>50</v>
      </c>
      <c s="34" t="s">
        <v>88</v>
      </c>
      <c s="34" t="s">
        <v>4294</v>
      </c>
      <c s="35" t="s">
        <v>5</v>
      </c>
      <c s="6" t="s">
        <v>4295</v>
      </c>
      <c s="36" t="s">
        <v>151</v>
      </c>
      <c s="37">
        <v>118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38.25">
      <c r="A51" s="35" t="s">
        <v>59</v>
      </c>
      <c r="E51" s="40" t="s">
        <v>4371</v>
      </c>
    </row>
    <row r="52" spans="1:5" ht="51">
      <c r="A52" t="s">
        <v>60</v>
      </c>
      <c r="E52" s="39" t="s">
        <v>2509</v>
      </c>
    </row>
    <row r="53" spans="1:16" ht="12.75">
      <c r="A53" t="s">
        <v>50</v>
      </c>
      <c s="34" t="s">
        <v>91</v>
      </c>
      <c s="34" t="s">
        <v>2506</v>
      </c>
      <c s="35" t="s">
        <v>5</v>
      </c>
      <c s="6" t="s">
        <v>2507</v>
      </c>
      <c s="36" t="s">
        <v>151</v>
      </c>
      <c s="37">
        <v>303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38.25">
      <c r="A55" s="35" t="s">
        <v>59</v>
      </c>
      <c r="E55" s="40" t="s">
        <v>4372</v>
      </c>
    </row>
    <row r="56" spans="1:5" ht="51">
      <c r="A56" t="s">
        <v>60</v>
      </c>
      <c r="E56" s="39" t="s">
        <v>2509</v>
      </c>
    </row>
    <row r="57" spans="1:16" ht="12.75">
      <c r="A57" t="s">
        <v>50</v>
      </c>
      <c s="34" t="s">
        <v>94</v>
      </c>
      <c s="34" t="s">
        <v>4373</v>
      </c>
      <c s="35" t="s">
        <v>5</v>
      </c>
      <c s="6" t="s">
        <v>4374</v>
      </c>
      <c s="36" t="s">
        <v>151</v>
      </c>
      <c s="37">
        <v>303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25.5">
      <c r="A59" s="35" t="s">
        <v>59</v>
      </c>
      <c r="E59" s="40" t="s">
        <v>4375</v>
      </c>
    </row>
    <row r="60" spans="1:5" ht="51">
      <c r="A60" t="s">
        <v>60</v>
      </c>
      <c r="E60" s="39" t="s">
        <v>3088</v>
      </c>
    </row>
    <row r="61" spans="1:16" ht="12.75">
      <c r="A61" t="s">
        <v>50</v>
      </c>
      <c s="34" t="s">
        <v>97</v>
      </c>
      <c s="34" t="s">
        <v>4376</v>
      </c>
      <c s="35" t="s">
        <v>5</v>
      </c>
      <c s="6" t="s">
        <v>3090</v>
      </c>
      <c s="36" t="s">
        <v>151</v>
      </c>
      <c s="37">
        <v>303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25.5">
      <c r="A63" s="35" t="s">
        <v>59</v>
      </c>
      <c r="E63" s="40" t="s">
        <v>4375</v>
      </c>
    </row>
    <row r="64" spans="1:5" ht="51">
      <c r="A64" t="s">
        <v>60</v>
      </c>
      <c r="E64" s="39" t="s">
        <v>3088</v>
      </c>
    </row>
    <row r="65" spans="1:16" ht="12.75">
      <c r="A65" t="s">
        <v>50</v>
      </c>
      <c s="34" t="s">
        <v>100</v>
      </c>
      <c s="34" t="s">
        <v>4377</v>
      </c>
      <c s="35" t="s">
        <v>5</v>
      </c>
      <c s="6" t="s">
        <v>3107</v>
      </c>
      <c s="36" t="s">
        <v>69</v>
      </c>
      <c s="37">
        <v>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38.25">
      <c r="A67" s="35" t="s">
        <v>59</v>
      </c>
      <c r="E67" s="40" t="s">
        <v>4378</v>
      </c>
    </row>
    <row r="68" spans="1:5" ht="38.25">
      <c r="A68" t="s">
        <v>60</v>
      </c>
      <c r="E68" s="39" t="s">
        <v>3109</v>
      </c>
    </row>
    <row r="69" spans="1:16" ht="25.5">
      <c r="A69" t="s">
        <v>50</v>
      </c>
      <c s="34" t="s">
        <v>103</v>
      </c>
      <c s="34" t="s">
        <v>3080</v>
      </c>
      <c s="35" t="s">
        <v>5</v>
      </c>
      <c s="6" t="s">
        <v>3081</v>
      </c>
      <c s="36" t="s">
        <v>151</v>
      </c>
      <c s="37">
        <v>421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38.25">
      <c r="A71" s="35" t="s">
        <v>59</v>
      </c>
      <c r="E71" s="40" t="s">
        <v>4379</v>
      </c>
    </row>
    <row r="72" spans="1:5" ht="51">
      <c r="A72" t="s">
        <v>60</v>
      </c>
      <c r="E72" s="39" t="s">
        <v>2509</v>
      </c>
    </row>
    <row r="73" spans="1:16" ht="12.75">
      <c r="A73" t="s">
        <v>50</v>
      </c>
      <c s="34" t="s">
        <v>110</v>
      </c>
      <c s="34" t="s">
        <v>3092</v>
      </c>
      <c s="35" t="s">
        <v>5</v>
      </c>
      <c s="6" t="s">
        <v>3093</v>
      </c>
      <c s="36" t="s">
        <v>151</v>
      </c>
      <c s="37">
        <v>303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25.5">
      <c r="A75" s="35" t="s">
        <v>59</v>
      </c>
      <c r="E75" s="40" t="s">
        <v>4380</v>
      </c>
    </row>
    <row r="76" spans="1:5" ht="140.25">
      <c r="A76" t="s">
        <v>60</v>
      </c>
      <c r="E76" s="39" t="s">
        <v>3095</v>
      </c>
    </row>
    <row r="77" spans="1:16" ht="12.75">
      <c r="A77" t="s">
        <v>50</v>
      </c>
      <c s="34" t="s">
        <v>113</v>
      </c>
      <c s="34" t="s">
        <v>3096</v>
      </c>
      <c s="35" t="s">
        <v>5</v>
      </c>
      <c s="6" t="s">
        <v>3097</v>
      </c>
      <c s="36" t="s">
        <v>151</v>
      </c>
      <c s="37">
        <v>303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25.5">
      <c r="A79" s="35" t="s">
        <v>59</v>
      </c>
      <c r="E79" s="40" t="s">
        <v>4375</v>
      </c>
    </row>
    <row r="80" spans="1:5" ht="140.25">
      <c r="A80" t="s">
        <v>60</v>
      </c>
      <c r="E80" s="39" t="s">
        <v>3095</v>
      </c>
    </row>
    <row r="81" spans="1:16" ht="12.75">
      <c r="A81" t="s">
        <v>50</v>
      </c>
      <c s="34" t="s">
        <v>116</v>
      </c>
      <c s="34" t="s">
        <v>4381</v>
      </c>
      <c s="35" t="s">
        <v>5</v>
      </c>
      <c s="6" t="s">
        <v>4382</v>
      </c>
      <c s="36" t="s">
        <v>151</v>
      </c>
      <c s="37">
        <v>160.75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5</v>
      </c>
    </row>
    <row r="83" spans="1:5" ht="102">
      <c r="A83" s="35" t="s">
        <v>59</v>
      </c>
      <c r="E83" s="40" t="s">
        <v>4383</v>
      </c>
    </row>
    <row r="84" spans="1:5" ht="153">
      <c r="A84" t="s">
        <v>60</v>
      </c>
      <c r="E84" s="39" t="s">
        <v>4384</v>
      </c>
    </row>
    <row r="85" spans="1:13" ht="12.75">
      <c r="A85" t="s">
        <v>47</v>
      </c>
      <c r="C85" s="31" t="s">
        <v>85</v>
      </c>
      <c r="E85" s="33" t="s">
        <v>2337</v>
      </c>
      <c r="J85" s="32">
        <f>0</f>
      </c>
      <c s="32">
        <f>0</f>
      </c>
      <c s="32">
        <f>0+L86+L90+L94+L98+L102+L106</f>
      </c>
      <c s="32">
        <f>0+M86+M90+M94+M98+M102+M106</f>
      </c>
    </row>
    <row r="86" spans="1:16" ht="25.5">
      <c r="A86" t="s">
        <v>50</v>
      </c>
      <c s="34" t="s">
        <v>119</v>
      </c>
      <c s="34" t="s">
        <v>3118</v>
      </c>
      <c s="35" t="s">
        <v>5</v>
      </c>
      <c s="6" t="s">
        <v>3119</v>
      </c>
      <c s="36" t="s">
        <v>151</v>
      </c>
      <c s="37">
        <v>8.75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25.5">
      <c r="A88" s="35" t="s">
        <v>59</v>
      </c>
      <c r="E88" s="40" t="s">
        <v>4385</v>
      </c>
    </row>
    <row r="89" spans="1:5" ht="38.25">
      <c r="A89" t="s">
        <v>60</v>
      </c>
      <c r="E89" s="39" t="s">
        <v>3121</v>
      </c>
    </row>
    <row r="90" spans="1:16" ht="12.75">
      <c r="A90" t="s">
        <v>50</v>
      </c>
      <c s="34" t="s">
        <v>122</v>
      </c>
      <c s="34" t="s">
        <v>2955</v>
      </c>
      <c s="35" t="s">
        <v>5</v>
      </c>
      <c s="6" t="s">
        <v>2956</v>
      </c>
      <c s="36" t="s">
        <v>69</v>
      </c>
      <c s="37">
        <v>8.657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25.5">
      <c r="A92" s="35" t="s">
        <v>59</v>
      </c>
      <c r="E92" s="40" t="s">
        <v>4386</v>
      </c>
    </row>
    <row r="93" spans="1:5" ht="51">
      <c r="A93" t="s">
        <v>60</v>
      </c>
      <c r="E93" s="39" t="s">
        <v>2520</v>
      </c>
    </row>
    <row r="94" spans="1:16" ht="12.75">
      <c r="A94" t="s">
        <v>50</v>
      </c>
      <c s="34" t="s">
        <v>125</v>
      </c>
      <c s="34" t="s">
        <v>2517</v>
      </c>
      <c s="35" t="s">
        <v>5</v>
      </c>
      <c s="6" t="s">
        <v>2518</v>
      </c>
      <c s="36" t="s">
        <v>69</v>
      </c>
      <c s="37">
        <v>46.09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25.5">
      <c r="A96" s="35" t="s">
        <v>59</v>
      </c>
      <c r="E96" s="40" t="s">
        <v>4387</v>
      </c>
    </row>
    <row r="97" spans="1:5" ht="51">
      <c r="A97" t="s">
        <v>60</v>
      </c>
      <c r="E97" s="39" t="s">
        <v>2520</v>
      </c>
    </row>
    <row r="98" spans="1:16" ht="12.75">
      <c r="A98" t="s">
        <v>50</v>
      </c>
      <c s="34" t="s">
        <v>128</v>
      </c>
      <c s="34" t="s">
        <v>3122</v>
      </c>
      <c s="35" t="s">
        <v>5</v>
      </c>
      <c s="6" t="s">
        <v>3123</v>
      </c>
      <c s="36" t="s">
        <v>69</v>
      </c>
      <c s="37">
        <v>77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25.5">
      <c r="A100" s="35" t="s">
        <v>59</v>
      </c>
      <c r="E100" s="40" t="s">
        <v>4388</v>
      </c>
    </row>
    <row r="101" spans="1:5" ht="25.5">
      <c r="A101" t="s">
        <v>60</v>
      </c>
      <c r="E101" s="39" t="s">
        <v>3125</v>
      </c>
    </row>
    <row r="102" spans="1:16" ht="25.5">
      <c r="A102" t="s">
        <v>50</v>
      </c>
      <c s="34" t="s">
        <v>179</v>
      </c>
      <c s="34" t="s">
        <v>4389</v>
      </c>
      <c s="35" t="s">
        <v>5</v>
      </c>
      <c s="6" t="s">
        <v>4390</v>
      </c>
      <c s="36" t="s">
        <v>79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56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25.5">
      <c r="A104" s="35" t="s">
        <v>59</v>
      </c>
      <c r="E104" s="40" t="s">
        <v>4391</v>
      </c>
    </row>
    <row r="105" spans="1:5" ht="38.25">
      <c r="A105" t="s">
        <v>60</v>
      </c>
      <c r="E105" s="39" t="s">
        <v>4392</v>
      </c>
    </row>
    <row r="106" spans="1:16" ht="12.75">
      <c r="A106" t="s">
        <v>50</v>
      </c>
      <c s="34" t="s">
        <v>180</v>
      </c>
      <c s="34" t="s">
        <v>4393</v>
      </c>
      <c s="35" t="s">
        <v>5</v>
      </c>
      <c s="6" t="s">
        <v>4394</v>
      </c>
      <c s="36" t="s">
        <v>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56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25.5">
      <c r="A108" s="35" t="s">
        <v>59</v>
      </c>
      <c r="E108" s="40" t="s">
        <v>4391</v>
      </c>
    </row>
    <row r="109" spans="1:5" ht="114.75">
      <c r="A109" t="s">
        <v>60</v>
      </c>
      <c r="E109" s="39" t="s">
        <v>2360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4395</v>
      </c>
      <c s="41">
        <f>Rekapitulace!C83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4395</v>
      </c>
      <c r="E4" s="26" t="s">
        <v>4396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COUNTIFS(L8:L91,"=0",A8:A91,"P")+COUNTIFS(L8:L91,"",A8:A91,"P")+SUM(Q8:Q91)</f>
      </c>
    </row>
    <row r="8" spans="1:13" ht="12.75">
      <c r="A8" t="s">
        <v>45</v>
      </c>
      <c r="C8" s="28" t="s">
        <v>4399</v>
      </c>
      <c r="E8" s="30" t="s">
        <v>4398</v>
      </c>
      <c r="J8" s="29">
        <f>0+J9+J14+J27+J36+J69+J78</f>
      </c>
      <c s="29">
        <f>0+K9+K14+K27+K36+K69+K78</f>
      </c>
      <c s="29">
        <f>0+L9+L14+L27+L36+L69+L78</f>
      </c>
      <c s="29">
        <f>0+M9+M14+M27+M36+M69+M78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537</v>
      </c>
      <c s="35" t="s">
        <v>538</v>
      </c>
      <c s="6" t="s">
        <v>2865</v>
      </c>
      <c s="36" t="s">
        <v>55</v>
      </c>
      <c s="37">
        <v>349.416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4400</v>
      </c>
    </row>
    <row r="13" spans="1:5" ht="255">
      <c r="A13" t="s">
        <v>60</v>
      </c>
      <c r="E13" s="39" t="s">
        <v>2867</v>
      </c>
    </row>
    <row r="14" spans="1:13" ht="12.75">
      <c r="A14" t="s">
        <v>47</v>
      </c>
      <c r="C14" s="31" t="s">
        <v>51</v>
      </c>
      <c r="E14" s="33" t="s">
        <v>957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540</v>
      </c>
      <c s="35" t="s">
        <v>5</v>
      </c>
      <c s="6" t="s">
        <v>541</v>
      </c>
      <c s="36" t="s">
        <v>144</v>
      </c>
      <c s="37">
        <v>433.49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2.75">
      <c r="A17" s="35" t="s">
        <v>59</v>
      </c>
      <c r="E17" s="40" t="s">
        <v>4401</v>
      </c>
    </row>
    <row r="18" spans="1:5" ht="318.75">
      <c r="A18" t="s">
        <v>60</v>
      </c>
      <c r="E18" s="39" t="s">
        <v>4248</v>
      </c>
    </row>
    <row r="19" spans="1:16" ht="12.75">
      <c r="A19" t="s">
        <v>50</v>
      </c>
      <c s="34" t="s">
        <v>26</v>
      </c>
      <c s="34" t="s">
        <v>147</v>
      </c>
      <c s="35" t="s">
        <v>5</v>
      </c>
      <c s="6" t="s">
        <v>148</v>
      </c>
      <c s="36" t="s">
        <v>144</v>
      </c>
      <c s="37">
        <v>258.782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89.25">
      <c r="A21" s="35" t="s">
        <v>59</v>
      </c>
      <c r="E21" s="40" t="s">
        <v>4402</v>
      </c>
    </row>
    <row r="22" spans="1:5" ht="229.5">
      <c r="A22" t="s">
        <v>60</v>
      </c>
      <c r="E22" s="39" t="s">
        <v>2811</v>
      </c>
    </row>
    <row r="23" spans="1:16" ht="12.75">
      <c r="A23" t="s">
        <v>50</v>
      </c>
      <c s="34" t="s">
        <v>4</v>
      </c>
      <c s="34" t="s">
        <v>3478</v>
      </c>
      <c s="35" t="s">
        <v>5</v>
      </c>
      <c s="6" t="s">
        <v>3479</v>
      </c>
      <c s="36" t="s">
        <v>144</v>
      </c>
      <c s="37">
        <v>49.181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16.75">
      <c r="A25" s="35" t="s">
        <v>59</v>
      </c>
      <c r="E25" s="40" t="s">
        <v>4403</v>
      </c>
    </row>
    <row r="26" spans="1:5" ht="293.25">
      <c r="A26" t="s">
        <v>60</v>
      </c>
      <c r="E26" s="39" t="s">
        <v>3482</v>
      </c>
    </row>
    <row r="27" spans="1:13" ht="12.75">
      <c r="A27" t="s">
        <v>47</v>
      </c>
      <c r="C27" s="31" t="s">
        <v>28</v>
      </c>
      <c r="E27" s="33" t="s">
        <v>2323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50</v>
      </c>
      <c s="34" t="s">
        <v>74</v>
      </c>
      <c s="34" t="s">
        <v>4404</v>
      </c>
      <c s="35" t="s">
        <v>5</v>
      </c>
      <c s="6" t="s">
        <v>4405</v>
      </c>
      <c s="36" t="s">
        <v>144</v>
      </c>
      <c s="37">
        <v>0.792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4406</v>
      </c>
    </row>
    <row r="30" spans="1:5" ht="25.5">
      <c r="A30" s="35" t="s">
        <v>59</v>
      </c>
      <c r="E30" s="40" t="s">
        <v>4407</v>
      </c>
    </row>
    <row r="31" spans="1:5" ht="38.25">
      <c r="A31" t="s">
        <v>60</v>
      </c>
      <c r="E31" s="39" t="s">
        <v>2913</v>
      </c>
    </row>
    <row r="32" spans="1:16" ht="12.75">
      <c r="A32" t="s">
        <v>50</v>
      </c>
      <c s="34" t="s">
        <v>27</v>
      </c>
      <c s="34" t="s">
        <v>2885</v>
      </c>
      <c s="35" t="s">
        <v>5</v>
      </c>
      <c s="6" t="s">
        <v>2886</v>
      </c>
      <c s="36" t="s">
        <v>144</v>
      </c>
      <c s="37">
        <v>5.913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76.5">
      <c r="A34" s="35" t="s">
        <v>59</v>
      </c>
      <c r="E34" s="40" t="s">
        <v>4408</v>
      </c>
    </row>
    <row r="35" spans="1:5" ht="369.75">
      <c r="A35" t="s">
        <v>60</v>
      </c>
      <c r="E35" s="39" t="s">
        <v>2888</v>
      </c>
    </row>
    <row r="36" spans="1:13" ht="12.75">
      <c r="A36" t="s">
        <v>47</v>
      </c>
      <c r="C36" s="31" t="s">
        <v>26</v>
      </c>
      <c r="E36" s="33" t="s">
        <v>4409</v>
      </c>
      <c r="J36" s="32">
        <f>0</f>
      </c>
      <c s="32">
        <f>0</f>
      </c>
      <c s="32">
        <f>0+L37+L41+L45+L49+L53+L57+L61+L65</f>
      </c>
      <c s="32">
        <f>0+M37+M41+M45+M49+M53+M57+M61+M65</f>
      </c>
    </row>
    <row r="37" spans="1:16" ht="12.75">
      <c r="A37" t="s">
        <v>50</v>
      </c>
      <c s="34" t="s">
        <v>65</v>
      </c>
      <c s="34" t="s">
        <v>4410</v>
      </c>
      <c s="35" t="s">
        <v>5</v>
      </c>
      <c s="6" t="s">
        <v>4411</v>
      </c>
      <c s="36" t="s">
        <v>69</v>
      </c>
      <c s="37">
        <v>17.6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12.75">
      <c r="A39" s="35" t="s">
        <v>59</v>
      </c>
      <c r="E39" s="40" t="s">
        <v>4412</v>
      </c>
    </row>
    <row r="40" spans="1:5" ht="165.75">
      <c r="A40" t="s">
        <v>60</v>
      </c>
      <c r="E40" s="39" t="s">
        <v>2755</v>
      </c>
    </row>
    <row r="41" spans="1:16" ht="12.75">
      <c r="A41" t="s">
        <v>50</v>
      </c>
      <c s="34" t="s">
        <v>82</v>
      </c>
      <c s="34" t="s">
        <v>4413</v>
      </c>
      <c s="35" t="s">
        <v>5</v>
      </c>
      <c s="6" t="s">
        <v>4414</v>
      </c>
      <c s="36" t="s">
        <v>144</v>
      </c>
      <c s="37">
        <v>29.008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14.75">
      <c r="A42" s="35" t="s">
        <v>57</v>
      </c>
      <c r="E42" s="39" t="s">
        <v>4415</v>
      </c>
    </row>
    <row r="43" spans="1:5" ht="25.5">
      <c r="A43" s="35" t="s">
        <v>59</v>
      </c>
      <c r="E43" s="40" t="s">
        <v>4416</v>
      </c>
    </row>
    <row r="44" spans="1:5" ht="369.75">
      <c r="A44" t="s">
        <v>60</v>
      </c>
      <c r="E44" s="39" t="s">
        <v>2431</v>
      </c>
    </row>
    <row r="45" spans="1:16" ht="12.75">
      <c r="A45" t="s">
        <v>50</v>
      </c>
      <c s="34" t="s">
        <v>85</v>
      </c>
      <c s="34" t="s">
        <v>4417</v>
      </c>
      <c s="35" t="s">
        <v>5</v>
      </c>
      <c s="6" t="s">
        <v>4418</v>
      </c>
      <c s="36" t="s">
        <v>55</v>
      </c>
      <c s="37">
        <v>2.547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51">
      <c r="A47" s="35" t="s">
        <v>59</v>
      </c>
      <c r="E47" s="40" t="s">
        <v>4419</v>
      </c>
    </row>
    <row r="48" spans="1:5" ht="267.75">
      <c r="A48" t="s">
        <v>60</v>
      </c>
      <c r="E48" s="39" t="s">
        <v>2901</v>
      </c>
    </row>
    <row r="49" spans="1:16" ht="12.75">
      <c r="A49" t="s">
        <v>50</v>
      </c>
      <c s="34" t="s">
        <v>88</v>
      </c>
      <c s="34" t="s">
        <v>4420</v>
      </c>
      <c s="35" t="s">
        <v>5</v>
      </c>
      <c s="6" t="s">
        <v>4421</v>
      </c>
      <c s="36" t="s">
        <v>55</v>
      </c>
      <c s="37">
        <v>1.493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4422</v>
      </c>
    </row>
    <row r="51" spans="1:5" ht="38.25">
      <c r="A51" s="35" t="s">
        <v>59</v>
      </c>
      <c r="E51" s="40" t="s">
        <v>4423</v>
      </c>
    </row>
    <row r="52" spans="1:5" ht="267.75">
      <c r="A52" t="s">
        <v>60</v>
      </c>
      <c r="E52" s="39" t="s">
        <v>2901</v>
      </c>
    </row>
    <row r="53" spans="1:16" ht="12.75">
      <c r="A53" t="s">
        <v>50</v>
      </c>
      <c s="34" t="s">
        <v>91</v>
      </c>
      <c s="34" t="s">
        <v>4424</v>
      </c>
      <c s="35" t="s">
        <v>5</v>
      </c>
      <c s="6" t="s">
        <v>4425</v>
      </c>
      <c s="36" t="s">
        <v>69</v>
      </c>
      <c s="37">
        <v>329.368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1231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191.25">
      <c r="A55" s="35" t="s">
        <v>59</v>
      </c>
      <c r="E55" s="40" t="s">
        <v>4426</v>
      </c>
    </row>
    <row r="56" spans="1:5" ht="38.25">
      <c r="A56" t="s">
        <v>60</v>
      </c>
      <c r="E56" s="39" t="s">
        <v>3415</v>
      </c>
    </row>
    <row r="57" spans="1:16" ht="12.75">
      <c r="A57" t="s">
        <v>50</v>
      </c>
      <c s="34" t="s">
        <v>94</v>
      </c>
      <c s="34" t="s">
        <v>4427</v>
      </c>
      <c s="35" t="s">
        <v>5</v>
      </c>
      <c s="6" t="s">
        <v>4428</v>
      </c>
      <c s="36" t="s">
        <v>144</v>
      </c>
      <c s="37">
        <v>0.76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51">
      <c r="A59" s="35" t="s">
        <v>59</v>
      </c>
      <c r="E59" s="40" t="s">
        <v>4429</v>
      </c>
    </row>
    <row r="60" spans="1:5" ht="357">
      <c r="A60" t="s">
        <v>60</v>
      </c>
      <c r="E60" s="39" t="s">
        <v>3437</v>
      </c>
    </row>
    <row r="61" spans="1:16" ht="12.75">
      <c r="A61" t="s">
        <v>50</v>
      </c>
      <c s="34" t="s">
        <v>97</v>
      </c>
      <c s="34" t="s">
        <v>4430</v>
      </c>
      <c s="35" t="s">
        <v>5</v>
      </c>
      <c s="6" t="s">
        <v>2429</v>
      </c>
      <c s="36" t="s">
        <v>144</v>
      </c>
      <c s="37">
        <v>14.573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7.5">
      <c r="A62" s="35" t="s">
        <v>57</v>
      </c>
      <c r="E62" s="39" t="s">
        <v>4431</v>
      </c>
    </row>
    <row r="63" spans="1:5" ht="25.5">
      <c r="A63" s="35" t="s">
        <v>59</v>
      </c>
      <c r="E63" s="40" t="s">
        <v>4432</v>
      </c>
    </row>
    <row r="64" spans="1:5" ht="369.75">
      <c r="A64" t="s">
        <v>60</v>
      </c>
      <c r="E64" s="39" t="s">
        <v>2431</v>
      </c>
    </row>
    <row r="65" spans="1:16" ht="12.75">
      <c r="A65" t="s">
        <v>50</v>
      </c>
      <c s="34" t="s">
        <v>100</v>
      </c>
      <c s="34" t="s">
        <v>4433</v>
      </c>
      <c s="35" t="s">
        <v>5</v>
      </c>
      <c s="6" t="s">
        <v>4434</v>
      </c>
      <c s="36" t="s">
        <v>69</v>
      </c>
      <c s="37">
        <v>22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</v>
      </c>
      <c>
        <f>(M65*21)/100</f>
      </c>
      <c t="s">
        <v>28</v>
      </c>
    </row>
    <row r="66" spans="1:5" ht="12.75">
      <c r="A66" s="35" t="s">
        <v>57</v>
      </c>
      <c r="E66" s="39" t="s">
        <v>4435</v>
      </c>
    </row>
    <row r="67" spans="1:5" ht="12.75">
      <c r="A67" s="35" t="s">
        <v>59</v>
      </c>
      <c r="E67" s="40" t="s">
        <v>4436</v>
      </c>
    </row>
    <row r="68" spans="1:5" ht="38.25">
      <c r="A68" t="s">
        <v>60</v>
      </c>
      <c r="E68" s="39" t="s">
        <v>3415</v>
      </c>
    </row>
    <row r="69" spans="1:13" ht="12.75">
      <c r="A69" t="s">
        <v>47</v>
      </c>
      <c r="C69" s="31" t="s">
        <v>65</v>
      </c>
      <c r="E69" s="33" t="s">
        <v>1304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50</v>
      </c>
      <c s="34" t="s">
        <v>103</v>
      </c>
      <c s="34" t="s">
        <v>156</v>
      </c>
      <c s="35" t="s">
        <v>5</v>
      </c>
      <c s="6" t="s">
        <v>157</v>
      </c>
      <c s="36" t="s">
        <v>69</v>
      </c>
      <c s="37">
        <v>892.841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204">
      <c r="A72" s="35" t="s">
        <v>59</v>
      </c>
      <c r="E72" s="40" t="s">
        <v>4437</v>
      </c>
    </row>
    <row r="73" spans="1:5" ht="140.25">
      <c r="A73" t="s">
        <v>60</v>
      </c>
      <c r="E73" s="39" t="s">
        <v>4438</v>
      </c>
    </row>
    <row r="74" spans="1:16" ht="12.75">
      <c r="A74" t="s">
        <v>50</v>
      </c>
      <c s="34" t="s">
        <v>110</v>
      </c>
      <c s="34" t="s">
        <v>166</v>
      </c>
      <c s="35" t="s">
        <v>5</v>
      </c>
      <c s="6" t="s">
        <v>167</v>
      </c>
      <c s="36" t="s">
        <v>69</v>
      </c>
      <c s="37">
        <v>5468.775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76.5">
      <c r="A76" s="35" t="s">
        <v>59</v>
      </c>
      <c r="E76" s="40" t="s">
        <v>4439</v>
      </c>
    </row>
    <row r="77" spans="1:5" ht="127.5">
      <c r="A77" t="s">
        <v>60</v>
      </c>
      <c r="E77" s="39" t="s">
        <v>4440</v>
      </c>
    </row>
    <row r="78" spans="1:13" ht="12.75">
      <c r="A78" t="s">
        <v>47</v>
      </c>
      <c r="C78" s="31" t="s">
        <v>82</v>
      </c>
      <c r="E78" s="33" t="s">
        <v>2784</v>
      </c>
      <c r="J78" s="32">
        <f>0</f>
      </c>
      <c s="32">
        <f>0</f>
      </c>
      <c s="32">
        <f>0+L79+L83+L87+L91</f>
      </c>
      <c s="32">
        <f>0+M79+M83+M87+M91</f>
      </c>
    </row>
    <row r="79" spans="1:16" ht="12.75">
      <c r="A79" t="s">
        <v>50</v>
      </c>
      <c s="34" t="s">
        <v>113</v>
      </c>
      <c s="34" t="s">
        <v>2918</v>
      </c>
      <c s="35" t="s">
        <v>5</v>
      </c>
      <c s="6" t="s">
        <v>2919</v>
      </c>
      <c s="36" t="s">
        <v>144</v>
      </c>
      <c s="37">
        <v>0.105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38.25">
      <c r="A81" s="35" t="s">
        <v>59</v>
      </c>
      <c r="E81" s="40" t="s">
        <v>4441</v>
      </c>
    </row>
    <row r="82" spans="1:5" ht="38.25">
      <c r="A82" t="s">
        <v>60</v>
      </c>
      <c r="E82" s="39" t="s">
        <v>2921</v>
      </c>
    </row>
    <row r="83" spans="1:16" ht="12.75">
      <c r="A83" t="s">
        <v>50</v>
      </c>
      <c s="34" t="s">
        <v>116</v>
      </c>
      <c s="34" t="s">
        <v>4442</v>
      </c>
      <c s="35" t="s">
        <v>5</v>
      </c>
      <c s="6" t="s">
        <v>4443</v>
      </c>
      <c s="36" t="s">
        <v>79</v>
      </c>
      <c s="37">
        <v>11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4444</v>
      </c>
    </row>
    <row r="86" spans="1:5" ht="12.75">
      <c r="A86" t="s">
        <v>60</v>
      </c>
      <c r="E86" s="39" t="s">
        <v>4445</v>
      </c>
    </row>
    <row r="87" spans="1:16" ht="12.75">
      <c r="A87" t="s">
        <v>50</v>
      </c>
      <c s="34" t="s">
        <v>119</v>
      </c>
      <c s="34" t="s">
        <v>4446</v>
      </c>
      <c s="35" t="s">
        <v>5</v>
      </c>
      <c s="6" t="s">
        <v>4447</v>
      </c>
      <c s="36" t="s">
        <v>144</v>
      </c>
      <c s="37">
        <v>10.1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4448</v>
      </c>
    </row>
    <row r="89" spans="1:5" ht="51">
      <c r="A89" s="35" t="s">
        <v>59</v>
      </c>
      <c r="E89" s="40" t="s">
        <v>4449</v>
      </c>
    </row>
    <row r="90" spans="1:5" ht="369.75">
      <c r="A90" t="s">
        <v>60</v>
      </c>
      <c r="E90" s="39" t="s">
        <v>2431</v>
      </c>
    </row>
    <row r="91" spans="1:16" ht="12.75">
      <c r="A91" t="s">
        <v>50</v>
      </c>
      <c s="34" t="s">
        <v>122</v>
      </c>
      <c s="34" t="s">
        <v>4450</v>
      </c>
      <c s="35" t="s">
        <v>5</v>
      </c>
      <c s="6" t="s">
        <v>4443</v>
      </c>
      <c s="36" t="s">
        <v>79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</v>
      </c>
      <c>
        <f>(M91*21)/100</f>
      </c>
      <c t="s">
        <v>28</v>
      </c>
    </row>
    <row r="92" spans="1:5" ht="38.25">
      <c r="A92" s="35" t="s">
        <v>57</v>
      </c>
      <c r="E92" s="39" t="s">
        <v>4451</v>
      </c>
    </row>
    <row r="93" spans="1:5" ht="12.75">
      <c r="A93" s="35" t="s">
        <v>59</v>
      </c>
      <c r="E93" s="40" t="s">
        <v>4452</v>
      </c>
    </row>
    <row r="94" spans="1:5" ht="12.75">
      <c r="A94" t="s">
        <v>60</v>
      </c>
      <c r="E94" s="39" t="s">
        <v>4445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4395</v>
      </c>
      <c s="41">
        <f>Rekapitulace!C83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4395</v>
      </c>
      <c r="E4" s="26" t="s">
        <v>4396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COUNTIFS(L8:L104,"=0",A8:A104,"P")+COUNTIFS(L8:L104,"",A8:A104,"P")+SUM(Q8:Q104)</f>
      </c>
    </row>
    <row r="8" spans="1:13" ht="12.75">
      <c r="A8" t="s">
        <v>45</v>
      </c>
      <c r="C8" s="28" t="s">
        <v>4455</v>
      </c>
      <c r="E8" s="30" t="s">
        <v>4454</v>
      </c>
      <c r="J8" s="29">
        <f>0+J9+J18+J35+J56+J77+J82+J91</f>
      </c>
      <c s="29">
        <f>0+K9+K18+K35+K56+K77+K82+K91</f>
      </c>
      <c s="29">
        <f>0+L9+L18+L35+L56+L77+L82+L91</f>
      </c>
      <c s="29">
        <f>0+M9+M18+M35+M56+M77+M82+M91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1297</v>
      </c>
      <c s="35" t="s">
        <v>1298</v>
      </c>
      <c s="6" t="s">
        <v>2316</v>
      </c>
      <c s="36" t="s">
        <v>55</v>
      </c>
      <c s="37">
        <v>24.515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4456</v>
      </c>
    </row>
    <row r="13" spans="1:5" ht="242.25">
      <c r="A13" t="s">
        <v>60</v>
      </c>
      <c r="E13" s="39" t="s">
        <v>846</v>
      </c>
    </row>
    <row r="14" spans="1:16" ht="25.5">
      <c r="A14" t="s">
        <v>50</v>
      </c>
      <c s="34" t="s">
        <v>28</v>
      </c>
      <c s="34" t="s">
        <v>3031</v>
      </c>
      <c s="35" t="s">
        <v>3032</v>
      </c>
      <c s="6" t="s">
        <v>3033</v>
      </c>
      <c s="36" t="s">
        <v>55</v>
      </c>
      <c s="37">
        <v>243.334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4457</v>
      </c>
    </row>
    <row r="17" spans="1:5" ht="242.25">
      <c r="A17" t="s">
        <v>60</v>
      </c>
      <c r="E17" s="39" t="s">
        <v>846</v>
      </c>
    </row>
    <row r="18" spans="1:13" ht="12.75">
      <c r="A18" t="s">
        <v>47</v>
      </c>
      <c r="C18" s="31" t="s">
        <v>51</v>
      </c>
      <c r="E18" s="33" t="s">
        <v>957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50</v>
      </c>
      <c s="34" t="s">
        <v>26</v>
      </c>
      <c s="34" t="s">
        <v>4458</v>
      </c>
      <c s="35" t="s">
        <v>5</v>
      </c>
      <c s="6" t="s">
        <v>4459</v>
      </c>
      <c s="36" t="s">
        <v>144</v>
      </c>
      <c s="37">
        <v>11.64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4460</v>
      </c>
    </row>
    <row r="22" spans="1:5" ht="63.75">
      <c r="A22" t="s">
        <v>60</v>
      </c>
      <c r="E22" s="39" t="s">
        <v>3038</v>
      </c>
    </row>
    <row r="23" spans="1:16" ht="12.75">
      <c r="A23" t="s">
        <v>50</v>
      </c>
      <c s="34" t="s">
        <v>4</v>
      </c>
      <c s="34" t="s">
        <v>3989</v>
      </c>
      <c s="35" t="s">
        <v>5</v>
      </c>
      <c s="6" t="s">
        <v>3990</v>
      </c>
      <c s="36" t="s">
        <v>144</v>
      </c>
      <c s="37">
        <v>121.667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38.25">
      <c r="A25" s="35" t="s">
        <v>59</v>
      </c>
      <c r="E25" s="40" t="s">
        <v>4461</v>
      </c>
    </row>
    <row r="26" spans="1:5" ht="318.75">
      <c r="A26" t="s">
        <v>60</v>
      </c>
      <c r="E26" s="39" t="s">
        <v>2715</v>
      </c>
    </row>
    <row r="27" spans="1:16" ht="12.75">
      <c r="A27" t="s">
        <v>50</v>
      </c>
      <c s="34" t="s">
        <v>74</v>
      </c>
      <c s="34" t="s">
        <v>2874</v>
      </c>
      <c s="35" t="s">
        <v>5</v>
      </c>
      <c s="6" t="s">
        <v>2875</v>
      </c>
      <c s="36" t="s">
        <v>144</v>
      </c>
      <c s="37">
        <v>82.934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53">
      <c r="A29" s="35" t="s">
        <v>59</v>
      </c>
      <c r="E29" s="40" t="s">
        <v>4462</v>
      </c>
    </row>
    <row r="30" spans="1:5" ht="229.5">
      <c r="A30" t="s">
        <v>60</v>
      </c>
      <c r="E30" s="39" t="s">
        <v>2877</v>
      </c>
    </row>
    <row r="31" spans="1:16" ht="12.75">
      <c r="A31" t="s">
        <v>50</v>
      </c>
      <c s="34" t="s">
        <v>27</v>
      </c>
      <c s="34" t="s">
        <v>3478</v>
      </c>
      <c s="35" t="s">
        <v>5</v>
      </c>
      <c s="6" t="s">
        <v>3479</v>
      </c>
      <c s="36" t="s">
        <v>144</v>
      </c>
      <c s="37">
        <v>8.768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51">
      <c r="A33" s="35" t="s">
        <v>59</v>
      </c>
      <c r="E33" s="40" t="s">
        <v>4463</v>
      </c>
    </row>
    <row r="34" spans="1:5" ht="293.25">
      <c r="A34" t="s">
        <v>60</v>
      </c>
      <c r="E34" s="39" t="s">
        <v>3482</v>
      </c>
    </row>
    <row r="35" spans="1:13" ht="12.75">
      <c r="A35" t="s">
        <v>47</v>
      </c>
      <c r="C35" s="31" t="s">
        <v>28</v>
      </c>
      <c r="E35" s="33" t="s">
        <v>2323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50</v>
      </c>
      <c s="34" t="s">
        <v>65</v>
      </c>
      <c s="34" t="s">
        <v>2885</v>
      </c>
      <c s="35" t="s">
        <v>5</v>
      </c>
      <c s="6" t="s">
        <v>2886</v>
      </c>
      <c s="36" t="s">
        <v>144</v>
      </c>
      <c s="37">
        <v>1.397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102">
      <c r="A38" s="35" t="s">
        <v>59</v>
      </c>
      <c r="E38" s="40" t="s">
        <v>4464</v>
      </c>
    </row>
    <row r="39" spans="1:5" ht="369.75">
      <c r="A39" t="s">
        <v>60</v>
      </c>
      <c r="E39" s="39" t="s">
        <v>2888</v>
      </c>
    </row>
    <row r="40" spans="1:16" ht="12.75">
      <c r="A40" t="s">
        <v>50</v>
      </c>
      <c s="34" t="s">
        <v>82</v>
      </c>
      <c s="34" t="s">
        <v>4413</v>
      </c>
      <c s="35" t="s">
        <v>5</v>
      </c>
      <c s="6" t="s">
        <v>4414</v>
      </c>
      <c s="36" t="s">
        <v>144</v>
      </c>
      <c s="37">
        <v>7.196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14.75">
      <c r="A41" s="35" t="s">
        <v>57</v>
      </c>
      <c r="E41" s="39" t="s">
        <v>4465</v>
      </c>
    </row>
    <row r="42" spans="1:5" ht="12.75">
      <c r="A42" s="35" t="s">
        <v>59</v>
      </c>
      <c r="E42" s="40" t="s">
        <v>4466</v>
      </c>
    </row>
    <row r="43" spans="1:5" ht="369.75">
      <c r="A43" t="s">
        <v>60</v>
      </c>
      <c r="E43" s="39" t="s">
        <v>2431</v>
      </c>
    </row>
    <row r="44" spans="1:16" ht="12.75">
      <c r="A44" t="s">
        <v>50</v>
      </c>
      <c s="34" t="s">
        <v>85</v>
      </c>
      <c s="34" t="s">
        <v>4417</v>
      </c>
      <c s="35" t="s">
        <v>5</v>
      </c>
      <c s="6" t="s">
        <v>4418</v>
      </c>
      <c s="36" t="s">
        <v>55</v>
      </c>
      <c s="37">
        <v>0.2811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12.75">
      <c r="A46" s="35" t="s">
        <v>59</v>
      </c>
      <c r="E46" s="40" t="s">
        <v>4467</v>
      </c>
    </row>
    <row r="47" spans="1:5" ht="267.75">
      <c r="A47" t="s">
        <v>60</v>
      </c>
      <c r="E47" s="39" t="s">
        <v>2901</v>
      </c>
    </row>
    <row r="48" spans="1:16" ht="12.75">
      <c r="A48" t="s">
        <v>50</v>
      </c>
      <c s="34" t="s">
        <v>88</v>
      </c>
      <c s="34" t="s">
        <v>4420</v>
      </c>
      <c s="35" t="s">
        <v>5</v>
      </c>
      <c s="6" t="s">
        <v>4421</v>
      </c>
      <c s="36" t="s">
        <v>55</v>
      </c>
      <c s="37">
        <v>0.2772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4468</v>
      </c>
    </row>
    <row r="51" spans="1:5" ht="267.75">
      <c r="A51" t="s">
        <v>60</v>
      </c>
      <c r="E51" s="39" t="s">
        <v>2901</v>
      </c>
    </row>
    <row r="52" spans="1:16" ht="12.75">
      <c r="A52" t="s">
        <v>50</v>
      </c>
      <c s="34" t="s">
        <v>91</v>
      </c>
      <c s="34" t="s">
        <v>4427</v>
      </c>
      <c s="35" t="s">
        <v>5</v>
      </c>
      <c s="6" t="s">
        <v>4428</v>
      </c>
      <c s="36" t="s">
        <v>144</v>
      </c>
      <c s="37">
        <v>0.948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25.5">
      <c r="A54" s="35" t="s">
        <v>59</v>
      </c>
      <c r="E54" s="40" t="s">
        <v>4469</v>
      </c>
    </row>
    <row r="55" spans="1:5" ht="357">
      <c r="A55" t="s">
        <v>60</v>
      </c>
      <c r="E55" s="39" t="s">
        <v>3437</v>
      </c>
    </row>
    <row r="56" spans="1:13" ht="12.75">
      <c r="A56" t="s">
        <v>47</v>
      </c>
      <c r="C56" s="31" t="s">
        <v>26</v>
      </c>
      <c r="E56" s="33" t="s">
        <v>4409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50</v>
      </c>
      <c s="34" t="s">
        <v>94</v>
      </c>
      <c s="34" t="s">
        <v>4410</v>
      </c>
      <c s="35" t="s">
        <v>5</v>
      </c>
      <c s="6" t="s">
        <v>4411</v>
      </c>
      <c s="36" t="s">
        <v>69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28</v>
      </c>
    </row>
    <row r="58" spans="1:5" ht="12.75">
      <c r="A58" s="35" t="s">
        <v>57</v>
      </c>
      <c r="E58" s="39" t="s">
        <v>5</v>
      </c>
    </row>
    <row r="59" spans="1:5" ht="12.75">
      <c r="A59" s="35" t="s">
        <v>59</v>
      </c>
      <c r="E59" s="40" t="s">
        <v>4470</v>
      </c>
    </row>
    <row r="60" spans="1:5" ht="165.75">
      <c r="A60" t="s">
        <v>60</v>
      </c>
      <c r="E60" s="39" t="s">
        <v>2755</v>
      </c>
    </row>
    <row r="61" spans="1:16" ht="12.75">
      <c r="A61" t="s">
        <v>50</v>
      </c>
      <c s="34" t="s">
        <v>97</v>
      </c>
      <c s="34" t="s">
        <v>4471</v>
      </c>
      <c s="35" t="s">
        <v>5</v>
      </c>
      <c s="6" t="s">
        <v>4472</v>
      </c>
      <c s="36" t="s">
        <v>69</v>
      </c>
      <c s="37">
        <v>53.313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1231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12.75">
      <c r="A63" s="35" t="s">
        <v>59</v>
      </c>
      <c r="E63" s="40" t="s">
        <v>4473</v>
      </c>
    </row>
    <row r="64" spans="1:5" ht="38.25">
      <c r="A64" t="s">
        <v>60</v>
      </c>
      <c r="E64" s="39" t="s">
        <v>3415</v>
      </c>
    </row>
    <row r="65" spans="1:16" ht="12.75">
      <c r="A65" t="s">
        <v>50</v>
      </c>
      <c s="34" t="s">
        <v>100</v>
      </c>
      <c s="34" t="s">
        <v>4474</v>
      </c>
      <c s="35" t="s">
        <v>5</v>
      </c>
      <c s="6" t="s">
        <v>4475</v>
      </c>
      <c s="36" t="s">
        <v>69</v>
      </c>
      <c s="37">
        <v>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1231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12.75">
      <c r="A67" s="35" t="s">
        <v>59</v>
      </c>
      <c r="E67" s="40" t="s">
        <v>4476</v>
      </c>
    </row>
    <row r="68" spans="1:5" ht="38.25">
      <c r="A68" t="s">
        <v>60</v>
      </c>
      <c r="E68" s="39" t="s">
        <v>3415</v>
      </c>
    </row>
    <row r="69" spans="1:16" ht="12.75">
      <c r="A69" t="s">
        <v>50</v>
      </c>
      <c s="34" t="s">
        <v>103</v>
      </c>
      <c s="34" t="s">
        <v>4424</v>
      </c>
      <c s="35" t="s">
        <v>5</v>
      </c>
      <c s="6" t="s">
        <v>4425</v>
      </c>
      <c s="36" t="s">
        <v>69</v>
      </c>
      <c s="37">
        <v>53.313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1231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12.75">
      <c r="A71" s="35" t="s">
        <v>59</v>
      </c>
      <c r="E71" s="40" t="s">
        <v>4477</v>
      </c>
    </row>
    <row r="72" spans="1:5" ht="38.25">
      <c r="A72" t="s">
        <v>60</v>
      </c>
      <c r="E72" s="39" t="s">
        <v>3415</v>
      </c>
    </row>
    <row r="73" spans="1:16" ht="12.75">
      <c r="A73" t="s">
        <v>50</v>
      </c>
      <c s="34" t="s">
        <v>110</v>
      </c>
      <c s="34" t="s">
        <v>4433</v>
      </c>
      <c s="35" t="s">
        <v>5</v>
      </c>
      <c s="6" t="s">
        <v>4434</v>
      </c>
      <c s="36" t="s">
        <v>69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4435</v>
      </c>
    </row>
    <row r="75" spans="1:5" ht="12.75">
      <c r="A75" s="35" t="s">
        <v>59</v>
      </c>
      <c r="E75" s="40" t="s">
        <v>4476</v>
      </c>
    </row>
    <row r="76" spans="1:5" ht="38.25">
      <c r="A76" t="s">
        <v>60</v>
      </c>
      <c r="E76" s="39" t="s">
        <v>3415</v>
      </c>
    </row>
    <row r="77" spans="1:13" ht="12.75">
      <c r="A77" t="s">
        <v>47</v>
      </c>
      <c r="C77" s="31" t="s">
        <v>27</v>
      </c>
      <c r="E77" s="33" t="s">
        <v>2837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50</v>
      </c>
      <c s="34" t="s">
        <v>113</v>
      </c>
      <c s="34" t="s">
        <v>4478</v>
      </c>
      <c s="35" t="s">
        <v>5</v>
      </c>
      <c s="6" t="s">
        <v>4479</v>
      </c>
      <c s="36" t="s">
        <v>144</v>
      </c>
      <c s="37">
        <v>1.278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4480</v>
      </c>
    </row>
    <row r="80" spans="1:5" ht="51">
      <c r="A80" s="35" t="s">
        <v>59</v>
      </c>
      <c r="E80" s="40" t="s">
        <v>4481</v>
      </c>
    </row>
    <row r="81" spans="1:5" ht="280.5">
      <c r="A81" t="s">
        <v>60</v>
      </c>
      <c r="E81" s="39" t="s">
        <v>4482</v>
      </c>
    </row>
    <row r="82" spans="1:13" ht="12.75">
      <c r="A82" t="s">
        <v>47</v>
      </c>
      <c r="C82" s="31" t="s">
        <v>65</v>
      </c>
      <c r="E82" s="33" t="s">
        <v>1304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50</v>
      </c>
      <c s="34" t="s">
        <v>116</v>
      </c>
      <c s="34" t="s">
        <v>156</v>
      </c>
      <c s="35" t="s">
        <v>5</v>
      </c>
      <c s="6" t="s">
        <v>157</v>
      </c>
      <c s="36" t="s">
        <v>69</v>
      </c>
      <c s="37">
        <v>159.939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25.5">
      <c r="A85" s="35" t="s">
        <v>59</v>
      </c>
      <c r="E85" s="40" t="s">
        <v>4483</v>
      </c>
    </row>
    <row r="86" spans="1:5" ht="140.25">
      <c r="A86" t="s">
        <v>60</v>
      </c>
      <c r="E86" s="39" t="s">
        <v>4438</v>
      </c>
    </row>
    <row r="87" spans="1:16" ht="12.75">
      <c r="A87" t="s">
        <v>50</v>
      </c>
      <c s="34" t="s">
        <v>119</v>
      </c>
      <c s="34" t="s">
        <v>166</v>
      </c>
      <c s="35" t="s">
        <v>5</v>
      </c>
      <c s="6" t="s">
        <v>167</v>
      </c>
      <c s="36" t="s">
        <v>69</v>
      </c>
      <c s="37">
        <v>426.504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4484</v>
      </c>
    </row>
    <row r="90" spans="1:5" ht="127.5">
      <c r="A90" t="s">
        <v>60</v>
      </c>
      <c r="E90" s="39" t="s">
        <v>4440</v>
      </c>
    </row>
    <row r="91" spans="1:13" ht="12.75">
      <c r="A91" t="s">
        <v>47</v>
      </c>
      <c r="C91" s="31" t="s">
        <v>82</v>
      </c>
      <c r="E91" s="33" t="s">
        <v>2784</v>
      </c>
      <c r="J91" s="32">
        <f>0</f>
      </c>
      <c s="32">
        <f>0</f>
      </c>
      <c s="32">
        <f>0+L92+L96+L100+L104</f>
      </c>
      <c s="32">
        <f>0+M92+M96+M100+M104</f>
      </c>
    </row>
    <row r="92" spans="1:16" ht="12.75">
      <c r="A92" t="s">
        <v>50</v>
      </c>
      <c s="34" t="s">
        <v>122</v>
      </c>
      <c s="34" t="s">
        <v>2918</v>
      </c>
      <c s="35" t="s">
        <v>5</v>
      </c>
      <c s="6" t="s">
        <v>2919</v>
      </c>
      <c s="36" t="s">
        <v>144</v>
      </c>
      <c s="37">
        <v>0.0209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4485</v>
      </c>
    </row>
    <row r="95" spans="1:5" ht="38.25">
      <c r="A95" t="s">
        <v>60</v>
      </c>
      <c r="E95" s="39" t="s">
        <v>2921</v>
      </c>
    </row>
    <row r="96" spans="1:16" ht="12.75">
      <c r="A96" t="s">
        <v>50</v>
      </c>
      <c s="34" t="s">
        <v>125</v>
      </c>
      <c s="34" t="s">
        <v>4446</v>
      </c>
      <c s="35" t="s">
        <v>5</v>
      </c>
      <c s="6" t="s">
        <v>4447</v>
      </c>
      <c s="36" t="s">
        <v>144</v>
      </c>
      <c s="37">
        <v>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4448</v>
      </c>
    </row>
    <row r="98" spans="1:5" ht="12.75">
      <c r="A98" s="35" t="s">
        <v>59</v>
      </c>
      <c r="E98" s="40" t="s">
        <v>4486</v>
      </c>
    </row>
    <row r="99" spans="1:5" ht="369.75">
      <c r="A99" t="s">
        <v>60</v>
      </c>
      <c r="E99" s="39" t="s">
        <v>2431</v>
      </c>
    </row>
    <row r="100" spans="1:16" ht="12.75">
      <c r="A100" t="s">
        <v>50</v>
      </c>
      <c s="34" t="s">
        <v>128</v>
      </c>
      <c s="34" t="s">
        <v>4487</v>
      </c>
      <c s="35" t="s">
        <v>5</v>
      </c>
      <c s="6" t="s">
        <v>4488</v>
      </c>
      <c s="36" t="s">
        <v>79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</v>
      </c>
      <c>
        <f>(M100*21)/100</f>
      </c>
      <c t="s">
        <v>28</v>
      </c>
    </row>
    <row r="101" spans="1:5" ht="25.5">
      <c r="A101" s="35" t="s">
        <v>57</v>
      </c>
      <c r="E101" s="39" t="s">
        <v>4489</v>
      </c>
    </row>
    <row r="102" spans="1:5" ht="12.75">
      <c r="A102" s="35" t="s">
        <v>59</v>
      </c>
      <c r="E102" s="40" t="s">
        <v>4490</v>
      </c>
    </row>
    <row r="103" spans="1:5" ht="242.25">
      <c r="A103" t="s">
        <v>60</v>
      </c>
      <c r="E103" s="39" t="s">
        <v>4491</v>
      </c>
    </row>
    <row r="104" spans="1:16" ht="12.75">
      <c r="A104" t="s">
        <v>50</v>
      </c>
      <c s="34" t="s">
        <v>179</v>
      </c>
      <c s="34" t="s">
        <v>4450</v>
      </c>
      <c s="35" t="s">
        <v>5</v>
      </c>
      <c s="6" t="s">
        <v>4443</v>
      </c>
      <c s="36" t="s">
        <v>79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56</v>
      </c>
      <c>
        <f>(M104*21)/100</f>
      </c>
      <c t="s">
        <v>28</v>
      </c>
    </row>
    <row r="105" spans="1:5" ht="38.25">
      <c r="A105" s="35" t="s">
        <v>57</v>
      </c>
      <c r="E105" s="39" t="s">
        <v>4451</v>
      </c>
    </row>
    <row r="106" spans="1:5" ht="12.75">
      <c r="A106" s="35" t="s">
        <v>59</v>
      </c>
      <c r="E106" s="40" t="s">
        <v>4492</v>
      </c>
    </row>
    <row r="107" spans="1:5" ht="12.75">
      <c r="A107" t="s">
        <v>60</v>
      </c>
      <c r="E107" s="39" t="s">
        <v>4445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4493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4493</v>
      </c>
      <c r="E4" s="26" t="s">
        <v>4494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COUNTIFS(L8:L100,"=0",A8:A100,"P")+COUNTIFS(L8:L100,"",A8:A100,"P")+SUM(Q8:Q100)</f>
      </c>
    </row>
    <row r="8" spans="1:13" ht="12.75">
      <c r="A8" t="s">
        <v>45</v>
      </c>
      <c r="C8" s="28" t="s">
        <v>4497</v>
      </c>
      <c r="E8" s="30" t="s">
        <v>4496</v>
      </c>
      <c r="J8" s="29">
        <f>0+J9+J14+J43+J64+J73+J82+J99</f>
      </c>
      <c s="29">
        <f>0+K9+K14+K43+K64+K73+K82+K99</f>
      </c>
      <c s="29">
        <f>0+L9+L14+L43+L64+L73+L82+L99</f>
      </c>
      <c s="29">
        <f>0+M9+M14+M43+M64+M73+M82+M99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2314</v>
      </c>
      <c s="36" t="s">
        <v>55</v>
      </c>
      <c s="37">
        <v>25.51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4498</v>
      </c>
    </row>
    <row r="13" spans="1:5" ht="255">
      <c r="A13" t="s">
        <v>60</v>
      </c>
      <c r="E13" s="39" t="s">
        <v>61</v>
      </c>
    </row>
    <row r="14" spans="1:13" ht="12.75">
      <c r="A14" t="s">
        <v>47</v>
      </c>
      <c r="C14" s="31" t="s">
        <v>51</v>
      </c>
      <c r="E14" s="33" t="s">
        <v>957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50</v>
      </c>
      <c s="34" t="s">
        <v>28</v>
      </c>
      <c s="34" t="s">
        <v>4499</v>
      </c>
      <c s="35" t="s">
        <v>5</v>
      </c>
      <c s="6" t="s">
        <v>4500</v>
      </c>
      <c s="36" t="s">
        <v>151</v>
      </c>
      <c s="37">
        <v>37.95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25.5">
      <c r="A17" s="35" t="s">
        <v>59</v>
      </c>
      <c r="E17" s="40" t="s">
        <v>4501</v>
      </c>
    </row>
    <row r="18" spans="1:5" ht="12.75">
      <c r="A18" t="s">
        <v>60</v>
      </c>
      <c r="E18" s="39" t="s">
        <v>4502</v>
      </c>
    </row>
    <row r="19" spans="1:16" ht="12.75">
      <c r="A19" t="s">
        <v>50</v>
      </c>
      <c s="34" t="s">
        <v>26</v>
      </c>
      <c s="34" t="s">
        <v>4503</v>
      </c>
      <c s="35" t="s">
        <v>5</v>
      </c>
      <c s="6" t="s">
        <v>4504</v>
      </c>
      <c s="36" t="s">
        <v>144</v>
      </c>
      <c s="37">
        <v>3.795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25.5">
      <c r="A21" s="35" t="s">
        <v>59</v>
      </c>
      <c r="E21" s="40" t="s">
        <v>4505</v>
      </c>
    </row>
    <row r="22" spans="1:5" ht="38.25">
      <c r="A22" t="s">
        <v>60</v>
      </c>
      <c r="E22" s="39" t="s">
        <v>4506</v>
      </c>
    </row>
    <row r="23" spans="1:16" ht="12.75">
      <c r="A23" t="s">
        <v>50</v>
      </c>
      <c s="34" t="s">
        <v>4</v>
      </c>
      <c s="34" t="s">
        <v>1440</v>
      </c>
      <c s="35" t="s">
        <v>5</v>
      </c>
      <c s="6" t="s">
        <v>1441</v>
      </c>
      <c s="36" t="s">
        <v>144</v>
      </c>
      <c s="37">
        <v>43.411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63.75">
      <c r="A25" s="35" t="s">
        <v>59</v>
      </c>
      <c r="E25" s="40" t="s">
        <v>4507</v>
      </c>
    </row>
    <row r="26" spans="1:5" ht="318.75">
      <c r="A26" t="s">
        <v>60</v>
      </c>
      <c r="E26" s="39" t="s">
        <v>1442</v>
      </c>
    </row>
    <row r="27" spans="1:16" ht="12.75">
      <c r="A27" t="s">
        <v>50</v>
      </c>
      <c s="34" t="s">
        <v>74</v>
      </c>
      <c s="34" t="s">
        <v>147</v>
      </c>
      <c s="35" t="s">
        <v>5</v>
      </c>
      <c s="6" t="s">
        <v>148</v>
      </c>
      <c s="36" t="s">
        <v>144</v>
      </c>
      <c s="37">
        <v>30.656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63.75">
      <c r="A29" s="35" t="s">
        <v>59</v>
      </c>
      <c r="E29" s="40" t="s">
        <v>4508</v>
      </c>
    </row>
    <row r="30" spans="1:5" ht="229.5">
      <c r="A30" t="s">
        <v>60</v>
      </c>
      <c r="E30" s="39" t="s">
        <v>2811</v>
      </c>
    </row>
    <row r="31" spans="1:16" ht="12.75">
      <c r="A31" t="s">
        <v>50</v>
      </c>
      <c s="34" t="s">
        <v>27</v>
      </c>
      <c s="34" t="s">
        <v>2874</v>
      </c>
      <c s="35" t="s">
        <v>5</v>
      </c>
      <c s="6" t="s">
        <v>2875</v>
      </c>
      <c s="36" t="s">
        <v>144</v>
      </c>
      <c s="37">
        <v>5.827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25.5">
      <c r="A33" s="35" t="s">
        <v>59</v>
      </c>
      <c r="E33" s="40" t="s">
        <v>4509</v>
      </c>
    </row>
    <row r="34" spans="1:5" ht="229.5">
      <c r="A34" t="s">
        <v>60</v>
      </c>
      <c r="E34" s="39" t="s">
        <v>2877</v>
      </c>
    </row>
    <row r="35" spans="1:16" ht="12.75">
      <c r="A35" t="s">
        <v>50</v>
      </c>
      <c s="34" t="s">
        <v>65</v>
      </c>
      <c s="34" t="s">
        <v>2720</v>
      </c>
      <c s="35" t="s">
        <v>5</v>
      </c>
      <c s="6" t="s">
        <v>2721</v>
      </c>
      <c s="36" t="s">
        <v>151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25.5">
      <c r="A37" s="35" t="s">
        <v>59</v>
      </c>
      <c r="E37" s="40" t="s">
        <v>4510</v>
      </c>
    </row>
    <row r="38" spans="1:5" ht="38.25">
      <c r="A38" t="s">
        <v>60</v>
      </c>
      <c r="E38" s="39" t="s">
        <v>2723</v>
      </c>
    </row>
    <row r="39" spans="1:16" ht="12.75">
      <c r="A39" t="s">
        <v>50</v>
      </c>
      <c s="34" t="s">
        <v>82</v>
      </c>
      <c s="34" t="s">
        <v>2724</v>
      </c>
      <c s="35" t="s">
        <v>5</v>
      </c>
      <c s="6" t="s">
        <v>2725</v>
      </c>
      <c s="36" t="s">
        <v>151</v>
      </c>
      <c s="37">
        <v>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25.5">
      <c r="A41" s="35" t="s">
        <v>59</v>
      </c>
      <c r="E41" s="40" t="s">
        <v>4510</v>
      </c>
    </row>
    <row r="42" spans="1:5" ht="25.5">
      <c r="A42" t="s">
        <v>60</v>
      </c>
      <c r="E42" s="39" t="s">
        <v>2728</v>
      </c>
    </row>
    <row r="43" spans="1:13" ht="12.75">
      <c r="A43" t="s">
        <v>47</v>
      </c>
      <c r="C43" s="31" t="s">
        <v>28</v>
      </c>
      <c r="E43" s="33" t="s">
        <v>2323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50</v>
      </c>
      <c s="34" t="s">
        <v>85</v>
      </c>
      <c s="34" t="s">
        <v>4511</v>
      </c>
      <c s="35" t="s">
        <v>5</v>
      </c>
      <c s="6" t="s">
        <v>4512</v>
      </c>
      <c s="36" t="s">
        <v>144</v>
      </c>
      <c s="37">
        <v>3.486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114.75">
      <c r="A46" s="35" t="s">
        <v>59</v>
      </c>
      <c r="E46" s="40" t="s">
        <v>4513</v>
      </c>
    </row>
    <row r="47" spans="1:5" ht="38.25">
      <c r="A47" t="s">
        <v>60</v>
      </c>
      <c r="E47" s="39" t="s">
        <v>2913</v>
      </c>
    </row>
    <row r="48" spans="1:16" ht="12.75">
      <c r="A48" t="s">
        <v>50</v>
      </c>
      <c s="34" t="s">
        <v>88</v>
      </c>
      <c s="34" t="s">
        <v>4514</v>
      </c>
      <c s="35" t="s">
        <v>5</v>
      </c>
      <c s="6" t="s">
        <v>4515</v>
      </c>
      <c s="36" t="s">
        <v>144</v>
      </c>
      <c s="37">
        <v>8.475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14.75">
      <c r="A50" s="35" t="s">
        <v>59</v>
      </c>
      <c r="E50" s="40" t="s">
        <v>4516</v>
      </c>
    </row>
    <row r="51" spans="1:5" ht="229.5">
      <c r="A51" t="s">
        <v>60</v>
      </c>
      <c r="E51" s="39" t="s">
        <v>2846</v>
      </c>
    </row>
    <row r="52" spans="1:16" ht="12.75">
      <c r="A52" t="s">
        <v>50</v>
      </c>
      <c s="34" t="s">
        <v>91</v>
      </c>
      <c s="34" t="s">
        <v>2892</v>
      </c>
      <c s="35" t="s">
        <v>5</v>
      </c>
      <c s="6" t="s">
        <v>2893</v>
      </c>
      <c s="36" t="s">
        <v>144</v>
      </c>
      <c s="37">
        <v>4.418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25.5">
      <c r="A54" s="35" t="s">
        <v>59</v>
      </c>
      <c r="E54" s="40" t="s">
        <v>4517</v>
      </c>
    </row>
    <row r="55" spans="1:5" ht="369.75">
      <c r="A55" t="s">
        <v>60</v>
      </c>
      <c r="E55" s="39" t="s">
        <v>2888</v>
      </c>
    </row>
    <row r="56" spans="1:16" ht="12.75">
      <c r="A56" t="s">
        <v>50</v>
      </c>
      <c s="34" t="s">
        <v>94</v>
      </c>
      <c s="34" t="s">
        <v>3713</v>
      </c>
      <c s="35" t="s">
        <v>5</v>
      </c>
      <c s="6" t="s">
        <v>3714</v>
      </c>
      <c s="36" t="s">
        <v>55</v>
      </c>
      <c s="37">
        <v>0.316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63.75">
      <c r="A58" s="35" t="s">
        <v>59</v>
      </c>
      <c r="E58" s="40" t="s">
        <v>4518</v>
      </c>
    </row>
    <row r="59" spans="1:5" ht="267.75">
      <c r="A59" t="s">
        <v>60</v>
      </c>
      <c r="E59" s="39" t="s">
        <v>2901</v>
      </c>
    </row>
    <row r="60" spans="1:16" ht="12.75">
      <c r="A60" t="s">
        <v>50</v>
      </c>
      <c s="34" t="s">
        <v>97</v>
      </c>
      <c s="34" t="s">
        <v>4284</v>
      </c>
      <c s="35" t="s">
        <v>5</v>
      </c>
      <c s="6" t="s">
        <v>4285</v>
      </c>
      <c s="36" t="s">
        <v>55</v>
      </c>
      <c s="37">
        <v>0.544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25.5">
      <c r="A62" s="35" t="s">
        <v>59</v>
      </c>
      <c r="E62" s="40" t="s">
        <v>4519</v>
      </c>
    </row>
    <row r="63" spans="1:5" ht="267.75">
      <c r="A63" t="s">
        <v>60</v>
      </c>
      <c r="E63" s="39" t="s">
        <v>2901</v>
      </c>
    </row>
    <row r="64" spans="1:13" ht="12.75">
      <c r="A64" t="s">
        <v>47</v>
      </c>
      <c r="C64" s="31" t="s">
        <v>4</v>
      </c>
      <c r="E64" s="33" t="s">
        <v>2328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50</v>
      </c>
      <c s="34" t="s">
        <v>100</v>
      </c>
      <c s="34" t="s">
        <v>2763</v>
      </c>
      <c s="35" t="s">
        <v>5</v>
      </c>
      <c s="6" t="s">
        <v>2764</v>
      </c>
      <c s="36" t="s">
        <v>144</v>
      </c>
      <c s="37">
        <v>1.915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89.25">
      <c r="A67" s="35" t="s">
        <v>59</v>
      </c>
      <c r="E67" s="40" t="s">
        <v>4520</v>
      </c>
    </row>
    <row r="68" spans="1:5" ht="369.75">
      <c r="A68" t="s">
        <v>60</v>
      </c>
      <c r="E68" s="39" t="s">
        <v>2431</v>
      </c>
    </row>
    <row r="69" spans="1:16" ht="12.75">
      <c r="A69" t="s">
        <v>50</v>
      </c>
      <c s="34" t="s">
        <v>103</v>
      </c>
      <c s="34" t="s">
        <v>4521</v>
      </c>
      <c s="35" t="s">
        <v>5</v>
      </c>
      <c s="6" t="s">
        <v>4522</v>
      </c>
      <c s="36" t="s">
        <v>144</v>
      </c>
      <c s="37">
        <v>0.83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63.75">
      <c r="A71" s="35" t="s">
        <v>59</v>
      </c>
      <c r="E71" s="40" t="s">
        <v>4523</v>
      </c>
    </row>
    <row r="72" spans="1:5" ht="38.25">
      <c r="A72" t="s">
        <v>60</v>
      </c>
      <c r="E72" s="39" t="s">
        <v>2913</v>
      </c>
    </row>
    <row r="73" spans="1:13" ht="12.75">
      <c r="A73" t="s">
        <v>47</v>
      </c>
      <c r="C73" s="31" t="s">
        <v>74</v>
      </c>
      <c r="E73" s="33" t="s">
        <v>2439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50</v>
      </c>
      <c s="34" t="s">
        <v>110</v>
      </c>
      <c s="34" t="s">
        <v>4096</v>
      </c>
      <c s="35" t="s">
        <v>5</v>
      </c>
      <c s="6" t="s">
        <v>4097</v>
      </c>
      <c s="36" t="s">
        <v>144</v>
      </c>
      <c s="37">
        <v>0.936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89.25">
      <c r="A76" s="35" t="s">
        <v>59</v>
      </c>
      <c r="E76" s="40" t="s">
        <v>4524</v>
      </c>
    </row>
    <row r="77" spans="1:5" ht="51">
      <c r="A77" t="s">
        <v>60</v>
      </c>
      <c r="E77" s="39" t="s">
        <v>2509</v>
      </c>
    </row>
    <row r="78" spans="1:16" ht="12.75">
      <c r="A78" t="s">
        <v>50</v>
      </c>
      <c s="34" t="s">
        <v>113</v>
      </c>
      <c s="34" t="s">
        <v>4105</v>
      </c>
      <c s="35" t="s">
        <v>5</v>
      </c>
      <c s="6" t="s">
        <v>4106</v>
      </c>
      <c s="36" t="s">
        <v>151</v>
      </c>
      <c s="37">
        <v>8.3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63.75">
      <c r="A80" s="35" t="s">
        <v>59</v>
      </c>
      <c r="E80" s="40" t="s">
        <v>4525</v>
      </c>
    </row>
    <row r="81" spans="1:5" ht="153">
      <c r="A81" t="s">
        <v>60</v>
      </c>
      <c r="E81" s="39" t="s">
        <v>2932</v>
      </c>
    </row>
    <row r="82" spans="1:13" ht="12.75">
      <c r="A82" t="s">
        <v>47</v>
      </c>
      <c r="C82" s="31" t="s">
        <v>65</v>
      </c>
      <c r="E82" s="33" t="s">
        <v>1304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25.5">
      <c r="A83" t="s">
        <v>50</v>
      </c>
      <c s="34" t="s">
        <v>116</v>
      </c>
      <c s="34" t="s">
        <v>2937</v>
      </c>
      <c s="35" t="s">
        <v>5</v>
      </c>
      <c s="6" t="s">
        <v>2938</v>
      </c>
      <c s="36" t="s">
        <v>151</v>
      </c>
      <c s="37">
        <v>5.94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63.75">
      <c r="A85" s="35" t="s">
        <v>59</v>
      </c>
      <c r="E85" s="40" t="s">
        <v>4526</v>
      </c>
    </row>
    <row r="86" spans="1:5" ht="191.25">
      <c r="A86" t="s">
        <v>60</v>
      </c>
      <c r="E86" s="39" t="s">
        <v>2936</v>
      </c>
    </row>
    <row r="87" spans="1:16" ht="25.5">
      <c r="A87" t="s">
        <v>50</v>
      </c>
      <c s="34" t="s">
        <v>119</v>
      </c>
      <c s="34" t="s">
        <v>4527</v>
      </c>
      <c s="35" t="s">
        <v>5</v>
      </c>
      <c s="6" t="s">
        <v>4528</v>
      </c>
      <c s="36" t="s">
        <v>151</v>
      </c>
      <c s="37">
        <v>118.2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63.75">
      <c r="A89" s="35" t="s">
        <v>59</v>
      </c>
      <c r="E89" s="40" t="s">
        <v>4529</v>
      </c>
    </row>
    <row r="90" spans="1:5" ht="191.25">
      <c r="A90" t="s">
        <v>60</v>
      </c>
      <c r="E90" s="39" t="s">
        <v>3361</v>
      </c>
    </row>
    <row r="91" spans="1:16" ht="12.75">
      <c r="A91" t="s">
        <v>50</v>
      </c>
      <c s="34" t="s">
        <v>122</v>
      </c>
      <c s="34" t="s">
        <v>4530</v>
      </c>
      <c s="35" t="s">
        <v>5</v>
      </c>
      <c s="6" t="s">
        <v>4531</v>
      </c>
      <c s="36" t="s">
        <v>151</v>
      </c>
      <c s="37">
        <v>7.8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63.75">
      <c r="A93" s="35" t="s">
        <v>59</v>
      </c>
      <c r="E93" s="40" t="s">
        <v>4532</v>
      </c>
    </row>
    <row r="94" spans="1:5" ht="38.25">
      <c r="A94" t="s">
        <v>60</v>
      </c>
      <c r="E94" s="39" t="s">
        <v>2946</v>
      </c>
    </row>
    <row r="95" spans="1:16" ht="12.75">
      <c r="A95" t="s">
        <v>50</v>
      </c>
      <c s="34" t="s">
        <v>125</v>
      </c>
      <c s="34" t="s">
        <v>4533</v>
      </c>
      <c s="35" t="s">
        <v>5</v>
      </c>
      <c s="6" t="s">
        <v>4534</v>
      </c>
      <c s="36" t="s">
        <v>69</v>
      </c>
      <c s="37">
        <v>8.8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25.5">
      <c r="A97" s="35" t="s">
        <v>59</v>
      </c>
      <c r="E97" s="40" t="s">
        <v>4535</v>
      </c>
    </row>
    <row r="98" spans="1:5" ht="12.75">
      <c r="A98" t="s">
        <v>60</v>
      </c>
      <c r="E98" s="39" t="s">
        <v>5</v>
      </c>
    </row>
    <row r="99" spans="1:13" ht="12.75">
      <c r="A99" t="s">
        <v>47</v>
      </c>
      <c r="C99" s="31" t="s">
        <v>379</v>
      </c>
      <c r="E99" s="33" t="s">
        <v>4536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50</v>
      </c>
      <c s="34" t="s">
        <v>128</v>
      </c>
      <c s="34" t="s">
        <v>154</v>
      </c>
      <c s="35" t="s">
        <v>5</v>
      </c>
      <c s="6" t="s">
        <v>155</v>
      </c>
      <c s="36" t="s">
        <v>69</v>
      </c>
      <c s="37">
        <v>13.5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89.25">
      <c r="A102" s="35" t="s">
        <v>59</v>
      </c>
      <c r="E102" s="40" t="s">
        <v>4537</v>
      </c>
    </row>
    <row r="103" spans="1:5" ht="102">
      <c r="A103" t="s">
        <v>60</v>
      </c>
      <c r="E103" s="39" t="s">
        <v>4538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T22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4493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4493</v>
      </c>
      <c r="E4" s="26" t="s">
        <v>4494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COUNTIFS(L8:L2274,"=0",A8:A2274,"P")+COUNTIFS(L8:L2274,"",A8:A2274,"P")+SUM(Q8:Q2274)</f>
      </c>
    </row>
    <row r="8" spans="1:13" ht="12.75">
      <c r="A8" t="s">
        <v>45</v>
      </c>
      <c r="C8" s="28" t="s">
        <v>4541</v>
      </c>
      <c r="E8" s="30" t="s">
        <v>4540</v>
      </c>
      <c r="J8" s="29">
        <f>0+J9+J62+J103+J212+J329+J414+J439+J480+J497+J522+J535+J624+J677+J870+J963+J984+J1061+J1086+J1131+J1296+J1385+J1430+J1523+J1540+J1581+J1638+J1655+J1668+J1705+J1766+J1823+J1872+J1901+J1938+J1959+J1980+J2233</f>
      </c>
      <c s="29">
        <f>0+K9+K62+K103+K212+K329+K414+K439+K480+K497+K522+K535+K624+K677+K870+K963+K984+K1061+K1086+K1131+K1296+K1385+K1430+K1523+K1540+K1581+K1638+K1655+K1668+K1705+K1766+K1823+K1872+K1901+K1938+K1959+K1980+K2233</f>
      </c>
      <c s="29">
        <f>0+L9+L62+L103+L212+L329+L414+L439+L480+L497+L522+L535+L624+L677+L870+L963+L984+L1061+L1086+L1131+L1296+L1385+L1430+L1523+L1540+L1581+L1638+L1655+L1668+L1705+L1766+L1823+L1872+L1901+L1938+L1959+L1980+L2233</f>
      </c>
      <c s="29">
        <f>0+M9+M62+M103+M212+M329+M414+M439+M480+M497+M522+M535+M624+M677+M870+M963+M984+M1061+M1086+M1131+M1296+M1385+M1430+M1523+M1540+M1581+M1638+M1655+M1668+M1705+M1766+M1823+M1872+M1901+M1938+M1959+M1980+M2233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50</v>
      </c>
      <c s="34" t="s">
        <v>51</v>
      </c>
      <c s="34" t="s">
        <v>537</v>
      </c>
      <c s="35" t="s">
        <v>538</v>
      </c>
      <c s="6" t="s">
        <v>2865</v>
      </c>
      <c s="36" t="s">
        <v>55</v>
      </c>
      <c s="37">
        <v>497.682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40.25">
      <c r="A12" s="35" t="s">
        <v>59</v>
      </c>
      <c r="E12" s="40" t="s">
        <v>4542</v>
      </c>
    </row>
    <row r="13" spans="1:5" ht="255">
      <c r="A13" t="s">
        <v>60</v>
      </c>
      <c r="E13" s="39" t="s">
        <v>2867</v>
      </c>
    </row>
    <row r="14" spans="1:16" ht="38.25">
      <c r="A14" t="s">
        <v>50</v>
      </c>
      <c s="34" t="s">
        <v>28</v>
      </c>
      <c s="34" t="s">
        <v>1291</v>
      </c>
      <c s="35" t="s">
        <v>1292</v>
      </c>
      <c s="6" t="s">
        <v>4543</v>
      </c>
      <c s="36" t="s">
        <v>55</v>
      </c>
      <c s="37">
        <v>201.959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42.25">
      <c r="A16" s="35" t="s">
        <v>59</v>
      </c>
      <c r="E16" s="42" t="s">
        <v>4544</v>
      </c>
    </row>
    <row r="17" spans="1:5" ht="255">
      <c r="A17" t="s">
        <v>60</v>
      </c>
      <c r="E17" s="39" t="s">
        <v>2867</v>
      </c>
    </row>
    <row r="18" spans="1:16" ht="25.5">
      <c r="A18" t="s">
        <v>50</v>
      </c>
      <c s="34" t="s">
        <v>26</v>
      </c>
      <c s="34" t="s">
        <v>1297</v>
      </c>
      <c s="35" t="s">
        <v>1298</v>
      </c>
      <c s="6" t="s">
        <v>2316</v>
      </c>
      <c s="36" t="s">
        <v>55</v>
      </c>
      <c s="37">
        <v>51.357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40.25">
      <c r="A20" s="35" t="s">
        <v>59</v>
      </c>
      <c r="E20" s="42" t="s">
        <v>4545</v>
      </c>
    </row>
    <row r="21" spans="1:5" ht="242.25">
      <c r="A21" t="s">
        <v>60</v>
      </c>
      <c r="E21" s="39" t="s">
        <v>846</v>
      </c>
    </row>
    <row r="22" spans="1:16" ht="25.5">
      <c r="A22" t="s">
        <v>50</v>
      </c>
      <c s="34" t="s">
        <v>4</v>
      </c>
      <c s="34" t="s">
        <v>3025</v>
      </c>
      <c s="35" t="s">
        <v>3026</v>
      </c>
      <c s="6" t="s">
        <v>3027</v>
      </c>
      <c s="36" t="s">
        <v>55</v>
      </c>
      <c s="37">
        <v>59.007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293.25">
      <c r="A24" s="35" t="s">
        <v>59</v>
      </c>
      <c r="E24" s="42" t="s">
        <v>4546</v>
      </c>
    </row>
    <row r="25" spans="1:5" ht="114.75">
      <c r="A25" t="s">
        <v>60</v>
      </c>
      <c r="E25" s="39" t="s">
        <v>3029</v>
      </c>
    </row>
    <row r="26" spans="1:16" ht="25.5">
      <c r="A26" t="s">
        <v>50</v>
      </c>
      <c s="34" t="s">
        <v>74</v>
      </c>
      <c s="34" t="s">
        <v>4547</v>
      </c>
      <c s="35" t="s">
        <v>4548</v>
      </c>
      <c s="6" t="s">
        <v>4549</v>
      </c>
      <c s="36" t="s">
        <v>55</v>
      </c>
      <c s="37">
        <v>1.219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51">
      <c r="A28" s="35" t="s">
        <v>59</v>
      </c>
      <c r="E28" s="42" t="s">
        <v>4550</v>
      </c>
    </row>
    <row r="29" spans="1:5" ht="242.25">
      <c r="A29" t="s">
        <v>60</v>
      </c>
      <c r="E29" s="39" t="s">
        <v>4551</v>
      </c>
    </row>
    <row r="30" spans="1:16" ht="25.5">
      <c r="A30" t="s">
        <v>50</v>
      </c>
      <c s="34" t="s">
        <v>27</v>
      </c>
      <c s="34" t="s">
        <v>2799</v>
      </c>
      <c s="35" t="s">
        <v>2800</v>
      </c>
      <c s="6" t="s">
        <v>2801</v>
      </c>
      <c s="36" t="s">
        <v>55</v>
      </c>
      <c s="37">
        <v>4.229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53">
      <c r="A32" s="35" t="s">
        <v>59</v>
      </c>
      <c r="E32" s="42" t="s">
        <v>4552</v>
      </c>
    </row>
    <row r="33" spans="1:5" ht="242.25">
      <c r="A33" t="s">
        <v>60</v>
      </c>
      <c r="E33" s="39" t="s">
        <v>2803</v>
      </c>
    </row>
    <row r="34" spans="1:16" ht="38.25">
      <c r="A34" t="s">
        <v>50</v>
      </c>
      <c s="34" t="s">
        <v>65</v>
      </c>
      <c s="34" t="s">
        <v>243</v>
      </c>
      <c s="35" t="s">
        <v>244</v>
      </c>
      <c s="6" t="s">
        <v>4553</v>
      </c>
      <c s="36" t="s">
        <v>55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25.5">
      <c r="A36" s="35" t="s">
        <v>59</v>
      </c>
      <c r="E36" s="42" t="s">
        <v>4554</v>
      </c>
    </row>
    <row r="37" spans="1:5" ht="242.25">
      <c r="A37" t="s">
        <v>60</v>
      </c>
      <c r="E37" s="39" t="s">
        <v>846</v>
      </c>
    </row>
    <row r="38" spans="1:16" ht="25.5">
      <c r="A38" t="s">
        <v>50</v>
      </c>
      <c s="34" t="s">
        <v>82</v>
      </c>
      <c s="34" t="s">
        <v>3065</v>
      </c>
      <c s="35" t="s">
        <v>3066</v>
      </c>
      <c s="6" t="s">
        <v>3067</v>
      </c>
      <c s="36" t="s">
        <v>55</v>
      </c>
      <c s="37">
        <v>64.922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127.5">
      <c r="A40" s="35" t="s">
        <v>59</v>
      </c>
      <c r="E40" s="42" t="s">
        <v>4555</v>
      </c>
    </row>
    <row r="41" spans="1:5" ht="242.25">
      <c r="A41" t="s">
        <v>60</v>
      </c>
      <c r="E41" s="39" t="s">
        <v>846</v>
      </c>
    </row>
    <row r="42" spans="1:16" ht="25.5">
      <c r="A42" t="s">
        <v>50</v>
      </c>
      <c s="34" t="s">
        <v>85</v>
      </c>
      <c s="34" t="s">
        <v>847</v>
      </c>
      <c s="35" t="s">
        <v>848</v>
      </c>
      <c s="6" t="s">
        <v>4556</v>
      </c>
      <c s="36" t="s">
        <v>55</v>
      </c>
      <c s="37">
        <v>0.7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25.5">
      <c r="A43" s="35" t="s">
        <v>57</v>
      </c>
      <c r="E43" s="39" t="s">
        <v>58</v>
      </c>
    </row>
    <row r="44" spans="1:5" ht="12.75">
      <c r="A44" s="35" t="s">
        <v>59</v>
      </c>
      <c r="E44" s="40" t="s">
        <v>4557</v>
      </c>
    </row>
    <row r="45" spans="1:5" ht="242.25">
      <c r="A45" t="s">
        <v>60</v>
      </c>
      <c r="E45" s="39" t="s">
        <v>846</v>
      </c>
    </row>
    <row r="46" spans="1:16" ht="25.5">
      <c r="A46" t="s">
        <v>50</v>
      </c>
      <c s="34" t="s">
        <v>88</v>
      </c>
      <c s="34" t="s">
        <v>4558</v>
      </c>
      <c s="35" t="s">
        <v>4559</v>
      </c>
      <c s="6" t="s">
        <v>4560</v>
      </c>
      <c s="36" t="s">
        <v>55</v>
      </c>
      <c s="37">
        <v>0.7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56</v>
      </c>
      <c>
        <f>(M46*21)/100</f>
      </c>
      <c t="s">
        <v>28</v>
      </c>
    </row>
    <row r="47" spans="1:5" ht="25.5">
      <c r="A47" s="35" t="s">
        <v>57</v>
      </c>
      <c r="E47" s="39" t="s">
        <v>58</v>
      </c>
    </row>
    <row r="48" spans="1:5" ht="12.75">
      <c r="A48" s="35" t="s">
        <v>59</v>
      </c>
      <c r="E48" s="40" t="s">
        <v>4561</v>
      </c>
    </row>
    <row r="49" spans="1:5" ht="216.75">
      <c r="A49" t="s">
        <v>60</v>
      </c>
      <c r="E49" s="39" t="s">
        <v>4562</v>
      </c>
    </row>
    <row r="50" spans="1:16" ht="25.5">
      <c r="A50" t="s">
        <v>50</v>
      </c>
      <c s="34" t="s">
        <v>91</v>
      </c>
      <c s="34" t="s">
        <v>62</v>
      </c>
      <c s="35" t="s">
        <v>63</v>
      </c>
      <c s="6" t="s">
        <v>64</v>
      </c>
      <c s="36" t="s">
        <v>55</v>
      </c>
      <c s="37">
        <v>0.7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25.5">
      <c r="A51" s="35" t="s">
        <v>57</v>
      </c>
      <c r="E51" s="39" t="s">
        <v>58</v>
      </c>
    </row>
    <row r="52" spans="1:5" ht="12.75">
      <c r="A52" s="35" t="s">
        <v>59</v>
      </c>
      <c r="E52" s="40" t="s">
        <v>4561</v>
      </c>
    </row>
    <row r="53" spans="1:5" ht="255">
      <c r="A53" t="s">
        <v>60</v>
      </c>
      <c r="E53" s="39" t="s">
        <v>4563</v>
      </c>
    </row>
    <row r="54" spans="1:16" ht="25.5">
      <c r="A54" t="s">
        <v>50</v>
      </c>
      <c s="34" t="s">
        <v>94</v>
      </c>
      <c s="34" t="s">
        <v>4564</v>
      </c>
      <c s="35" t="s">
        <v>4565</v>
      </c>
      <c s="6" t="s">
        <v>4566</v>
      </c>
      <c s="36" t="s">
        <v>55</v>
      </c>
      <c s="37">
        <v>5.707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25.5">
      <c r="A55" s="35" t="s">
        <v>57</v>
      </c>
      <c r="E55" s="39" t="s">
        <v>58</v>
      </c>
    </row>
    <row r="56" spans="1:5" ht="25.5">
      <c r="A56" s="35" t="s">
        <v>59</v>
      </c>
      <c r="E56" s="42" t="s">
        <v>4567</v>
      </c>
    </row>
    <row r="57" spans="1:5" ht="229.5">
      <c r="A57" t="s">
        <v>60</v>
      </c>
      <c r="E57" s="39" t="s">
        <v>2417</v>
      </c>
    </row>
    <row r="58" spans="1:16" ht="12.75">
      <c r="A58" t="s">
        <v>50</v>
      </c>
      <c s="34" t="s">
        <v>4568</v>
      </c>
      <c s="34" t="s">
        <v>3465</v>
      </c>
      <c s="35" t="s">
        <v>5</v>
      </c>
      <c s="6" t="s">
        <v>4569</v>
      </c>
      <c s="36" t="s">
        <v>1281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40.25">
      <c r="A60" s="35" t="s">
        <v>59</v>
      </c>
      <c r="E60" s="40" t="s">
        <v>4570</v>
      </c>
    </row>
    <row r="61" spans="1:5" ht="12.75">
      <c r="A61" t="s">
        <v>60</v>
      </c>
      <c r="E61" s="39" t="s">
        <v>1635</v>
      </c>
    </row>
    <row r="62" spans="1:13" ht="12.75">
      <c r="A62" t="s">
        <v>47</v>
      </c>
      <c r="C62" s="31" t="s">
        <v>51</v>
      </c>
      <c r="E62" s="33" t="s">
        <v>957</v>
      </c>
      <c r="J62" s="32">
        <f>0</f>
      </c>
      <c s="32">
        <f>0</f>
      </c>
      <c s="32">
        <f>0+L63+L67+L71+L75+L79+L83+L87+L91+L95+L99</f>
      </c>
      <c s="32">
        <f>0+M63+M67+M71+M75+M79+M83+M87+M91+M95+M99</f>
      </c>
    </row>
    <row r="63" spans="1:16" ht="25.5">
      <c r="A63" t="s">
        <v>50</v>
      </c>
      <c s="34" t="s">
        <v>97</v>
      </c>
      <c s="34" t="s">
        <v>4571</v>
      </c>
      <c s="35" t="s">
        <v>5</v>
      </c>
      <c s="6" t="s">
        <v>4572</v>
      </c>
      <c s="36" t="s">
        <v>144</v>
      </c>
      <c s="37">
        <v>32.422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4573</v>
      </c>
      <c>
        <f>(M63*21)/100</f>
      </c>
      <c t="s">
        <v>28</v>
      </c>
    </row>
    <row r="64" spans="1:5" ht="63.75">
      <c r="A64" s="35" t="s">
        <v>57</v>
      </c>
      <c r="E64" s="39" t="s">
        <v>4574</v>
      </c>
    </row>
    <row r="65" spans="1:5" ht="12.75">
      <c r="A65" s="35" t="s">
        <v>59</v>
      </c>
      <c r="E65" s="40" t="s">
        <v>4575</v>
      </c>
    </row>
    <row r="66" spans="1:5" ht="12.75">
      <c r="A66" t="s">
        <v>60</v>
      </c>
      <c r="E66" s="39" t="s">
        <v>5</v>
      </c>
    </row>
    <row r="67" spans="1:16" ht="25.5">
      <c r="A67" t="s">
        <v>50</v>
      </c>
      <c s="34" t="s">
        <v>100</v>
      </c>
      <c s="34" t="s">
        <v>4576</v>
      </c>
      <c s="35" t="s">
        <v>5</v>
      </c>
      <c s="6" t="s">
        <v>4577</v>
      </c>
      <c s="36" t="s">
        <v>144</v>
      </c>
      <c s="37">
        <v>458.083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4573</v>
      </c>
      <c>
        <f>(M67*21)/100</f>
      </c>
      <c t="s">
        <v>28</v>
      </c>
    </row>
    <row r="68" spans="1:5" ht="76.5">
      <c r="A68" s="35" t="s">
        <v>57</v>
      </c>
      <c r="E68" s="39" t="s">
        <v>4578</v>
      </c>
    </row>
    <row r="69" spans="1:5" ht="51">
      <c r="A69" s="35" t="s">
        <v>59</v>
      </c>
      <c r="E69" s="40" t="s">
        <v>4579</v>
      </c>
    </row>
    <row r="70" spans="1:5" ht="12.75">
      <c r="A70" t="s">
        <v>60</v>
      </c>
      <c r="E70" s="39" t="s">
        <v>5</v>
      </c>
    </row>
    <row r="71" spans="1:16" ht="25.5">
      <c r="A71" t="s">
        <v>50</v>
      </c>
      <c s="34" t="s">
        <v>103</v>
      </c>
      <c s="34" t="s">
        <v>4580</v>
      </c>
      <c s="35" t="s">
        <v>5</v>
      </c>
      <c s="6" t="s">
        <v>4581</v>
      </c>
      <c s="36" t="s">
        <v>144</v>
      </c>
      <c s="37">
        <v>115.698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4573</v>
      </c>
      <c>
        <f>(M71*21)/100</f>
      </c>
      <c t="s">
        <v>28</v>
      </c>
    </row>
    <row r="72" spans="1:5" ht="63.75">
      <c r="A72" s="35" t="s">
        <v>57</v>
      </c>
      <c r="E72" s="39" t="s">
        <v>4582</v>
      </c>
    </row>
    <row r="73" spans="1:5" ht="51">
      <c r="A73" s="35" t="s">
        <v>59</v>
      </c>
      <c r="E73" s="40" t="s">
        <v>4583</v>
      </c>
    </row>
    <row r="74" spans="1:5" ht="12.75">
      <c r="A74" t="s">
        <v>60</v>
      </c>
      <c r="E74" s="39" t="s">
        <v>5</v>
      </c>
    </row>
    <row r="75" spans="1:16" ht="12.75">
      <c r="A75" t="s">
        <v>50</v>
      </c>
      <c s="34" t="s">
        <v>110</v>
      </c>
      <c s="34" t="s">
        <v>4584</v>
      </c>
      <c s="35" t="s">
        <v>5</v>
      </c>
      <c s="6" t="s">
        <v>4585</v>
      </c>
      <c s="36" t="s">
        <v>144</v>
      </c>
      <c s="37">
        <v>16.77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4573</v>
      </c>
      <c>
        <f>(M75*21)/100</f>
      </c>
      <c t="s">
        <v>28</v>
      </c>
    </row>
    <row r="76" spans="1:5" ht="63.75">
      <c r="A76" s="35" t="s">
        <v>57</v>
      </c>
      <c r="E76" s="39" t="s">
        <v>4586</v>
      </c>
    </row>
    <row r="77" spans="1:5" ht="12.75">
      <c r="A77" s="35" t="s">
        <v>59</v>
      </c>
      <c r="E77" s="40" t="s">
        <v>4587</v>
      </c>
    </row>
    <row r="78" spans="1:5" ht="12.75">
      <c r="A78" t="s">
        <v>60</v>
      </c>
      <c r="E78" s="39" t="s">
        <v>5</v>
      </c>
    </row>
    <row r="79" spans="1:16" ht="25.5">
      <c r="A79" t="s">
        <v>50</v>
      </c>
      <c s="34" t="s">
        <v>113</v>
      </c>
      <c s="34" t="s">
        <v>4588</v>
      </c>
      <c s="35" t="s">
        <v>5</v>
      </c>
      <c s="6" t="s">
        <v>4589</v>
      </c>
      <c s="36" t="s">
        <v>144</v>
      </c>
      <c s="37">
        <v>59.51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4573</v>
      </c>
      <c>
        <f>(M79*21)/100</f>
      </c>
      <c t="s">
        <v>28</v>
      </c>
    </row>
    <row r="80" spans="1:5" ht="51">
      <c r="A80" s="35" t="s">
        <v>57</v>
      </c>
      <c r="E80" s="39" t="s">
        <v>4590</v>
      </c>
    </row>
    <row r="81" spans="1:5" ht="51">
      <c r="A81" s="35" t="s">
        <v>59</v>
      </c>
      <c r="E81" s="40" t="s">
        <v>4591</v>
      </c>
    </row>
    <row r="82" spans="1:5" ht="12.75">
      <c r="A82" t="s">
        <v>60</v>
      </c>
      <c r="E82" s="39" t="s">
        <v>5</v>
      </c>
    </row>
    <row r="83" spans="1:16" ht="25.5">
      <c r="A83" t="s">
        <v>50</v>
      </c>
      <c s="34" t="s">
        <v>116</v>
      </c>
      <c s="34" t="s">
        <v>4592</v>
      </c>
      <c s="35" t="s">
        <v>5</v>
      </c>
      <c s="6" t="s">
        <v>4593</v>
      </c>
      <c s="36" t="s">
        <v>144</v>
      </c>
      <c s="37">
        <v>59.51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4573</v>
      </c>
      <c>
        <f>(M83*21)/100</f>
      </c>
      <c t="s">
        <v>28</v>
      </c>
    </row>
    <row r="84" spans="1:5" ht="63.75">
      <c r="A84" s="35" t="s">
        <v>57</v>
      </c>
      <c r="E84" s="39" t="s">
        <v>4594</v>
      </c>
    </row>
    <row r="85" spans="1:5" ht="51">
      <c r="A85" s="35" t="s">
        <v>59</v>
      </c>
      <c r="E85" s="40" t="s">
        <v>4591</v>
      </c>
    </row>
    <row r="86" spans="1:5" ht="12.75">
      <c r="A86" t="s">
        <v>60</v>
      </c>
      <c r="E86" s="39" t="s">
        <v>5</v>
      </c>
    </row>
    <row r="87" spans="1:16" ht="25.5">
      <c r="A87" t="s">
        <v>50</v>
      </c>
      <c s="34" t="s">
        <v>119</v>
      </c>
      <c s="34" t="s">
        <v>4595</v>
      </c>
      <c s="35" t="s">
        <v>5</v>
      </c>
      <c s="6" t="s">
        <v>4596</v>
      </c>
      <c s="36" t="s">
        <v>144</v>
      </c>
      <c s="37">
        <v>346.596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4573</v>
      </c>
      <c>
        <f>(M87*21)/100</f>
      </c>
      <c t="s">
        <v>28</v>
      </c>
    </row>
    <row r="88" spans="1:5" ht="76.5">
      <c r="A88" s="35" t="s">
        <v>57</v>
      </c>
      <c r="E88" s="39" t="s">
        <v>4597</v>
      </c>
    </row>
    <row r="89" spans="1:5" ht="38.25">
      <c r="A89" s="35" t="s">
        <v>59</v>
      </c>
      <c r="E89" s="42" t="s">
        <v>4598</v>
      </c>
    </row>
    <row r="90" spans="1:5" ht="12.75">
      <c r="A90" t="s">
        <v>60</v>
      </c>
      <c r="E90" s="39" t="s">
        <v>5</v>
      </c>
    </row>
    <row r="91" spans="1:16" ht="12.75">
      <c r="A91" t="s">
        <v>50</v>
      </c>
      <c s="34" t="s">
        <v>122</v>
      </c>
      <c s="34" t="s">
        <v>4599</v>
      </c>
      <c s="35" t="s">
        <v>5</v>
      </c>
      <c s="6" t="s">
        <v>4600</v>
      </c>
      <c s="36" t="s">
        <v>144</v>
      </c>
      <c s="37">
        <v>412.99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4573</v>
      </c>
      <c>
        <f>(M91*21)/100</f>
      </c>
      <c t="s">
        <v>28</v>
      </c>
    </row>
    <row r="92" spans="1:5" ht="51">
      <c r="A92" s="35" t="s">
        <v>57</v>
      </c>
      <c r="E92" s="39" t="s">
        <v>4601</v>
      </c>
    </row>
    <row r="93" spans="1:5" ht="63.75">
      <c r="A93" s="35" t="s">
        <v>59</v>
      </c>
      <c r="E93" s="42" t="s">
        <v>4602</v>
      </c>
    </row>
    <row r="94" spans="1:5" ht="12.75">
      <c r="A94" t="s">
        <v>60</v>
      </c>
      <c r="E94" s="39" t="s">
        <v>5</v>
      </c>
    </row>
    <row r="95" spans="1:16" ht="12.75">
      <c r="A95" t="s">
        <v>50</v>
      </c>
      <c s="34" t="s">
        <v>125</v>
      </c>
      <c s="34" t="s">
        <v>4603</v>
      </c>
      <c s="35" t="s">
        <v>5</v>
      </c>
      <c s="6" t="s">
        <v>4604</v>
      </c>
      <c s="36" t="s">
        <v>144</v>
      </c>
      <c s="37">
        <v>64.43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4573</v>
      </c>
      <c>
        <f>(M95*21)/100</f>
      </c>
      <c t="s">
        <v>28</v>
      </c>
    </row>
    <row r="96" spans="1:5" ht="51">
      <c r="A96" s="35" t="s">
        <v>57</v>
      </c>
      <c r="E96" s="39" t="s">
        <v>4605</v>
      </c>
    </row>
    <row r="97" spans="1:5" ht="63.75">
      <c r="A97" s="35" t="s">
        <v>59</v>
      </c>
      <c r="E97" s="42" t="s">
        <v>4606</v>
      </c>
    </row>
    <row r="98" spans="1:5" ht="12.75">
      <c r="A98" t="s">
        <v>60</v>
      </c>
      <c r="E98" s="39" t="s">
        <v>5</v>
      </c>
    </row>
    <row r="99" spans="1:16" ht="12.75">
      <c r="A99" t="s">
        <v>50</v>
      </c>
      <c s="34" t="s">
        <v>128</v>
      </c>
      <c s="34" t="s">
        <v>4607</v>
      </c>
      <c s="35" t="s">
        <v>5</v>
      </c>
      <c s="6" t="s">
        <v>4608</v>
      </c>
      <c s="36" t="s">
        <v>55</v>
      </c>
      <c s="37">
        <v>329.318</v>
      </c>
      <c s="36">
        <v>1</v>
      </c>
      <c s="36">
        <f>ROUND(G99*H99,6)</f>
      </c>
      <c r="L99" s="38">
        <v>0</v>
      </c>
      <c s="32">
        <f>ROUND(ROUND(L99,2)*ROUND(G99,3),2)</f>
      </c>
      <c s="36" t="s">
        <v>56</v>
      </c>
      <c>
        <f>(M99*21)/100</f>
      </c>
      <c t="s">
        <v>28</v>
      </c>
    </row>
    <row r="100" spans="1:5" ht="12.75">
      <c r="A100" s="35" t="s">
        <v>57</v>
      </c>
      <c r="E100" s="39" t="s">
        <v>4608</v>
      </c>
    </row>
    <row r="101" spans="1:5" ht="12.75">
      <c r="A101" s="35" t="s">
        <v>59</v>
      </c>
      <c r="E101" s="40" t="s">
        <v>5</v>
      </c>
    </row>
    <row r="102" spans="1:5" ht="12.75">
      <c r="A102" t="s">
        <v>60</v>
      </c>
      <c r="E102" s="39" t="s">
        <v>5</v>
      </c>
    </row>
    <row r="103" spans="1:13" ht="12.75">
      <c r="A103" t="s">
        <v>47</v>
      </c>
      <c r="C103" s="31" t="s">
        <v>28</v>
      </c>
      <c r="E103" s="33" t="s">
        <v>4609</v>
      </c>
      <c r="J103" s="32">
        <f>0</f>
      </c>
      <c s="32">
        <f>0</f>
      </c>
      <c s="32">
        <f>0+L104+L108+L112+L116+L120+L124+L128+L132+L136+L140+L144+L148+L152+L156+L160+L164+L168+L172+L176+L180+L184+L188+L192+L196+L200+L204+L208</f>
      </c>
      <c s="32">
        <f>0+M104+M108+M112+M116+M120+M124+M128+M132+M136+M140+M144+M148+M152+M156+M160+M164+M168+M172+M176+M180+M184+M188+M192+M196+M200+M204+M208</f>
      </c>
    </row>
    <row r="104" spans="1:16" ht="25.5">
      <c r="A104" t="s">
        <v>50</v>
      </c>
      <c s="34" t="s">
        <v>179</v>
      </c>
      <c s="34" t="s">
        <v>4610</v>
      </c>
      <c s="35" t="s">
        <v>5</v>
      </c>
      <c s="6" t="s">
        <v>4611</v>
      </c>
      <c s="36" t="s">
        <v>69</v>
      </c>
      <c s="37">
        <v>71</v>
      </c>
      <c s="36">
        <v>0.2044</v>
      </c>
      <c s="36">
        <f>ROUND(G104*H104,6)</f>
      </c>
      <c r="L104" s="38">
        <v>0</v>
      </c>
      <c s="32">
        <f>ROUND(ROUND(L104,2)*ROUND(G104,3),2)</f>
      </c>
      <c s="36" t="s">
        <v>4573</v>
      </c>
      <c>
        <f>(M104*21)/100</f>
      </c>
      <c t="s">
        <v>28</v>
      </c>
    </row>
    <row r="105" spans="1:5" ht="102">
      <c r="A105" s="35" t="s">
        <v>57</v>
      </c>
      <c r="E105" s="39" t="s">
        <v>4612</v>
      </c>
    </row>
    <row r="106" spans="1:5" ht="12.75">
      <c r="A106" s="35" t="s">
        <v>59</v>
      </c>
      <c r="E106" s="40" t="s">
        <v>4613</v>
      </c>
    </row>
    <row r="107" spans="1:5" ht="12.75">
      <c r="A107" t="s">
        <v>60</v>
      </c>
      <c r="E107" s="39" t="s">
        <v>5</v>
      </c>
    </row>
    <row r="108" spans="1:16" ht="12.75">
      <c r="A108" t="s">
        <v>50</v>
      </c>
      <c s="34" t="s">
        <v>180</v>
      </c>
      <c s="34" t="s">
        <v>4614</v>
      </c>
      <c s="35" t="s">
        <v>5</v>
      </c>
      <c s="6" t="s">
        <v>4615</v>
      </c>
      <c s="36" t="s">
        <v>69</v>
      </c>
      <c s="37">
        <v>71</v>
      </c>
      <c s="36">
        <v>0.0001</v>
      </c>
      <c s="36">
        <f>ROUND(G108*H108,6)</f>
      </c>
      <c r="L108" s="38">
        <v>0</v>
      </c>
      <c s="32">
        <f>ROUND(ROUND(L108,2)*ROUND(G108,3),2)</f>
      </c>
      <c s="36" t="s">
        <v>4573</v>
      </c>
      <c>
        <f>(M108*21)/100</f>
      </c>
      <c t="s">
        <v>28</v>
      </c>
    </row>
    <row r="109" spans="1:5" ht="25.5">
      <c r="A109" s="35" t="s">
        <v>57</v>
      </c>
      <c r="E109" s="39" t="s">
        <v>4616</v>
      </c>
    </row>
    <row r="110" spans="1:5" ht="12.75">
      <c r="A110" s="35" t="s">
        <v>59</v>
      </c>
      <c r="E110" s="40" t="s">
        <v>4613</v>
      </c>
    </row>
    <row r="111" spans="1:5" ht="12.75">
      <c r="A111" t="s">
        <v>60</v>
      </c>
      <c r="E111" s="39" t="s">
        <v>5</v>
      </c>
    </row>
    <row r="112" spans="1:16" ht="12.75">
      <c r="A112" t="s">
        <v>50</v>
      </c>
      <c s="34" t="s">
        <v>184</v>
      </c>
      <c s="34" t="s">
        <v>4617</v>
      </c>
      <c s="35" t="s">
        <v>5</v>
      </c>
      <c s="6" t="s">
        <v>4618</v>
      </c>
      <c s="36" t="s">
        <v>151</v>
      </c>
      <c s="37">
        <v>177.5</v>
      </c>
      <c s="36">
        <v>0.0001</v>
      </c>
      <c s="36">
        <f>ROUND(G112*H112,6)</f>
      </c>
      <c r="L112" s="38">
        <v>0</v>
      </c>
      <c s="32">
        <f>ROUND(ROUND(L112,2)*ROUND(G112,3),2)</f>
      </c>
      <c s="36" t="s">
        <v>4573</v>
      </c>
      <c>
        <f>(M112*21)/100</f>
      </c>
      <c t="s">
        <v>28</v>
      </c>
    </row>
    <row r="113" spans="1:5" ht="51">
      <c r="A113" s="35" t="s">
        <v>57</v>
      </c>
      <c r="E113" s="39" t="s">
        <v>4619</v>
      </c>
    </row>
    <row r="114" spans="1:5" ht="25.5">
      <c r="A114" s="35" t="s">
        <v>59</v>
      </c>
      <c r="E114" s="40" t="s">
        <v>4620</v>
      </c>
    </row>
    <row r="115" spans="1:5" ht="12.75">
      <c r="A115" t="s">
        <v>60</v>
      </c>
      <c r="E115" s="39" t="s">
        <v>5</v>
      </c>
    </row>
    <row r="116" spans="1:16" ht="25.5">
      <c r="A116" t="s">
        <v>50</v>
      </c>
      <c s="34" t="s">
        <v>187</v>
      </c>
      <c s="34" t="s">
        <v>4621</v>
      </c>
      <c s="35" t="s">
        <v>5</v>
      </c>
      <c s="6" t="s">
        <v>4622</v>
      </c>
      <c s="36" t="s">
        <v>69</v>
      </c>
      <c s="37">
        <v>71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4573</v>
      </c>
      <c>
        <f>(M116*21)/100</f>
      </c>
      <c t="s">
        <v>28</v>
      </c>
    </row>
    <row r="117" spans="1:5" ht="38.25">
      <c r="A117" s="35" t="s">
        <v>57</v>
      </c>
      <c r="E117" s="39" t="s">
        <v>4623</v>
      </c>
    </row>
    <row r="118" spans="1:5" ht="12.75">
      <c r="A118" s="35" t="s">
        <v>59</v>
      </c>
      <c r="E118" s="40" t="s">
        <v>4613</v>
      </c>
    </row>
    <row r="119" spans="1:5" ht="12.75">
      <c r="A119" t="s">
        <v>60</v>
      </c>
      <c r="E119" s="39" t="s">
        <v>5</v>
      </c>
    </row>
    <row r="120" spans="1:16" ht="12.75">
      <c r="A120" t="s">
        <v>50</v>
      </c>
      <c s="34" t="s">
        <v>190</v>
      </c>
      <c s="34" t="s">
        <v>4624</v>
      </c>
      <c s="35" t="s">
        <v>5</v>
      </c>
      <c s="6" t="s">
        <v>4625</v>
      </c>
      <c s="36" t="s">
        <v>144</v>
      </c>
      <c s="37">
        <v>11.316</v>
      </c>
      <c s="36">
        <v>1.98</v>
      </c>
      <c s="36">
        <f>ROUND(G120*H120,6)</f>
      </c>
      <c r="L120" s="38">
        <v>0</v>
      </c>
      <c s="32">
        <f>ROUND(ROUND(L120,2)*ROUND(G120,3),2)</f>
      </c>
      <c s="36" t="s">
        <v>4573</v>
      </c>
      <c>
        <f>(M120*21)/100</f>
      </c>
      <c t="s">
        <v>28</v>
      </c>
    </row>
    <row r="121" spans="1:5" ht="51">
      <c r="A121" s="35" t="s">
        <v>57</v>
      </c>
      <c r="E121" s="39" t="s">
        <v>4626</v>
      </c>
    </row>
    <row r="122" spans="1:5" ht="25.5">
      <c r="A122" s="35" t="s">
        <v>59</v>
      </c>
      <c r="E122" s="42" t="s">
        <v>4627</v>
      </c>
    </row>
    <row r="123" spans="1:5" ht="12.75">
      <c r="A123" t="s">
        <v>60</v>
      </c>
      <c r="E123" s="39" t="s">
        <v>5</v>
      </c>
    </row>
    <row r="124" spans="1:16" ht="12.75">
      <c r="A124" t="s">
        <v>50</v>
      </c>
      <c s="34" t="s">
        <v>193</v>
      </c>
      <c s="34" t="s">
        <v>4628</v>
      </c>
      <c s="35" t="s">
        <v>5</v>
      </c>
      <c s="6" t="s">
        <v>4629</v>
      </c>
      <c s="36" t="s">
        <v>144</v>
      </c>
      <c s="37">
        <v>23.926</v>
      </c>
      <c s="36">
        <v>2.50187</v>
      </c>
      <c s="36">
        <f>ROUND(G124*H124,6)</f>
      </c>
      <c r="L124" s="38">
        <v>0</v>
      </c>
      <c s="32">
        <f>ROUND(ROUND(L124,2)*ROUND(G124,3),2)</f>
      </c>
      <c s="36" t="s">
        <v>4573</v>
      </c>
      <c>
        <f>(M124*21)/100</f>
      </c>
      <c t="s">
        <v>28</v>
      </c>
    </row>
    <row r="125" spans="1:5" ht="51">
      <c r="A125" s="35" t="s">
        <v>57</v>
      </c>
      <c r="E125" s="39" t="s">
        <v>4630</v>
      </c>
    </row>
    <row r="126" spans="1:5" ht="12.75">
      <c r="A126" s="35" t="s">
        <v>59</v>
      </c>
      <c r="E126" s="40" t="s">
        <v>4631</v>
      </c>
    </row>
    <row r="127" spans="1:5" ht="12.75">
      <c r="A127" t="s">
        <v>60</v>
      </c>
      <c r="E127" s="39" t="s">
        <v>5</v>
      </c>
    </row>
    <row r="128" spans="1:16" ht="12.75">
      <c r="A128" t="s">
        <v>50</v>
      </c>
      <c s="34" t="s">
        <v>196</v>
      </c>
      <c s="34" t="s">
        <v>4632</v>
      </c>
      <c s="35" t="s">
        <v>5</v>
      </c>
      <c s="6" t="s">
        <v>4633</v>
      </c>
      <c s="36" t="s">
        <v>144</v>
      </c>
      <c s="37">
        <v>19.554</v>
      </c>
      <c s="36">
        <v>2.50187</v>
      </c>
      <c s="36">
        <f>ROUND(G128*H128,6)</f>
      </c>
      <c r="L128" s="38">
        <v>0</v>
      </c>
      <c s="32">
        <f>ROUND(ROUND(L128,2)*ROUND(G128,3),2)</f>
      </c>
      <c s="36" t="s">
        <v>4573</v>
      </c>
      <c>
        <f>(M128*21)/100</f>
      </c>
      <c t="s">
        <v>28</v>
      </c>
    </row>
    <row r="129" spans="1:5" ht="51">
      <c r="A129" s="35" t="s">
        <v>57</v>
      </c>
      <c r="E129" s="39" t="s">
        <v>4634</v>
      </c>
    </row>
    <row r="130" spans="1:5" ht="63.75">
      <c r="A130" s="35" t="s">
        <v>59</v>
      </c>
      <c r="E130" s="40" t="s">
        <v>4635</v>
      </c>
    </row>
    <row r="131" spans="1:5" ht="12.75">
      <c r="A131" t="s">
        <v>60</v>
      </c>
      <c r="E131" s="39" t="s">
        <v>5</v>
      </c>
    </row>
    <row r="132" spans="1:16" ht="12.75">
      <c r="A132" t="s">
        <v>50</v>
      </c>
      <c s="34" t="s">
        <v>199</v>
      </c>
      <c s="34" t="s">
        <v>4636</v>
      </c>
      <c s="35" t="s">
        <v>5</v>
      </c>
      <c s="6" t="s">
        <v>4637</v>
      </c>
      <c s="36" t="s">
        <v>151</v>
      </c>
      <c s="37">
        <v>15.19</v>
      </c>
      <c s="36">
        <v>0.00247</v>
      </c>
      <c s="36">
        <f>ROUND(G132*H132,6)</f>
      </c>
      <c r="L132" s="38">
        <v>0</v>
      </c>
      <c s="32">
        <f>ROUND(ROUND(L132,2)*ROUND(G132,3),2)</f>
      </c>
      <c s="36" t="s">
        <v>4573</v>
      </c>
      <c>
        <f>(M132*21)/100</f>
      </c>
      <c t="s">
        <v>28</v>
      </c>
    </row>
    <row r="133" spans="1:5" ht="38.25">
      <c r="A133" s="35" t="s">
        <v>57</v>
      </c>
      <c r="E133" s="39" t="s">
        <v>4638</v>
      </c>
    </row>
    <row r="134" spans="1:5" ht="63.75">
      <c r="A134" s="35" t="s">
        <v>59</v>
      </c>
      <c r="E134" s="40" t="s">
        <v>4639</v>
      </c>
    </row>
    <row r="135" spans="1:5" ht="12.75">
      <c r="A135" t="s">
        <v>60</v>
      </c>
      <c r="E135" s="39" t="s">
        <v>5</v>
      </c>
    </row>
    <row r="136" spans="1:16" ht="12.75">
      <c r="A136" t="s">
        <v>50</v>
      </c>
      <c s="34" t="s">
        <v>202</v>
      </c>
      <c s="34" t="s">
        <v>4640</v>
      </c>
      <c s="35" t="s">
        <v>5</v>
      </c>
      <c s="6" t="s">
        <v>4641</v>
      </c>
      <c s="36" t="s">
        <v>151</v>
      </c>
      <c s="37">
        <v>11.39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4573</v>
      </c>
      <c>
        <f>(M136*21)/100</f>
      </c>
      <c t="s">
        <v>28</v>
      </c>
    </row>
    <row r="137" spans="1:5" ht="38.25">
      <c r="A137" s="35" t="s">
        <v>57</v>
      </c>
      <c r="E137" s="39" t="s">
        <v>4642</v>
      </c>
    </row>
    <row r="138" spans="1:5" ht="63.75">
      <c r="A138" s="35" t="s">
        <v>59</v>
      </c>
      <c r="E138" s="40" t="s">
        <v>4643</v>
      </c>
    </row>
    <row r="139" spans="1:5" ht="12.75">
      <c r="A139" t="s">
        <v>60</v>
      </c>
      <c r="E139" s="39" t="s">
        <v>5</v>
      </c>
    </row>
    <row r="140" spans="1:16" ht="12.75">
      <c r="A140" t="s">
        <v>50</v>
      </c>
      <c s="34" t="s">
        <v>205</v>
      </c>
      <c s="34" t="s">
        <v>4644</v>
      </c>
      <c s="35" t="s">
        <v>5</v>
      </c>
      <c s="6" t="s">
        <v>4645</v>
      </c>
      <c s="36" t="s">
        <v>55</v>
      </c>
      <c s="37">
        <v>4.75</v>
      </c>
      <c s="36">
        <v>1.06062</v>
      </c>
      <c s="36">
        <f>ROUND(G140*H140,6)</f>
      </c>
      <c r="L140" s="38">
        <v>0</v>
      </c>
      <c s="32">
        <f>ROUND(ROUND(L140,2)*ROUND(G140,3),2)</f>
      </c>
      <c s="36" t="s">
        <v>4573</v>
      </c>
      <c>
        <f>(M140*21)/100</f>
      </c>
      <c t="s">
        <v>28</v>
      </c>
    </row>
    <row r="141" spans="1:5" ht="51">
      <c r="A141" s="35" t="s">
        <v>57</v>
      </c>
      <c r="E141" s="39" t="s">
        <v>4646</v>
      </c>
    </row>
    <row r="142" spans="1:5" ht="102">
      <c r="A142" s="35" t="s">
        <v>59</v>
      </c>
      <c r="E142" s="40" t="s">
        <v>4647</v>
      </c>
    </row>
    <row r="143" spans="1:5" ht="12.75">
      <c r="A143" t="s">
        <v>60</v>
      </c>
      <c r="E143" s="39" t="s">
        <v>5</v>
      </c>
    </row>
    <row r="144" spans="1:16" ht="12.75">
      <c r="A144" t="s">
        <v>50</v>
      </c>
      <c s="34" t="s">
        <v>208</v>
      </c>
      <c s="34" t="s">
        <v>4648</v>
      </c>
      <c s="35" t="s">
        <v>5</v>
      </c>
      <c s="6" t="s">
        <v>4649</v>
      </c>
      <c s="36" t="s">
        <v>55</v>
      </c>
      <c s="37">
        <v>3.629</v>
      </c>
      <c s="36">
        <v>1.06277</v>
      </c>
      <c s="36">
        <f>ROUND(G144*H144,6)</f>
      </c>
      <c r="L144" s="38">
        <v>0</v>
      </c>
      <c s="32">
        <f>ROUND(ROUND(L144,2)*ROUND(G144,3),2)</f>
      </c>
      <c s="36" t="s">
        <v>4573</v>
      </c>
      <c>
        <f>(M144*21)/100</f>
      </c>
      <c t="s">
        <v>28</v>
      </c>
    </row>
    <row r="145" spans="1:5" ht="51">
      <c r="A145" s="35" t="s">
        <v>57</v>
      </c>
      <c r="E145" s="39" t="s">
        <v>4650</v>
      </c>
    </row>
    <row r="146" spans="1:5" ht="63.75">
      <c r="A146" s="35" t="s">
        <v>59</v>
      </c>
      <c r="E146" s="40" t="s">
        <v>4651</v>
      </c>
    </row>
    <row r="147" spans="1:5" ht="12.75">
      <c r="A147" t="s">
        <v>60</v>
      </c>
      <c r="E147" s="39" t="s">
        <v>5</v>
      </c>
    </row>
    <row r="148" spans="1:16" ht="12.75">
      <c r="A148" t="s">
        <v>50</v>
      </c>
      <c s="34" t="s">
        <v>211</v>
      </c>
      <c s="34" t="s">
        <v>4652</v>
      </c>
      <c s="35" t="s">
        <v>5</v>
      </c>
      <c s="6" t="s">
        <v>4653</v>
      </c>
      <c s="36" t="s">
        <v>144</v>
      </c>
      <c s="37">
        <v>15.371</v>
      </c>
      <c s="36">
        <v>2.50187</v>
      </c>
      <c s="36">
        <f>ROUND(G148*H148,6)</f>
      </c>
      <c r="L148" s="38">
        <v>0</v>
      </c>
      <c s="32">
        <f>ROUND(ROUND(L148,2)*ROUND(G148,3),2)</f>
      </c>
      <c s="36" t="s">
        <v>4573</v>
      </c>
      <c>
        <f>(M148*21)/100</f>
      </c>
      <c t="s">
        <v>28</v>
      </c>
    </row>
    <row r="149" spans="1:5" ht="51">
      <c r="A149" s="35" t="s">
        <v>57</v>
      </c>
      <c r="E149" s="39" t="s">
        <v>4654</v>
      </c>
    </row>
    <row r="150" spans="1:5" ht="51">
      <c r="A150" s="35" t="s">
        <v>59</v>
      </c>
      <c r="E150" s="40" t="s">
        <v>4655</v>
      </c>
    </row>
    <row r="151" spans="1:5" ht="12.75">
      <c r="A151" t="s">
        <v>60</v>
      </c>
      <c r="E151" s="39" t="s">
        <v>5</v>
      </c>
    </row>
    <row r="152" spans="1:16" ht="12.75">
      <c r="A152" t="s">
        <v>50</v>
      </c>
      <c s="34" t="s">
        <v>214</v>
      </c>
      <c s="34" t="s">
        <v>4656</v>
      </c>
      <c s="35" t="s">
        <v>5</v>
      </c>
      <c s="6" t="s">
        <v>4657</v>
      </c>
      <c s="36" t="s">
        <v>144</v>
      </c>
      <c s="37">
        <v>0.547</v>
      </c>
      <c s="36">
        <v>2.50187</v>
      </c>
      <c s="36">
        <f>ROUND(G152*H152,6)</f>
      </c>
      <c r="L152" s="38">
        <v>0</v>
      </c>
      <c s="32">
        <f>ROUND(ROUND(L152,2)*ROUND(G152,3),2)</f>
      </c>
      <c s="36" t="s">
        <v>4573</v>
      </c>
      <c>
        <f>(M152*21)/100</f>
      </c>
      <c t="s">
        <v>28</v>
      </c>
    </row>
    <row r="153" spans="1:5" ht="51">
      <c r="A153" s="35" t="s">
        <v>57</v>
      </c>
      <c r="E153" s="39" t="s">
        <v>4658</v>
      </c>
    </row>
    <row r="154" spans="1:5" ht="12.75">
      <c r="A154" s="35" t="s">
        <v>59</v>
      </c>
      <c r="E154" s="40" t="s">
        <v>4659</v>
      </c>
    </row>
    <row r="155" spans="1:5" ht="12.75">
      <c r="A155" t="s">
        <v>60</v>
      </c>
      <c r="E155" s="39" t="s">
        <v>5</v>
      </c>
    </row>
    <row r="156" spans="1:16" ht="12.75">
      <c r="A156" t="s">
        <v>50</v>
      </c>
      <c s="34" t="s">
        <v>217</v>
      </c>
      <c s="34" t="s">
        <v>4660</v>
      </c>
      <c s="35" t="s">
        <v>5</v>
      </c>
      <c s="6" t="s">
        <v>4661</v>
      </c>
      <c s="36" t="s">
        <v>151</v>
      </c>
      <c s="37">
        <v>1.736</v>
      </c>
      <c s="36">
        <v>0.00269</v>
      </c>
      <c s="36">
        <f>ROUND(G156*H156,6)</f>
      </c>
      <c r="L156" s="38">
        <v>0</v>
      </c>
      <c s="32">
        <f>ROUND(ROUND(L156,2)*ROUND(G156,3),2)</f>
      </c>
      <c s="36" t="s">
        <v>4573</v>
      </c>
      <c>
        <f>(M156*21)/100</f>
      </c>
      <c t="s">
        <v>28</v>
      </c>
    </row>
    <row r="157" spans="1:5" ht="51">
      <c r="A157" s="35" t="s">
        <v>57</v>
      </c>
      <c r="E157" s="39" t="s">
        <v>4662</v>
      </c>
    </row>
    <row r="158" spans="1:5" ht="12.75">
      <c r="A158" s="35" t="s">
        <v>59</v>
      </c>
      <c r="E158" s="40" t="s">
        <v>4663</v>
      </c>
    </row>
    <row r="159" spans="1:5" ht="12.75">
      <c r="A159" t="s">
        <v>60</v>
      </c>
      <c r="E159" s="39" t="s">
        <v>5</v>
      </c>
    </row>
    <row r="160" spans="1:16" ht="12.75">
      <c r="A160" t="s">
        <v>50</v>
      </c>
      <c s="34" t="s">
        <v>220</v>
      </c>
      <c s="34" t="s">
        <v>4664</v>
      </c>
      <c s="35" t="s">
        <v>5</v>
      </c>
      <c s="6" t="s">
        <v>4665</v>
      </c>
      <c s="36" t="s">
        <v>151</v>
      </c>
      <c s="37">
        <v>1.736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4573</v>
      </c>
      <c>
        <f>(M160*21)/100</f>
      </c>
      <c t="s">
        <v>28</v>
      </c>
    </row>
    <row r="161" spans="1:5" ht="51">
      <c r="A161" s="35" t="s">
        <v>57</v>
      </c>
      <c r="E161" s="39" t="s">
        <v>4666</v>
      </c>
    </row>
    <row r="162" spans="1:5" ht="12.75">
      <c r="A162" s="35" t="s">
        <v>59</v>
      </c>
      <c r="E162" s="40" t="s">
        <v>4663</v>
      </c>
    </row>
    <row r="163" spans="1:5" ht="12.75">
      <c r="A163" t="s">
        <v>60</v>
      </c>
      <c r="E163" s="39" t="s">
        <v>5</v>
      </c>
    </row>
    <row r="164" spans="1:16" ht="12.75">
      <c r="A164" t="s">
        <v>50</v>
      </c>
      <c s="34" t="s">
        <v>223</v>
      </c>
      <c s="34" t="s">
        <v>4667</v>
      </c>
      <c s="35" t="s">
        <v>5</v>
      </c>
      <c s="6" t="s">
        <v>4668</v>
      </c>
      <c s="36" t="s">
        <v>55</v>
      </c>
      <c s="37">
        <v>0.047</v>
      </c>
      <c s="36">
        <v>1.06062</v>
      </c>
      <c s="36">
        <f>ROUND(G164*H164,6)</f>
      </c>
      <c r="L164" s="38">
        <v>0</v>
      </c>
      <c s="32">
        <f>ROUND(ROUND(L164,2)*ROUND(G164,3),2)</f>
      </c>
      <c s="36" t="s">
        <v>4573</v>
      </c>
      <c>
        <f>(M164*21)/100</f>
      </c>
      <c t="s">
        <v>28</v>
      </c>
    </row>
    <row r="165" spans="1:5" ht="51">
      <c r="A165" s="35" t="s">
        <v>57</v>
      </c>
      <c r="E165" s="39" t="s">
        <v>4669</v>
      </c>
    </row>
    <row r="166" spans="1:5" ht="102">
      <c r="A166" s="35" t="s">
        <v>59</v>
      </c>
      <c r="E166" s="40" t="s">
        <v>4670</v>
      </c>
    </row>
    <row r="167" spans="1:5" ht="12.75">
      <c r="A167" t="s">
        <v>60</v>
      </c>
      <c r="E167" s="39" t="s">
        <v>5</v>
      </c>
    </row>
    <row r="168" spans="1:16" ht="12.75">
      <c r="A168" t="s">
        <v>50</v>
      </c>
      <c s="34" t="s">
        <v>226</v>
      </c>
      <c s="34" t="s">
        <v>4671</v>
      </c>
      <c s="35" t="s">
        <v>5</v>
      </c>
      <c s="6" t="s">
        <v>4672</v>
      </c>
      <c s="36" t="s">
        <v>144</v>
      </c>
      <c s="37">
        <v>0.776</v>
      </c>
      <c s="36">
        <v>2.50187</v>
      </c>
      <c s="36">
        <f>ROUND(G168*H168,6)</f>
      </c>
      <c r="L168" s="38">
        <v>0</v>
      </c>
      <c s="32">
        <f>ROUND(ROUND(L168,2)*ROUND(G168,3),2)</f>
      </c>
      <c s="36" t="s">
        <v>4573</v>
      </c>
      <c>
        <f>(M168*21)/100</f>
      </c>
      <c t="s">
        <v>28</v>
      </c>
    </row>
    <row r="169" spans="1:5" ht="51">
      <c r="A169" s="35" t="s">
        <v>57</v>
      </c>
      <c r="E169" s="39" t="s">
        <v>4673</v>
      </c>
    </row>
    <row r="170" spans="1:5" ht="12.75">
      <c r="A170" s="35" t="s">
        <v>59</v>
      </c>
      <c r="E170" s="40" t="s">
        <v>4674</v>
      </c>
    </row>
    <row r="171" spans="1:5" ht="12.75">
      <c r="A171" t="s">
        <v>60</v>
      </c>
      <c r="E171" s="39" t="s">
        <v>5</v>
      </c>
    </row>
    <row r="172" spans="1:16" ht="12.75">
      <c r="A172" t="s">
        <v>50</v>
      </c>
      <c s="34" t="s">
        <v>227</v>
      </c>
      <c s="34" t="s">
        <v>4675</v>
      </c>
      <c s="35" t="s">
        <v>5</v>
      </c>
      <c s="6" t="s">
        <v>4676</v>
      </c>
      <c s="36" t="s">
        <v>151</v>
      </c>
      <c s="37">
        <v>7.536</v>
      </c>
      <c s="36">
        <v>0.01195</v>
      </c>
      <c s="36">
        <f>ROUND(G172*H172,6)</f>
      </c>
      <c r="L172" s="38">
        <v>0</v>
      </c>
      <c s="32">
        <f>ROUND(ROUND(L172,2)*ROUND(G172,3),2)</f>
      </c>
      <c s="36" t="s">
        <v>4573</v>
      </c>
      <c>
        <f>(M172*21)/100</f>
      </c>
      <c t="s">
        <v>28</v>
      </c>
    </row>
    <row r="173" spans="1:5" ht="63.75">
      <c r="A173" s="35" t="s">
        <v>57</v>
      </c>
      <c r="E173" s="39" t="s">
        <v>4677</v>
      </c>
    </row>
    <row r="174" spans="1:5" ht="12.75">
      <c r="A174" s="35" t="s">
        <v>59</v>
      </c>
      <c r="E174" s="40" t="s">
        <v>4678</v>
      </c>
    </row>
    <row r="175" spans="1:5" ht="12.75">
      <c r="A175" t="s">
        <v>60</v>
      </c>
      <c r="E175" s="39" t="s">
        <v>5</v>
      </c>
    </row>
    <row r="176" spans="1:16" ht="12.75">
      <c r="A176" t="s">
        <v>50</v>
      </c>
      <c s="34" t="s">
        <v>228</v>
      </c>
      <c s="34" t="s">
        <v>4679</v>
      </c>
      <c s="35" t="s">
        <v>5</v>
      </c>
      <c s="6" t="s">
        <v>4680</v>
      </c>
      <c s="36" t="s">
        <v>151</v>
      </c>
      <c s="37">
        <v>7.536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4573</v>
      </c>
      <c>
        <f>(M176*21)/100</f>
      </c>
      <c t="s">
        <v>28</v>
      </c>
    </row>
    <row r="177" spans="1:5" ht="63.75">
      <c r="A177" s="35" t="s">
        <v>57</v>
      </c>
      <c r="E177" s="39" t="s">
        <v>4681</v>
      </c>
    </row>
    <row r="178" spans="1:5" ht="12.75">
      <c r="A178" s="35" t="s">
        <v>59</v>
      </c>
      <c r="E178" s="40" t="s">
        <v>4678</v>
      </c>
    </row>
    <row r="179" spans="1:5" ht="12.75">
      <c r="A179" t="s">
        <v>60</v>
      </c>
      <c r="E179" s="39" t="s">
        <v>5</v>
      </c>
    </row>
    <row r="180" spans="1:16" ht="12.75">
      <c r="A180" t="s">
        <v>50</v>
      </c>
      <c s="34" t="s">
        <v>231</v>
      </c>
      <c s="34" t="s">
        <v>4682</v>
      </c>
      <c s="35" t="s">
        <v>5</v>
      </c>
      <c s="6" t="s">
        <v>4683</v>
      </c>
      <c s="36" t="s">
        <v>55</v>
      </c>
      <c s="37">
        <v>0.061</v>
      </c>
      <c s="36">
        <v>1.07259</v>
      </c>
      <c s="36">
        <f>ROUND(G180*H180,6)</f>
      </c>
      <c r="L180" s="38">
        <v>0</v>
      </c>
      <c s="32">
        <f>ROUND(ROUND(L180,2)*ROUND(G180,3),2)</f>
      </c>
      <c s="36" t="s">
        <v>4573</v>
      </c>
      <c>
        <f>(M180*21)/100</f>
      </c>
      <c t="s">
        <v>28</v>
      </c>
    </row>
    <row r="181" spans="1:5" ht="51">
      <c r="A181" s="35" t="s">
        <v>57</v>
      </c>
      <c r="E181" s="39" t="s">
        <v>4684</v>
      </c>
    </row>
    <row r="182" spans="1:5" ht="25.5">
      <c r="A182" s="35" t="s">
        <v>59</v>
      </c>
      <c r="E182" s="40" t="s">
        <v>4685</v>
      </c>
    </row>
    <row r="183" spans="1:5" ht="12.75">
      <c r="A183" t="s">
        <v>60</v>
      </c>
      <c r="E183" s="39" t="s">
        <v>5</v>
      </c>
    </row>
    <row r="184" spans="1:16" ht="12.75">
      <c r="A184" t="s">
        <v>50</v>
      </c>
      <c s="34" t="s">
        <v>232</v>
      </c>
      <c s="34" t="s">
        <v>4686</v>
      </c>
      <c s="35" t="s">
        <v>5</v>
      </c>
      <c s="6" t="s">
        <v>4687</v>
      </c>
      <c s="36" t="s">
        <v>144</v>
      </c>
      <c s="37">
        <v>16.73</v>
      </c>
      <c s="36">
        <v>2.50187</v>
      </c>
      <c s="36">
        <f>ROUND(G184*H184,6)</f>
      </c>
      <c r="L184" s="38">
        <v>0</v>
      </c>
      <c s="32">
        <f>ROUND(ROUND(L184,2)*ROUND(G184,3),2)</f>
      </c>
      <c s="36" t="s">
        <v>4573</v>
      </c>
      <c>
        <f>(M184*21)/100</f>
      </c>
      <c t="s">
        <v>28</v>
      </c>
    </row>
    <row r="185" spans="1:5" ht="38.25">
      <c r="A185" s="35" t="s">
        <v>57</v>
      </c>
      <c r="E185" s="39" t="s">
        <v>4688</v>
      </c>
    </row>
    <row r="186" spans="1:5" ht="38.25">
      <c r="A186" s="35" t="s">
        <v>59</v>
      </c>
      <c r="E186" s="40" t="s">
        <v>4689</v>
      </c>
    </row>
    <row r="187" spans="1:5" ht="12.75">
      <c r="A187" t="s">
        <v>60</v>
      </c>
      <c r="E187" s="39" t="s">
        <v>5</v>
      </c>
    </row>
    <row r="188" spans="1:16" ht="12.75">
      <c r="A188" t="s">
        <v>50</v>
      </c>
      <c s="34" t="s">
        <v>233</v>
      </c>
      <c s="34" t="s">
        <v>4690</v>
      </c>
      <c s="35" t="s">
        <v>5</v>
      </c>
      <c s="6" t="s">
        <v>4691</v>
      </c>
      <c s="36" t="s">
        <v>151</v>
      </c>
      <c s="37">
        <v>171.51</v>
      </c>
      <c s="36">
        <v>0.00275</v>
      </c>
      <c s="36">
        <f>ROUND(G188*H188,6)</f>
      </c>
      <c r="L188" s="38">
        <v>0</v>
      </c>
      <c s="32">
        <f>ROUND(ROUND(L188,2)*ROUND(G188,3),2)</f>
      </c>
      <c s="36" t="s">
        <v>4573</v>
      </c>
      <c>
        <f>(M188*21)/100</f>
      </c>
      <c t="s">
        <v>28</v>
      </c>
    </row>
    <row r="189" spans="1:5" ht="51">
      <c r="A189" s="35" t="s">
        <v>57</v>
      </c>
      <c r="E189" s="39" t="s">
        <v>4692</v>
      </c>
    </row>
    <row r="190" spans="1:5" ht="51">
      <c r="A190" s="35" t="s">
        <v>59</v>
      </c>
      <c r="E190" s="40" t="s">
        <v>4693</v>
      </c>
    </row>
    <row r="191" spans="1:5" ht="12.75">
      <c r="A191" t="s">
        <v>60</v>
      </c>
      <c r="E191" s="39" t="s">
        <v>5</v>
      </c>
    </row>
    <row r="192" spans="1:16" ht="12.75">
      <c r="A192" t="s">
        <v>50</v>
      </c>
      <c s="34" t="s">
        <v>293</v>
      </c>
      <c s="34" t="s">
        <v>4694</v>
      </c>
      <c s="35" t="s">
        <v>5</v>
      </c>
      <c s="6" t="s">
        <v>4695</v>
      </c>
      <c s="36" t="s">
        <v>151</v>
      </c>
      <c s="37">
        <v>171.51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4573</v>
      </c>
      <c>
        <f>(M192*21)/100</f>
      </c>
      <c t="s">
        <v>28</v>
      </c>
    </row>
    <row r="193" spans="1:5" ht="51">
      <c r="A193" s="35" t="s">
        <v>57</v>
      </c>
      <c r="E193" s="39" t="s">
        <v>4696</v>
      </c>
    </row>
    <row r="194" spans="1:5" ht="51">
      <c r="A194" s="35" t="s">
        <v>59</v>
      </c>
      <c r="E194" s="40" t="s">
        <v>4693</v>
      </c>
    </row>
    <row r="195" spans="1:5" ht="12.75">
      <c r="A195" t="s">
        <v>60</v>
      </c>
      <c r="E195" s="39" t="s">
        <v>5</v>
      </c>
    </row>
    <row r="196" spans="1:16" ht="12.75">
      <c r="A196" t="s">
        <v>50</v>
      </c>
      <c s="34" t="s">
        <v>296</v>
      </c>
      <c s="34" t="s">
        <v>4697</v>
      </c>
      <c s="35" t="s">
        <v>5</v>
      </c>
      <c s="6" t="s">
        <v>4698</v>
      </c>
      <c s="36" t="s">
        <v>55</v>
      </c>
      <c s="37">
        <v>5.422</v>
      </c>
      <c s="36">
        <v>1.0594</v>
      </c>
      <c s="36">
        <f>ROUND(G196*H196,6)</f>
      </c>
      <c r="L196" s="38">
        <v>0</v>
      </c>
      <c s="32">
        <f>ROUND(ROUND(L196,2)*ROUND(G196,3),2)</f>
      </c>
      <c s="36" t="s">
        <v>4573</v>
      </c>
      <c>
        <f>(M196*21)/100</f>
      </c>
      <c t="s">
        <v>28</v>
      </c>
    </row>
    <row r="197" spans="1:5" ht="51">
      <c r="A197" s="35" t="s">
        <v>57</v>
      </c>
      <c r="E197" s="39" t="s">
        <v>4699</v>
      </c>
    </row>
    <row r="198" spans="1:5" ht="76.5">
      <c r="A198" s="35" t="s">
        <v>59</v>
      </c>
      <c r="E198" s="40" t="s">
        <v>4700</v>
      </c>
    </row>
    <row r="199" spans="1:5" ht="12.75">
      <c r="A199" t="s">
        <v>60</v>
      </c>
      <c r="E199" s="39" t="s">
        <v>5</v>
      </c>
    </row>
    <row r="200" spans="1:16" ht="25.5">
      <c r="A200" t="s">
        <v>50</v>
      </c>
      <c s="34" t="s">
        <v>299</v>
      </c>
      <c s="34" t="s">
        <v>4701</v>
      </c>
      <c s="35" t="s">
        <v>5</v>
      </c>
      <c s="6" t="s">
        <v>4702</v>
      </c>
      <c s="36" t="s">
        <v>151</v>
      </c>
      <c s="37">
        <v>100.928</v>
      </c>
      <c s="36">
        <v>0.00016</v>
      </c>
      <c s="36">
        <f>ROUND(G200*H200,6)</f>
      </c>
      <c r="L200" s="38">
        <v>0</v>
      </c>
      <c s="32">
        <f>ROUND(ROUND(L200,2)*ROUND(G200,3),2)</f>
      </c>
      <c s="36" t="s">
        <v>56</v>
      </c>
      <c>
        <f>(M200*21)/100</f>
      </c>
      <c t="s">
        <v>28</v>
      </c>
    </row>
    <row r="201" spans="1:5" ht="25.5">
      <c r="A201" s="35" t="s">
        <v>57</v>
      </c>
      <c r="E201" s="39" t="s">
        <v>4702</v>
      </c>
    </row>
    <row r="202" spans="1:5" ht="38.25">
      <c r="A202" s="35" t="s">
        <v>59</v>
      </c>
      <c r="E202" s="40" t="s">
        <v>4703</v>
      </c>
    </row>
    <row r="203" spans="1:5" ht="12.75">
      <c r="A203" t="s">
        <v>60</v>
      </c>
      <c r="E203" s="39" t="s">
        <v>5</v>
      </c>
    </row>
    <row r="204" spans="1:16" ht="25.5">
      <c r="A204" t="s">
        <v>50</v>
      </c>
      <c s="34" t="s">
        <v>302</v>
      </c>
      <c s="34" t="s">
        <v>4704</v>
      </c>
      <c s="35" t="s">
        <v>5</v>
      </c>
      <c s="6" t="s">
        <v>4705</v>
      </c>
      <c s="36" t="s">
        <v>1754</v>
      </c>
      <c s="37">
        <v>17.15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56</v>
      </c>
      <c>
        <f>(M204*21)/100</f>
      </c>
      <c t="s">
        <v>28</v>
      </c>
    </row>
    <row r="205" spans="1:5" ht="25.5">
      <c r="A205" s="35" t="s">
        <v>57</v>
      </c>
      <c r="E205" s="39" t="s">
        <v>4705</v>
      </c>
    </row>
    <row r="206" spans="1:5" ht="25.5">
      <c r="A206" s="35" t="s">
        <v>59</v>
      </c>
      <c r="E206" s="42" t="s">
        <v>4706</v>
      </c>
    </row>
    <row r="207" spans="1:5" ht="12.75">
      <c r="A207" t="s">
        <v>60</v>
      </c>
      <c r="E207" s="39" t="s">
        <v>5</v>
      </c>
    </row>
    <row r="208" spans="1:16" ht="12.75">
      <c r="A208" t="s">
        <v>50</v>
      </c>
      <c s="34" t="s">
        <v>305</v>
      </c>
      <c s="34" t="s">
        <v>4707</v>
      </c>
      <c s="35" t="s">
        <v>5</v>
      </c>
      <c s="6" t="s">
        <v>4708</v>
      </c>
      <c s="36" t="s">
        <v>151</v>
      </c>
      <c s="37">
        <v>59.5</v>
      </c>
      <c s="36">
        <v>0.34662</v>
      </c>
      <c s="36">
        <f>ROUND(G208*H208,6)</f>
      </c>
      <c r="L208" s="38">
        <v>0</v>
      </c>
      <c s="32">
        <f>ROUND(ROUND(L208,2)*ROUND(G208,3),2)</f>
      </c>
      <c s="36" t="s">
        <v>56</v>
      </c>
      <c>
        <f>(M208*21)/100</f>
      </c>
      <c t="s">
        <v>28</v>
      </c>
    </row>
    <row r="209" spans="1:5" ht="25.5">
      <c r="A209" s="35" t="s">
        <v>57</v>
      </c>
      <c r="E209" s="39" t="s">
        <v>4709</v>
      </c>
    </row>
    <row r="210" spans="1:5" ht="38.25">
      <c r="A210" s="35" t="s">
        <v>59</v>
      </c>
      <c r="E210" s="42" t="s">
        <v>4710</v>
      </c>
    </row>
    <row r="211" spans="1:5" ht="12.75">
      <c r="A211" t="s">
        <v>60</v>
      </c>
      <c r="E211" s="39" t="s">
        <v>5</v>
      </c>
    </row>
    <row r="212" spans="1:13" ht="12.75">
      <c r="A212" t="s">
        <v>47</v>
      </c>
      <c r="C212" s="31" t="s">
        <v>26</v>
      </c>
      <c r="E212" s="33" t="s">
        <v>4711</v>
      </c>
      <c r="J212" s="32">
        <f>0</f>
      </c>
      <c s="32">
        <f>0</f>
      </c>
      <c s="32">
        <f>0+L213+L217+L221+L225+L229+L233+L237+L241+L245+L249+L253+L257+L261+L265+L269+L273+L277+L281+L285+L289+L293+L297+L301+L305+L309+L313+L317+L321+L325</f>
      </c>
      <c s="32">
        <f>0+M213+M217+M221+M225+M229+M233+M237+M241+M245+M249+M253+M257+M261+M265+M269+M273+M277+M281+M285+M289+M293+M297+M301+M305+M309+M313+M317+M321+M325</f>
      </c>
    </row>
    <row r="213" spans="1:16" ht="25.5">
      <c r="A213" t="s">
        <v>50</v>
      </c>
      <c s="34" t="s">
        <v>308</v>
      </c>
      <c s="34" t="s">
        <v>4712</v>
      </c>
      <c s="35" t="s">
        <v>5</v>
      </c>
      <c s="6" t="s">
        <v>4713</v>
      </c>
      <c s="36" t="s">
        <v>151</v>
      </c>
      <c s="37">
        <v>4.787</v>
      </c>
      <c s="36">
        <v>0.15274</v>
      </c>
      <c s="36">
        <f>ROUND(G213*H213,6)</f>
      </c>
      <c r="L213" s="38">
        <v>0</v>
      </c>
      <c s="32">
        <f>ROUND(ROUND(L213,2)*ROUND(G213,3),2)</f>
      </c>
      <c s="36" t="s">
        <v>4573</v>
      </c>
      <c>
        <f>(M213*21)/100</f>
      </c>
      <c t="s">
        <v>28</v>
      </c>
    </row>
    <row r="214" spans="1:5" ht="63.75">
      <c r="A214" s="35" t="s">
        <v>57</v>
      </c>
      <c r="E214" s="39" t="s">
        <v>4714</v>
      </c>
    </row>
    <row r="215" spans="1:5" ht="12.75">
      <c r="A215" s="35" t="s">
        <v>59</v>
      </c>
      <c r="E215" s="40" t="s">
        <v>4715</v>
      </c>
    </row>
    <row r="216" spans="1:5" ht="12.75">
      <c r="A216" t="s">
        <v>60</v>
      </c>
      <c r="E216" s="39" t="s">
        <v>5</v>
      </c>
    </row>
    <row r="217" spans="1:16" ht="12.75">
      <c r="A217" t="s">
        <v>50</v>
      </c>
      <c s="34" t="s">
        <v>311</v>
      </c>
      <c s="34" t="s">
        <v>4716</v>
      </c>
      <c s="35" t="s">
        <v>5</v>
      </c>
      <c s="6" t="s">
        <v>4717</v>
      </c>
      <c s="36" t="s">
        <v>55</v>
      </c>
      <c s="37">
        <v>0.022</v>
      </c>
      <c s="36">
        <v>1.04922</v>
      </c>
      <c s="36">
        <f>ROUND(G217*H217,6)</f>
      </c>
      <c r="L217" s="38">
        <v>0</v>
      </c>
      <c s="32">
        <f>ROUND(ROUND(L217,2)*ROUND(G217,3),2)</f>
      </c>
      <c s="36" t="s">
        <v>4573</v>
      </c>
      <c>
        <f>(M217*21)/100</f>
      </c>
      <c t="s">
        <v>28</v>
      </c>
    </row>
    <row r="218" spans="1:5" ht="63.75">
      <c r="A218" s="35" t="s">
        <v>57</v>
      </c>
      <c r="E218" s="39" t="s">
        <v>4718</v>
      </c>
    </row>
    <row r="219" spans="1:5" ht="51">
      <c r="A219" s="35" t="s">
        <v>59</v>
      </c>
      <c r="E219" s="42" t="s">
        <v>4719</v>
      </c>
    </row>
    <row r="220" spans="1:5" ht="12.75">
      <c r="A220" t="s">
        <v>60</v>
      </c>
      <c r="E220" s="39" t="s">
        <v>5</v>
      </c>
    </row>
    <row r="221" spans="1:16" ht="12.75">
      <c r="A221" t="s">
        <v>50</v>
      </c>
      <c s="34" t="s">
        <v>314</v>
      </c>
      <c s="34" t="s">
        <v>4720</v>
      </c>
      <c s="35" t="s">
        <v>5</v>
      </c>
      <c s="6" t="s">
        <v>4721</v>
      </c>
      <c s="36" t="s">
        <v>144</v>
      </c>
      <c s="37">
        <v>0.739</v>
      </c>
      <c s="36">
        <v>1.83432</v>
      </c>
      <c s="36">
        <f>ROUND(G221*H221,6)</f>
      </c>
      <c r="L221" s="38">
        <v>0</v>
      </c>
      <c s="32">
        <f>ROUND(ROUND(L221,2)*ROUND(G221,3),2)</f>
      </c>
      <c s="36" t="s">
        <v>4573</v>
      </c>
      <c>
        <f>(M221*21)/100</f>
      </c>
      <c t="s">
        <v>28</v>
      </c>
    </row>
    <row r="222" spans="1:5" ht="51">
      <c r="A222" s="35" t="s">
        <v>57</v>
      </c>
      <c r="E222" s="39" t="s">
        <v>4722</v>
      </c>
    </row>
    <row r="223" spans="1:5" ht="25.5">
      <c r="A223" s="35" t="s">
        <v>59</v>
      </c>
      <c r="E223" s="42" t="s">
        <v>4723</v>
      </c>
    </row>
    <row r="224" spans="1:5" ht="12.75">
      <c r="A224" t="s">
        <v>60</v>
      </c>
      <c r="E224" s="39" t="s">
        <v>5</v>
      </c>
    </row>
    <row r="225" spans="1:16" ht="12.75">
      <c r="A225" t="s">
        <v>50</v>
      </c>
      <c s="34" t="s">
        <v>317</v>
      </c>
      <c s="34" t="s">
        <v>4724</v>
      </c>
      <c s="35" t="s">
        <v>5</v>
      </c>
      <c s="6" t="s">
        <v>4725</v>
      </c>
      <c s="36" t="s">
        <v>79</v>
      </c>
      <c s="37">
        <v>1</v>
      </c>
      <c s="36">
        <v>0.02494</v>
      </c>
      <c s="36">
        <f>ROUND(G225*H225,6)</f>
      </c>
      <c r="L225" s="38">
        <v>0</v>
      </c>
      <c s="32">
        <f>ROUND(ROUND(L225,2)*ROUND(G225,3),2)</f>
      </c>
      <c s="36" t="s">
        <v>4573</v>
      </c>
      <c>
        <f>(M225*21)/100</f>
      </c>
      <c t="s">
        <v>28</v>
      </c>
    </row>
    <row r="226" spans="1:5" ht="38.25">
      <c r="A226" s="35" t="s">
        <v>57</v>
      </c>
      <c r="E226" s="39" t="s">
        <v>4726</v>
      </c>
    </row>
    <row r="227" spans="1:5" ht="12.75">
      <c r="A227" s="35" t="s">
        <v>59</v>
      </c>
      <c r="E227" s="40" t="s">
        <v>3468</v>
      </c>
    </row>
    <row r="228" spans="1:5" ht="12.75">
      <c r="A228" t="s">
        <v>60</v>
      </c>
      <c r="E228" s="39" t="s">
        <v>5</v>
      </c>
    </row>
    <row r="229" spans="1:16" ht="25.5">
      <c r="A229" t="s">
        <v>50</v>
      </c>
      <c s="34" t="s">
        <v>320</v>
      </c>
      <c s="34" t="s">
        <v>4727</v>
      </c>
      <c s="35" t="s">
        <v>5</v>
      </c>
      <c s="6" t="s">
        <v>4728</v>
      </c>
      <c s="36" t="s">
        <v>79</v>
      </c>
      <c s="37">
        <v>24</v>
      </c>
      <c s="36">
        <v>0.02228</v>
      </c>
      <c s="36">
        <f>ROUND(G229*H229,6)</f>
      </c>
      <c r="L229" s="38">
        <v>0</v>
      </c>
      <c s="32">
        <f>ROUND(ROUND(L229,2)*ROUND(G229,3),2)</f>
      </c>
      <c s="36" t="s">
        <v>4573</v>
      </c>
      <c>
        <f>(M229*21)/100</f>
      </c>
      <c t="s">
        <v>28</v>
      </c>
    </row>
    <row r="230" spans="1:5" ht="51">
      <c r="A230" s="35" t="s">
        <v>57</v>
      </c>
      <c r="E230" s="39" t="s">
        <v>4729</v>
      </c>
    </row>
    <row r="231" spans="1:5" ht="12.75">
      <c r="A231" s="35" t="s">
        <v>59</v>
      </c>
      <c r="E231" s="40" t="s">
        <v>4730</v>
      </c>
    </row>
    <row r="232" spans="1:5" ht="12.75">
      <c r="A232" t="s">
        <v>60</v>
      </c>
      <c r="E232" s="39" t="s">
        <v>5</v>
      </c>
    </row>
    <row r="233" spans="1:16" ht="25.5">
      <c r="A233" t="s">
        <v>50</v>
      </c>
      <c s="34" t="s">
        <v>323</v>
      </c>
      <c s="34" t="s">
        <v>4731</v>
      </c>
      <c s="35" t="s">
        <v>5</v>
      </c>
      <c s="6" t="s">
        <v>4732</v>
      </c>
      <c s="36" t="s">
        <v>79</v>
      </c>
      <c s="37">
        <v>1</v>
      </c>
      <c s="36">
        <v>0.05528</v>
      </c>
      <c s="36">
        <f>ROUND(G233*H233,6)</f>
      </c>
      <c r="L233" s="38">
        <v>0</v>
      </c>
      <c s="32">
        <f>ROUND(ROUND(L233,2)*ROUND(G233,3),2)</f>
      </c>
      <c s="36" t="s">
        <v>4573</v>
      </c>
      <c>
        <f>(M233*21)/100</f>
      </c>
      <c t="s">
        <v>28</v>
      </c>
    </row>
    <row r="234" spans="1:5" ht="51">
      <c r="A234" s="35" t="s">
        <v>57</v>
      </c>
      <c r="E234" s="39" t="s">
        <v>4733</v>
      </c>
    </row>
    <row r="235" spans="1:5" ht="12.75">
      <c r="A235" s="35" t="s">
        <v>59</v>
      </c>
      <c r="E235" s="40" t="s">
        <v>4734</v>
      </c>
    </row>
    <row r="236" spans="1:5" ht="12.75">
      <c r="A236" t="s">
        <v>60</v>
      </c>
      <c r="E236" s="39" t="s">
        <v>5</v>
      </c>
    </row>
    <row r="237" spans="1:16" ht="12.75">
      <c r="A237" t="s">
        <v>50</v>
      </c>
      <c s="34" t="s">
        <v>327</v>
      </c>
      <c s="34" t="s">
        <v>4735</v>
      </c>
      <c s="35" t="s">
        <v>5</v>
      </c>
      <c s="6" t="s">
        <v>4736</v>
      </c>
      <c s="36" t="s">
        <v>79</v>
      </c>
      <c s="37">
        <v>1</v>
      </c>
      <c s="36">
        <v>0.07321</v>
      </c>
      <c s="36">
        <f>ROUND(G237*H237,6)</f>
      </c>
      <c r="L237" s="38">
        <v>0</v>
      </c>
      <c s="32">
        <f>ROUND(ROUND(L237,2)*ROUND(G237,3),2)</f>
      </c>
      <c s="36" t="s">
        <v>4573</v>
      </c>
      <c>
        <f>(M237*21)/100</f>
      </c>
      <c t="s">
        <v>28</v>
      </c>
    </row>
    <row r="238" spans="1:5" ht="51">
      <c r="A238" s="35" t="s">
        <v>57</v>
      </c>
      <c r="E238" s="39" t="s">
        <v>4737</v>
      </c>
    </row>
    <row r="239" spans="1:5" ht="25.5">
      <c r="A239" s="35" t="s">
        <v>59</v>
      </c>
      <c r="E239" s="40" t="s">
        <v>4738</v>
      </c>
    </row>
    <row r="240" spans="1:5" ht="12.75">
      <c r="A240" t="s">
        <v>60</v>
      </c>
      <c r="E240" s="39" t="s">
        <v>5</v>
      </c>
    </row>
    <row r="241" spans="1:16" ht="12.75">
      <c r="A241" t="s">
        <v>50</v>
      </c>
      <c s="34" t="s">
        <v>330</v>
      </c>
      <c s="34" t="s">
        <v>4739</v>
      </c>
      <c s="35" t="s">
        <v>5</v>
      </c>
      <c s="6" t="s">
        <v>4740</v>
      </c>
      <c s="36" t="s">
        <v>79</v>
      </c>
      <c s="37">
        <v>2</v>
      </c>
      <c s="36">
        <v>0.10433</v>
      </c>
      <c s="36">
        <f>ROUND(G241*H241,6)</f>
      </c>
      <c r="L241" s="38">
        <v>0</v>
      </c>
      <c s="32">
        <f>ROUND(ROUND(L241,2)*ROUND(G241,3),2)</f>
      </c>
      <c s="36" t="s">
        <v>4573</v>
      </c>
      <c>
        <f>(M241*21)/100</f>
      </c>
      <c t="s">
        <v>28</v>
      </c>
    </row>
    <row r="242" spans="1:5" ht="51">
      <c r="A242" s="35" t="s">
        <v>57</v>
      </c>
      <c r="E242" s="39" t="s">
        <v>4741</v>
      </c>
    </row>
    <row r="243" spans="1:5" ht="25.5">
      <c r="A243" s="35" t="s">
        <v>59</v>
      </c>
      <c r="E243" s="40" t="s">
        <v>4742</v>
      </c>
    </row>
    <row r="244" spans="1:5" ht="12.75">
      <c r="A244" t="s">
        <v>60</v>
      </c>
      <c r="E244" s="39" t="s">
        <v>5</v>
      </c>
    </row>
    <row r="245" spans="1:16" ht="12.75">
      <c r="A245" t="s">
        <v>50</v>
      </c>
      <c s="34" t="s">
        <v>333</v>
      </c>
      <c s="34" t="s">
        <v>4743</v>
      </c>
      <c s="35" t="s">
        <v>5</v>
      </c>
      <c s="6" t="s">
        <v>4744</v>
      </c>
      <c s="36" t="s">
        <v>79</v>
      </c>
      <c s="37">
        <v>1</v>
      </c>
      <c s="36">
        <v>0.08131</v>
      </c>
      <c s="36">
        <f>ROUND(G245*H245,6)</f>
      </c>
      <c r="L245" s="38">
        <v>0</v>
      </c>
      <c s="32">
        <f>ROUND(ROUND(L245,2)*ROUND(G245,3),2)</f>
      </c>
      <c s="36" t="s">
        <v>4573</v>
      </c>
      <c>
        <f>(M245*21)/100</f>
      </c>
      <c t="s">
        <v>28</v>
      </c>
    </row>
    <row r="246" spans="1:5" ht="51">
      <c r="A246" s="35" t="s">
        <v>57</v>
      </c>
      <c r="E246" s="39" t="s">
        <v>4745</v>
      </c>
    </row>
    <row r="247" spans="1:5" ht="25.5">
      <c r="A247" s="35" t="s">
        <v>59</v>
      </c>
      <c r="E247" s="40" t="s">
        <v>4746</v>
      </c>
    </row>
    <row r="248" spans="1:5" ht="12.75">
      <c r="A248" t="s">
        <v>60</v>
      </c>
      <c r="E248" s="39" t="s">
        <v>5</v>
      </c>
    </row>
    <row r="249" spans="1:16" ht="12.75">
      <c r="A249" t="s">
        <v>50</v>
      </c>
      <c s="34" t="s">
        <v>336</v>
      </c>
      <c s="34" t="s">
        <v>4747</v>
      </c>
      <c s="35" t="s">
        <v>5</v>
      </c>
      <c s="6" t="s">
        <v>4748</v>
      </c>
      <c s="36" t="s">
        <v>55</v>
      </c>
      <c s="37">
        <v>0.159</v>
      </c>
      <c s="36">
        <v>1.09</v>
      </c>
      <c s="36">
        <f>ROUND(G249*H249,6)</f>
      </c>
      <c r="L249" s="38">
        <v>0</v>
      </c>
      <c s="32">
        <f>ROUND(ROUND(L249,2)*ROUND(G249,3),2)</f>
      </c>
      <c s="36" t="s">
        <v>4573</v>
      </c>
      <c>
        <f>(M249*21)/100</f>
      </c>
      <c t="s">
        <v>28</v>
      </c>
    </row>
    <row r="250" spans="1:5" ht="38.25">
      <c r="A250" s="35" t="s">
        <v>57</v>
      </c>
      <c r="E250" s="39" t="s">
        <v>4749</v>
      </c>
    </row>
    <row r="251" spans="1:5" ht="12.75">
      <c r="A251" s="35" t="s">
        <v>59</v>
      </c>
      <c r="E251" s="40" t="s">
        <v>5</v>
      </c>
    </row>
    <row r="252" spans="1:5" ht="12.75">
      <c r="A252" t="s">
        <v>60</v>
      </c>
      <c r="E252" s="39" t="s">
        <v>5</v>
      </c>
    </row>
    <row r="253" spans="1:16" ht="12.75">
      <c r="A253" t="s">
        <v>50</v>
      </c>
      <c s="34" t="s">
        <v>339</v>
      </c>
      <c s="34" t="s">
        <v>4750</v>
      </c>
      <c s="35" t="s">
        <v>5</v>
      </c>
      <c s="6" t="s">
        <v>4751</v>
      </c>
      <c s="36" t="s">
        <v>55</v>
      </c>
      <c s="37">
        <v>0.394</v>
      </c>
      <c s="36">
        <v>1.09</v>
      </c>
      <c s="36">
        <f>ROUND(G253*H253,6)</f>
      </c>
      <c r="L253" s="38">
        <v>0</v>
      </c>
      <c s="32">
        <f>ROUND(ROUND(L253,2)*ROUND(G253,3),2)</f>
      </c>
      <c s="36" t="s">
        <v>4573</v>
      </c>
      <c>
        <f>(M253*21)/100</f>
      </c>
      <c t="s">
        <v>28</v>
      </c>
    </row>
    <row r="254" spans="1:5" ht="38.25">
      <c r="A254" s="35" t="s">
        <v>57</v>
      </c>
      <c r="E254" s="39" t="s">
        <v>4752</v>
      </c>
    </row>
    <row r="255" spans="1:5" ht="25.5">
      <c r="A255" s="35" t="s">
        <v>59</v>
      </c>
      <c r="E255" s="40" t="s">
        <v>4753</v>
      </c>
    </row>
    <row r="256" spans="1:5" ht="12.75">
      <c r="A256" t="s">
        <v>60</v>
      </c>
      <c r="E256" s="39" t="s">
        <v>5</v>
      </c>
    </row>
    <row r="257" spans="1:16" ht="12.75">
      <c r="A257" t="s">
        <v>50</v>
      </c>
      <c s="34" t="s">
        <v>342</v>
      </c>
      <c s="34" t="s">
        <v>4754</v>
      </c>
      <c s="35" t="s">
        <v>5</v>
      </c>
      <c s="6" t="s">
        <v>4755</v>
      </c>
      <c s="36" t="s">
        <v>55</v>
      </c>
      <c s="37">
        <v>1.628</v>
      </c>
      <c s="36">
        <v>1.09</v>
      </c>
      <c s="36">
        <f>ROUND(G257*H257,6)</f>
      </c>
      <c r="L257" s="38">
        <v>0</v>
      </c>
      <c s="32">
        <f>ROUND(ROUND(L257,2)*ROUND(G257,3),2)</f>
      </c>
      <c s="36" t="s">
        <v>4573</v>
      </c>
      <c>
        <f>(M257*21)/100</f>
      </c>
      <c t="s">
        <v>28</v>
      </c>
    </row>
    <row r="258" spans="1:5" ht="38.25">
      <c r="A258" s="35" t="s">
        <v>57</v>
      </c>
      <c r="E258" s="39" t="s">
        <v>4756</v>
      </c>
    </row>
    <row r="259" spans="1:5" ht="51">
      <c r="A259" s="35" t="s">
        <v>59</v>
      </c>
      <c r="E259" s="40" t="s">
        <v>4757</v>
      </c>
    </row>
    <row r="260" spans="1:5" ht="12.75">
      <c r="A260" t="s">
        <v>60</v>
      </c>
      <c r="E260" s="39" t="s">
        <v>5</v>
      </c>
    </row>
    <row r="261" spans="1:16" ht="25.5">
      <c r="A261" t="s">
        <v>50</v>
      </c>
      <c s="34" t="s">
        <v>343</v>
      </c>
      <c s="34" t="s">
        <v>4758</v>
      </c>
      <c s="35" t="s">
        <v>5</v>
      </c>
      <c s="6" t="s">
        <v>4759</v>
      </c>
      <c s="36" t="s">
        <v>69</v>
      </c>
      <c s="37">
        <v>4.4</v>
      </c>
      <c s="36">
        <v>0.0006</v>
      </c>
      <c s="36">
        <f>ROUND(G261*H261,6)</f>
      </c>
      <c r="L261" s="38">
        <v>0</v>
      </c>
      <c s="32">
        <f>ROUND(ROUND(L261,2)*ROUND(G261,3),2)</f>
      </c>
      <c s="36" t="s">
        <v>4573</v>
      </c>
      <c>
        <f>(M261*21)/100</f>
      </c>
      <c t="s">
        <v>28</v>
      </c>
    </row>
    <row r="262" spans="1:5" ht="51">
      <c r="A262" s="35" t="s">
        <v>57</v>
      </c>
      <c r="E262" s="39" t="s">
        <v>4760</v>
      </c>
    </row>
    <row r="263" spans="1:5" ht="12.75">
      <c r="A263" s="35" t="s">
        <v>59</v>
      </c>
      <c r="E263" s="40" t="s">
        <v>4761</v>
      </c>
    </row>
    <row r="264" spans="1:5" ht="12.75">
      <c r="A264" t="s">
        <v>60</v>
      </c>
      <c r="E264" s="39" t="s">
        <v>5</v>
      </c>
    </row>
    <row r="265" spans="1:16" ht="25.5">
      <c r="A265" t="s">
        <v>50</v>
      </c>
      <c s="34" t="s">
        <v>346</v>
      </c>
      <c s="34" t="s">
        <v>4762</v>
      </c>
      <c s="35" t="s">
        <v>5</v>
      </c>
      <c s="6" t="s">
        <v>4763</v>
      </c>
      <c s="36" t="s">
        <v>69</v>
      </c>
      <c s="37">
        <v>86.37</v>
      </c>
      <c s="36">
        <v>0.00184</v>
      </c>
      <c s="36">
        <f>ROUND(G265*H265,6)</f>
      </c>
      <c r="L265" s="38">
        <v>0</v>
      </c>
      <c s="32">
        <f>ROUND(ROUND(L265,2)*ROUND(G265,3),2)</f>
      </c>
      <c s="36" t="s">
        <v>4573</v>
      </c>
      <c>
        <f>(M265*21)/100</f>
      </c>
      <c t="s">
        <v>28</v>
      </c>
    </row>
    <row r="266" spans="1:5" ht="51">
      <c r="A266" s="35" t="s">
        <v>57</v>
      </c>
      <c r="E266" s="39" t="s">
        <v>4764</v>
      </c>
    </row>
    <row r="267" spans="1:5" ht="38.25">
      <c r="A267" s="35" t="s">
        <v>59</v>
      </c>
      <c r="E267" s="40" t="s">
        <v>4765</v>
      </c>
    </row>
    <row r="268" spans="1:5" ht="12.75">
      <c r="A268" t="s">
        <v>60</v>
      </c>
      <c r="E268" s="39" t="s">
        <v>5</v>
      </c>
    </row>
    <row r="269" spans="1:16" ht="25.5">
      <c r="A269" t="s">
        <v>50</v>
      </c>
      <c s="34" t="s">
        <v>349</v>
      </c>
      <c s="34" t="s">
        <v>4766</v>
      </c>
      <c s="35" t="s">
        <v>5</v>
      </c>
      <c s="6" t="s">
        <v>4767</v>
      </c>
      <c s="36" t="s">
        <v>151</v>
      </c>
      <c s="37">
        <v>3.3</v>
      </c>
      <c s="36">
        <v>0.07921</v>
      </c>
      <c s="36">
        <f>ROUND(G269*H269,6)</f>
      </c>
      <c r="L269" s="38">
        <v>0</v>
      </c>
      <c s="32">
        <f>ROUND(ROUND(L269,2)*ROUND(G269,3),2)</f>
      </c>
      <c s="36" t="s">
        <v>4573</v>
      </c>
      <c>
        <f>(M269*21)/100</f>
      </c>
      <c t="s">
        <v>28</v>
      </c>
    </row>
    <row r="270" spans="1:5" ht="38.25">
      <c r="A270" s="35" t="s">
        <v>57</v>
      </c>
      <c r="E270" s="39" t="s">
        <v>4768</v>
      </c>
    </row>
    <row r="271" spans="1:5" ht="51">
      <c r="A271" s="35" t="s">
        <v>59</v>
      </c>
      <c r="E271" s="40" t="s">
        <v>4769</v>
      </c>
    </row>
    <row r="272" spans="1:5" ht="12.75">
      <c r="A272" t="s">
        <v>60</v>
      </c>
      <c r="E272" s="39" t="s">
        <v>5</v>
      </c>
    </row>
    <row r="273" spans="1:16" ht="12.75">
      <c r="A273" t="s">
        <v>50</v>
      </c>
      <c s="34" t="s">
        <v>352</v>
      </c>
      <c s="34" t="s">
        <v>4770</v>
      </c>
      <c s="35" t="s">
        <v>5</v>
      </c>
      <c s="6" t="s">
        <v>4771</v>
      </c>
      <c s="36" t="s">
        <v>151</v>
      </c>
      <c s="37">
        <v>170.596</v>
      </c>
      <c s="36">
        <v>0.06172</v>
      </c>
      <c s="36">
        <f>ROUND(G273*H273,6)</f>
      </c>
      <c r="L273" s="38">
        <v>0</v>
      </c>
      <c s="32">
        <f>ROUND(ROUND(L273,2)*ROUND(G273,3),2)</f>
      </c>
      <c s="36" t="s">
        <v>4573</v>
      </c>
      <c>
        <f>(M273*21)/100</f>
      </c>
      <c t="s">
        <v>28</v>
      </c>
    </row>
    <row r="274" spans="1:5" ht="51">
      <c r="A274" s="35" t="s">
        <v>57</v>
      </c>
      <c r="E274" s="39" t="s">
        <v>4772</v>
      </c>
    </row>
    <row r="275" spans="1:5" ht="306">
      <c r="A275" s="35" t="s">
        <v>59</v>
      </c>
      <c r="E275" s="42" t="s">
        <v>4773</v>
      </c>
    </row>
    <row r="276" spans="1:5" ht="12.75">
      <c r="A276" t="s">
        <v>60</v>
      </c>
      <c r="E276" s="39" t="s">
        <v>5</v>
      </c>
    </row>
    <row r="277" spans="1:16" ht="12.75">
      <c r="A277" t="s">
        <v>50</v>
      </c>
      <c s="34" t="s">
        <v>355</v>
      </c>
      <c s="34" t="s">
        <v>4774</v>
      </c>
      <c s="35" t="s">
        <v>5</v>
      </c>
      <c s="6" t="s">
        <v>4775</v>
      </c>
      <c s="36" t="s">
        <v>151</v>
      </c>
      <c s="37">
        <v>12.749</v>
      </c>
      <c s="36">
        <v>0.06998</v>
      </c>
      <c s="36">
        <f>ROUND(G277*H277,6)</f>
      </c>
      <c r="L277" s="38">
        <v>0</v>
      </c>
      <c s="32">
        <f>ROUND(ROUND(L277,2)*ROUND(G277,3),2)</f>
      </c>
      <c s="36" t="s">
        <v>4573</v>
      </c>
      <c>
        <f>(M277*21)/100</f>
      </c>
      <c t="s">
        <v>28</v>
      </c>
    </row>
    <row r="278" spans="1:5" ht="51">
      <c r="A278" s="35" t="s">
        <v>57</v>
      </c>
      <c r="E278" s="39" t="s">
        <v>4776</v>
      </c>
    </row>
    <row r="279" spans="1:5" ht="12.75">
      <c r="A279" s="35" t="s">
        <v>59</v>
      </c>
      <c r="E279" s="40" t="s">
        <v>4777</v>
      </c>
    </row>
    <row r="280" spans="1:5" ht="12.75">
      <c r="A280" t="s">
        <v>60</v>
      </c>
      <c r="E280" s="39" t="s">
        <v>5</v>
      </c>
    </row>
    <row r="281" spans="1:16" ht="12.75">
      <c r="A281" t="s">
        <v>50</v>
      </c>
      <c s="34" t="s">
        <v>358</v>
      </c>
      <c s="34" t="s">
        <v>4778</v>
      </c>
      <c s="35" t="s">
        <v>5</v>
      </c>
      <c s="6" t="s">
        <v>4779</v>
      </c>
      <c s="36" t="s">
        <v>151</v>
      </c>
      <c s="37">
        <v>5.036</v>
      </c>
      <c s="36">
        <v>0.07921</v>
      </c>
      <c s="36">
        <f>ROUND(G281*H281,6)</f>
      </c>
      <c r="L281" s="38">
        <v>0</v>
      </c>
      <c s="32">
        <f>ROUND(ROUND(L281,2)*ROUND(G281,3),2)</f>
      </c>
      <c s="36" t="s">
        <v>4573</v>
      </c>
      <c>
        <f>(M281*21)/100</f>
      </c>
      <c t="s">
        <v>28</v>
      </c>
    </row>
    <row r="282" spans="1:5" ht="51">
      <c r="A282" s="35" t="s">
        <v>57</v>
      </c>
      <c r="E282" s="39" t="s">
        <v>4780</v>
      </c>
    </row>
    <row r="283" spans="1:5" ht="38.25">
      <c r="A283" s="35" t="s">
        <v>59</v>
      </c>
      <c r="E283" s="40" t="s">
        <v>4781</v>
      </c>
    </row>
    <row r="284" spans="1:5" ht="12.75">
      <c r="A284" t="s">
        <v>60</v>
      </c>
      <c r="E284" s="39" t="s">
        <v>5</v>
      </c>
    </row>
    <row r="285" spans="1:16" ht="12.75">
      <c r="A285" t="s">
        <v>50</v>
      </c>
      <c s="34" t="s">
        <v>361</v>
      </c>
      <c s="34" t="s">
        <v>4782</v>
      </c>
      <c s="35" t="s">
        <v>5</v>
      </c>
      <c s="6" t="s">
        <v>4783</v>
      </c>
      <c s="36" t="s">
        <v>69</v>
      </c>
      <c s="37">
        <v>65.095</v>
      </c>
      <c s="36">
        <v>8E-05</v>
      </c>
      <c s="36">
        <f>ROUND(G285*H285,6)</f>
      </c>
      <c r="L285" s="38">
        <v>0</v>
      </c>
      <c s="32">
        <f>ROUND(ROUND(L285,2)*ROUND(G285,3),2)</f>
      </c>
      <c s="36" t="s">
        <v>4573</v>
      </c>
      <c>
        <f>(M285*21)/100</f>
      </c>
      <c t="s">
        <v>28</v>
      </c>
    </row>
    <row r="286" spans="1:5" ht="38.25">
      <c r="A286" s="35" t="s">
        <v>57</v>
      </c>
      <c r="E286" s="39" t="s">
        <v>4784</v>
      </c>
    </row>
    <row r="287" spans="1:5" ht="76.5">
      <c r="A287" s="35" t="s">
        <v>59</v>
      </c>
      <c r="E287" s="42" t="s">
        <v>4785</v>
      </c>
    </row>
    <row r="288" spans="1:5" ht="12.75">
      <c r="A288" t="s">
        <v>60</v>
      </c>
      <c r="E288" s="39" t="s">
        <v>5</v>
      </c>
    </row>
    <row r="289" spans="1:16" ht="12.75">
      <c r="A289" t="s">
        <v>50</v>
      </c>
      <c s="34" t="s">
        <v>364</v>
      </c>
      <c s="34" t="s">
        <v>4786</v>
      </c>
      <c s="35" t="s">
        <v>5</v>
      </c>
      <c s="6" t="s">
        <v>4787</v>
      </c>
      <c s="36" t="s">
        <v>69</v>
      </c>
      <c s="37">
        <v>17.606</v>
      </c>
      <c s="36">
        <v>0.00012</v>
      </c>
      <c s="36">
        <f>ROUND(G289*H289,6)</f>
      </c>
      <c r="L289" s="38">
        <v>0</v>
      </c>
      <c s="32">
        <f>ROUND(ROUND(L289,2)*ROUND(G289,3),2)</f>
      </c>
      <c s="36" t="s">
        <v>4573</v>
      </c>
      <c>
        <f>(M289*21)/100</f>
      </c>
      <c t="s">
        <v>28</v>
      </c>
    </row>
    <row r="290" spans="1:5" ht="38.25">
      <c r="A290" s="35" t="s">
        <v>57</v>
      </c>
      <c r="E290" s="39" t="s">
        <v>4788</v>
      </c>
    </row>
    <row r="291" spans="1:5" ht="76.5">
      <c r="A291" s="35" t="s">
        <v>59</v>
      </c>
      <c r="E291" s="42" t="s">
        <v>4789</v>
      </c>
    </row>
    <row r="292" spans="1:5" ht="12.75">
      <c r="A292" t="s">
        <v>60</v>
      </c>
      <c r="E292" s="39" t="s">
        <v>5</v>
      </c>
    </row>
    <row r="293" spans="1:16" ht="12.75">
      <c r="A293" t="s">
        <v>50</v>
      </c>
      <c s="34" t="s">
        <v>367</v>
      </c>
      <c s="34" t="s">
        <v>4790</v>
      </c>
      <c s="35" t="s">
        <v>5</v>
      </c>
      <c s="6" t="s">
        <v>4791</v>
      </c>
      <c s="36" t="s">
        <v>69</v>
      </c>
      <c s="37">
        <v>152.11</v>
      </c>
      <c s="36">
        <v>0.00013</v>
      </c>
      <c s="36">
        <f>ROUND(G293*H293,6)</f>
      </c>
      <c r="L293" s="38">
        <v>0</v>
      </c>
      <c s="32">
        <f>ROUND(ROUND(L293,2)*ROUND(G293,3),2)</f>
      </c>
      <c s="36" t="s">
        <v>4573</v>
      </c>
      <c>
        <f>(M293*21)/100</f>
      </c>
      <c t="s">
        <v>28</v>
      </c>
    </row>
    <row r="294" spans="1:5" ht="38.25">
      <c r="A294" s="35" t="s">
        <v>57</v>
      </c>
      <c r="E294" s="39" t="s">
        <v>4792</v>
      </c>
    </row>
    <row r="295" spans="1:5" ht="63.75">
      <c r="A295" s="35" t="s">
        <v>59</v>
      </c>
      <c r="E295" s="40" t="s">
        <v>4793</v>
      </c>
    </row>
    <row r="296" spans="1:5" ht="12.75">
      <c r="A296" t="s">
        <v>60</v>
      </c>
      <c r="E296" s="39" t="s">
        <v>5</v>
      </c>
    </row>
    <row r="297" spans="1:16" ht="12.75">
      <c r="A297" t="s">
        <v>50</v>
      </c>
      <c s="34" t="s">
        <v>370</v>
      </c>
      <c s="34" t="s">
        <v>4794</v>
      </c>
      <c s="35" t="s">
        <v>5</v>
      </c>
      <c s="6" t="s">
        <v>4795</v>
      </c>
      <c s="36" t="s">
        <v>151</v>
      </c>
      <c s="37">
        <v>9.1</v>
      </c>
      <c s="36">
        <v>0.06452</v>
      </c>
      <c s="36">
        <f>ROUND(G297*H297,6)</f>
      </c>
      <c r="L297" s="38">
        <v>0</v>
      </c>
      <c s="32">
        <f>ROUND(ROUND(L297,2)*ROUND(G297,3),2)</f>
      </c>
      <c s="36" t="s">
        <v>4573</v>
      </c>
      <c>
        <f>(M297*21)/100</f>
      </c>
      <c t="s">
        <v>28</v>
      </c>
    </row>
    <row r="298" spans="1:5" ht="38.25">
      <c r="A298" s="35" t="s">
        <v>57</v>
      </c>
      <c r="E298" s="39" t="s">
        <v>4796</v>
      </c>
    </row>
    <row r="299" spans="1:5" ht="38.25">
      <c r="A299" s="35" t="s">
        <v>59</v>
      </c>
      <c r="E299" s="40" t="s">
        <v>4797</v>
      </c>
    </row>
    <row r="300" spans="1:5" ht="12.75">
      <c r="A300" t="s">
        <v>60</v>
      </c>
      <c r="E300" s="39" t="s">
        <v>5</v>
      </c>
    </row>
    <row r="301" spans="1:16" ht="12.75">
      <c r="A301" t="s">
        <v>50</v>
      </c>
      <c s="34" t="s">
        <v>373</v>
      </c>
      <c s="34" t="s">
        <v>4798</v>
      </c>
      <c s="35" t="s">
        <v>5</v>
      </c>
      <c s="6" t="s">
        <v>4799</v>
      </c>
      <c s="36" t="s">
        <v>151</v>
      </c>
      <c s="37">
        <v>38.857</v>
      </c>
      <c s="36">
        <v>0.08341</v>
      </c>
      <c s="36">
        <f>ROUND(G301*H301,6)</f>
      </c>
      <c r="L301" s="38">
        <v>0</v>
      </c>
      <c s="32">
        <f>ROUND(ROUND(L301,2)*ROUND(G301,3),2)</f>
      </c>
      <c s="36" t="s">
        <v>4573</v>
      </c>
      <c>
        <f>(M301*21)/100</f>
      </c>
      <c t="s">
        <v>28</v>
      </c>
    </row>
    <row r="302" spans="1:5" ht="38.25">
      <c r="A302" s="35" t="s">
        <v>57</v>
      </c>
      <c r="E302" s="39" t="s">
        <v>4800</v>
      </c>
    </row>
    <row r="303" spans="1:5" ht="114.75">
      <c r="A303" s="35" t="s">
        <v>59</v>
      </c>
      <c r="E303" s="42" t="s">
        <v>4801</v>
      </c>
    </row>
    <row r="304" spans="1:5" ht="12.75">
      <c r="A304" t="s">
        <v>60</v>
      </c>
      <c r="E304" s="39" t="s">
        <v>5</v>
      </c>
    </row>
    <row r="305" spans="1:16" ht="12.75">
      <c r="A305" t="s">
        <v>50</v>
      </c>
      <c s="34" t="s">
        <v>376</v>
      </c>
      <c s="34" t="s">
        <v>4802</v>
      </c>
      <c s="35" t="s">
        <v>5</v>
      </c>
      <c s="6" t="s">
        <v>4803</v>
      </c>
      <c s="36" t="s">
        <v>1754</v>
      </c>
      <c s="37">
        <v>8.7</v>
      </c>
      <c s="36">
        <v>7E-05</v>
      </c>
      <c s="36">
        <f>ROUND(G305*H305,6)</f>
      </c>
      <c r="L305" s="38">
        <v>0</v>
      </c>
      <c s="32">
        <f>ROUND(ROUND(L305,2)*ROUND(G305,3),2)</f>
      </c>
      <c s="36" t="s">
        <v>4573</v>
      </c>
      <c>
        <f>(M305*21)/100</f>
      </c>
      <c t="s">
        <v>28</v>
      </c>
    </row>
    <row r="306" spans="1:5" ht="38.25">
      <c r="A306" s="35" t="s">
        <v>57</v>
      </c>
      <c r="E306" s="39" t="s">
        <v>4804</v>
      </c>
    </row>
    <row r="307" spans="1:5" ht="25.5">
      <c r="A307" s="35" t="s">
        <v>59</v>
      </c>
      <c r="E307" s="40" t="s">
        <v>4805</v>
      </c>
    </row>
    <row r="308" spans="1:5" ht="12.75">
      <c r="A308" t="s">
        <v>60</v>
      </c>
      <c r="E308" s="39" t="s">
        <v>5</v>
      </c>
    </row>
    <row r="309" spans="1:16" ht="25.5">
      <c r="A309" t="s">
        <v>50</v>
      </c>
      <c s="34" t="s">
        <v>379</v>
      </c>
      <c s="34" t="s">
        <v>4806</v>
      </c>
      <c s="35" t="s">
        <v>5</v>
      </c>
      <c s="6" t="s">
        <v>4807</v>
      </c>
      <c s="36" t="s">
        <v>151</v>
      </c>
      <c s="37">
        <v>0.923</v>
      </c>
      <c s="36">
        <v>0.45195</v>
      </c>
      <c s="36">
        <f>ROUND(G309*H309,6)</f>
      </c>
      <c r="L309" s="38">
        <v>0</v>
      </c>
      <c s="32">
        <f>ROUND(ROUND(L309,2)*ROUND(G309,3),2)</f>
      </c>
      <c s="36" t="s">
        <v>56</v>
      </c>
      <c>
        <f>(M309*21)/100</f>
      </c>
      <c t="s">
        <v>28</v>
      </c>
    </row>
    <row r="310" spans="1:5" ht="51">
      <c r="A310" s="35" t="s">
        <v>57</v>
      </c>
      <c r="E310" s="39" t="s">
        <v>4808</v>
      </c>
    </row>
    <row r="311" spans="1:5" ht="25.5">
      <c r="A311" s="35" t="s">
        <v>59</v>
      </c>
      <c r="E311" s="42" t="s">
        <v>4809</v>
      </c>
    </row>
    <row r="312" spans="1:5" ht="12.75">
      <c r="A312" t="s">
        <v>60</v>
      </c>
      <c r="E312" s="39" t="s">
        <v>5</v>
      </c>
    </row>
    <row r="313" spans="1:16" ht="25.5">
      <c r="A313" t="s">
        <v>50</v>
      </c>
      <c s="34" t="s">
        <v>382</v>
      </c>
      <c s="34" t="s">
        <v>4810</v>
      </c>
      <c s="35" t="s">
        <v>5</v>
      </c>
      <c s="6" t="s">
        <v>4811</v>
      </c>
      <c s="36" t="s">
        <v>144</v>
      </c>
      <c s="37">
        <v>1.225</v>
      </c>
      <c s="36">
        <v>0.16931</v>
      </c>
      <c s="36">
        <f>ROUND(G313*H313,6)</f>
      </c>
      <c r="L313" s="38">
        <v>0</v>
      </c>
      <c s="32">
        <f>ROUND(ROUND(L313,2)*ROUND(G313,3),2)</f>
      </c>
      <c s="36" t="s">
        <v>56</v>
      </c>
      <c>
        <f>(M313*21)/100</f>
      </c>
      <c t="s">
        <v>28</v>
      </c>
    </row>
    <row r="314" spans="1:5" ht="63.75">
      <c r="A314" s="35" t="s">
        <v>57</v>
      </c>
      <c r="E314" s="39" t="s">
        <v>4812</v>
      </c>
    </row>
    <row r="315" spans="1:5" ht="255">
      <c r="A315" s="35" t="s">
        <v>59</v>
      </c>
      <c r="E315" s="42" t="s">
        <v>4813</v>
      </c>
    </row>
    <row r="316" spans="1:5" ht="12.75">
      <c r="A316" t="s">
        <v>60</v>
      </c>
      <c r="E316" s="39" t="s">
        <v>5</v>
      </c>
    </row>
    <row r="317" spans="1:16" ht="12.75">
      <c r="A317" t="s">
        <v>50</v>
      </c>
      <c s="34" t="s">
        <v>385</v>
      </c>
      <c s="34" t="s">
        <v>4814</v>
      </c>
      <c s="35" t="s">
        <v>5</v>
      </c>
      <c s="6" t="s">
        <v>4815</v>
      </c>
      <c s="36" t="s">
        <v>69</v>
      </c>
      <c s="37">
        <v>34</v>
      </c>
      <c s="36">
        <v>0.0013</v>
      </c>
      <c s="36">
        <f>ROUND(G317*H317,6)</f>
      </c>
      <c r="L317" s="38">
        <v>0</v>
      </c>
      <c s="32">
        <f>ROUND(ROUND(L317,2)*ROUND(G317,3),2)</f>
      </c>
      <c s="36" t="s">
        <v>56</v>
      </c>
      <c>
        <f>(M317*21)/100</f>
      </c>
      <c t="s">
        <v>28</v>
      </c>
    </row>
    <row r="318" spans="1:5" ht="12.75">
      <c r="A318" s="35" t="s">
        <v>57</v>
      </c>
      <c r="E318" s="39" t="s">
        <v>4815</v>
      </c>
    </row>
    <row r="319" spans="1:5" ht="38.25">
      <c r="A319" s="35" t="s">
        <v>59</v>
      </c>
      <c r="E319" s="40" t="s">
        <v>4816</v>
      </c>
    </row>
    <row r="320" spans="1:5" ht="12.75">
      <c r="A320" t="s">
        <v>60</v>
      </c>
      <c r="E320" s="39" t="s">
        <v>5</v>
      </c>
    </row>
    <row r="321" spans="1:16" ht="12.75">
      <c r="A321" t="s">
        <v>50</v>
      </c>
      <c s="34" t="s">
        <v>388</v>
      </c>
      <c s="34" t="s">
        <v>4817</v>
      </c>
      <c s="35" t="s">
        <v>5</v>
      </c>
      <c s="6" t="s">
        <v>4818</v>
      </c>
      <c s="36" t="s">
        <v>144</v>
      </c>
      <c s="37">
        <v>3.382</v>
      </c>
      <c s="36">
        <v>1.94302</v>
      </c>
      <c s="36">
        <f>ROUND(G321*H321,6)</f>
      </c>
      <c r="L321" s="38">
        <v>0</v>
      </c>
      <c s="32">
        <f>ROUND(ROUND(L321,2)*ROUND(G321,3),2)</f>
      </c>
      <c s="36" t="s">
        <v>56</v>
      </c>
      <c>
        <f>(M321*21)/100</f>
      </c>
      <c t="s">
        <v>28</v>
      </c>
    </row>
    <row r="322" spans="1:5" ht="25.5">
      <c r="A322" s="35" t="s">
        <v>57</v>
      </c>
      <c r="E322" s="39" t="s">
        <v>4819</v>
      </c>
    </row>
    <row r="323" spans="1:5" ht="165.75">
      <c r="A323" s="35" t="s">
        <v>59</v>
      </c>
      <c r="E323" s="40" t="s">
        <v>4820</v>
      </c>
    </row>
    <row r="324" spans="1:5" ht="12.75">
      <c r="A324" t="s">
        <v>60</v>
      </c>
      <c r="E324" s="39" t="s">
        <v>5</v>
      </c>
    </row>
    <row r="325" spans="1:16" ht="25.5">
      <c r="A325" t="s">
        <v>50</v>
      </c>
      <c s="34" t="s">
        <v>391</v>
      </c>
      <c s="34" t="s">
        <v>4821</v>
      </c>
      <c s="35" t="s">
        <v>5</v>
      </c>
      <c s="6" t="s">
        <v>4767</v>
      </c>
      <c s="36" t="s">
        <v>151</v>
      </c>
      <c s="37">
        <v>3.8</v>
      </c>
      <c s="36">
        <v>0.07921</v>
      </c>
      <c s="36">
        <f>ROUND(G325*H325,6)</f>
      </c>
      <c r="L325" s="38">
        <v>0</v>
      </c>
      <c s="32">
        <f>ROUND(ROUND(L325,2)*ROUND(G325,3),2)</f>
      </c>
      <c s="36" t="s">
        <v>56</v>
      </c>
      <c>
        <f>(M325*21)/100</f>
      </c>
      <c t="s">
        <v>28</v>
      </c>
    </row>
    <row r="326" spans="1:5" ht="38.25">
      <c r="A326" s="35" t="s">
        <v>57</v>
      </c>
      <c r="E326" s="39" t="s">
        <v>4822</v>
      </c>
    </row>
    <row r="327" spans="1:5" ht="38.25">
      <c r="A327" s="35" t="s">
        <v>59</v>
      </c>
      <c r="E327" s="42" t="s">
        <v>4823</v>
      </c>
    </row>
    <row r="328" spans="1:5" ht="12.75">
      <c r="A328" t="s">
        <v>60</v>
      </c>
      <c r="E328" s="39" t="s">
        <v>5</v>
      </c>
    </row>
    <row r="329" spans="1:13" ht="12.75">
      <c r="A329" t="s">
        <v>47</v>
      </c>
      <c r="C329" s="31" t="s">
        <v>4</v>
      </c>
      <c r="E329" s="33" t="s">
        <v>2328</v>
      </c>
      <c r="J329" s="32">
        <f>0</f>
      </c>
      <c s="32">
        <f>0</f>
      </c>
      <c s="32">
        <f>0+L330+L334+L338+L342+L346+L350+L354+L358+L362+L366+L370+L374+L378+L382+L386+L390+L394+L398+L402+L406+L410</f>
      </c>
      <c s="32">
        <f>0+M330+M334+M338+M342+M346+M350+M354+M358+M362+M366+M370+M374+M378+M382+M386+M390+M394+M398+M402+M406+M410</f>
      </c>
    </row>
    <row r="330" spans="1:16" ht="12.75">
      <c r="A330" t="s">
        <v>50</v>
      </c>
      <c s="34" t="s">
        <v>394</v>
      </c>
      <c s="34" t="s">
        <v>4824</v>
      </c>
      <c s="35" t="s">
        <v>5</v>
      </c>
      <c s="6" t="s">
        <v>4825</v>
      </c>
      <c s="36" t="s">
        <v>55</v>
      </c>
      <c s="37">
        <v>1.78</v>
      </c>
      <c s="36">
        <v>1</v>
      </c>
      <c s="36">
        <f>ROUND(G330*H330,6)</f>
      </c>
      <c r="L330" s="38">
        <v>0</v>
      </c>
      <c s="32">
        <f>ROUND(ROUND(L330,2)*ROUND(G330,3),2)</f>
      </c>
      <c s="36" t="s">
        <v>56</v>
      </c>
      <c>
        <f>(M330*21)/100</f>
      </c>
      <c t="s">
        <v>28</v>
      </c>
    </row>
    <row r="331" spans="1:5" ht="12.75">
      <c r="A331" s="35" t="s">
        <v>57</v>
      </c>
      <c r="E331" s="39" t="s">
        <v>4825</v>
      </c>
    </row>
    <row r="332" spans="1:5" ht="51">
      <c r="A332" s="35" t="s">
        <v>59</v>
      </c>
      <c r="E332" s="42" t="s">
        <v>4826</v>
      </c>
    </row>
    <row r="333" spans="1:5" ht="12.75">
      <c r="A333" t="s">
        <v>60</v>
      </c>
      <c r="E333" s="39" t="s">
        <v>5</v>
      </c>
    </row>
    <row r="334" spans="1:16" ht="12.75">
      <c r="A334" t="s">
        <v>50</v>
      </c>
      <c s="34" t="s">
        <v>395</v>
      </c>
      <c s="34" t="s">
        <v>4827</v>
      </c>
      <c s="35" t="s">
        <v>5</v>
      </c>
      <c s="6" t="s">
        <v>4828</v>
      </c>
      <c s="36" t="s">
        <v>55</v>
      </c>
      <c s="37">
        <v>5.874</v>
      </c>
      <c s="36">
        <v>1</v>
      </c>
      <c s="36">
        <f>ROUND(G334*H334,6)</f>
      </c>
      <c r="L334" s="38">
        <v>0</v>
      </c>
      <c s="32">
        <f>ROUND(ROUND(L334,2)*ROUND(G334,3),2)</f>
      </c>
      <c s="36" t="s">
        <v>56</v>
      </c>
      <c>
        <f>(M334*21)/100</f>
      </c>
      <c t="s">
        <v>28</v>
      </c>
    </row>
    <row r="335" spans="1:5" ht="12.75">
      <c r="A335" s="35" t="s">
        <v>57</v>
      </c>
      <c r="E335" s="39" t="s">
        <v>4828</v>
      </c>
    </row>
    <row r="336" spans="1:5" ht="51">
      <c r="A336" s="35" t="s">
        <v>59</v>
      </c>
      <c r="E336" s="42" t="s">
        <v>4829</v>
      </c>
    </row>
    <row r="337" spans="1:5" ht="12.75">
      <c r="A337" t="s">
        <v>60</v>
      </c>
      <c r="E337" s="39" t="s">
        <v>5</v>
      </c>
    </row>
    <row r="338" spans="1:16" ht="25.5">
      <c r="A338" t="s">
        <v>50</v>
      </c>
      <c s="34" t="s">
        <v>396</v>
      </c>
      <c s="34" t="s">
        <v>4830</v>
      </c>
      <c s="35" t="s">
        <v>5</v>
      </c>
      <c s="6" t="s">
        <v>4831</v>
      </c>
      <c s="36" t="s">
        <v>151</v>
      </c>
      <c s="37">
        <v>10.479</v>
      </c>
      <c s="36">
        <v>0.36517</v>
      </c>
      <c s="36">
        <f>ROUND(G338*H338,6)</f>
      </c>
      <c r="L338" s="38">
        <v>0</v>
      </c>
      <c s="32">
        <f>ROUND(ROUND(L338,2)*ROUND(G338,3),2)</f>
      </c>
      <c s="36" t="s">
        <v>4573</v>
      </c>
      <c>
        <f>(M338*21)/100</f>
      </c>
      <c t="s">
        <v>28</v>
      </c>
    </row>
    <row r="339" spans="1:5" ht="89.25">
      <c r="A339" s="35" t="s">
        <v>57</v>
      </c>
      <c r="E339" s="39" t="s">
        <v>4832</v>
      </c>
    </row>
    <row r="340" spans="1:5" ht="51">
      <c r="A340" s="35" t="s">
        <v>59</v>
      </c>
      <c r="E340" s="40" t="s">
        <v>4833</v>
      </c>
    </row>
    <row r="341" spans="1:5" ht="12.75">
      <c r="A341" t="s">
        <v>60</v>
      </c>
      <c r="E341" s="39" t="s">
        <v>5</v>
      </c>
    </row>
    <row r="342" spans="1:16" ht="25.5">
      <c r="A342" t="s">
        <v>50</v>
      </c>
      <c s="34" t="s">
        <v>399</v>
      </c>
      <c s="34" t="s">
        <v>4834</v>
      </c>
      <c s="35" t="s">
        <v>5</v>
      </c>
      <c s="6" t="s">
        <v>4835</v>
      </c>
      <c s="36" t="s">
        <v>151</v>
      </c>
      <c s="37">
        <v>3.84</v>
      </c>
      <c s="36">
        <v>0.36298</v>
      </c>
      <c s="36">
        <f>ROUND(G342*H342,6)</f>
      </c>
      <c r="L342" s="38">
        <v>0</v>
      </c>
      <c s="32">
        <f>ROUND(ROUND(L342,2)*ROUND(G342,3),2)</f>
      </c>
      <c s="36" t="s">
        <v>4573</v>
      </c>
      <c>
        <f>(M342*21)/100</f>
      </c>
      <c t="s">
        <v>28</v>
      </c>
    </row>
    <row r="343" spans="1:5" ht="89.25">
      <c r="A343" s="35" t="s">
        <v>57</v>
      </c>
      <c r="E343" s="39" t="s">
        <v>4836</v>
      </c>
    </row>
    <row r="344" spans="1:5" ht="12.75">
      <c r="A344" s="35" t="s">
        <v>59</v>
      </c>
      <c r="E344" s="40" t="s">
        <v>4837</v>
      </c>
    </row>
    <row r="345" spans="1:5" ht="12.75">
      <c r="A345" t="s">
        <v>60</v>
      </c>
      <c r="E345" s="39" t="s">
        <v>5</v>
      </c>
    </row>
    <row r="346" spans="1:16" ht="25.5">
      <c r="A346" t="s">
        <v>50</v>
      </c>
      <c s="34" t="s">
        <v>400</v>
      </c>
      <c s="34" t="s">
        <v>4838</v>
      </c>
      <c s="35" t="s">
        <v>5</v>
      </c>
      <c s="6" t="s">
        <v>4839</v>
      </c>
      <c s="36" t="s">
        <v>151</v>
      </c>
      <c s="37">
        <v>92.035</v>
      </c>
      <c s="36">
        <v>0.36106</v>
      </c>
      <c s="36">
        <f>ROUND(G346*H346,6)</f>
      </c>
      <c r="L346" s="38">
        <v>0</v>
      </c>
      <c s="32">
        <f>ROUND(ROUND(L346,2)*ROUND(G346,3),2)</f>
      </c>
      <c s="36" t="s">
        <v>4573</v>
      </c>
      <c>
        <f>(M346*21)/100</f>
      </c>
      <c t="s">
        <v>28</v>
      </c>
    </row>
    <row r="347" spans="1:5" ht="89.25">
      <c r="A347" s="35" t="s">
        <v>57</v>
      </c>
      <c r="E347" s="39" t="s">
        <v>4840</v>
      </c>
    </row>
    <row r="348" spans="1:5" ht="38.25">
      <c r="A348" s="35" t="s">
        <v>59</v>
      </c>
      <c r="E348" s="40" t="s">
        <v>4841</v>
      </c>
    </row>
    <row r="349" spans="1:5" ht="12.75">
      <c r="A349" t="s">
        <v>60</v>
      </c>
      <c r="E349" s="39" t="s">
        <v>5</v>
      </c>
    </row>
    <row r="350" spans="1:16" ht="25.5">
      <c r="A350" t="s">
        <v>50</v>
      </c>
      <c s="34" t="s">
        <v>401</v>
      </c>
      <c s="34" t="s">
        <v>4842</v>
      </c>
      <c s="35" t="s">
        <v>5</v>
      </c>
      <c s="6" t="s">
        <v>4843</v>
      </c>
      <c s="36" t="s">
        <v>151</v>
      </c>
      <c s="37">
        <v>118.615</v>
      </c>
      <c s="36">
        <v>0.36093</v>
      </c>
      <c s="36">
        <f>ROUND(G350*H350,6)</f>
      </c>
      <c r="L350" s="38">
        <v>0</v>
      </c>
      <c s="32">
        <f>ROUND(ROUND(L350,2)*ROUND(G350,3),2)</f>
      </c>
      <c s="36" t="s">
        <v>4573</v>
      </c>
      <c>
        <f>(M350*21)/100</f>
      </c>
      <c t="s">
        <v>28</v>
      </c>
    </row>
    <row r="351" spans="1:5" ht="89.25">
      <c r="A351" s="35" t="s">
        <v>57</v>
      </c>
      <c r="E351" s="39" t="s">
        <v>4844</v>
      </c>
    </row>
    <row r="352" spans="1:5" ht="51">
      <c r="A352" s="35" t="s">
        <v>59</v>
      </c>
      <c r="E352" s="40" t="s">
        <v>4845</v>
      </c>
    </row>
    <row r="353" spans="1:5" ht="12.75">
      <c r="A353" t="s">
        <v>60</v>
      </c>
      <c r="E353" s="39" t="s">
        <v>5</v>
      </c>
    </row>
    <row r="354" spans="1:16" ht="12.75">
      <c r="A354" t="s">
        <v>50</v>
      </c>
      <c s="34" t="s">
        <v>404</v>
      </c>
      <c s="34" t="s">
        <v>4846</v>
      </c>
      <c s="35" t="s">
        <v>5</v>
      </c>
      <c s="6" t="s">
        <v>4847</v>
      </c>
      <c s="36" t="s">
        <v>144</v>
      </c>
      <c s="37">
        <v>6.816</v>
      </c>
      <c s="36">
        <v>2.50201</v>
      </c>
      <c s="36">
        <f>ROUND(G354*H354,6)</f>
      </c>
      <c r="L354" s="38">
        <v>0</v>
      </c>
      <c s="32">
        <f>ROUND(ROUND(L354,2)*ROUND(G354,3),2)</f>
      </c>
      <c s="36" t="s">
        <v>4573</v>
      </c>
      <c>
        <f>(M354*21)/100</f>
      </c>
      <c t="s">
        <v>28</v>
      </c>
    </row>
    <row r="355" spans="1:5" ht="38.25">
      <c r="A355" s="35" t="s">
        <v>57</v>
      </c>
      <c r="E355" s="39" t="s">
        <v>4848</v>
      </c>
    </row>
    <row r="356" spans="1:5" ht="38.25">
      <c r="A356" s="35" t="s">
        <v>59</v>
      </c>
      <c r="E356" s="40" t="s">
        <v>4849</v>
      </c>
    </row>
    <row r="357" spans="1:5" ht="12.75">
      <c r="A357" t="s">
        <v>60</v>
      </c>
      <c r="E357" s="39" t="s">
        <v>5</v>
      </c>
    </row>
    <row r="358" spans="1:16" ht="12.75">
      <c r="A358" t="s">
        <v>50</v>
      </c>
      <c s="34" t="s">
        <v>407</v>
      </c>
      <c s="34" t="s">
        <v>4850</v>
      </c>
      <c s="35" t="s">
        <v>5</v>
      </c>
      <c s="6" t="s">
        <v>4851</v>
      </c>
      <c s="36" t="s">
        <v>151</v>
      </c>
      <c s="37">
        <v>17.72</v>
      </c>
      <c s="36">
        <v>0.00533</v>
      </c>
      <c s="36">
        <f>ROUND(G358*H358,6)</f>
      </c>
      <c r="L358" s="38">
        <v>0</v>
      </c>
      <c s="32">
        <f>ROUND(ROUND(L358,2)*ROUND(G358,3),2)</f>
      </c>
      <c s="36" t="s">
        <v>4573</v>
      </c>
      <c>
        <f>(M358*21)/100</f>
      </c>
      <c t="s">
        <v>28</v>
      </c>
    </row>
    <row r="359" spans="1:5" ht="63.75">
      <c r="A359" s="35" t="s">
        <v>57</v>
      </c>
      <c r="E359" s="39" t="s">
        <v>4852</v>
      </c>
    </row>
    <row r="360" spans="1:5" ht="12.75">
      <c r="A360" s="35" t="s">
        <v>59</v>
      </c>
      <c r="E360" s="40" t="s">
        <v>4853</v>
      </c>
    </row>
    <row r="361" spans="1:5" ht="12.75">
      <c r="A361" t="s">
        <v>60</v>
      </c>
      <c r="E361" s="39" t="s">
        <v>5</v>
      </c>
    </row>
    <row r="362" spans="1:16" ht="12.75">
      <c r="A362" t="s">
        <v>50</v>
      </c>
      <c s="34" t="s">
        <v>410</v>
      </c>
      <c s="34" t="s">
        <v>4854</v>
      </c>
      <c s="35" t="s">
        <v>5</v>
      </c>
      <c s="6" t="s">
        <v>4855</v>
      </c>
      <c s="36" t="s">
        <v>151</v>
      </c>
      <c s="37">
        <v>17.72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4573</v>
      </c>
      <c>
        <f>(M362*21)/100</f>
      </c>
      <c t="s">
        <v>28</v>
      </c>
    </row>
    <row r="363" spans="1:5" ht="63.75">
      <c r="A363" s="35" t="s">
        <v>57</v>
      </c>
      <c r="E363" s="39" t="s">
        <v>4856</v>
      </c>
    </row>
    <row r="364" spans="1:5" ht="12.75">
      <c r="A364" s="35" t="s">
        <v>59</v>
      </c>
      <c r="E364" s="40" t="s">
        <v>4853</v>
      </c>
    </row>
    <row r="365" spans="1:5" ht="12.75">
      <c r="A365" t="s">
        <v>60</v>
      </c>
      <c r="E365" s="39" t="s">
        <v>5</v>
      </c>
    </row>
    <row r="366" spans="1:16" ht="12.75">
      <c r="A366" t="s">
        <v>50</v>
      </c>
      <c s="34" t="s">
        <v>413</v>
      </c>
      <c s="34" t="s">
        <v>4857</v>
      </c>
      <c s="35" t="s">
        <v>5</v>
      </c>
      <c s="6" t="s">
        <v>4858</v>
      </c>
      <c s="36" t="s">
        <v>151</v>
      </c>
      <c s="37">
        <v>19.296</v>
      </c>
      <c s="36">
        <v>0.00088</v>
      </c>
      <c s="36">
        <f>ROUND(G366*H366,6)</f>
      </c>
      <c r="L366" s="38">
        <v>0</v>
      </c>
      <c s="32">
        <f>ROUND(ROUND(L366,2)*ROUND(G366,3),2)</f>
      </c>
      <c s="36" t="s">
        <v>4573</v>
      </c>
      <c>
        <f>(M366*21)/100</f>
      </c>
      <c t="s">
        <v>28</v>
      </c>
    </row>
    <row r="367" spans="1:5" ht="63.75">
      <c r="A367" s="35" t="s">
        <v>57</v>
      </c>
      <c r="E367" s="39" t="s">
        <v>4859</v>
      </c>
    </row>
    <row r="368" spans="1:5" ht="12.75">
      <c r="A368" s="35" t="s">
        <v>59</v>
      </c>
      <c r="E368" s="40" t="s">
        <v>4860</v>
      </c>
    </row>
    <row r="369" spans="1:5" ht="12.75">
      <c r="A369" t="s">
        <v>60</v>
      </c>
      <c r="E369" s="39" t="s">
        <v>5</v>
      </c>
    </row>
    <row r="370" spans="1:16" ht="12.75">
      <c r="A370" t="s">
        <v>50</v>
      </c>
      <c s="34" t="s">
        <v>416</v>
      </c>
      <c s="34" t="s">
        <v>4861</v>
      </c>
      <c s="35" t="s">
        <v>5</v>
      </c>
      <c s="6" t="s">
        <v>4862</v>
      </c>
      <c s="36" t="s">
        <v>151</v>
      </c>
      <c s="37">
        <v>19.296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4573</v>
      </c>
      <c>
        <f>(M370*21)/100</f>
      </c>
      <c t="s">
        <v>28</v>
      </c>
    </row>
    <row r="371" spans="1:5" ht="63.75">
      <c r="A371" s="35" t="s">
        <v>57</v>
      </c>
      <c r="E371" s="39" t="s">
        <v>4863</v>
      </c>
    </row>
    <row r="372" spans="1:5" ht="12.75">
      <c r="A372" s="35" t="s">
        <v>59</v>
      </c>
      <c r="E372" s="40" t="s">
        <v>4860</v>
      </c>
    </row>
    <row r="373" spans="1:5" ht="12.75">
      <c r="A373" t="s">
        <v>60</v>
      </c>
      <c r="E373" s="39" t="s">
        <v>5</v>
      </c>
    </row>
    <row r="374" spans="1:16" ht="12.75">
      <c r="A374" t="s">
        <v>50</v>
      </c>
      <c s="34" t="s">
        <v>419</v>
      </c>
      <c s="34" t="s">
        <v>4864</v>
      </c>
      <c s="35" t="s">
        <v>5</v>
      </c>
      <c s="6" t="s">
        <v>4865</v>
      </c>
      <c s="36" t="s">
        <v>55</v>
      </c>
      <c s="37">
        <v>1.611</v>
      </c>
      <c s="36">
        <v>1.05555</v>
      </c>
      <c s="36">
        <f>ROUND(G374*H374,6)</f>
      </c>
      <c r="L374" s="38">
        <v>0</v>
      </c>
      <c s="32">
        <f>ROUND(ROUND(L374,2)*ROUND(G374,3),2)</f>
      </c>
      <c s="36" t="s">
        <v>4573</v>
      </c>
      <c>
        <f>(M374*21)/100</f>
      </c>
      <c t="s">
        <v>28</v>
      </c>
    </row>
    <row r="375" spans="1:5" ht="51">
      <c r="A375" s="35" t="s">
        <v>57</v>
      </c>
      <c r="E375" s="39" t="s">
        <v>4866</v>
      </c>
    </row>
    <row r="376" spans="1:5" ht="76.5">
      <c r="A376" s="35" t="s">
        <v>59</v>
      </c>
      <c r="E376" s="42" t="s">
        <v>4867</v>
      </c>
    </row>
    <row r="377" spans="1:5" ht="12.75">
      <c r="A377" t="s">
        <v>60</v>
      </c>
      <c r="E377" s="39" t="s">
        <v>5</v>
      </c>
    </row>
    <row r="378" spans="1:16" ht="25.5">
      <c r="A378" t="s">
        <v>50</v>
      </c>
      <c s="34" t="s">
        <v>422</v>
      </c>
      <c s="34" t="s">
        <v>4868</v>
      </c>
      <c s="35" t="s">
        <v>5</v>
      </c>
      <c s="6" t="s">
        <v>4869</v>
      </c>
      <c s="36" t="s">
        <v>55</v>
      </c>
      <c s="37">
        <v>1.698</v>
      </c>
      <c s="36">
        <v>0.01221</v>
      </c>
      <c s="36">
        <f>ROUND(G378*H378,6)</f>
      </c>
      <c r="L378" s="38">
        <v>0</v>
      </c>
      <c s="32">
        <f>ROUND(ROUND(L378,2)*ROUND(G378,3),2)</f>
      </c>
      <c s="36" t="s">
        <v>4573</v>
      </c>
      <c>
        <f>(M378*21)/100</f>
      </c>
      <c t="s">
        <v>28</v>
      </c>
    </row>
    <row r="379" spans="1:5" ht="38.25">
      <c r="A379" s="35" t="s">
        <v>57</v>
      </c>
      <c r="E379" s="39" t="s">
        <v>4870</v>
      </c>
    </row>
    <row r="380" spans="1:5" ht="51">
      <c r="A380" s="35" t="s">
        <v>59</v>
      </c>
      <c r="E380" s="42" t="s">
        <v>4871</v>
      </c>
    </row>
    <row r="381" spans="1:5" ht="12.75">
      <c r="A381" t="s">
        <v>60</v>
      </c>
      <c r="E381" s="39" t="s">
        <v>5</v>
      </c>
    </row>
    <row r="382" spans="1:16" ht="25.5">
      <c r="A382" t="s">
        <v>50</v>
      </c>
      <c s="34" t="s">
        <v>425</v>
      </c>
      <c s="34" t="s">
        <v>4872</v>
      </c>
      <c s="35" t="s">
        <v>5</v>
      </c>
      <c s="6" t="s">
        <v>4873</v>
      </c>
      <c s="36" t="s">
        <v>55</v>
      </c>
      <c s="37">
        <v>5.601</v>
      </c>
      <c s="36">
        <v>0.01221</v>
      </c>
      <c s="36">
        <f>ROUND(G382*H382,6)</f>
      </c>
      <c r="L382" s="38">
        <v>0</v>
      </c>
      <c s="32">
        <f>ROUND(ROUND(L382,2)*ROUND(G382,3),2)</f>
      </c>
      <c s="36" t="s">
        <v>4573</v>
      </c>
      <c>
        <f>(M382*21)/100</f>
      </c>
      <c t="s">
        <v>28</v>
      </c>
    </row>
    <row r="383" spans="1:5" ht="38.25">
      <c r="A383" s="35" t="s">
        <v>57</v>
      </c>
      <c r="E383" s="39" t="s">
        <v>4874</v>
      </c>
    </row>
    <row r="384" spans="1:5" ht="51">
      <c r="A384" s="35" t="s">
        <v>59</v>
      </c>
      <c r="E384" s="42" t="s">
        <v>4875</v>
      </c>
    </row>
    <row r="385" spans="1:5" ht="12.75">
      <c r="A385" t="s">
        <v>60</v>
      </c>
      <c r="E385" s="39" t="s">
        <v>5</v>
      </c>
    </row>
    <row r="386" spans="1:16" ht="12.75">
      <c r="A386" t="s">
        <v>50</v>
      </c>
      <c s="34" t="s">
        <v>426</v>
      </c>
      <c s="34" t="s">
        <v>4876</v>
      </c>
      <c s="35" t="s">
        <v>5</v>
      </c>
      <c s="6" t="s">
        <v>4877</v>
      </c>
      <c s="36" t="s">
        <v>144</v>
      </c>
      <c s="37">
        <v>4.459</v>
      </c>
      <c s="36">
        <v>2.50198</v>
      </c>
      <c s="36">
        <f>ROUND(G386*H386,6)</f>
      </c>
      <c r="L386" s="38">
        <v>0</v>
      </c>
      <c s="32">
        <f>ROUND(ROUND(L386,2)*ROUND(G386,3),2)</f>
      </c>
      <c s="36" t="s">
        <v>4573</v>
      </c>
      <c>
        <f>(M386*21)/100</f>
      </c>
      <c t="s">
        <v>28</v>
      </c>
    </row>
    <row r="387" spans="1:5" ht="25.5">
      <c r="A387" s="35" t="s">
        <v>57</v>
      </c>
      <c r="E387" s="39" t="s">
        <v>4878</v>
      </c>
    </row>
    <row r="388" spans="1:5" ht="76.5">
      <c r="A388" s="35" t="s">
        <v>59</v>
      </c>
      <c r="E388" s="40" t="s">
        <v>4879</v>
      </c>
    </row>
    <row r="389" spans="1:5" ht="12.75">
      <c r="A389" t="s">
        <v>60</v>
      </c>
      <c r="E389" s="39" t="s">
        <v>5</v>
      </c>
    </row>
    <row r="390" spans="1:16" ht="12.75">
      <c r="A390" t="s">
        <v>50</v>
      </c>
      <c s="34" t="s">
        <v>427</v>
      </c>
      <c s="34" t="s">
        <v>4880</v>
      </c>
      <c s="35" t="s">
        <v>5</v>
      </c>
      <c s="6" t="s">
        <v>4881</v>
      </c>
      <c s="36" t="s">
        <v>151</v>
      </c>
      <c s="37">
        <v>30.296</v>
      </c>
      <c s="36">
        <v>0.00842</v>
      </c>
      <c s="36">
        <f>ROUND(G390*H390,6)</f>
      </c>
      <c r="L390" s="38">
        <v>0</v>
      </c>
      <c s="32">
        <f>ROUND(ROUND(L390,2)*ROUND(G390,3),2)</f>
      </c>
      <c s="36" t="s">
        <v>4573</v>
      </c>
      <c>
        <f>(M390*21)/100</f>
      </c>
      <c t="s">
        <v>28</v>
      </c>
    </row>
    <row r="391" spans="1:5" ht="25.5">
      <c r="A391" s="35" t="s">
        <v>57</v>
      </c>
      <c r="E391" s="39" t="s">
        <v>4882</v>
      </c>
    </row>
    <row r="392" spans="1:5" ht="76.5">
      <c r="A392" s="35" t="s">
        <v>59</v>
      </c>
      <c r="E392" s="40" t="s">
        <v>4883</v>
      </c>
    </row>
    <row r="393" spans="1:5" ht="12.75">
      <c r="A393" t="s">
        <v>60</v>
      </c>
      <c r="E393" s="39" t="s">
        <v>5</v>
      </c>
    </row>
    <row r="394" spans="1:16" ht="12.75">
      <c r="A394" t="s">
        <v>50</v>
      </c>
      <c s="34" t="s">
        <v>430</v>
      </c>
      <c s="34" t="s">
        <v>4884</v>
      </c>
      <c s="35" t="s">
        <v>5</v>
      </c>
      <c s="6" t="s">
        <v>4885</v>
      </c>
      <c s="36" t="s">
        <v>151</v>
      </c>
      <c s="37">
        <v>30.296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4573</v>
      </c>
      <c>
        <f>(M394*21)/100</f>
      </c>
      <c t="s">
        <v>28</v>
      </c>
    </row>
    <row r="395" spans="1:5" ht="25.5">
      <c r="A395" s="35" t="s">
        <v>57</v>
      </c>
      <c r="E395" s="39" t="s">
        <v>4886</v>
      </c>
    </row>
    <row r="396" spans="1:5" ht="76.5">
      <c r="A396" s="35" t="s">
        <v>59</v>
      </c>
      <c r="E396" s="40" t="s">
        <v>4883</v>
      </c>
    </row>
    <row r="397" spans="1:5" ht="12.75">
      <c r="A397" t="s">
        <v>60</v>
      </c>
      <c r="E397" s="39" t="s">
        <v>5</v>
      </c>
    </row>
    <row r="398" spans="1:16" ht="12.75">
      <c r="A398" t="s">
        <v>50</v>
      </c>
      <c s="34" t="s">
        <v>431</v>
      </c>
      <c s="34" t="s">
        <v>4887</v>
      </c>
      <c s="35" t="s">
        <v>5</v>
      </c>
      <c s="6" t="s">
        <v>4888</v>
      </c>
      <c s="36" t="s">
        <v>55</v>
      </c>
      <c s="37">
        <v>0.669</v>
      </c>
      <c s="36">
        <v>1.05291</v>
      </c>
      <c s="36">
        <f>ROUND(G398*H398,6)</f>
      </c>
      <c r="L398" s="38">
        <v>0</v>
      </c>
      <c s="32">
        <f>ROUND(ROUND(L398,2)*ROUND(G398,3),2)</f>
      </c>
      <c s="36" t="s">
        <v>4573</v>
      </c>
      <c>
        <f>(M398*21)/100</f>
      </c>
      <c t="s">
        <v>28</v>
      </c>
    </row>
    <row r="399" spans="1:5" ht="38.25">
      <c r="A399" s="35" t="s">
        <v>57</v>
      </c>
      <c r="E399" s="39" t="s">
        <v>4889</v>
      </c>
    </row>
    <row r="400" spans="1:5" ht="89.25">
      <c r="A400" s="35" t="s">
        <v>59</v>
      </c>
      <c r="E400" s="42" t="s">
        <v>4890</v>
      </c>
    </row>
    <row r="401" spans="1:5" ht="12.75">
      <c r="A401" t="s">
        <v>60</v>
      </c>
      <c r="E401" s="39" t="s">
        <v>5</v>
      </c>
    </row>
    <row r="402" spans="1:16" ht="12.75">
      <c r="A402" t="s">
        <v>50</v>
      </c>
      <c s="34" t="s">
        <v>432</v>
      </c>
      <c s="34" t="s">
        <v>4891</v>
      </c>
      <c s="35" t="s">
        <v>5</v>
      </c>
      <c s="6" t="s">
        <v>4892</v>
      </c>
      <c s="36" t="s">
        <v>151</v>
      </c>
      <c s="37">
        <v>4.291</v>
      </c>
      <c s="36">
        <v>0.22798</v>
      </c>
      <c s="36">
        <f>ROUND(G402*H402,6)</f>
      </c>
      <c r="L402" s="38">
        <v>0</v>
      </c>
      <c s="32">
        <f>ROUND(ROUND(L402,2)*ROUND(G402,3),2)</f>
      </c>
      <c s="36" t="s">
        <v>4573</v>
      </c>
      <c>
        <f>(M402*21)/100</f>
      </c>
      <c t="s">
        <v>28</v>
      </c>
    </row>
    <row r="403" spans="1:5" ht="38.25">
      <c r="A403" s="35" t="s">
        <v>57</v>
      </c>
      <c r="E403" s="39" t="s">
        <v>4893</v>
      </c>
    </row>
    <row r="404" spans="1:5" ht="51">
      <c r="A404" s="35" t="s">
        <v>59</v>
      </c>
      <c r="E404" s="40" t="s">
        <v>4894</v>
      </c>
    </row>
    <row r="405" spans="1:5" ht="12.75">
      <c r="A405" t="s">
        <v>60</v>
      </c>
      <c r="E405" s="39" t="s">
        <v>5</v>
      </c>
    </row>
    <row r="406" spans="1:16" ht="25.5">
      <c r="A406" t="s">
        <v>50</v>
      </c>
      <c s="34" t="s">
        <v>435</v>
      </c>
      <c s="34" t="s">
        <v>4895</v>
      </c>
      <c s="35" t="s">
        <v>5</v>
      </c>
      <c s="6" t="s">
        <v>4896</v>
      </c>
      <c s="36" t="s">
        <v>1281</v>
      </c>
      <c s="37">
        <v>1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56</v>
      </c>
      <c>
        <f>(M406*21)/100</f>
      </c>
      <c t="s">
        <v>28</v>
      </c>
    </row>
    <row r="407" spans="1:5" ht="25.5">
      <c r="A407" s="35" t="s">
        <v>57</v>
      </c>
      <c r="E407" s="39" t="s">
        <v>4897</v>
      </c>
    </row>
    <row r="408" spans="1:5" ht="12.75">
      <c r="A408" s="35" t="s">
        <v>59</v>
      </c>
      <c r="E408" s="40" t="s">
        <v>5</v>
      </c>
    </row>
    <row r="409" spans="1:5" ht="12.75">
      <c r="A409" t="s">
        <v>60</v>
      </c>
      <c r="E409" s="39" t="s">
        <v>5</v>
      </c>
    </row>
    <row r="410" spans="1:16" ht="25.5">
      <c r="A410" t="s">
        <v>50</v>
      </c>
      <c s="34" t="s">
        <v>436</v>
      </c>
      <c s="34" t="s">
        <v>4898</v>
      </c>
      <c s="35" t="s">
        <v>5</v>
      </c>
      <c s="6" t="s">
        <v>4899</v>
      </c>
      <c s="36" t="s">
        <v>151</v>
      </c>
      <c s="37">
        <v>104.917</v>
      </c>
      <c s="36">
        <v>0.01053</v>
      </c>
      <c s="36">
        <f>ROUND(G410*H410,6)</f>
      </c>
      <c r="L410" s="38">
        <v>0</v>
      </c>
      <c s="32">
        <f>ROUND(ROUND(L410,2)*ROUND(G410,3),2)</f>
      </c>
      <c s="36" t="s">
        <v>56</v>
      </c>
      <c>
        <f>(M410*21)/100</f>
      </c>
      <c t="s">
        <v>28</v>
      </c>
    </row>
    <row r="411" spans="1:5" ht="63.75">
      <c r="A411" s="35" t="s">
        <v>57</v>
      </c>
      <c r="E411" s="39" t="s">
        <v>4900</v>
      </c>
    </row>
    <row r="412" spans="1:5" ht="25.5">
      <c r="A412" s="35" t="s">
        <v>59</v>
      </c>
      <c r="E412" s="42" t="s">
        <v>4901</v>
      </c>
    </row>
    <row r="413" spans="1:5" ht="12.75">
      <c r="A413" t="s">
        <v>60</v>
      </c>
      <c r="E413" s="39" t="s">
        <v>5</v>
      </c>
    </row>
    <row r="414" spans="1:13" ht="12.75">
      <c r="A414" t="s">
        <v>47</v>
      </c>
      <c r="C414" s="31" t="s">
        <v>339</v>
      </c>
      <c r="E414" s="33" t="s">
        <v>4902</v>
      </c>
      <c r="J414" s="32">
        <f>0</f>
      </c>
      <c s="32">
        <f>0</f>
      </c>
      <c s="32">
        <f>0+L415+L419+L423+L427+L431+L435</f>
      </c>
      <c s="32">
        <f>0+M415+M419+M423+M427+M431+M435</f>
      </c>
    </row>
    <row r="415" spans="1:16" ht="25.5">
      <c r="A415" t="s">
        <v>50</v>
      </c>
      <c s="34" t="s">
        <v>437</v>
      </c>
      <c s="34" t="s">
        <v>4903</v>
      </c>
      <c s="35" t="s">
        <v>5</v>
      </c>
      <c s="6" t="s">
        <v>4904</v>
      </c>
      <c s="36" t="s">
        <v>144</v>
      </c>
      <c s="37">
        <v>10.492</v>
      </c>
      <c s="36">
        <v>2.50187</v>
      </c>
      <c s="36">
        <f>ROUND(G415*H415,6)</f>
      </c>
      <c r="L415" s="38">
        <v>0</v>
      </c>
      <c s="32">
        <f>ROUND(ROUND(L415,2)*ROUND(G415,3),2)</f>
      </c>
      <c s="36" t="s">
        <v>4573</v>
      </c>
      <c>
        <f>(M415*21)/100</f>
      </c>
      <c t="s">
        <v>28</v>
      </c>
    </row>
    <row r="416" spans="1:5" ht="51">
      <c r="A416" s="35" t="s">
        <v>57</v>
      </c>
      <c r="E416" s="39" t="s">
        <v>4905</v>
      </c>
    </row>
    <row r="417" spans="1:5" ht="25.5">
      <c r="A417" s="35" t="s">
        <v>59</v>
      </c>
      <c r="E417" s="42" t="s">
        <v>4906</v>
      </c>
    </row>
    <row r="418" spans="1:5" ht="12.75">
      <c r="A418" t="s">
        <v>60</v>
      </c>
      <c r="E418" s="39" t="s">
        <v>5</v>
      </c>
    </row>
    <row r="419" spans="1:16" ht="12.75">
      <c r="A419" t="s">
        <v>50</v>
      </c>
      <c s="34" t="s">
        <v>438</v>
      </c>
      <c s="34" t="s">
        <v>4907</v>
      </c>
      <c s="35" t="s">
        <v>5</v>
      </c>
      <c s="6" t="s">
        <v>4908</v>
      </c>
      <c s="36" t="s">
        <v>55</v>
      </c>
      <c s="37">
        <v>15.549</v>
      </c>
      <c s="36">
        <v>1.06277</v>
      </c>
      <c s="36">
        <f>ROUND(G419*H419,6)</f>
      </c>
      <c r="L419" s="38">
        <v>0</v>
      </c>
      <c s="32">
        <f>ROUND(ROUND(L419,2)*ROUND(G419,3),2)</f>
      </c>
      <c s="36" t="s">
        <v>4573</v>
      </c>
      <c>
        <f>(M419*21)/100</f>
      </c>
      <c t="s">
        <v>28</v>
      </c>
    </row>
    <row r="420" spans="1:5" ht="38.25">
      <c r="A420" s="35" t="s">
        <v>57</v>
      </c>
      <c r="E420" s="39" t="s">
        <v>4909</v>
      </c>
    </row>
    <row r="421" spans="1:5" ht="25.5">
      <c r="A421" s="35" t="s">
        <v>59</v>
      </c>
      <c r="E421" s="42" t="s">
        <v>4910</v>
      </c>
    </row>
    <row r="422" spans="1:5" ht="12.75">
      <c r="A422" t="s">
        <v>60</v>
      </c>
      <c r="E422" s="39" t="s">
        <v>5</v>
      </c>
    </row>
    <row r="423" spans="1:16" ht="12.75">
      <c r="A423" t="s">
        <v>50</v>
      </c>
      <c s="34" t="s">
        <v>441</v>
      </c>
      <c s="34" t="s">
        <v>4911</v>
      </c>
      <c s="35" t="s">
        <v>5</v>
      </c>
      <c s="6" t="s">
        <v>4912</v>
      </c>
      <c s="36" t="s">
        <v>151</v>
      </c>
      <c s="37">
        <v>368.3</v>
      </c>
      <c s="36">
        <v>0.0945</v>
      </c>
      <c s="36">
        <f>ROUND(G423*H423,6)</f>
      </c>
      <c r="L423" s="38">
        <v>0</v>
      </c>
      <c s="32">
        <f>ROUND(ROUND(L423,2)*ROUND(G423,3),2)</f>
      </c>
      <c s="36" t="s">
        <v>4573</v>
      </c>
      <c>
        <f>(M423*21)/100</f>
      </c>
      <c t="s">
        <v>28</v>
      </c>
    </row>
    <row r="424" spans="1:5" ht="38.25">
      <c r="A424" s="35" t="s">
        <v>57</v>
      </c>
      <c r="E424" s="39" t="s">
        <v>4913</v>
      </c>
    </row>
    <row r="425" spans="1:5" ht="76.5">
      <c r="A425" s="35" t="s">
        <v>59</v>
      </c>
      <c r="E425" s="42" t="s">
        <v>4914</v>
      </c>
    </row>
    <row r="426" spans="1:5" ht="12.75">
      <c r="A426" t="s">
        <v>60</v>
      </c>
      <c r="E426" s="39" t="s">
        <v>5</v>
      </c>
    </row>
    <row r="427" spans="1:16" ht="25.5">
      <c r="A427" t="s">
        <v>50</v>
      </c>
      <c s="34" t="s">
        <v>444</v>
      </c>
      <c s="34" t="s">
        <v>4915</v>
      </c>
      <c s="35" t="s">
        <v>5</v>
      </c>
      <c s="6" t="s">
        <v>4916</v>
      </c>
      <c s="36" t="s">
        <v>151</v>
      </c>
      <c s="37">
        <v>920.75</v>
      </c>
      <c s="36">
        <v>0.0189</v>
      </c>
      <c s="36">
        <f>ROUND(G427*H427,6)</f>
      </c>
      <c r="L427" s="38">
        <v>0</v>
      </c>
      <c s="32">
        <f>ROUND(ROUND(L427,2)*ROUND(G427,3),2)</f>
      </c>
      <c s="36" t="s">
        <v>4573</v>
      </c>
      <c>
        <f>(M427*21)/100</f>
      </c>
      <c t="s">
        <v>28</v>
      </c>
    </row>
    <row r="428" spans="1:5" ht="38.25">
      <c r="A428" s="35" t="s">
        <v>57</v>
      </c>
      <c r="E428" s="39" t="s">
        <v>4917</v>
      </c>
    </row>
    <row r="429" spans="1:5" ht="76.5">
      <c r="A429" s="35" t="s">
        <v>59</v>
      </c>
      <c r="E429" s="42" t="s">
        <v>4918</v>
      </c>
    </row>
    <row r="430" spans="1:5" ht="12.75">
      <c r="A430" t="s">
        <v>60</v>
      </c>
      <c r="E430" s="39" t="s">
        <v>5</v>
      </c>
    </row>
    <row r="431" spans="1:16" ht="12.75">
      <c r="A431" t="s">
        <v>50</v>
      </c>
      <c s="34" t="s">
        <v>447</v>
      </c>
      <c s="34" t="s">
        <v>4919</v>
      </c>
      <c s="35" t="s">
        <v>5</v>
      </c>
      <c s="6" t="s">
        <v>4920</v>
      </c>
      <c s="36" t="s">
        <v>151</v>
      </c>
      <c s="37">
        <v>368.3</v>
      </c>
      <c s="36">
        <v>0.00013</v>
      </c>
      <c s="36">
        <f>ROUND(G431*H431,6)</f>
      </c>
      <c r="L431" s="38">
        <v>0</v>
      </c>
      <c s="32">
        <f>ROUND(ROUND(L431,2)*ROUND(G431,3),2)</f>
      </c>
      <c s="36" t="s">
        <v>4573</v>
      </c>
      <c>
        <f>(M431*21)/100</f>
      </c>
      <c t="s">
        <v>28</v>
      </c>
    </row>
    <row r="432" spans="1:5" ht="25.5">
      <c r="A432" s="35" t="s">
        <v>57</v>
      </c>
      <c r="E432" s="39" t="s">
        <v>4921</v>
      </c>
    </row>
    <row r="433" spans="1:5" ht="89.25">
      <c r="A433" s="35" t="s">
        <v>59</v>
      </c>
      <c r="E433" s="42" t="s">
        <v>4922</v>
      </c>
    </row>
    <row r="434" spans="1:5" ht="12.75">
      <c r="A434" t="s">
        <v>60</v>
      </c>
      <c r="E434" s="39" t="s">
        <v>5</v>
      </c>
    </row>
    <row r="435" spans="1:16" ht="25.5">
      <c r="A435" t="s">
        <v>50</v>
      </c>
      <c s="34" t="s">
        <v>450</v>
      </c>
      <c s="34" t="s">
        <v>4923</v>
      </c>
      <c s="35" t="s">
        <v>5</v>
      </c>
      <c s="6" t="s">
        <v>4924</v>
      </c>
      <c s="36" t="s">
        <v>69</v>
      </c>
      <c s="37">
        <v>496.06</v>
      </c>
      <c s="36">
        <v>2E-05</v>
      </c>
      <c s="36">
        <f>ROUND(G435*H435,6)</f>
      </c>
      <c r="L435" s="38">
        <v>0</v>
      </c>
      <c s="32">
        <f>ROUND(ROUND(L435,2)*ROUND(G435,3),2)</f>
      </c>
      <c s="36" t="s">
        <v>4573</v>
      </c>
      <c>
        <f>(M435*21)/100</f>
      </c>
      <c t="s">
        <v>28</v>
      </c>
    </row>
    <row r="436" spans="1:5" ht="51">
      <c r="A436" s="35" t="s">
        <v>57</v>
      </c>
      <c r="E436" s="39" t="s">
        <v>4925</v>
      </c>
    </row>
    <row r="437" spans="1:5" ht="12.75">
      <c r="A437" s="35" t="s">
        <v>59</v>
      </c>
      <c r="E437" s="40" t="s">
        <v>5</v>
      </c>
    </row>
    <row r="438" spans="1:5" ht="12.75">
      <c r="A438" t="s">
        <v>60</v>
      </c>
      <c r="E438" s="39" t="s">
        <v>5</v>
      </c>
    </row>
    <row r="439" spans="1:13" ht="12.75">
      <c r="A439" t="s">
        <v>47</v>
      </c>
      <c r="C439" s="31" t="s">
        <v>342</v>
      </c>
      <c r="E439" s="33" t="s">
        <v>4926</v>
      </c>
      <c r="J439" s="32">
        <f>0</f>
      </c>
      <c s="32">
        <f>0</f>
      </c>
      <c s="32">
        <f>0+L440+L444+L448+L452+L456+L460+L464+L468+L472+L476</f>
      </c>
      <c s="32">
        <f>0+M440+M444+M448+M452+M456+M460+M464+M468+M472+M476</f>
      </c>
    </row>
    <row r="440" spans="1:16" ht="12.75">
      <c r="A440" t="s">
        <v>50</v>
      </c>
      <c s="34" t="s">
        <v>453</v>
      </c>
      <c s="34" t="s">
        <v>4927</v>
      </c>
      <c s="35" t="s">
        <v>5</v>
      </c>
      <c s="6" t="s">
        <v>4928</v>
      </c>
      <c s="36" t="s">
        <v>151</v>
      </c>
      <c s="37">
        <v>599.619</v>
      </c>
      <c s="36">
        <v>0.012</v>
      </c>
      <c s="36">
        <f>ROUND(G440*H440,6)</f>
      </c>
      <c r="L440" s="38">
        <v>0</v>
      </c>
      <c s="32">
        <f>ROUND(ROUND(L440,2)*ROUND(G440,3),2)</f>
      </c>
      <c s="36" t="s">
        <v>4573</v>
      </c>
      <c>
        <f>(M440*21)/100</f>
      </c>
      <c t="s">
        <v>28</v>
      </c>
    </row>
    <row r="441" spans="1:5" ht="63.75">
      <c r="A441" s="35" t="s">
        <v>57</v>
      </c>
      <c r="E441" s="39" t="s">
        <v>4929</v>
      </c>
    </row>
    <row r="442" spans="1:5" ht="267.75">
      <c r="A442" s="35" t="s">
        <v>59</v>
      </c>
      <c r="E442" s="42" t="s">
        <v>4930</v>
      </c>
    </row>
    <row r="443" spans="1:5" ht="12.75">
      <c r="A443" t="s">
        <v>60</v>
      </c>
      <c r="E443" s="39" t="s">
        <v>5</v>
      </c>
    </row>
    <row r="444" spans="1:16" ht="12.75">
      <c r="A444" t="s">
        <v>50</v>
      </c>
      <c s="34" t="s">
        <v>456</v>
      </c>
      <c s="34" t="s">
        <v>4931</v>
      </c>
      <c s="35" t="s">
        <v>5</v>
      </c>
      <c s="6" t="s">
        <v>4932</v>
      </c>
      <c s="36" t="s">
        <v>151</v>
      </c>
      <c s="37">
        <v>540.701</v>
      </c>
      <c s="36">
        <v>0.021</v>
      </c>
      <c s="36">
        <f>ROUND(G444*H444,6)</f>
      </c>
      <c r="L444" s="38">
        <v>0</v>
      </c>
      <c s="32">
        <f>ROUND(ROUND(L444,2)*ROUND(G444,3),2)</f>
      </c>
      <c s="36" t="s">
        <v>4573</v>
      </c>
      <c>
        <f>(M444*21)/100</f>
      </c>
      <c t="s">
        <v>28</v>
      </c>
    </row>
    <row r="445" spans="1:5" ht="63.75">
      <c r="A445" s="35" t="s">
        <v>57</v>
      </c>
      <c r="E445" s="39" t="s">
        <v>4933</v>
      </c>
    </row>
    <row r="446" spans="1:5" ht="280.5">
      <c r="A446" s="35" t="s">
        <v>59</v>
      </c>
      <c r="E446" s="42" t="s">
        <v>4934</v>
      </c>
    </row>
    <row r="447" spans="1:5" ht="12.75">
      <c r="A447" t="s">
        <v>60</v>
      </c>
      <c r="E447" s="39" t="s">
        <v>5</v>
      </c>
    </row>
    <row r="448" spans="1:16" ht="12.75">
      <c r="A448" t="s">
        <v>50</v>
      </c>
      <c s="34" t="s">
        <v>457</v>
      </c>
      <c s="34" t="s">
        <v>4935</v>
      </c>
      <c s="35" t="s">
        <v>5</v>
      </c>
      <c s="6" t="s">
        <v>4936</v>
      </c>
      <c s="36" t="s">
        <v>151</v>
      </c>
      <c s="37">
        <v>540.701</v>
      </c>
      <c s="36">
        <v>0.004</v>
      </c>
      <c s="36">
        <f>ROUND(G448*H448,6)</f>
      </c>
      <c r="L448" s="38">
        <v>0</v>
      </c>
      <c s="32">
        <f>ROUND(ROUND(L448,2)*ROUND(G448,3),2)</f>
      </c>
      <c s="36" t="s">
        <v>4573</v>
      </c>
      <c>
        <f>(M448*21)/100</f>
      </c>
      <c t="s">
        <v>28</v>
      </c>
    </row>
    <row r="449" spans="1:5" ht="51">
      <c r="A449" s="35" t="s">
        <v>57</v>
      </c>
      <c r="E449" s="39" t="s">
        <v>4937</v>
      </c>
    </row>
    <row r="450" spans="1:5" ht="267.75">
      <c r="A450" s="35" t="s">
        <v>59</v>
      </c>
      <c r="E450" s="42" t="s">
        <v>4938</v>
      </c>
    </row>
    <row r="451" spans="1:5" ht="12.75">
      <c r="A451" t="s">
        <v>60</v>
      </c>
      <c r="E451" s="39" t="s">
        <v>5</v>
      </c>
    </row>
    <row r="452" spans="1:16" ht="12.75">
      <c r="A452" t="s">
        <v>50</v>
      </c>
      <c s="34" t="s">
        <v>458</v>
      </c>
      <c s="34" t="s">
        <v>4939</v>
      </c>
      <c s="35" t="s">
        <v>5</v>
      </c>
      <c s="6" t="s">
        <v>4940</v>
      </c>
      <c s="36" t="s">
        <v>151</v>
      </c>
      <c s="37">
        <v>599.619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4573</v>
      </c>
      <c>
        <f>(M452*21)/100</f>
      </c>
      <c t="s">
        <v>28</v>
      </c>
    </row>
    <row r="453" spans="1:5" ht="51">
      <c r="A453" s="35" t="s">
        <v>57</v>
      </c>
      <c r="E453" s="39" t="s">
        <v>4941</v>
      </c>
    </row>
    <row r="454" spans="1:5" ht="25.5">
      <c r="A454" s="35" t="s">
        <v>59</v>
      </c>
      <c r="E454" s="42" t="s">
        <v>4942</v>
      </c>
    </row>
    <row r="455" spans="1:5" ht="12.75">
      <c r="A455" t="s">
        <v>60</v>
      </c>
      <c r="E455" s="39" t="s">
        <v>5</v>
      </c>
    </row>
    <row r="456" spans="1:16" ht="12.75">
      <c r="A456" t="s">
        <v>50</v>
      </c>
      <c s="34" t="s">
        <v>461</v>
      </c>
      <c s="34" t="s">
        <v>4943</v>
      </c>
      <c s="35" t="s">
        <v>5</v>
      </c>
      <c s="6" t="s">
        <v>4944</v>
      </c>
      <c s="36" t="s">
        <v>151</v>
      </c>
      <c s="37">
        <v>599.619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4573</v>
      </c>
      <c>
        <f>(M456*21)/100</f>
      </c>
      <c t="s">
        <v>28</v>
      </c>
    </row>
    <row r="457" spans="1:5" ht="51">
      <c r="A457" s="35" t="s">
        <v>57</v>
      </c>
      <c r="E457" s="39" t="s">
        <v>4945</v>
      </c>
    </row>
    <row r="458" spans="1:5" ht="255">
      <c r="A458" s="35" t="s">
        <v>59</v>
      </c>
      <c r="E458" s="42" t="s">
        <v>4946</v>
      </c>
    </row>
    <row r="459" spans="1:5" ht="12.75">
      <c r="A459" t="s">
        <v>60</v>
      </c>
      <c r="E459" s="39" t="s">
        <v>5</v>
      </c>
    </row>
    <row r="460" spans="1:16" ht="12.75">
      <c r="A460" t="s">
        <v>50</v>
      </c>
      <c s="34" t="s">
        <v>464</v>
      </c>
      <c s="34" t="s">
        <v>4947</v>
      </c>
      <c s="35" t="s">
        <v>5</v>
      </c>
      <c s="6" t="s">
        <v>4948</v>
      </c>
      <c s="36" t="s">
        <v>151</v>
      </c>
      <c s="37">
        <v>599.619</v>
      </c>
      <c s="36">
        <v>0.00023</v>
      </c>
      <c s="36">
        <f>ROUND(G460*H460,6)</f>
      </c>
      <c r="L460" s="38">
        <v>0</v>
      </c>
      <c s="32">
        <f>ROUND(ROUND(L460,2)*ROUND(G460,3),2)</f>
      </c>
      <c s="36" t="s">
        <v>4573</v>
      </c>
      <c>
        <f>(M460*21)/100</f>
      </c>
      <c t="s">
        <v>28</v>
      </c>
    </row>
    <row r="461" spans="1:5" ht="51">
      <c r="A461" s="35" t="s">
        <v>57</v>
      </c>
      <c r="E461" s="39" t="s">
        <v>4949</v>
      </c>
    </row>
    <row r="462" spans="1:5" ht="255">
      <c r="A462" s="35" t="s">
        <v>59</v>
      </c>
      <c r="E462" s="42" t="s">
        <v>4950</v>
      </c>
    </row>
    <row r="463" spans="1:5" ht="12.75">
      <c r="A463" t="s">
        <v>60</v>
      </c>
      <c r="E463" s="39" t="s">
        <v>5</v>
      </c>
    </row>
    <row r="464" spans="1:16" ht="25.5">
      <c r="A464" t="s">
        <v>50</v>
      </c>
      <c s="34" t="s">
        <v>467</v>
      </c>
      <c s="34" t="s">
        <v>4951</v>
      </c>
      <c s="35" t="s">
        <v>5</v>
      </c>
      <c s="6" t="s">
        <v>4952</v>
      </c>
      <c s="36" t="s">
        <v>151</v>
      </c>
      <c s="37">
        <v>540.701</v>
      </c>
      <c s="36">
        <v>0.00026</v>
      </c>
      <c s="36">
        <f>ROUND(G464*H464,6)</f>
      </c>
      <c r="L464" s="38">
        <v>0</v>
      </c>
      <c s="32">
        <f>ROUND(ROUND(L464,2)*ROUND(G464,3),2)</f>
      </c>
      <c s="36" t="s">
        <v>4573</v>
      </c>
      <c>
        <f>(M464*21)/100</f>
      </c>
      <c t="s">
        <v>28</v>
      </c>
    </row>
    <row r="465" spans="1:5" ht="63.75">
      <c r="A465" s="35" t="s">
        <v>57</v>
      </c>
      <c r="E465" s="39" t="s">
        <v>4953</v>
      </c>
    </row>
    <row r="466" spans="1:5" ht="280.5">
      <c r="A466" s="35" t="s">
        <v>59</v>
      </c>
      <c r="E466" s="42" t="s">
        <v>4954</v>
      </c>
    </row>
    <row r="467" spans="1:5" ht="12.75">
      <c r="A467" t="s">
        <v>60</v>
      </c>
      <c r="E467" s="39" t="s">
        <v>5</v>
      </c>
    </row>
    <row r="468" spans="1:16" ht="12.75">
      <c r="A468" t="s">
        <v>50</v>
      </c>
      <c s="34" t="s">
        <v>470</v>
      </c>
      <c s="34" t="s">
        <v>4955</v>
      </c>
      <c s="35" t="s">
        <v>5</v>
      </c>
      <c s="6" t="s">
        <v>4956</v>
      </c>
      <c s="36" t="s">
        <v>151</v>
      </c>
      <c s="37">
        <v>1519.358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4573</v>
      </c>
      <c>
        <f>(M468*21)/100</f>
      </c>
      <c t="s">
        <v>28</v>
      </c>
    </row>
    <row r="469" spans="1:5" ht="38.25">
      <c r="A469" s="35" t="s">
        <v>57</v>
      </c>
      <c r="E469" s="39" t="s">
        <v>4957</v>
      </c>
    </row>
    <row r="470" spans="1:5" ht="38.25">
      <c r="A470" s="35" t="s">
        <v>59</v>
      </c>
      <c r="E470" s="40" t="s">
        <v>4958</v>
      </c>
    </row>
    <row r="471" spans="1:5" ht="12.75">
      <c r="A471" t="s">
        <v>60</v>
      </c>
      <c r="E471" s="39" t="s">
        <v>5</v>
      </c>
    </row>
    <row r="472" spans="1:16" ht="12.75">
      <c r="A472" t="s">
        <v>50</v>
      </c>
      <c s="34" t="s">
        <v>473</v>
      </c>
      <c s="34" t="s">
        <v>4959</v>
      </c>
      <c s="35" t="s">
        <v>5</v>
      </c>
      <c s="6" t="s">
        <v>4960</v>
      </c>
      <c s="36" t="s">
        <v>151</v>
      </c>
      <c s="37">
        <v>599.619</v>
      </c>
      <c s="36">
        <v>0.0167</v>
      </c>
      <c s="36">
        <f>ROUND(G472*H472,6)</f>
      </c>
      <c r="L472" s="38">
        <v>0</v>
      </c>
      <c s="32">
        <f>ROUND(ROUND(L472,2)*ROUND(G472,3),2)</f>
      </c>
      <c s="36" t="s">
        <v>56</v>
      </c>
      <c>
        <f>(M472*21)/100</f>
      </c>
      <c t="s">
        <v>28</v>
      </c>
    </row>
    <row r="473" spans="1:5" ht="51">
      <c r="A473" s="35" t="s">
        <v>57</v>
      </c>
      <c r="E473" s="39" t="s">
        <v>4961</v>
      </c>
    </row>
    <row r="474" spans="1:5" ht="280.5">
      <c r="A474" s="35" t="s">
        <v>59</v>
      </c>
      <c r="E474" s="42" t="s">
        <v>4962</v>
      </c>
    </row>
    <row r="475" spans="1:5" ht="216.75">
      <c r="A475" t="s">
        <v>60</v>
      </c>
      <c r="E475" s="39" t="s">
        <v>4963</v>
      </c>
    </row>
    <row r="476" spans="1:16" ht="12.75">
      <c r="A476" t="s">
        <v>50</v>
      </c>
      <c s="34" t="s">
        <v>476</v>
      </c>
      <c s="34" t="s">
        <v>4964</v>
      </c>
      <c s="35" t="s">
        <v>5</v>
      </c>
      <c s="6" t="s">
        <v>4965</v>
      </c>
      <c s="36" t="s">
        <v>151</v>
      </c>
      <c s="37">
        <v>599.619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56</v>
      </c>
      <c>
        <f>(M476*21)/100</f>
      </c>
      <c t="s">
        <v>28</v>
      </c>
    </row>
    <row r="477" spans="1:5" ht="12.75">
      <c r="A477" s="35" t="s">
        <v>57</v>
      </c>
      <c r="E477" s="39" t="s">
        <v>4965</v>
      </c>
    </row>
    <row r="478" spans="1:5" ht="242.25">
      <c r="A478" s="35" t="s">
        <v>59</v>
      </c>
      <c r="E478" s="42" t="s">
        <v>4966</v>
      </c>
    </row>
    <row r="479" spans="1:5" ht="12.75">
      <c r="A479" t="s">
        <v>60</v>
      </c>
      <c r="E479" s="39" t="s">
        <v>5</v>
      </c>
    </row>
    <row r="480" spans="1:13" ht="12.75">
      <c r="A480" t="s">
        <v>47</v>
      </c>
      <c r="C480" s="31" t="s">
        <v>343</v>
      </c>
      <c r="E480" s="33" t="s">
        <v>4967</v>
      </c>
      <c r="J480" s="32">
        <f>0</f>
      </c>
      <c s="32">
        <f>0</f>
      </c>
      <c s="32">
        <f>0+L481+L485+L489+L493</f>
      </c>
      <c s="32">
        <f>0+M481+M485+M489+M493</f>
      </c>
    </row>
    <row r="481" spans="1:16" ht="12.75">
      <c r="A481" t="s">
        <v>50</v>
      </c>
      <c s="34" t="s">
        <v>479</v>
      </c>
      <c s="34" t="s">
        <v>4968</v>
      </c>
      <c s="35" t="s">
        <v>5</v>
      </c>
      <c s="6" t="s">
        <v>4969</v>
      </c>
      <c s="36" t="s">
        <v>151</v>
      </c>
      <c s="37">
        <v>288.19</v>
      </c>
      <c s="36">
        <v>0.00735</v>
      </c>
      <c s="36">
        <f>ROUND(G481*H481,6)</f>
      </c>
      <c r="L481" s="38">
        <v>0</v>
      </c>
      <c s="32">
        <f>ROUND(ROUND(L481,2)*ROUND(G481,3),2)</f>
      </c>
      <c s="36" t="s">
        <v>56</v>
      </c>
      <c>
        <f>(M481*21)/100</f>
      </c>
      <c t="s">
        <v>28</v>
      </c>
    </row>
    <row r="482" spans="1:5" ht="63.75">
      <c r="A482" s="35" t="s">
        <v>57</v>
      </c>
      <c r="E482" s="39" t="s">
        <v>4970</v>
      </c>
    </row>
    <row r="483" spans="1:5" ht="114.75">
      <c r="A483" s="35" t="s">
        <v>59</v>
      </c>
      <c r="E483" s="42" t="s">
        <v>4971</v>
      </c>
    </row>
    <row r="484" spans="1:5" ht="12.75">
      <c r="A484" t="s">
        <v>60</v>
      </c>
      <c r="E484" s="39" t="s">
        <v>5</v>
      </c>
    </row>
    <row r="485" spans="1:16" ht="12.75">
      <c r="A485" t="s">
        <v>50</v>
      </c>
      <c s="34" t="s">
        <v>482</v>
      </c>
      <c s="34" t="s">
        <v>4972</v>
      </c>
      <c s="35" t="s">
        <v>5</v>
      </c>
      <c s="6" t="s">
        <v>4973</v>
      </c>
      <c s="36" t="s">
        <v>151</v>
      </c>
      <c s="37">
        <v>288.19</v>
      </c>
      <c s="36">
        <v>0.00058</v>
      </c>
      <c s="36">
        <f>ROUND(G485*H485,6)</f>
      </c>
      <c r="L485" s="38">
        <v>0</v>
      </c>
      <c s="32">
        <f>ROUND(ROUND(L485,2)*ROUND(G485,3),2)</f>
      </c>
      <c s="36" t="s">
        <v>4573</v>
      </c>
      <c>
        <f>(M485*21)/100</f>
      </c>
      <c t="s">
        <v>28</v>
      </c>
    </row>
    <row r="486" spans="1:5" ht="63.75">
      <c r="A486" s="35" t="s">
        <v>57</v>
      </c>
      <c r="E486" s="39" t="s">
        <v>4974</v>
      </c>
    </row>
    <row r="487" spans="1:5" ht="114.75">
      <c r="A487" s="35" t="s">
        <v>59</v>
      </c>
      <c r="E487" s="42" t="s">
        <v>4971</v>
      </c>
    </row>
    <row r="488" spans="1:5" ht="12.75">
      <c r="A488" t="s">
        <v>60</v>
      </c>
      <c r="E488" s="39" t="s">
        <v>5</v>
      </c>
    </row>
    <row r="489" spans="1:16" ht="25.5">
      <c r="A489" t="s">
        <v>50</v>
      </c>
      <c s="34" t="s">
        <v>485</v>
      </c>
      <c s="34" t="s">
        <v>4975</v>
      </c>
      <c s="35" t="s">
        <v>5</v>
      </c>
      <c s="6" t="s">
        <v>4976</v>
      </c>
      <c s="36" t="s">
        <v>151</v>
      </c>
      <c s="37">
        <v>288.19</v>
      </c>
      <c s="36">
        <v>0.0154</v>
      </c>
      <c s="36">
        <f>ROUND(G489*H489,6)</f>
      </c>
      <c r="L489" s="38">
        <v>0</v>
      </c>
      <c s="32">
        <f>ROUND(ROUND(L489,2)*ROUND(G489,3),2)</f>
      </c>
      <c s="36" t="s">
        <v>56</v>
      </c>
      <c>
        <f>(M489*21)/100</f>
      </c>
      <c t="s">
        <v>28</v>
      </c>
    </row>
    <row r="490" spans="1:5" ht="76.5">
      <c r="A490" s="35" t="s">
        <v>57</v>
      </c>
      <c r="E490" s="39" t="s">
        <v>4977</v>
      </c>
    </row>
    <row r="491" spans="1:5" ht="114.75">
      <c r="A491" s="35" t="s">
        <v>59</v>
      </c>
      <c r="E491" s="42" t="s">
        <v>4971</v>
      </c>
    </row>
    <row r="492" spans="1:5" ht="12.75">
      <c r="A492" t="s">
        <v>60</v>
      </c>
      <c r="E492" s="39" t="s">
        <v>5</v>
      </c>
    </row>
    <row r="493" spans="1:16" ht="25.5">
      <c r="A493" t="s">
        <v>50</v>
      </c>
      <c s="34" t="s">
        <v>488</v>
      </c>
      <c s="34" t="s">
        <v>4978</v>
      </c>
      <c s="35" t="s">
        <v>5</v>
      </c>
      <c s="6" t="s">
        <v>4979</v>
      </c>
      <c s="36" t="s">
        <v>151</v>
      </c>
      <c s="37">
        <v>9.38</v>
      </c>
      <c s="36">
        <v>0.00029</v>
      </c>
      <c s="36">
        <f>ROUND(G493*H493,6)</f>
      </c>
      <c r="L493" s="38">
        <v>0</v>
      </c>
      <c s="32">
        <f>ROUND(ROUND(L493,2)*ROUND(G493,3),2)</f>
      </c>
      <c s="36" t="s">
        <v>56</v>
      </c>
      <c>
        <f>(M493*21)/100</f>
      </c>
      <c t="s">
        <v>28</v>
      </c>
    </row>
    <row r="494" spans="1:5" ht="63.75">
      <c r="A494" s="35" t="s">
        <v>57</v>
      </c>
      <c r="E494" s="39" t="s">
        <v>4980</v>
      </c>
    </row>
    <row r="495" spans="1:5" ht="51">
      <c r="A495" s="35" t="s">
        <v>59</v>
      </c>
      <c r="E495" s="42" t="s">
        <v>4981</v>
      </c>
    </row>
    <row r="496" spans="1:5" ht="12.75">
      <c r="A496" t="s">
        <v>60</v>
      </c>
      <c r="E496" s="39" t="s">
        <v>5</v>
      </c>
    </row>
    <row r="497" spans="1:13" ht="12.75">
      <c r="A497" t="s">
        <v>47</v>
      </c>
      <c r="C497" s="31" t="s">
        <v>346</v>
      </c>
      <c r="E497" s="33" t="s">
        <v>4982</v>
      </c>
      <c r="J497" s="32">
        <f>0</f>
      </c>
      <c s="32">
        <f>0</f>
      </c>
      <c s="32">
        <f>0+L498+L502+L506+L510+L514+L518</f>
      </c>
      <c s="32">
        <f>0+M498+M502+M506+M510+M514+M518</f>
      </c>
    </row>
    <row r="498" spans="1:16" ht="12.75">
      <c r="A498" t="s">
        <v>50</v>
      </c>
      <c s="34" t="s">
        <v>491</v>
      </c>
      <c s="34" t="s">
        <v>4983</v>
      </c>
      <c s="35" t="s">
        <v>5</v>
      </c>
      <c s="6" t="s">
        <v>4984</v>
      </c>
      <c s="36" t="s">
        <v>151</v>
      </c>
      <c s="37">
        <v>1275.593</v>
      </c>
      <c s="36">
        <v>0.00735</v>
      </c>
      <c s="36">
        <f>ROUND(G498*H498,6)</f>
      </c>
      <c r="L498" s="38">
        <v>0</v>
      </c>
      <c s="32">
        <f>ROUND(ROUND(L498,2)*ROUND(G498,3),2)</f>
      </c>
      <c s="36" t="s">
        <v>4573</v>
      </c>
      <c>
        <f>(M498*21)/100</f>
      </c>
      <c t="s">
        <v>28</v>
      </c>
    </row>
    <row r="499" spans="1:5" ht="63.75">
      <c r="A499" s="35" t="s">
        <v>57</v>
      </c>
      <c r="E499" s="39" t="s">
        <v>4985</v>
      </c>
    </row>
    <row r="500" spans="1:5" ht="12.75">
      <c r="A500" s="35" t="s">
        <v>59</v>
      </c>
      <c r="E500" s="40" t="s">
        <v>4986</v>
      </c>
    </row>
    <row r="501" spans="1:5" ht="12.75">
      <c r="A501" t="s">
        <v>60</v>
      </c>
      <c r="E501" s="39" t="s">
        <v>5</v>
      </c>
    </row>
    <row r="502" spans="1:16" ht="12.75">
      <c r="A502" t="s">
        <v>50</v>
      </c>
      <c s="34" t="s">
        <v>494</v>
      </c>
      <c s="34" t="s">
        <v>4987</v>
      </c>
      <c s="35" t="s">
        <v>5</v>
      </c>
      <c s="6" t="s">
        <v>4988</v>
      </c>
      <c s="36" t="s">
        <v>151</v>
      </c>
      <c s="37">
        <v>1275.593</v>
      </c>
      <c s="36">
        <v>0.00028</v>
      </c>
      <c s="36">
        <f>ROUND(G502*H502,6)</f>
      </c>
      <c r="L502" s="38">
        <v>0</v>
      </c>
      <c s="32">
        <f>ROUND(ROUND(L502,2)*ROUND(G502,3),2)</f>
      </c>
      <c s="36" t="s">
        <v>4573</v>
      </c>
      <c>
        <f>(M502*21)/100</f>
      </c>
      <c t="s">
        <v>28</v>
      </c>
    </row>
    <row r="503" spans="1:5" ht="63.75">
      <c r="A503" s="35" t="s">
        <v>57</v>
      </c>
      <c r="E503" s="39" t="s">
        <v>4989</v>
      </c>
    </row>
    <row r="504" spans="1:5" ht="12.75">
      <c r="A504" s="35" t="s">
        <v>59</v>
      </c>
      <c r="E504" s="40" t="s">
        <v>4986</v>
      </c>
    </row>
    <row r="505" spans="1:5" ht="12.75">
      <c r="A505" t="s">
        <v>60</v>
      </c>
      <c r="E505" s="39" t="s">
        <v>5</v>
      </c>
    </row>
    <row r="506" spans="1:16" ht="12.75">
      <c r="A506" t="s">
        <v>50</v>
      </c>
      <c s="34" t="s">
        <v>497</v>
      </c>
      <c s="34" t="s">
        <v>4990</v>
      </c>
      <c s="35" t="s">
        <v>5</v>
      </c>
      <c s="6" t="s">
        <v>4991</v>
      </c>
      <c s="36" t="s">
        <v>151</v>
      </c>
      <c s="37">
        <v>1130.261</v>
      </c>
      <c s="36">
        <v>0.0154</v>
      </c>
      <c s="36">
        <f>ROUND(G506*H506,6)</f>
      </c>
      <c r="L506" s="38">
        <v>0</v>
      </c>
      <c s="32">
        <f>ROUND(ROUND(L506,2)*ROUND(G506,3),2)</f>
      </c>
      <c s="36" t="s">
        <v>4573</v>
      </c>
      <c>
        <f>(M506*21)/100</f>
      </c>
      <c t="s">
        <v>28</v>
      </c>
    </row>
    <row r="507" spans="1:5" ht="76.5">
      <c r="A507" s="35" t="s">
        <v>57</v>
      </c>
      <c r="E507" s="39" t="s">
        <v>4992</v>
      </c>
    </row>
    <row r="508" spans="1:5" ht="12.75">
      <c r="A508" s="35" t="s">
        <v>59</v>
      </c>
      <c r="E508" s="40" t="s">
        <v>5</v>
      </c>
    </row>
    <row r="509" spans="1:5" ht="12.75">
      <c r="A509" t="s">
        <v>60</v>
      </c>
      <c r="E509" s="39" t="s">
        <v>5</v>
      </c>
    </row>
    <row r="510" spans="1:16" ht="12.75">
      <c r="A510" t="s">
        <v>50</v>
      </c>
      <c s="34" t="s">
        <v>500</v>
      </c>
      <c s="34" t="s">
        <v>4993</v>
      </c>
      <c s="35" t="s">
        <v>5</v>
      </c>
      <c s="6" t="s">
        <v>4994</v>
      </c>
      <c s="36" t="s">
        <v>151</v>
      </c>
      <c s="37">
        <v>145.332</v>
      </c>
      <c s="36">
        <v>0.00656</v>
      </c>
      <c s="36">
        <f>ROUND(G510*H510,6)</f>
      </c>
      <c r="L510" s="38">
        <v>0</v>
      </c>
      <c s="32">
        <f>ROUND(ROUND(L510,2)*ROUND(G510,3),2)</f>
      </c>
      <c s="36" t="s">
        <v>4573</v>
      </c>
      <c>
        <f>(M510*21)/100</f>
      </c>
      <c t="s">
        <v>28</v>
      </c>
    </row>
    <row r="511" spans="1:5" ht="63.75">
      <c r="A511" s="35" t="s">
        <v>57</v>
      </c>
      <c r="E511" s="39" t="s">
        <v>4995</v>
      </c>
    </row>
    <row r="512" spans="1:5" ht="293.25">
      <c r="A512" s="35" t="s">
        <v>59</v>
      </c>
      <c r="E512" s="42" t="s">
        <v>4996</v>
      </c>
    </row>
    <row r="513" spans="1:5" ht="12.75">
      <c r="A513" t="s">
        <v>60</v>
      </c>
      <c r="E513" s="39" t="s">
        <v>5</v>
      </c>
    </row>
    <row r="514" spans="1:16" ht="12.75">
      <c r="A514" t="s">
        <v>50</v>
      </c>
      <c s="34" t="s">
        <v>501</v>
      </c>
      <c s="34" t="s">
        <v>4997</v>
      </c>
      <c s="35" t="s">
        <v>5</v>
      </c>
      <c s="6" t="s">
        <v>4998</v>
      </c>
      <c s="36" t="s">
        <v>151</v>
      </c>
      <c s="37">
        <v>1275.593</v>
      </c>
      <c s="36">
        <v>0.0003</v>
      </c>
      <c s="36">
        <f>ROUND(G514*H514,6)</f>
      </c>
      <c r="L514" s="38">
        <v>0</v>
      </c>
      <c s="32">
        <f>ROUND(ROUND(L514,2)*ROUND(G514,3),2)</f>
      </c>
      <c s="36" t="s">
        <v>4573</v>
      </c>
      <c>
        <f>(M514*21)/100</f>
      </c>
      <c t="s">
        <v>28</v>
      </c>
    </row>
    <row r="515" spans="1:5" ht="51">
      <c r="A515" s="35" t="s">
        <v>57</v>
      </c>
      <c r="E515" s="39" t="s">
        <v>4999</v>
      </c>
    </row>
    <row r="516" spans="1:5" ht="12.75">
      <c r="A516" s="35" t="s">
        <v>59</v>
      </c>
      <c r="E516" s="40" t="s">
        <v>4986</v>
      </c>
    </row>
    <row r="517" spans="1:5" ht="12.75">
      <c r="A517" t="s">
        <v>60</v>
      </c>
      <c r="E517" s="39" t="s">
        <v>5</v>
      </c>
    </row>
    <row r="518" spans="1:16" ht="25.5">
      <c r="A518" t="s">
        <v>50</v>
      </c>
      <c s="34" t="s">
        <v>502</v>
      </c>
      <c s="34" t="s">
        <v>4978</v>
      </c>
      <c s="35" t="s">
        <v>5</v>
      </c>
      <c s="6" t="s">
        <v>4979</v>
      </c>
      <c s="36" t="s">
        <v>151</v>
      </c>
      <c s="37">
        <v>1130.261</v>
      </c>
      <c s="36">
        <v>0.00029</v>
      </c>
      <c s="36">
        <f>ROUND(G518*H518,6)</f>
      </c>
      <c r="L518" s="38">
        <v>0</v>
      </c>
      <c s="32">
        <f>ROUND(ROUND(L518,2)*ROUND(G518,3),2)</f>
      </c>
      <c s="36" t="s">
        <v>56</v>
      </c>
      <c>
        <f>(M518*21)/100</f>
      </c>
      <c t="s">
        <v>28</v>
      </c>
    </row>
    <row r="519" spans="1:5" ht="63.75">
      <c r="A519" s="35" t="s">
        <v>57</v>
      </c>
      <c r="E519" s="39" t="s">
        <v>4980</v>
      </c>
    </row>
    <row r="520" spans="1:5" ht="12.75">
      <c r="A520" s="35" t="s">
        <v>59</v>
      </c>
      <c r="E520" s="40" t="s">
        <v>5000</v>
      </c>
    </row>
    <row r="521" spans="1:5" ht="12.75">
      <c r="A521" t="s">
        <v>60</v>
      </c>
      <c r="E521" s="39" t="s">
        <v>5</v>
      </c>
    </row>
    <row r="522" spans="1:13" ht="12.75">
      <c r="A522" t="s">
        <v>47</v>
      </c>
      <c r="C522" s="31" t="s">
        <v>349</v>
      </c>
      <c r="E522" s="33" t="s">
        <v>5001</v>
      </c>
      <c r="J522" s="32">
        <f>0</f>
      </c>
      <c s="32">
        <f>0</f>
      </c>
      <c s="32">
        <f>0+L523+L527+L531</f>
      </c>
      <c s="32">
        <f>0+M523+M527+M531</f>
      </c>
    </row>
    <row r="523" spans="1:16" ht="12.75">
      <c r="A523" t="s">
        <v>50</v>
      </c>
      <c s="34" t="s">
        <v>503</v>
      </c>
      <c s="34" t="s">
        <v>5002</v>
      </c>
      <c s="35" t="s">
        <v>5</v>
      </c>
      <c s="6" t="s">
        <v>5003</v>
      </c>
      <c s="36" t="s">
        <v>151</v>
      </c>
      <c s="37">
        <v>0.24</v>
      </c>
      <c s="36">
        <v>0.06289</v>
      </c>
      <c s="36">
        <f>ROUND(G523*H523,6)</f>
      </c>
      <c r="L523" s="38">
        <v>0</v>
      </c>
      <c s="32">
        <f>ROUND(ROUND(L523,2)*ROUND(G523,3),2)</f>
      </c>
      <c s="36" t="s">
        <v>4573</v>
      </c>
      <c>
        <f>(M523*21)/100</f>
      </c>
      <c t="s">
        <v>28</v>
      </c>
    </row>
    <row r="524" spans="1:5" ht="76.5">
      <c r="A524" s="35" t="s">
        <v>57</v>
      </c>
      <c r="E524" s="39" t="s">
        <v>5004</v>
      </c>
    </row>
    <row r="525" spans="1:5" ht="12.75">
      <c r="A525" s="35" t="s">
        <v>59</v>
      </c>
      <c r="E525" s="40" t="s">
        <v>5005</v>
      </c>
    </row>
    <row r="526" spans="1:5" ht="12.75">
      <c r="A526" t="s">
        <v>60</v>
      </c>
      <c r="E526" s="39" t="s">
        <v>5</v>
      </c>
    </row>
    <row r="527" spans="1:16" ht="12.75">
      <c r="A527" t="s">
        <v>50</v>
      </c>
      <c s="34" t="s">
        <v>504</v>
      </c>
      <c s="34" t="s">
        <v>5006</v>
      </c>
      <c s="35" t="s">
        <v>5</v>
      </c>
      <c s="6" t="s">
        <v>5007</v>
      </c>
      <c s="36" t="s">
        <v>151</v>
      </c>
      <c s="37">
        <v>60</v>
      </c>
      <c s="36">
        <v>0.0011</v>
      </c>
      <c s="36">
        <f>ROUND(G527*H527,6)</f>
      </c>
      <c r="L527" s="38">
        <v>0</v>
      </c>
      <c s="32">
        <f>ROUND(ROUND(L527,2)*ROUND(G527,3),2)</f>
      </c>
      <c s="36" t="s">
        <v>4573</v>
      </c>
      <c>
        <f>(M527*21)/100</f>
      </c>
      <c t="s">
        <v>28</v>
      </c>
    </row>
    <row r="528" spans="1:5" ht="38.25">
      <c r="A528" s="35" t="s">
        <v>57</v>
      </c>
      <c r="E528" s="39" t="s">
        <v>5008</v>
      </c>
    </row>
    <row r="529" spans="1:5" ht="51">
      <c r="A529" s="35" t="s">
        <v>59</v>
      </c>
      <c r="E529" s="42" t="s">
        <v>5009</v>
      </c>
    </row>
    <row r="530" spans="1:5" ht="12.75">
      <c r="A530" t="s">
        <v>60</v>
      </c>
      <c r="E530" s="39" t="s">
        <v>5</v>
      </c>
    </row>
    <row r="531" spans="1:16" ht="12.75">
      <c r="A531" t="s">
        <v>50</v>
      </c>
      <c s="34" t="s">
        <v>505</v>
      </c>
      <c s="34" t="s">
        <v>5010</v>
      </c>
      <c s="35" t="s">
        <v>5</v>
      </c>
      <c s="6" t="s">
        <v>5011</v>
      </c>
      <c s="36" t="s">
        <v>151</v>
      </c>
      <c s="37">
        <v>60</v>
      </c>
      <c s="36">
        <v>0.00027</v>
      </c>
      <c s="36">
        <f>ROUND(G531*H531,6)</f>
      </c>
      <c r="L531" s="38">
        <v>0</v>
      </c>
      <c s="32">
        <f>ROUND(ROUND(L531,2)*ROUND(G531,3),2)</f>
      </c>
      <c s="36" t="s">
        <v>4573</v>
      </c>
      <c>
        <f>(M531*21)/100</f>
      </c>
      <c t="s">
        <v>28</v>
      </c>
    </row>
    <row r="532" spans="1:5" ht="63.75">
      <c r="A532" s="35" t="s">
        <v>57</v>
      </c>
      <c r="E532" s="39" t="s">
        <v>5012</v>
      </c>
    </row>
    <row r="533" spans="1:5" ht="51">
      <c r="A533" s="35" t="s">
        <v>59</v>
      </c>
      <c r="E533" s="42" t="s">
        <v>5009</v>
      </c>
    </row>
    <row r="534" spans="1:5" ht="12.75">
      <c r="A534" t="s">
        <v>60</v>
      </c>
      <c r="E534" s="39" t="s">
        <v>5</v>
      </c>
    </row>
    <row r="535" spans="1:13" ht="12.75">
      <c r="A535" t="s">
        <v>47</v>
      </c>
      <c r="C535" s="31" t="s">
        <v>352</v>
      </c>
      <c r="E535" s="33" t="s">
        <v>5013</v>
      </c>
      <c r="J535" s="32">
        <f>0</f>
      </c>
      <c s="32">
        <f>0</f>
      </c>
      <c s="32">
        <f>0+L536+L540+L544+L548+L552+L556+L560+L564+L568+L572+L576+L580+L584+L588+L592+L596+L600+L604+L608+L612+L616+L620</f>
      </c>
      <c s="32">
        <f>0+M536+M540+M544+M548+M552+M556+M560+M564+M568+M572+M576+M580+M584+M588+M592+M596+M600+M604+M608+M612+M616+M620</f>
      </c>
    </row>
    <row r="536" spans="1:16" ht="12.75">
      <c r="A536" t="s">
        <v>50</v>
      </c>
      <c s="34" t="s">
        <v>508</v>
      </c>
      <c s="34" t="s">
        <v>5014</v>
      </c>
      <c s="35" t="s">
        <v>5</v>
      </c>
      <c s="6" t="s">
        <v>5015</v>
      </c>
      <c s="36" t="s">
        <v>151</v>
      </c>
      <c s="37">
        <v>596.7</v>
      </c>
      <c s="36">
        <v>0.005</v>
      </c>
      <c s="36">
        <f>ROUND(G536*H536,6)</f>
      </c>
      <c r="L536" s="38">
        <v>0</v>
      </c>
      <c s="32">
        <f>ROUND(ROUND(L536,2)*ROUND(G536,3),2)</f>
      </c>
      <c s="36" t="s">
        <v>56</v>
      </c>
      <c>
        <f>(M536*21)/100</f>
      </c>
      <c t="s">
        <v>28</v>
      </c>
    </row>
    <row r="537" spans="1:5" ht="12.75">
      <c r="A537" s="35" t="s">
        <v>57</v>
      </c>
      <c r="E537" s="39" t="s">
        <v>5015</v>
      </c>
    </row>
    <row r="538" spans="1:5" ht="25.5">
      <c r="A538" s="35" t="s">
        <v>59</v>
      </c>
      <c r="E538" s="42" t="s">
        <v>5016</v>
      </c>
    </row>
    <row r="539" spans="1:5" ht="12.75">
      <c r="A539" t="s">
        <v>60</v>
      </c>
      <c r="E539" s="39" t="s">
        <v>5</v>
      </c>
    </row>
    <row r="540" spans="1:16" ht="12.75">
      <c r="A540" t="s">
        <v>50</v>
      </c>
      <c s="34" t="s">
        <v>509</v>
      </c>
      <c s="34" t="s">
        <v>5017</v>
      </c>
      <c s="35" t="s">
        <v>5</v>
      </c>
      <c s="6" t="s">
        <v>5018</v>
      </c>
      <c s="36" t="s">
        <v>151</v>
      </c>
      <c s="37">
        <v>38.168</v>
      </c>
      <c s="36">
        <v>0.0012</v>
      </c>
      <c s="36">
        <f>ROUND(G540*H540,6)</f>
      </c>
      <c r="L540" s="38">
        <v>0</v>
      </c>
      <c s="32">
        <f>ROUND(ROUND(L540,2)*ROUND(G540,3),2)</f>
      </c>
      <c s="36" t="s">
        <v>56</v>
      </c>
      <c>
        <f>(M540*21)/100</f>
      </c>
      <c t="s">
        <v>28</v>
      </c>
    </row>
    <row r="541" spans="1:5" ht="12.75">
      <c r="A541" s="35" t="s">
        <v>57</v>
      </c>
      <c r="E541" s="39" t="s">
        <v>5018</v>
      </c>
    </row>
    <row r="542" spans="1:5" ht="25.5">
      <c r="A542" s="35" t="s">
        <v>59</v>
      </c>
      <c r="E542" s="42" t="s">
        <v>5019</v>
      </c>
    </row>
    <row r="543" spans="1:5" ht="12.75">
      <c r="A543" t="s">
        <v>60</v>
      </c>
      <c r="E543" s="39" t="s">
        <v>5</v>
      </c>
    </row>
    <row r="544" spans="1:16" ht="12.75">
      <c r="A544" t="s">
        <v>50</v>
      </c>
      <c s="34" t="s">
        <v>522</v>
      </c>
      <c s="34" t="s">
        <v>5020</v>
      </c>
      <c s="35" t="s">
        <v>5</v>
      </c>
      <c s="6" t="s">
        <v>5021</v>
      </c>
      <c s="36" t="s">
        <v>151</v>
      </c>
      <c s="37">
        <v>56.1</v>
      </c>
      <c s="36">
        <v>0.006</v>
      </c>
      <c s="36">
        <f>ROUND(G544*H544,6)</f>
      </c>
      <c r="L544" s="38">
        <v>0</v>
      </c>
      <c s="32">
        <f>ROUND(ROUND(L544,2)*ROUND(G544,3),2)</f>
      </c>
      <c s="36" t="s">
        <v>56</v>
      </c>
      <c>
        <f>(M544*21)/100</f>
      </c>
      <c t="s">
        <v>28</v>
      </c>
    </row>
    <row r="545" spans="1:5" ht="12.75">
      <c r="A545" s="35" t="s">
        <v>57</v>
      </c>
      <c r="E545" s="39" t="s">
        <v>5021</v>
      </c>
    </row>
    <row r="546" spans="1:5" ht="25.5">
      <c r="A546" s="35" t="s">
        <v>59</v>
      </c>
      <c r="E546" s="42" t="s">
        <v>5022</v>
      </c>
    </row>
    <row r="547" spans="1:5" ht="12.75">
      <c r="A547" t="s">
        <v>60</v>
      </c>
      <c r="E547" s="39" t="s">
        <v>5</v>
      </c>
    </row>
    <row r="548" spans="1:16" ht="12.75">
      <c r="A548" t="s">
        <v>50</v>
      </c>
      <c s="34" t="s">
        <v>525</v>
      </c>
      <c s="34" t="s">
        <v>5023</v>
      </c>
      <c s="35" t="s">
        <v>5</v>
      </c>
      <c s="6" t="s">
        <v>5024</v>
      </c>
      <c s="36" t="s">
        <v>151</v>
      </c>
      <c s="37">
        <v>5.027</v>
      </c>
      <c s="36">
        <v>0.0015</v>
      </c>
      <c s="36">
        <f>ROUND(G548*H548,6)</f>
      </c>
      <c r="L548" s="38">
        <v>0</v>
      </c>
      <c s="32">
        <f>ROUND(ROUND(L548,2)*ROUND(G548,3),2)</f>
      </c>
      <c s="36" t="s">
        <v>56</v>
      </c>
      <c>
        <f>(M548*21)/100</f>
      </c>
      <c t="s">
        <v>28</v>
      </c>
    </row>
    <row r="549" spans="1:5" ht="12.75">
      <c r="A549" s="35" t="s">
        <v>57</v>
      </c>
      <c r="E549" s="39" t="s">
        <v>5024</v>
      </c>
    </row>
    <row r="550" spans="1:5" ht="25.5">
      <c r="A550" s="35" t="s">
        <v>59</v>
      </c>
      <c r="E550" s="42" t="s">
        <v>5025</v>
      </c>
    </row>
    <row r="551" spans="1:5" ht="12.75">
      <c r="A551" t="s">
        <v>60</v>
      </c>
      <c r="E551" s="39" t="s">
        <v>5</v>
      </c>
    </row>
    <row r="552" spans="1:16" ht="12.75">
      <c r="A552" t="s">
        <v>50</v>
      </c>
      <c s="34" t="s">
        <v>528</v>
      </c>
      <c s="34" t="s">
        <v>5026</v>
      </c>
      <c s="35" t="s">
        <v>5</v>
      </c>
      <c s="6" t="s">
        <v>5027</v>
      </c>
      <c s="36" t="s">
        <v>79</v>
      </c>
      <c s="37">
        <v>1</v>
      </c>
      <c s="36">
        <v>0.0009</v>
      </c>
      <c s="36">
        <f>ROUND(G552*H552,6)</f>
      </c>
      <c r="L552" s="38">
        <v>0</v>
      </c>
      <c s="32">
        <f>ROUND(ROUND(L552,2)*ROUND(G552,3),2)</f>
      </c>
      <c s="36" t="s">
        <v>56</v>
      </c>
      <c>
        <f>(M552*21)/100</f>
      </c>
      <c t="s">
        <v>28</v>
      </c>
    </row>
    <row r="553" spans="1:5" ht="12.75">
      <c r="A553" s="35" t="s">
        <v>57</v>
      </c>
      <c r="E553" s="39" t="s">
        <v>5027</v>
      </c>
    </row>
    <row r="554" spans="1:5" ht="25.5">
      <c r="A554" s="35" t="s">
        <v>59</v>
      </c>
      <c r="E554" s="42" t="s">
        <v>5028</v>
      </c>
    </row>
    <row r="555" spans="1:5" ht="12.75">
      <c r="A555" t="s">
        <v>60</v>
      </c>
      <c r="E555" s="39" t="s">
        <v>5</v>
      </c>
    </row>
    <row r="556" spans="1:16" ht="12.75">
      <c r="A556" t="s">
        <v>50</v>
      </c>
      <c s="34" t="s">
        <v>531</v>
      </c>
      <c s="34" t="s">
        <v>5029</v>
      </c>
      <c s="35" t="s">
        <v>5</v>
      </c>
      <c s="6" t="s">
        <v>5030</v>
      </c>
      <c s="36" t="s">
        <v>151</v>
      </c>
      <c s="37">
        <v>726.96</v>
      </c>
      <c s="36">
        <v>0.0014</v>
      </c>
      <c s="36">
        <f>ROUND(G556*H556,6)</f>
      </c>
      <c r="L556" s="38">
        <v>0</v>
      </c>
      <c s="32">
        <f>ROUND(ROUND(L556,2)*ROUND(G556,3),2)</f>
      </c>
      <c s="36" t="s">
        <v>4573</v>
      </c>
      <c>
        <f>(M556*21)/100</f>
      </c>
      <c t="s">
        <v>28</v>
      </c>
    </row>
    <row r="557" spans="1:5" ht="51">
      <c r="A557" s="35" t="s">
        <v>57</v>
      </c>
      <c r="E557" s="39" t="s">
        <v>5031</v>
      </c>
    </row>
    <row r="558" spans="1:5" ht="51">
      <c r="A558" s="35" t="s">
        <v>59</v>
      </c>
      <c r="E558" s="42" t="s">
        <v>5032</v>
      </c>
    </row>
    <row r="559" spans="1:5" ht="12.75">
      <c r="A559" t="s">
        <v>60</v>
      </c>
      <c r="E559" s="39" t="s">
        <v>5</v>
      </c>
    </row>
    <row r="560" spans="1:16" ht="25.5">
      <c r="A560" t="s">
        <v>50</v>
      </c>
      <c s="34" t="s">
        <v>510</v>
      </c>
      <c s="34" t="s">
        <v>5033</v>
      </c>
      <c s="35" t="s">
        <v>5</v>
      </c>
      <c s="6" t="s">
        <v>5034</v>
      </c>
      <c s="36" t="s">
        <v>151</v>
      </c>
      <c s="37">
        <v>640</v>
      </c>
      <c s="36">
        <v>0.00868</v>
      </c>
      <c s="36">
        <f>ROUND(G560*H560,6)</f>
      </c>
      <c r="L560" s="38">
        <v>0</v>
      </c>
      <c s="32">
        <f>ROUND(ROUND(L560,2)*ROUND(G560,3),2)</f>
      </c>
      <c s="36" t="s">
        <v>4573</v>
      </c>
      <c>
        <f>(M560*21)/100</f>
      </c>
      <c t="s">
        <v>28</v>
      </c>
    </row>
    <row r="561" spans="1:5" ht="76.5">
      <c r="A561" s="35" t="s">
        <v>57</v>
      </c>
      <c r="E561" s="39" t="s">
        <v>5035</v>
      </c>
    </row>
    <row r="562" spans="1:5" ht="76.5">
      <c r="A562" s="35" t="s">
        <v>59</v>
      </c>
      <c r="E562" s="42" t="s">
        <v>5036</v>
      </c>
    </row>
    <row r="563" spans="1:5" ht="12.75">
      <c r="A563" t="s">
        <v>60</v>
      </c>
      <c r="E563" s="39" t="s">
        <v>5</v>
      </c>
    </row>
    <row r="564" spans="1:16" ht="25.5">
      <c r="A564" t="s">
        <v>50</v>
      </c>
      <c s="34" t="s">
        <v>514</v>
      </c>
      <c s="34" t="s">
        <v>5037</v>
      </c>
      <c s="35" t="s">
        <v>5</v>
      </c>
      <c s="6" t="s">
        <v>5038</v>
      </c>
      <c s="36" t="s">
        <v>69</v>
      </c>
      <c s="37">
        <v>187.1</v>
      </c>
      <c s="36">
        <v>0.00176</v>
      </c>
      <c s="36">
        <f>ROUND(G564*H564,6)</f>
      </c>
      <c r="L564" s="38">
        <v>0</v>
      </c>
      <c s="32">
        <f>ROUND(ROUND(L564,2)*ROUND(G564,3),2)</f>
      </c>
      <c s="36" t="s">
        <v>4573</v>
      </c>
      <c>
        <f>(M564*21)/100</f>
      </c>
      <c t="s">
        <v>28</v>
      </c>
    </row>
    <row r="565" spans="1:5" ht="63.75">
      <c r="A565" s="35" t="s">
        <v>57</v>
      </c>
      <c r="E565" s="39" t="s">
        <v>5039</v>
      </c>
    </row>
    <row r="566" spans="1:5" ht="63.75">
      <c r="A566" s="35" t="s">
        <v>59</v>
      </c>
      <c r="E566" s="40" t="s">
        <v>5040</v>
      </c>
    </row>
    <row r="567" spans="1:5" ht="12.75">
      <c r="A567" t="s">
        <v>60</v>
      </c>
      <c r="E567" s="39" t="s">
        <v>5</v>
      </c>
    </row>
    <row r="568" spans="1:16" ht="25.5">
      <c r="A568" t="s">
        <v>50</v>
      </c>
      <c s="34" t="s">
        <v>518</v>
      </c>
      <c s="34" t="s">
        <v>5041</v>
      </c>
      <c s="35" t="s">
        <v>5</v>
      </c>
      <c s="6" t="s">
        <v>5042</v>
      </c>
      <c s="36" t="s">
        <v>151</v>
      </c>
      <c s="37">
        <v>4.928</v>
      </c>
      <c s="36">
        <v>0.01335</v>
      </c>
      <c s="36">
        <f>ROUND(G568*H568,6)</f>
      </c>
      <c r="L568" s="38">
        <v>0</v>
      </c>
      <c s="32">
        <f>ROUND(ROUND(L568,2)*ROUND(G568,3),2)</f>
      </c>
      <c s="36" t="s">
        <v>4573</v>
      </c>
      <c>
        <f>(M568*21)/100</f>
      </c>
      <c t="s">
        <v>28</v>
      </c>
    </row>
    <row r="569" spans="1:5" ht="76.5">
      <c r="A569" s="35" t="s">
        <v>57</v>
      </c>
      <c r="E569" s="39" t="s">
        <v>5043</v>
      </c>
    </row>
    <row r="570" spans="1:5" ht="25.5">
      <c r="A570" s="35" t="s">
        <v>59</v>
      </c>
      <c r="E570" s="42" t="s">
        <v>5044</v>
      </c>
    </row>
    <row r="571" spans="1:5" ht="12.75">
      <c r="A571" t="s">
        <v>60</v>
      </c>
      <c r="E571" s="39" t="s">
        <v>5</v>
      </c>
    </row>
    <row r="572" spans="1:16" ht="12.75">
      <c r="A572" t="s">
        <v>50</v>
      </c>
      <c s="34" t="s">
        <v>1214</v>
      </c>
      <c s="34" t="s">
        <v>5045</v>
      </c>
      <c s="35" t="s">
        <v>5</v>
      </c>
      <c s="6" t="s">
        <v>5046</v>
      </c>
      <c s="36" t="s">
        <v>151</v>
      </c>
      <c s="37">
        <v>41.16</v>
      </c>
      <c s="36">
        <v>0.0028</v>
      </c>
      <c s="36">
        <f>ROUND(G572*H572,6)</f>
      </c>
      <c r="L572" s="38">
        <v>0</v>
      </c>
      <c s="32">
        <f>ROUND(ROUND(L572,2)*ROUND(G572,3),2)</f>
      </c>
      <c s="36" t="s">
        <v>4573</v>
      </c>
      <c>
        <f>(M572*21)/100</f>
      </c>
      <c t="s">
        <v>28</v>
      </c>
    </row>
    <row r="573" spans="1:5" ht="63.75">
      <c r="A573" s="35" t="s">
        <v>57</v>
      </c>
      <c r="E573" s="39" t="s">
        <v>5047</v>
      </c>
    </row>
    <row r="574" spans="1:5" ht="12.75">
      <c r="A574" s="35" t="s">
        <v>59</v>
      </c>
      <c r="E574" s="40" t="s">
        <v>5048</v>
      </c>
    </row>
    <row r="575" spans="1:5" ht="12.75">
      <c r="A575" t="s">
        <v>60</v>
      </c>
      <c r="E575" s="39" t="s">
        <v>5</v>
      </c>
    </row>
    <row r="576" spans="1:16" ht="25.5">
      <c r="A576" t="s">
        <v>50</v>
      </c>
      <c s="34" t="s">
        <v>1217</v>
      </c>
      <c s="34" t="s">
        <v>5049</v>
      </c>
      <c s="35" t="s">
        <v>5</v>
      </c>
      <c s="6" t="s">
        <v>5050</v>
      </c>
      <c s="36" t="s">
        <v>151</v>
      </c>
      <c s="37">
        <v>4.318</v>
      </c>
      <c s="36">
        <v>0.0231</v>
      </c>
      <c s="36">
        <f>ROUND(G576*H576,6)</f>
      </c>
      <c r="L576" s="38">
        <v>0</v>
      </c>
      <c s="32">
        <f>ROUND(ROUND(L576,2)*ROUND(G576,3),2)</f>
      </c>
      <c s="36" t="s">
        <v>4573</v>
      </c>
      <c>
        <f>(M576*21)/100</f>
      </c>
      <c t="s">
        <v>28</v>
      </c>
    </row>
    <row r="577" spans="1:5" ht="63.75">
      <c r="A577" s="35" t="s">
        <v>57</v>
      </c>
      <c r="E577" s="39" t="s">
        <v>5051</v>
      </c>
    </row>
    <row r="578" spans="1:5" ht="12.75">
      <c r="A578" s="35" t="s">
        <v>59</v>
      </c>
      <c r="E578" s="40" t="s">
        <v>5052</v>
      </c>
    </row>
    <row r="579" spans="1:5" ht="12.75">
      <c r="A579" t="s">
        <v>60</v>
      </c>
      <c r="E579" s="39" t="s">
        <v>5</v>
      </c>
    </row>
    <row r="580" spans="1:16" ht="12.75">
      <c r="A580" t="s">
        <v>50</v>
      </c>
      <c s="34" t="s">
        <v>1221</v>
      </c>
      <c s="34" t="s">
        <v>5053</v>
      </c>
      <c s="35" t="s">
        <v>5</v>
      </c>
      <c s="6" t="s">
        <v>5054</v>
      </c>
      <c s="36" t="s">
        <v>151</v>
      </c>
      <c s="37">
        <v>41.16</v>
      </c>
      <c s="36">
        <v>0.00023</v>
      </c>
      <c s="36">
        <f>ROUND(G580*H580,6)</f>
      </c>
      <c r="L580" s="38">
        <v>0</v>
      </c>
      <c s="32">
        <f>ROUND(ROUND(L580,2)*ROUND(G580,3),2)</f>
      </c>
      <c s="36" t="s">
        <v>4573</v>
      </c>
      <c>
        <f>(M580*21)/100</f>
      </c>
      <c t="s">
        <v>28</v>
      </c>
    </row>
    <row r="581" spans="1:5" ht="63.75">
      <c r="A581" s="35" t="s">
        <v>57</v>
      </c>
      <c r="E581" s="39" t="s">
        <v>5055</v>
      </c>
    </row>
    <row r="582" spans="1:5" ht="12.75">
      <c r="A582" s="35" t="s">
        <v>59</v>
      </c>
      <c r="E582" s="40" t="s">
        <v>5048</v>
      </c>
    </row>
    <row r="583" spans="1:5" ht="12.75">
      <c r="A583" t="s">
        <v>60</v>
      </c>
      <c r="E583" s="39" t="s">
        <v>5</v>
      </c>
    </row>
    <row r="584" spans="1:16" ht="12.75">
      <c r="A584" t="s">
        <v>50</v>
      </c>
      <c s="34" t="s">
        <v>1224</v>
      </c>
      <c s="34" t="s">
        <v>5056</v>
      </c>
      <c s="35" t="s">
        <v>51</v>
      </c>
      <c s="6" t="s">
        <v>5057</v>
      </c>
      <c s="36" t="s">
        <v>151</v>
      </c>
      <c s="37">
        <v>121</v>
      </c>
      <c s="36">
        <v>0.003</v>
      </c>
      <c s="36">
        <f>ROUND(G584*H584,6)</f>
      </c>
      <c r="L584" s="38">
        <v>0</v>
      </c>
      <c s="32">
        <f>ROUND(ROUND(L584,2)*ROUND(G584,3),2)</f>
      </c>
      <c s="36" t="s">
        <v>56</v>
      </c>
      <c>
        <f>(M584*21)/100</f>
      </c>
      <c t="s">
        <v>28</v>
      </c>
    </row>
    <row r="585" spans="1:5" ht="12.75">
      <c r="A585" s="35" t="s">
        <v>57</v>
      </c>
      <c r="E585" s="39" t="s">
        <v>5057</v>
      </c>
    </row>
    <row r="586" spans="1:5" ht="12.75">
      <c r="A586" s="35" t="s">
        <v>59</v>
      </c>
      <c r="E586" s="40" t="s">
        <v>5058</v>
      </c>
    </row>
    <row r="587" spans="1:5" ht="12.75">
      <c r="A587" t="s">
        <v>60</v>
      </c>
      <c r="E587" s="39" t="s">
        <v>5</v>
      </c>
    </row>
    <row r="588" spans="1:16" ht="12.75">
      <c r="A588" t="s">
        <v>50</v>
      </c>
      <c s="34" t="s">
        <v>1228</v>
      </c>
      <c s="34" t="s">
        <v>5056</v>
      </c>
      <c s="35" t="s">
        <v>28</v>
      </c>
      <c s="6" t="s">
        <v>5059</v>
      </c>
      <c s="36" t="s">
        <v>151</v>
      </c>
      <c s="37">
        <v>57.4</v>
      </c>
      <c s="36">
        <v>0.003</v>
      </c>
      <c s="36">
        <f>ROUND(G588*H588,6)</f>
      </c>
      <c r="L588" s="38">
        <v>0</v>
      </c>
      <c s="32">
        <f>ROUND(ROUND(L588,2)*ROUND(G588,3),2)</f>
      </c>
      <c s="36" t="s">
        <v>56</v>
      </c>
      <c>
        <f>(M588*21)/100</f>
      </c>
      <c t="s">
        <v>28</v>
      </c>
    </row>
    <row r="589" spans="1:5" ht="12.75">
      <c r="A589" s="35" t="s">
        <v>57</v>
      </c>
      <c r="E589" s="39" t="s">
        <v>5059</v>
      </c>
    </row>
    <row r="590" spans="1:5" ht="12.75">
      <c r="A590" s="35" t="s">
        <v>59</v>
      </c>
      <c r="E590" s="40" t="s">
        <v>5060</v>
      </c>
    </row>
    <row r="591" spans="1:5" ht="12.75">
      <c r="A591" t="s">
        <v>60</v>
      </c>
      <c r="E591" s="39" t="s">
        <v>5</v>
      </c>
    </row>
    <row r="592" spans="1:16" ht="12.75">
      <c r="A592" t="s">
        <v>50</v>
      </c>
      <c s="34" t="s">
        <v>1232</v>
      </c>
      <c s="34" t="s">
        <v>5056</v>
      </c>
      <c s="35" t="s">
        <v>26</v>
      </c>
      <c s="6" t="s">
        <v>5061</v>
      </c>
      <c s="36" t="s">
        <v>151</v>
      </c>
      <c s="37">
        <v>7.2</v>
      </c>
      <c s="36">
        <v>0.003</v>
      </c>
      <c s="36">
        <f>ROUND(G592*H592,6)</f>
      </c>
      <c r="L592" s="38">
        <v>0</v>
      </c>
      <c s="32">
        <f>ROUND(ROUND(L592,2)*ROUND(G592,3),2)</f>
      </c>
      <c s="36" t="s">
        <v>56</v>
      </c>
      <c>
        <f>(M592*21)/100</f>
      </c>
      <c t="s">
        <v>28</v>
      </c>
    </row>
    <row r="593" spans="1:5" ht="12.75">
      <c r="A593" s="35" t="s">
        <v>57</v>
      </c>
      <c r="E593" s="39" t="s">
        <v>5061</v>
      </c>
    </row>
    <row r="594" spans="1:5" ht="12.75">
      <c r="A594" s="35" t="s">
        <v>59</v>
      </c>
      <c r="E594" s="40" t="s">
        <v>5062</v>
      </c>
    </row>
    <row r="595" spans="1:5" ht="12.75">
      <c r="A595" t="s">
        <v>60</v>
      </c>
      <c r="E595" s="39" t="s">
        <v>5</v>
      </c>
    </row>
    <row r="596" spans="1:16" ht="12.75">
      <c r="A596" t="s">
        <v>50</v>
      </c>
      <c s="34" t="s">
        <v>1233</v>
      </c>
      <c s="34" t="s">
        <v>5056</v>
      </c>
      <c s="35" t="s">
        <v>4</v>
      </c>
      <c s="6" t="s">
        <v>5063</v>
      </c>
      <c s="36" t="s">
        <v>151</v>
      </c>
      <c s="37">
        <v>3.3</v>
      </c>
      <c s="36">
        <v>0.003</v>
      </c>
      <c s="36">
        <f>ROUND(G596*H596,6)</f>
      </c>
      <c r="L596" s="38">
        <v>0</v>
      </c>
      <c s="32">
        <f>ROUND(ROUND(L596,2)*ROUND(G596,3),2)</f>
      </c>
      <c s="36" t="s">
        <v>56</v>
      </c>
      <c>
        <f>(M596*21)/100</f>
      </c>
      <c t="s">
        <v>28</v>
      </c>
    </row>
    <row r="597" spans="1:5" ht="12.75">
      <c r="A597" s="35" t="s">
        <v>57</v>
      </c>
      <c r="E597" s="39" t="s">
        <v>5063</v>
      </c>
    </row>
    <row r="598" spans="1:5" ht="12.75">
      <c r="A598" s="35" t="s">
        <v>59</v>
      </c>
      <c r="E598" s="40" t="s">
        <v>5064</v>
      </c>
    </row>
    <row r="599" spans="1:5" ht="12.75">
      <c r="A599" t="s">
        <v>60</v>
      </c>
      <c r="E599" s="39" t="s">
        <v>5</v>
      </c>
    </row>
    <row r="600" spans="1:16" ht="12.75">
      <c r="A600" t="s">
        <v>50</v>
      </c>
      <c s="34" t="s">
        <v>1236</v>
      </c>
      <c s="34" t="s">
        <v>5056</v>
      </c>
      <c s="35" t="s">
        <v>74</v>
      </c>
      <c s="6" t="s">
        <v>5065</v>
      </c>
      <c s="36" t="s">
        <v>151</v>
      </c>
      <c s="37">
        <v>1.75</v>
      </c>
      <c s="36">
        <v>0.003</v>
      </c>
      <c s="36">
        <f>ROUND(G600*H600,6)</f>
      </c>
      <c r="L600" s="38">
        <v>0</v>
      </c>
      <c s="32">
        <f>ROUND(ROUND(L600,2)*ROUND(G600,3),2)</f>
      </c>
      <c s="36" t="s">
        <v>56</v>
      </c>
      <c>
        <f>(M600*21)/100</f>
      </c>
      <c t="s">
        <v>28</v>
      </c>
    </row>
    <row r="601" spans="1:5" ht="12.75">
      <c r="A601" s="35" t="s">
        <v>57</v>
      </c>
      <c r="E601" s="39" t="s">
        <v>5065</v>
      </c>
    </row>
    <row r="602" spans="1:5" ht="12.75">
      <c r="A602" s="35" t="s">
        <v>59</v>
      </c>
      <c r="E602" s="40" t="s">
        <v>5066</v>
      </c>
    </row>
    <row r="603" spans="1:5" ht="12.75">
      <c r="A603" t="s">
        <v>60</v>
      </c>
      <c r="E603" s="39" t="s">
        <v>5</v>
      </c>
    </row>
    <row r="604" spans="1:16" ht="12.75">
      <c r="A604" t="s">
        <v>50</v>
      </c>
      <c s="34" t="s">
        <v>1239</v>
      </c>
      <c s="34" t="s">
        <v>5056</v>
      </c>
      <c s="35" t="s">
        <v>27</v>
      </c>
      <c s="6" t="s">
        <v>5067</v>
      </c>
      <c s="36" t="s">
        <v>151</v>
      </c>
      <c s="37">
        <v>5</v>
      </c>
      <c s="36">
        <v>0.003</v>
      </c>
      <c s="36">
        <f>ROUND(G604*H604,6)</f>
      </c>
      <c r="L604" s="38">
        <v>0</v>
      </c>
      <c s="32">
        <f>ROUND(ROUND(L604,2)*ROUND(G604,3),2)</f>
      </c>
      <c s="36" t="s">
        <v>56</v>
      </c>
      <c>
        <f>(M604*21)/100</f>
      </c>
      <c t="s">
        <v>28</v>
      </c>
    </row>
    <row r="605" spans="1:5" ht="12.75">
      <c r="A605" s="35" t="s">
        <v>57</v>
      </c>
      <c r="E605" s="39" t="s">
        <v>5067</v>
      </c>
    </row>
    <row r="606" spans="1:5" ht="12.75">
      <c r="A606" s="35" t="s">
        <v>59</v>
      </c>
      <c r="E606" s="40" t="s">
        <v>5068</v>
      </c>
    </row>
    <row r="607" spans="1:5" ht="12.75">
      <c r="A607" t="s">
        <v>60</v>
      </c>
      <c r="E607" s="39" t="s">
        <v>5</v>
      </c>
    </row>
    <row r="608" spans="1:16" ht="12.75">
      <c r="A608" t="s">
        <v>50</v>
      </c>
      <c s="34" t="s">
        <v>1242</v>
      </c>
      <c s="34" t="s">
        <v>5056</v>
      </c>
      <c s="35" t="s">
        <v>65</v>
      </c>
      <c s="6" t="s">
        <v>5069</v>
      </c>
      <c s="36" t="s">
        <v>151</v>
      </c>
      <c s="37">
        <v>25.5</v>
      </c>
      <c s="36">
        <v>0.003</v>
      </c>
      <c s="36">
        <f>ROUND(G608*H608,6)</f>
      </c>
      <c r="L608" s="38">
        <v>0</v>
      </c>
      <c s="32">
        <f>ROUND(ROUND(L608,2)*ROUND(G608,3),2)</f>
      </c>
      <c s="36" t="s">
        <v>56</v>
      </c>
      <c>
        <f>(M608*21)/100</f>
      </c>
      <c t="s">
        <v>28</v>
      </c>
    </row>
    <row r="609" spans="1:5" ht="12.75">
      <c r="A609" s="35" t="s">
        <v>57</v>
      </c>
      <c r="E609" s="39" t="s">
        <v>5069</v>
      </c>
    </row>
    <row r="610" spans="1:5" ht="12.75">
      <c r="A610" s="35" t="s">
        <v>59</v>
      </c>
      <c r="E610" s="40" t="s">
        <v>5070</v>
      </c>
    </row>
    <row r="611" spans="1:5" ht="12.75">
      <c r="A611" t="s">
        <v>60</v>
      </c>
      <c r="E611" s="39" t="s">
        <v>5</v>
      </c>
    </row>
    <row r="612" spans="1:16" ht="12.75">
      <c r="A612" t="s">
        <v>50</v>
      </c>
      <c s="34" t="s">
        <v>1245</v>
      </c>
      <c s="34" t="s">
        <v>5071</v>
      </c>
      <c s="35" t="s">
        <v>5</v>
      </c>
      <c s="6" t="s">
        <v>5072</v>
      </c>
      <c s="36" t="s">
        <v>151</v>
      </c>
      <c s="37">
        <v>726.96</v>
      </c>
      <c s="36">
        <v>0.00028</v>
      </c>
      <c s="36">
        <f>ROUND(G612*H612,6)</f>
      </c>
      <c r="L612" s="38">
        <v>0</v>
      </c>
      <c s="32">
        <f>ROUND(ROUND(L612,2)*ROUND(G612,3),2)</f>
      </c>
      <c s="36" t="s">
        <v>56</v>
      </c>
      <c>
        <f>(M612*21)/100</f>
      </c>
      <c t="s">
        <v>28</v>
      </c>
    </row>
    <row r="613" spans="1:5" ht="63.75">
      <c r="A613" s="35" t="s">
        <v>57</v>
      </c>
      <c r="E613" s="39" t="s">
        <v>5073</v>
      </c>
    </row>
    <row r="614" spans="1:5" ht="51">
      <c r="A614" s="35" t="s">
        <v>59</v>
      </c>
      <c r="E614" s="42" t="s">
        <v>5074</v>
      </c>
    </row>
    <row r="615" spans="1:5" ht="12.75">
      <c r="A615" t="s">
        <v>60</v>
      </c>
      <c r="E615" s="39" t="s">
        <v>5</v>
      </c>
    </row>
    <row r="616" spans="1:16" ht="12.75">
      <c r="A616" t="s">
        <v>50</v>
      </c>
      <c s="34" t="s">
        <v>1248</v>
      </c>
      <c s="34" t="s">
        <v>5075</v>
      </c>
      <c s="35" t="s">
        <v>5</v>
      </c>
      <c s="6" t="s">
        <v>5076</v>
      </c>
      <c s="36" t="s">
        <v>151</v>
      </c>
      <c s="37">
        <v>685.8</v>
      </c>
      <c s="36">
        <v>0.00285</v>
      </c>
      <c s="36">
        <f>ROUND(G616*H616,6)</f>
      </c>
      <c r="L616" s="38">
        <v>0</v>
      </c>
      <c s="32">
        <f>ROUND(ROUND(L616,2)*ROUND(G616,3),2)</f>
      </c>
      <c s="36" t="s">
        <v>56</v>
      </c>
      <c>
        <f>(M616*21)/100</f>
      </c>
      <c t="s">
        <v>28</v>
      </c>
    </row>
    <row r="617" spans="1:5" ht="63.75">
      <c r="A617" s="35" t="s">
        <v>57</v>
      </c>
      <c r="E617" s="39" t="s">
        <v>5077</v>
      </c>
    </row>
    <row r="618" spans="1:5" ht="38.25">
      <c r="A618" s="35" t="s">
        <v>59</v>
      </c>
      <c r="E618" s="42" t="s">
        <v>5078</v>
      </c>
    </row>
    <row r="619" spans="1:5" ht="12.75">
      <c r="A619" t="s">
        <v>60</v>
      </c>
      <c r="E619" s="39" t="s">
        <v>5</v>
      </c>
    </row>
    <row r="620" spans="1:16" ht="12.75">
      <c r="A620" t="s">
        <v>50</v>
      </c>
      <c s="34" t="s">
        <v>1251</v>
      </c>
      <c s="34" t="s">
        <v>5079</v>
      </c>
      <c s="35" t="s">
        <v>5</v>
      </c>
      <c s="6" t="s">
        <v>5080</v>
      </c>
      <c s="36" t="s">
        <v>79</v>
      </c>
      <c s="37">
        <v>1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56</v>
      </c>
      <c>
        <f>(M620*21)/100</f>
      </c>
      <c t="s">
        <v>28</v>
      </c>
    </row>
    <row r="621" spans="1:5" ht="38.25">
      <c r="A621" s="35" t="s">
        <v>57</v>
      </c>
      <c r="E621" s="39" t="s">
        <v>5081</v>
      </c>
    </row>
    <row r="622" spans="1:5" ht="12.75">
      <c r="A622" s="35" t="s">
        <v>59</v>
      </c>
      <c r="E622" s="40" t="s">
        <v>3468</v>
      </c>
    </row>
    <row r="623" spans="1:5" ht="12.75">
      <c r="A623" t="s">
        <v>60</v>
      </c>
      <c r="E623" s="39" t="s">
        <v>5</v>
      </c>
    </row>
    <row r="624" spans="1:13" ht="12.75">
      <c r="A624" t="s">
        <v>47</v>
      </c>
      <c r="C624" s="31" t="s">
        <v>355</v>
      </c>
      <c r="E624" s="33" t="s">
        <v>5082</v>
      </c>
      <c r="J624" s="32">
        <f>0</f>
      </c>
      <c s="32">
        <f>0</f>
      </c>
      <c s="32">
        <f>0+L625+L629+L633+L637+L641+L645+L649+L653+L657+L661+L665+L669+L673</f>
      </c>
      <c s="32">
        <f>0+M625+M629+M633+M637+M641+M645+M649+M653+M657+M661+M665+M669+M673</f>
      </c>
    </row>
    <row r="625" spans="1:16" ht="12.75">
      <c r="A625" t="s">
        <v>50</v>
      </c>
      <c s="34" t="s">
        <v>1254</v>
      </c>
      <c s="34" t="s">
        <v>5083</v>
      </c>
      <c s="35" t="s">
        <v>5</v>
      </c>
      <c s="6" t="s">
        <v>5084</v>
      </c>
      <c s="36" t="s">
        <v>151</v>
      </c>
      <c s="37">
        <v>6</v>
      </c>
      <c s="36">
        <v>0.03333</v>
      </c>
      <c s="36">
        <f>ROUND(G625*H625,6)</f>
      </c>
      <c r="L625" s="38">
        <v>0</v>
      </c>
      <c s="32">
        <f>ROUND(ROUND(L625,2)*ROUND(G625,3),2)</f>
      </c>
      <c s="36" t="s">
        <v>56</v>
      </c>
      <c>
        <f>(M625*21)/100</f>
      </c>
      <c t="s">
        <v>28</v>
      </c>
    </row>
    <row r="626" spans="1:5" ht="12.75">
      <c r="A626" s="35" t="s">
        <v>57</v>
      </c>
      <c r="E626" s="39" t="s">
        <v>5084</v>
      </c>
    </row>
    <row r="627" spans="1:5" ht="12.75">
      <c r="A627" s="35" t="s">
        <v>59</v>
      </c>
      <c r="E627" s="40" t="s">
        <v>5085</v>
      </c>
    </row>
    <row r="628" spans="1:5" ht="12.75">
      <c r="A628" t="s">
        <v>60</v>
      </c>
      <c r="E628" s="39" t="s">
        <v>5</v>
      </c>
    </row>
    <row r="629" spans="1:16" ht="12.75">
      <c r="A629" t="s">
        <v>50</v>
      </c>
      <c s="34" t="s">
        <v>1257</v>
      </c>
      <c s="34" t="s">
        <v>5086</v>
      </c>
      <c s="35" t="s">
        <v>5</v>
      </c>
      <c s="6" t="s">
        <v>5087</v>
      </c>
      <c s="36" t="s">
        <v>151</v>
      </c>
      <c s="37">
        <v>8.36</v>
      </c>
      <c s="36">
        <v>0.0006</v>
      </c>
      <c s="36">
        <f>ROUND(G629*H629,6)</f>
      </c>
      <c r="L629" s="38">
        <v>0</v>
      </c>
      <c s="32">
        <f>ROUND(ROUND(L629,2)*ROUND(G629,3),2)</f>
      </c>
      <c s="36" t="s">
        <v>56</v>
      </c>
      <c>
        <f>(M629*21)/100</f>
      </c>
      <c t="s">
        <v>28</v>
      </c>
    </row>
    <row r="630" spans="1:5" ht="12.75">
      <c r="A630" s="35" t="s">
        <v>57</v>
      </c>
      <c r="E630" s="39" t="s">
        <v>5087</v>
      </c>
    </row>
    <row r="631" spans="1:5" ht="38.25">
      <c r="A631" s="35" t="s">
        <v>59</v>
      </c>
      <c r="E631" s="40" t="s">
        <v>5088</v>
      </c>
    </row>
    <row r="632" spans="1:5" ht="12.75">
      <c r="A632" t="s">
        <v>60</v>
      </c>
      <c r="E632" s="39" t="s">
        <v>5</v>
      </c>
    </row>
    <row r="633" spans="1:16" ht="12.75">
      <c r="A633" t="s">
        <v>50</v>
      </c>
      <c s="34" t="s">
        <v>1260</v>
      </c>
      <c s="34" t="s">
        <v>5089</v>
      </c>
      <c s="35" t="s">
        <v>5</v>
      </c>
      <c s="6" t="s">
        <v>5090</v>
      </c>
      <c s="36" t="s">
        <v>151</v>
      </c>
      <c s="37">
        <v>16.625</v>
      </c>
      <c s="36">
        <v>0.00026</v>
      </c>
      <c s="36">
        <f>ROUND(G633*H633,6)</f>
      </c>
      <c r="L633" s="38">
        <v>0</v>
      </c>
      <c s="32">
        <f>ROUND(ROUND(L633,2)*ROUND(G633,3),2)</f>
      </c>
      <c s="36" t="s">
        <v>4573</v>
      </c>
      <c>
        <f>(M633*21)/100</f>
      </c>
      <c t="s">
        <v>28</v>
      </c>
    </row>
    <row r="634" spans="1:5" ht="76.5">
      <c r="A634" s="35" t="s">
        <v>57</v>
      </c>
      <c r="E634" s="39" t="s">
        <v>5091</v>
      </c>
    </row>
    <row r="635" spans="1:5" ht="89.25">
      <c r="A635" s="35" t="s">
        <v>59</v>
      </c>
      <c r="E635" s="40" t="s">
        <v>5092</v>
      </c>
    </row>
    <row r="636" spans="1:5" ht="12.75">
      <c r="A636" t="s">
        <v>60</v>
      </c>
      <c r="E636" s="39" t="s">
        <v>5</v>
      </c>
    </row>
    <row r="637" spans="1:16" ht="25.5">
      <c r="A637" t="s">
        <v>50</v>
      </c>
      <c s="34" t="s">
        <v>1263</v>
      </c>
      <c s="34" t="s">
        <v>5093</v>
      </c>
      <c s="35" t="s">
        <v>5</v>
      </c>
      <c s="6" t="s">
        <v>5094</v>
      </c>
      <c s="36" t="s">
        <v>151</v>
      </c>
      <c s="37">
        <v>6</v>
      </c>
      <c s="36">
        <v>0.00027</v>
      </c>
      <c s="36">
        <f>ROUND(G637*H637,6)</f>
      </c>
      <c r="L637" s="38">
        <v>0</v>
      </c>
      <c s="32">
        <f>ROUND(ROUND(L637,2)*ROUND(G637,3),2)</f>
      </c>
      <c s="36" t="s">
        <v>4573</v>
      </c>
      <c>
        <f>(M637*21)/100</f>
      </c>
      <c t="s">
        <v>28</v>
      </c>
    </row>
    <row r="638" spans="1:5" ht="76.5">
      <c r="A638" s="35" t="s">
        <v>57</v>
      </c>
      <c r="E638" s="39" t="s">
        <v>5095</v>
      </c>
    </row>
    <row r="639" spans="1:5" ht="12.75">
      <c r="A639" s="35" t="s">
        <v>59</v>
      </c>
      <c r="E639" s="40" t="s">
        <v>5096</v>
      </c>
    </row>
    <row r="640" spans="1:5" ht="12.75">
      <c r="A640" t="s">
        <v>60</v>
      </c>
      <c r="E640" s="39" t="s">
        <v>5</v>
      </c>
    </row>
    <row r="641" spans="1:16" ht="25.5">
      <c r="A641" t="s">
        <v>50</v>
      </c>
      <c s="34" t="s">
        <v>1267</v>
      </c>
      <c s="34" t="s">
        <v>5097</v>
      </c>
      <c s="35" t="s">
        <v>5</v>
      </c>
      <c s="6" t="s">
        <v>5098</v>
      </c>
      <c s="36" t="s">
        <v>151</v>
      </c>
      <c s="37">
        <v>27.417</v>
      </c>
      <c s="36">
        <v>0.00026</v>
      </c>
      <c s="36">
        <f>ROUND(G641*H641,6)</f>
      </c>
      <c r="L641" s="38">
        <v>0</v>
      </c>
      <c s="32">
        <f>ROUND(ROUND(L641,2)*ROUND(G641,3),2)</f>
      </c>
      <c s="36" t="s">
        <v>4573</v>
      </c>
      <c>
        <f>(M641*21)/100</f>
      </c>
      <c t="s">
        <v>28</v>
      </c>
    </row>
    <row r="642" spans="1:5" ht="76.5">
      <c r="A642" s="35" t="s">
        <v>57</v>
      </c>
      <c r="E642" s="39" t="s">
        <v>5099</v>
      </c>
    </row>
    <row r="643" spans="1:5" ht="89.25">
      <c r="A643" s="35" t="s">
        <v>59</v>
      </c>
      <c r="E643" s="40" t="s">
        <v>5100</v>
      </c>
    </row>
    <row r="644" spans="1:5" ht="12.75">
      <c r="A644" t="s">
        <v>60</v>
      </c>
      <c r="E644" s="39" t="s">
        <v>5</v>
      </c>
    </row>
    <row r="645" spans="1:16" ht="12.75">
      <c r="A645" t="s">
        <v>50</v>
      </c>
      <c s="34" t="s">
        <v>1271</v>
      </c>
      <c s="34" t="s">
        <v>5101</v>
      </c>
      <c s="35" t="s">
        <v>5</v>
      </c>
      <c s="6" t="s">
        <v>5102</v>
      </c>
      <c s="36" t="s">
        <v>79</v>
      </c>
      <c s="37">
        <v>5</v>
      </c>
      <c s="36">
        <v>0.00027</v>
      </c>
      <c s="36">
        <f>ROUND(G645*H645,6)</f>
      </c>
      <c r="L645" s="38">
        <v>0</v>
      </c>
      <c s="32">
        <f>ROUND(ROUND(L645,2)*ROUND(G645,3),2)</f>
      </c>
      <c s="36" t="s">
        <v>4573</v>
      </c>
      <c>
        <f>(M645*21)/100</f>
      </c>
      <c t="s">
        <v>28</v>
      </c>
    </row>
    <row r="646" spans="1:5" ht="63.75">
      <c r="A646" s="35" t="s">
        <v>57</v>
      </c>
      <c r="E646" s="39" t="s">
        <v>5103</v>
      </c>
    </row>
    <row r="647" spans="1:5" ht="38.25">
      <c r="A647" s="35" t="s">
        <v>59</v>
      </c>
      <c r="E647" s="40" t="s">
        <v>5104</v>
      </c>
    </row>
    <row r="648" spans="1:5" ht="12.75">
      <c r="A648" t="s">
        <v>60</v>
      </c>
      <c r="E648" s="39" t="s">
        <v>5</v>
      </c>
    </row>
    <row r="649" spans="1:16" ht="12.75">
      <c r="A649" t="s">
        <v>50</v>
      </c>
      <c s="34" t="s">
        <v>1274</v>
      </c>
      <c s="34" t="s">
        <v>5105</v>
      </c>
      <c s="35" t="s">
        <v>5</v>
      </c>
      <c s="6" t="s">
        <v>5106</v>
      </c>
      <c s="36" t="s">
        <v>151</v>
      </c>
      <c s="37">
        <v>12.54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4573</v>
      </c>
      <c>
        <f>(M649*21)/100</f>
      </c>
      <c t="s">
        <v>28</v>
      </c>
    </row>
    <row r="650" spans="1:5" ht="38.25">
      <c r="A650" s="35" t="s">
        <v>57</v>
      </c>
      <c r="E650" s="39" t="s">
        <v>5107</v>
      </c>
    </row>
    <row r="651" spans="1:5" ht="63.75">
      <c r="A651" s="35" t="s">
        <v>59</v>
      </c>
      <c r="E651" s="40" t="s">
        <v>5108</v>
      </c>
    </row>
    <row r="652" spans="1:5" ht="12.75">
      <c r="A652" t="s">
        <v>60</v>
      </c>
      <c r="E652" s="39" t="s">
        <v>5</v>
      </c>
    </row>
    <row r="653" spans="1:16" ht="12.75">
      <c r="A653" t="s">
        <v>50</v>
      </c>
      <c s="34" t="s">
        <v>1278</v>
      </c>
      <c s="34" t="s">
        <v>5109</v>
      </c>
      <c s="35" t="s">
        <v>5</v>
      </c>
      <c s="6" t="s">
        <v>5110</v>
      </c>
      <c s="36" t="s">
        <v>151</v>
      </c>
      <c s="37">
        <v>12.445</v>
      </c>
      <c s="36">
        <v>0.02731</v>
      </c>
      <c s="36">
        <f>ROUND(G653*H653,6)</f>
      </c>
      <c r="L653" s="38">
        <v>0</v>
      </c>
      <c s="32">
        <f>ROUND(ROUND(L653,2)*ROUND(G653,3),2)</f>
      </c>
      <c s="36" t="s">
        <v>56</v>
      </c>
      <c>
        <f>(M653*21)/100</f>
      </c>
      <c t="s">
        <v>28</v>
      </c>
    </row>
    <row r="654" spans="1:5" ht="12.75">
      <c r="A654" s="35" t="s">
        <v>57</v>
      </c>
      <c r="E654" s="39" t="s">
        <v>5111</v>
      </c>
    </row>
    <row r="655" spans="1:5" ht="76.5">
      <c r="A655" s="35" t="s">
        <v>59</v>
      </c>
      <c r="E655" s="40" t="s">
        <v>5112</v>
      </c>
    </row>
    <row r="656" spans="1:5" ht="12.75">
      <c r="A656" t="s">
        <v>60</v>
      </c>
      <c r="E656" s="39" t="s">
        <v>5</v>
      </c>
    </row>
    <row r="657" spans="1:16" ht="25.5">
      <c r="A657" t="s">
        <v>50</v>
      </c>
      <c s="34" t="s">
        <v>1283</v>
      </c>
      <c s="34" t="s">
        <v>5109</v>
      </c>
      <c s="35" t="s">
        <v>51</v>
      </c>
      <c s="6" t="s">
        <v>5113</v>
      </c>
      <c s="36" t="s">
        <v>151</v>
      </c>
      <c s="37">
        <v>4.18</v>
      </c>
      <c s="36">
        <v>0.02731</v>
      </c>
      <c s="36">
        <f>ROUND(G657*H657,6)</f>
      </c>
      <c r="L657" s="38">
        <v>0</v>
      </c>
      <c s="32">
        <f>ROUND(ROUND(L657,2)*ROUND(G657,3),2)</f>
      </c>
      <c s="36" t="s">
        <v>56</v>
      </c>
      <c>
        <f>(M657*21)/100</f>
      </c>
      <c t="s">
        <v>28</v>
      </c>
    </row>
    <row r="658" spans="1:5" ht="12.75">
      <c r="A658" s="35" t="s">
        <v>57</v>
      </c>
      <c r="E658" s="39" t="s">
        <v>5114</v>
      </c>
    </row>
    <row r="659" spans="1:5" ht="12.75">
      <c r="A659" s="35" t="s">
        <v>59</v>
      </c>
      <c r="E659" s="40" t="s">
        <v>5115</v>
      </c>
    </row>
    <row r="660" spans="1:5" ht="12.75">
      <c r="A660" t="s">
        <v>60</v>
      </c>
      <c r="E660" s="39" t="s">
        <v>5</v>
      </c>
    </row>
    <row r="661" spans="1:16" ht="12.75">
      <c r="A661" t="s">
        <v>50</v>
      </c>
      <c s="34" t="s">
        <v>1288</v>
      </c>
      <c s="34" t="s">
        <v>5116</v>
      </c>
      <c s="35" t="s">
        <v>5</v>
      </c>
      <c s="6" t="s">
        <v>5117</v>
      </c>
      <c s="36" t="s">
        <v>151</v>
      </c>
      <c s="37">
        <v>27.417</v>
      </c>
      <c s="36">
        <v>0.03056</v>
      </c>
      <c s="36">
        <f>ROUND(G661*H661,6)</f>
      </c>
      <c r="L661" s="38">
        <v>0</v>
      </c>
      <c s="32">
        <f>ROUND(ROUND(L661,2)*ROUND(G661,3),2)</f>
      </c>
      <c s="36" t="s">
        <v>56</v>
      </c>
      <c>
        <f>(M661*21)/100</f>
      </c>
      <c t="s">
        <v>28</v>
      </c>
    </row>
    <row r="662" spans="1:5" ht="12.75">
      <c r="A662" s="35" t="s">
        <v>57</v>
      </c>
      <c r="E662" s="39" t="s">
        <v>5118</v>
      </c>
    </row>
    <row r="663" spans="1:5" ht="89.25">
      <c r="A663" s="35" t="s">
        <v>59</v>
      </c>
      <c r="E663" s="40" t="s">
        <v>5119</v>
      </c>
    </row>
    <row r="664" spans="1:5" ht="12.75">
      <c r="A664" t="s">
        <v>60</v>
      </c>
      <c r="E664" s="39" t="s">
        <v>5</v>
      </c>
    </row>
    <row r="665" spans="1:16" ht="25.5">
      <c r="A665" t="s">
        <v>50</v>
      </c>
      <c s="34" t="s">
        <v>1290</v>
      </c>
      <c s="34" t="s">
        <v>5120</v>
      </c>
      <c s="35" t="s">
        <v>5</v>
      </c>
      <c s="6" t="s">
        <v>5121</v>
      </c>
      <c s="36" t="s">
        <v>79</v>
      </c>
      <c s="37">
        <v>3</v>
      </c>
      <c s="36">
        <v>0.031</v>
      </c>
      <c s="36">
        <f>ROUND(G665*H665,6)</f>
      </c>
      <c r="L665" s="38">
        <v>0</v>
      </c>
      <c s="32">
        <f>ROUND(ROUND(L665,2)*ROUND(G665,3),2)</f>
      </c>
      <c s="36" t="s">
        <v>56</v>
      </c>
      <c>
        <f>(M665*21)/100</f>
      </c>
      <c t="s">
        <v>28</v>
      </c>
    </row>
    <row r="666" spans="1:5" ht="12.75">
      <c r="A666" s="35" t="s">
        <v>57</v>
      </c>
      <c r="E666" s="39" t="s">
        <v>5118</v>
      </c>
    </row>
    <row r="667" spans="1:5" ht="12.75">
      <c r="A667" s="35" t="s">
        <v>59</v>
      </c>
      <c r="E667" s="40" t="s">
        <v>5122</v>
      </c>
    </row>
    <row r="668" spans="1:5" ht="12.75">
      <c r="A668" t="s">
        <v>60</v>
      </c>
      <c r="E668" s="39" t="s">
        <v>5</v>
      </c>
    </row>
    <row r="669" spans="1:16" ht="25.5">
      <c r="A669" t="s">
        <v>50</v>
      </c>
      <c s="34" t="s">
        <v>1294</v>
      </c>
      <c s="34" t="s">
        <v>5123</v>
      </c>
      <c s="35" t="s">
        <v>5</v>
      </c>
      <c s="6" t="s">
        <v>5124</v>
      </c>
      <c s="36" t="s">
        <v>79</v>
      </c>
      <c s="37">
        <v>2</v>
      </c>
      <c s="36">
        <v>0.04</v>
      </c>
      <c s="36">
        <f>ROUND(G669*H669,6)</f>
      </c>
      <c r="L669" s="38">
        <v>0</v>
      </c>
      <c s="32">
        <f>ROUND(ROUND(L669,2)*ROUND(G669,3),2)</f>
      </c>
      <c s="36" t="s">
        <v>56</v>
      </c>
      <c>
        <f>(M669*21)/100</f>
      </c>
      <c t="s">
        <v>28</v>
      </c>
    </row>
    <row r="670" spans="1:5" ht="12.75">
      <c r="A670" s="35" t="s">
        <v>57</v>
      </c>
      <c r="E670" s="39" t="s">
        <v>5118</v>
      </c>
    </row>
    <row r="671" spans="1:5" ht="12.75">
      <c r="A671" s="35" t="s">
        <v>59</v>
      </c>
      <c r="E671" s="40" t="s">
        <v>5125</v>
      </c>
    </row>
    <row r="672" spans="1:5" ht="12.75">
      <c r="A672" t="s">
        <v>60</v>
      </c>
      <c r="E672" s="39" t="s">
        <v>5</v>
      </c>
    </row>
    <row r="673" spans="1:16" ht="12.75">
      <c r="A673" t="s">
        <v>50</v>
      </c>
      <c s="34" t="s">
        <v>1296</v>
      </c>
      <c s="34" t="s">
        <v>5126</v>
      </c>
      <c s="35" t="s">
        <v>5</v>
      </c>
      <c s="6" t="s">
        <v>5127</v>
      </c>
      <c s="36" t="s">
        <v>151</v>
      </c>
      <c s="37">
        <v>4.18</v>
      </c>
      <c s="36">
        <v>0.0006</v>
      </c>
      <c s="36">
        <f>ROUND(G673*H673,6)</f>
      </c>
      <c r="L673" s="38">
        <v>0</v>
      </c>
      <c s="32">
        <f>ROUND(ROUND(L673,2)*ROUND(G673,3),2)</f>
      </c>
      <c s="36" t="s">
        <v>56</v>
      </c>
      <c>
        <f>(M673*21)/100</f>
      </c>
      <c t="s">
        <v>28</v>
      </c>
    </row>
    <row r="674" spans="1:5" ht="12.75">
      <c r="A674" s="35" t="s">
        <v>57</v>
      </c>
      <c r="E674" s="39" t="s">
        <v>5127</v>
      </c>
    </row>
    <row r="675" spans="1:5" ht="38.25">
      <c r="A675" s="35" t="s">
        <v>59</v>
      </c>
      <c r="E675" s="40" t="s">
        <v>5128</v>
      </c>
    </row>
    <row r="676" spans="1:5" ht="12.75">
      <c r="A676" t="s">
        <v>60</v>
      </c>
      <c r="E676" s="39" t="s">
        <v>5</v>
      </c>
    </row>
    <row r="677" spans="1:13" ht="12.75">
      <c r="A677" t="s">
        <v>47</v>
      </c>
      <c r="C677" s="31" t="s">
        <v>358</v>
      </c>
      <c r="E677" s="33" t="s">
        <v>5129</v>
      </c>
      <c r="J677" s="32">
        <f>0</f>
      </c>
      <c s="32">
        <f>0</f>
      </c>
      <c s="32">
        <f>0+L678+L682+L686+L690+L694+L698+L702+L706+L710+L714+L718+L722+L726+L730+L734+L738+L742+L746+L750+L754+L758+L762+L766+L770+L774+L778+L782+L786+L790+L794+L798+L802+L806+L810+L814+L818+L822+L826+L830+L834+L838+L842+L846+L850+L854+L858+L862+L866</f>
      </c>
      <c s="32">
        <f>0+M678+M682+M686+M690+M694+M698+M702+M706+M710+M714+M718+M722+M726+M730+M734+M738+M742+M746+M750+M754+M758+M762+M766+M770+M774+M778+M782+M786+M790+M794+M798+M802+M806+M810+M814+M818+M822+M826+M830+M834+M838+M842+M846+M850+M854+M858+M862+M866</f>
      </c>
    </row>
    <row r="678" spans="1:16" ht="12.75">
      <c r="A678" t="s">
        <v>50</v>
      </c>
      <c s="34" t="s">
        <v>1300</v>
      </c>
      <c s="34" t="s">
        <v>5130</v>
      </c>
      <c s="35" t="s">
        <v>5</v>
      </c>
      <c s="6" t="s">
        <v>5131</v>
      </c>
      <c s="36" t="s">
        <v>79</v>
      </c>
      <c s="37">
        <v>19</v>
      </c>
      <c s="36">
        <v>0.00021</v>
      </c>
      <c s="36">
        <f>ROUND(G678*H678,6)</f>
      </c>
      <c r="L678" s="38">
        <v>0</v>
      </c>
      <c s="32">
        <f>ROUND(ROUND(L678,2)*ROUND(G678,3),2)</f>
      </c>
      <c s="36" t="s">
        <v>56</v>
      </c>
      <c>
        <f>(M678*21)/100</f>
      </c>
      <c t="s">
        <v>28</v>
      </c>
    </row>
    <row r="679" spans="1:5" ht="12.75">
      <c r="A679" s="35" t="s">
        <v>57</v>
      </c>
      <c r="E679" s="39" t="s">
        <v>5131</v>
      </c>
    </row>
    <row r="680" spans="1:5" ht="12.75">
      <c r="A680" s="35" t="s">
        <v>59</v>
      </c>
      <c r="E680" s="40" t="s">
        <v>5132</v>
      </c>
    </row>
    <row r="681" spans="1:5" ht="12.75">
      <c r="A681" t="s">
        <v>60</v>
      </c>
      <c r="E681" s="39" t="s">
        <v>5</v>
      </c>
    </row>
    <row r="682" spans="1:16" ht="12.75">
      <c r="A682" t="s">
        <v>50</v>
      </c>
      <c s="34" t="s">
        <v>1302</v>
      </c>
      <c s="34" t="s">
        <v>5133</v>
      </c>
      <c s="35" t="s">
        <v>5</v>
      </c>
      <c s="6" t="s">
        <v>5134</v>
      </c>
      <c s="36" t="s">
        <v>79</v>
      </c>
      <c s="37">
        <v>2</v>
      </c>
      <c s="36">
        <v>0.0024</v>
      </c>
      <c s="36">
        <f>ROUND(G682*H682,6)</f>
      </c>
      <c r="L682" s="38">
        <v>0</v>
      </c>
      <c s="32">
        <f>ROUND(ROUND(L682,2)*ROUND(G682,3),2)</f>
      </c>
      <c s="36" t="s">
        <v>5135</v>
      </c>
      <c>
        <f>(M682*21)/100</f>
      </c>
      <c t="s">
        <v>28</v>
      </c>
    </row>
    <row r="683" spans="1:5" ht="12.75">
      <c r="A683" s="35" t="s">
        <v>57</v>
      </c>
      <c r="E683" s="39" t="s">
        <v>5134</v>
      </c>
    </row>
    <row r="684" spans="1:5" ht="12.75">
      <c r="A684" s="35" t="s">
        <v>59</v>
      </c>
      <c r="E684" s="40" t="s">
        <v>3667</v>
      </c>
    </row>
    <row r="685" spans="1:5" ht="12.75">
      <c r="A685" t="s">
        <v>60</v>
      </c>
      <c r="E685" s="39" t="s">
        <v>5</v>
      </c>
    </row>
    <row r="686" spans="1:16" ht="12.75">
      <c r="A686" t="s">
        <v>50</v>
      </c>
      <c s="34" t="s">
        <v>1305</v>
      </c>
      <c s="34" t="s">
        <v>5136</v>
      </c>
      <c s="35" t="s">
        <v>5</v>
      </c>
      <c s="6" t="s">
        <v>5137</v>
      </c>
      <c s="36" t="s">
        <v>79</v>
      </c>
      <c s="37">
        <v>31</v>
      </c>
      <c s="36">
        <v>0.00048</v>
      </c>
      <c s="36">
        <f>ROUND(G686*H686,6)</f>
      </c>
      <c r="L686" s="38">
        <v>0</v>
      </c>
      <c s="32">
        <f>ROUND(ROUND(L686,2)*ROUND(G686,3),2)</f>
      </c>
      <c s="36" t="s">
        <v>4573</v>
      </c>
      <c>
        <f>(M686*21)/100</f>
      </c>
      <c t="s">
        <v>28</v>
      </c>
    </row>
    <row r="687" spans="1:5" ht="51">
      <c r="A687" s="35" t="s">
        <v>57</v>
      </c>
      <c r="E687" s="39" t="s">
        <v>5138</v>
      </c>
    </row>
    <row r="688" spans="1:5" ht="12.75">
      <c r="A688" s="35" t="s">
        <v>59</v>
      </c>
      <c r="E688" s="40" t="s">
        <v>5139</v>
      </c>
    </row>
    <row r="689" spans="1:5" ht="12.75">
      <c r="A689" t="s">
        <v>60</v>
      </c>
      <c r="E689" s="39" t="s">
        <v>5</v>
      </c>
    </row>
    <row r="690" spans="1:16" ht="25.5">
      <c r="A690" t="s">
        <v>50</v>
      </c>
      <c s="34" t="s">
        <v>1308</v>
      </c>
      <c s="34" t="s">
        <v>5140</v>
      </c>
      <c s="35" t="s">
        <v>5</v>
      </c>
      <c s="6" t="s">
        <v>5141</v>
      </c>
      <c s="36" t="s">
        <v>79</v>
      </c>
      <c s="37">
        <v>1</v>
      </c>
      <c s="36">
        <v>0.00096</v>
      </c>
      <c s="36">
        <f>ROUND(G690*H690,6)</f>
      </c>
      <c r="L690" s="38">
        <v>0</v>
      </c>
      <c s="32">
        <f>ROUND(ROUND(L690,2)*ROUND(G690,3),2)</f>
      </c>
      <c s="36" t="s">
        <v>4573</v>
      </c>
      <c>
        <f>(M690*21)/100</f>
      </c>
      <c t="s">
        <v>28</v>
      </c>
    </row>
    <row r="691" spans="1:5" ht="51">
      <c r="A691" s="35" t="s">
        <v>57</v>
      </c>
      <c r="E691" s="39" t="s">
        <v>5142</v>
      </c>
    </row>
    <row r="692" spans="1:5" ht="12.75">
      <c r="A692" s="35" t="s">
        <v>59</v>
      </c>
      <c r="E692" s="40" t="s">
        <v>5143</v>
      </c>
    </row>
    <row r="693" spans="1:5" ht="12.75">
      <c r="A693" t="s">
        <v>60</v>
      </c>
      <c r="E693" s="39" t="s">
        <v>5</v>
      </c>
    </row>
    <row r="694" spans="1:16" ht="25.5">
      <c r="A694" t="s">
        <v>50</v>
      </c>
      <c s="34" t="s">
        <v>1311</v>
      </c>
      <c s="34" t="s">
        <v>5144</v>
      </c>
      <c s="35" t="s">
        <v>5</v>
      </c>
      <c s="6" t="s">
        <v>5145</v>
      </c>
      <c s="36" t="s">
        <v>79</v>
      </c>
      <c s="37">
        <v>9</v>
      </c>
      <c s="36">
        <v>0.4417</v>
      </c>
      <c s="36">
        <f>ROUND(G694*H694,6)</f>
      </c>
      <c r="L694" s="38">
        <v>0</v>
      </c>
      <c s="32">
        <f>ROUND(ROUND(L694,2)*ROUND(G694,3),2)</f>
      </c>
      <c s="36" t="s">
        <v>4573</v>
      </c>
      <c>
        <f>(M694*21)/100</f>
      </c>
      <c t="s">
        <v>28</v>
      </c>
    </row>
    <row r="695" spans="1:5" ht="38.25">
      <c r="A695" s="35" t="s">
        <v>57</v>
      </c>
      <c r="E695" s="39" t="s">
        <v>5146</v>
      </c>
    </row>
    <row r="696" spans="1:5" ht="12.75">
      <c r="A696" s="35" t="s">
        <v>59</v>
      </c>
      <c r="E696" s="40" t="s">
        <v>5</v>
      </c>
    </row>
    <row r="697" spans="1:5" ht="12.75">
      <c r="A697" t="s">
        <v>60</v>
      </c>
      <c r="E697" s="39" t="s">
        <v>5</v>
      </c>
    </row>
    <row r="698" spans="1:16" ht="25.5">
      <c r="A698" t="s">
        <v>50</v>
      </c>
      <c s="34" t="s">
        <v>1314</v>
      </c>
      <c s="34" t="s">
        <v>5147</v>
      </c>
      <c s="35" t="s">
        <v>5</v>
      </c>
      <c s="6" t="s">
        <v>5148</v>
      </c>
      <c s="36" t="s">
        <v>79</v>
      </c>
      <c s="37">
        <v>1</v>
      </c>
      <c s="36">
        <v>0.54769</v>
      </c>
      <c s="36">
        <f>ROUND(G698*H698,6)</f>
      </c>
      <c r="L698" s="38">
        <v>0</v>
      </c>
      <c s="32">
        <f>ROUND(ROUND(L698,2)*ROUND(G698,3),2)</f>
      </c>
      <c s="36" t="s">
        <v>4573</v>
      </c>
      <c>
        <f>(M698*21)/100</f>
      </c>
      <c t="s">
        <v>28</v>
      </c>
    </row>
    <row r="699" spans="1:5" ht="38.25">
      <c r="A699" s="35" t="s">
        <v>57</v>
      </c>
      <c r="E699" s="39" t="s">
        <v>5149</v>
      </c>
    </row>
    <row r="700" spans="1:5" ht="25.5">
      <c r="A700" s="35" t="s">
        <v>59</v>
      </c>
      <c r="E700" s="40" t="s">
        <v>5150</v>
      </c>
    </row>
    <row r="701" spans="1:5" ht="12.75">
      <c r="A701" t="s">
        <v>60</v>
      </c>
      <c r="E701" s="39" t="s">
        <v>5</v>
      </c>
    </row>
    <row r="702" spans="1:16" ht="12.75">
      <c r="A702" t="s">
        <v>50</v>
      </c>
      <c s="34" t="s">
        <v>1318</v>
      </c>
      <c s="34" t="s">
        <v>5151</v>
      </c>
      <c s="35" t="s">
        <v>5</v>
      </c>
      <c s="6" t="s">
        <v>5152</v>
      </c>
      <c s="36" t="s">
        <v>79</v>
      </c>
      <c s="37">
        <v>1</v>
      </c>
      <c s="36">
        <v>0.07486</v>
      </c>
      <c s="36">
        <f>ROUND(G702*H702,6)</f>
      </c>
      <c r="L702" s="38">
        <v>0</v>
      </c>
      <c s="32">
        <f>ROUND(ROUND(L702,2)*ROUND(G702,3),2)</f>
      </c>
      <c s="36" t="s">
        <v>4573</v>
      </c>
      <c>
        <f>(M702*21)/100</f>
      </c>
      <c t="s">
        <v>28</v>
      </c>
    </row>
    <row r="703" spans="1:5" ht="38.25">
      <c r="A703" s="35" t="s">
        <v>57</v>
      </c>
      <c r="E703" s="39" t="s">
        <v>5153</v>
      </c>
    </row>
    <row r="704" spans="1:5" ht="12.75">
      <c r="A704" s="35" t="s">
        <v>59</v>
      </c>
      <c r="E704" s="40" t="s">
        <v>5154</v>
      </c>
    </row>
    <row r="705" spans="1:5" ht="12.75">
      <c r="A705" t="s">
        <v>60</v>
      </c>
      <c r="E705" s="39" t="s">
        <v>5</v>
      </c>
    </row>
    <row r="706" spans="1:16" ht="12.75">
      <c r="A706" t="s">
        <v>50</v>
      </c>
      <c s="34" t="s">
        <v>1321</v>
      </c>
      <c s="34" t="s">
        <v>5155</v>
      </c>
      <c s="35" t="s">
        <v>5</v>
      </c>
      <c s="6" t="s">
        <v>5156</v>
      </c>
      <c s="36" t="s">
        <v>79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4573</v>
      </c>
      <c>
        <f>(M706*21)/100</f>
      </c>
      <c t="s">
        <v>28</v>
      </c>
    </row>
    <row r="707" spans="1:5" ht="38.25">
      <c r="A707" s="35" t="s">
        <v>57</v>
      </c>
      <c r="E707" s="39" t="s">
        <v>5157</v>
      </c>
    </row>
    <row r="708" spans="1:5" ht="25.5">
      <c r="A708" s="35" t="s">
        <v>59</v>
      </c>
      <c r="E708" s="42" t="s">
        <v>5158</v>
      </c>
    </row>
    <row r="709" spans="1:5" ht="12.75">
      <c r="A709" t="s">
        <v>60</v>
      </c>
      <c r="E709" s="39" t="s">
        <v>5</v>
      </c>
    </row>
    <row r="710" spans="1:16" ht="12.75">
      <c r="A710" t="s">
        <v>50</v>
      </c>
      <c s="34" t="s">
        <v>1324</v>
      </c>
      <c s="34" t="s">
        <v>5159</v>
      </c>
      <c s="35" t="s">
        <v>5</v>
      </c>
      <c s="6" t="s">
        <v>5160</v>
      </c>
      <c s="36" t="s">
        <v>79</v>
      </c>
      <c s="37">
        <v>19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4573</v>
      </c>
      <c>
        <f>(M710*21)/100</f>
      </c>
      <c t="s">
        <v>28</v>
      </c>
    </row>
    <row r="711" spans="1:5" ht="38.25">
      <c r="A711" s="35" t="s">
        <v>57</v>
      </c>
      <c r="E711" s="39" t="s">
        <v>5161</v>
      </c>
    </row>
    <row r="712" spans="1:5" ht="12.75">
      <c r="A712" s="35" t="s">
        <v>59</v>
      </c>
      <c r="E712" s="40" t="s">
        <v>5162</v>
      </c>
    </row>
    <row r="713" spans="1:5" ht="12.75">
      <c r="A713" t="s">
        <v>60</v>
      </c>
      <c r="E713" s="39" t="s">
        <v>5</v>
      </c>
    </row>
    <row r="714" spans="1:16" ht="25.5">
      <c r="A714" t="s">
        <v>50</v>
      </c>
      <c s="34" t="s">
        <v>1327</v>
      </c>
      <c s="34" t="s">
        <v>5163</v>
      </c>
      <c s="35" t="s">
        <v>5</v>
      </c>
      <c s="6" t="s">
        <v>5164</v>
      </c>
      <c s="36" t="s">
        <v>1281</v>
      </c>
      <c s="37">
        <v>1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56</v>
      </c>
      <c>
        <f>(M714*21)/100</f>
      </c>
      <c t="s">
        <v>28</v>
      </c>
    </row>
    <row r="715" spans="1:5" ht="38.25">
      <c r="A715" s="35" t="s">
        <v>57</v>
      </c>
      <c r="E715" s="39" t="s">
        <v>5165</v>
      </c>
    </row>
    <row r="716" spans="1:5" ht="12.75">
      <c r="A716" s="35" t="s">
        <v>59</v>
      </c>
      <c r="E716" s="40" t="s">
        <v>5</v>
      </c>
    </row>
    <row r="717" spans="1:5" ht="12.75">
      <c r="A717" t="s">
        <v>60</v>
      </c>
      <c r="E717" s="39" t="s">
        <v>5</v>
      </c>
    </row>
    <row r="718" spans="1:16" ht="12.75">
      <c r="A718" t="s">
        <v>50</v>
      </c>
      <c s="34" t="s">
        <v>1330</v>
      </c>
      <c s="34" t="s">
        <v>5166</v>
      </c>
      <c s="35" t="s">
        <v>5</v>
      </c>
      <c s="6" t="s">
        <v>5167</v>
      </c>
      <c s="36" t="s">
        <v>79</v>
      </c>
      <c s="37">
        <v>1</v>
      </c>
      <c s="36">
        <v>0.084</v>
      </c>
      <c s="36">
        <f>ROUND(G718*H718,6)</f>
      </c>
      <c r="L718" s="38">
        <v>0</v>
      </c>
      <c s="32">
        <f>ROUND(ROUND(L718,2)*ROUND(G718,3),2)</f>
      </c>
      <c s="36" t="s">
        <v>56</v>
      </c>
      <c>
        <f>(M718*21)/100</f>
      </c>
      <c t="s">
        <v>28</v>
      </c>
    </row>
    <row r="719" spans="1:5" ht="12.75">
      <c r="A719" s="35" t="s">
        <v>57</v>
      </c>
      <c r="E719" s="39" t="s">
        <v>5167</v>
      </c>
    </row>
    <row r="720" spans="1:5" ht="25.5">
      <c r="A720" s="35" t="s">
        <v>59</v>
      </c>
      <c r="E720" s="40" t="s">
        <v>5168</v>
      </c>
    </row>
    <row r="721" spans="1:5" ht="12.75">
      <c r="A721" t="s">
        <v>60</v>
      </c>
      <c r="E721" s="39" t="s">
        <v>5</v>
      </c>
    </row>
    <row r="722" spans="1:16" ht="12.75">
      <c r="A722" t="s">
        <v>50</v>
      </c>
      <c s="34" t="s">
        <v>1333</v>
      </c>
      <c s="34" t="s">
        <v>5169</v>
      </c>
      <c s="35" t="s">
        <v>5</v>
      </c>
      <c s="6" t="s">
        <v>5170</v>
      </c>
      <c s="36" t="s">
        <v>3559</v>
      </c>
      <c s="37">
        <v>1</v>
      </c>
      <c s="36">
        <v>0.048</v>
      </c>
      <c s="36">
        <f>ROUND(G722*H722,6)</f>
      </c>
      <c r="L722" s="38">
        <v>0</v>
      </c>
      <c s="32">
        <f>ROUND(ROUND(L722,2)*ROUND(G722,3),2)</f>
      </c>
      <c s="36" t="s">
        <v>56</v>
      </c>
      <c>
        <f>(M722*21)/100</f>
      </c>
      <c t="s">
        <v>28</v>
      </c>
    </row>
    <row r="723" spans="1:5" ht="12.75">
      <c r="A723" s="35" t="s">
        <v>57</v>
      </c>
      <c r="E723" s="39" t="s">
        <v>5170</v>
      </c>
    </row>
    <row r="724" spans="1:5" ht="12.75">
      <c r="A724" s="35" t="s">
        <v>59</v>
      </c>
      <c r="E724" s="40" t="s">
        <v>5171</v>
      </c>
    </row>
    <row r="725" spans="1:5" ht="12.75">
      <c r="A725" t="s">
        <v>60</v>
      </c>
      <c r="E725" s="39" t="s">
        <v>5</v>
      </c>
    </row>
    <row r="726" spans="1:16" ht="12.75">
      <c r="A726" t="s">
        <v>50</v>
      </c>
      <c s="34" t="s">
        <v>1336</v>
      </c>
      <c s="34" t="s">
        <v>5172</v>
      </c>
      <c s="35" t="s">
        <v>5</v>
      </c>
      <c s="6" t="s">
        <v>5173</v>
      </c>
      <c s="36" t="s">
        <v>3559</v>
      </c>
      <c s="37">
        <v>1</v>
      </c>
      <c s="36">
        <v>0.048</v>
      </c>
      <c s="36">
        <f>ROUND(G726*H726,6)</f>
      </c>
      <c r="L726" s="38">
        <v>0</v>
      </c>
      <c s="32">
        <f>ROUND(ROUND(L726,2)*ROUND(G726,3),2)</f>
      </c>
      <c s="36" t="s">
        <v>56</v>
      </c>
      <c>
        <f>(M726*21)/100</f>
      </c>
      <c t="s">
        <v>28</v>
      </c>
    </row>
    <row r="727" spans="1:5" ht="12.75">
      <c r="A727" s="35" t="s">
        <v>57</v>
      </c>
      <c r="E727" s="39" t="s">
        <v>5173</v>
      </c>
    </row>
    <row r="728" spans="1:5" ht="12.75">
      <c r="A728" s="35" t="s">
        <v>59</v>
      </c>
      <c r="E728" s="40" t="s">
        <v>5174</v>
      </c>
    </row>
    <row r="729" spans="1:5" ht="12.75">
      <c r="A729" t="s">
        <v>60</v>
      </c>
      <c r="E729" s="39" t="s">
        <v>5</v>
      </c>
    </row>
    <row r="730" spans="1:16" ht="25.5">
      <c r="A730" t="s">
        <v>50</v>
      </c>
      <c s="34" t="s">
        <v>1339</v>
      </c>
      <c s="34" t="s">
        <v>5175</v>
      </c>
      <c s="35" t="s">
        <v>5</v>
      </c>
      <c s="6" t="s">
        <v>5176</v>
      </c>
      <c s="36" t="s">
        <v>3559</v>
      </c>
      <c s="37">
        <v>1</v>
      </c>
      <c s="36">
        <v>0.048</v>
      </c>
      <c s="36">
        <f>ROUND(G730*H730,6)</f>
      </c>
      <c r="L730" s="38">
        <v>0</v>
      </c>
      <c s="32">
        <f>ROUND(ROUND(L730,2)*ROUND(G730,3),2)</f>
      </c>
      <c s="36" t="s">
        <v>56</v>
      </c>
      <c>
        <f>(M730*21)/100</f>
      </c>
      <c t="s">
        <v>28</v>
      </c>
    </row>
    <row r="731" spans="1:5" ht="25.5">
      <c r="A731" s="35" t="s">
        <v>57</v>
      </c>
      <c r="E731" s="39" t="s">
        <v>5176</v>
      </c>
    </row>
    <row r="732" spans="1:5" ht="12.75">
      <c r="A732" s="35" t="s">
        <v>59</v>
      </c>
      <c r="E732" s="40" t="s">
        <v>5177</v>
      </c>
    </row>
    <row r="733" spans="1:5" ht="12.75">
      <c r="A733" t="s">
        <v>60</v>
      </c>
      <c r="E733" s="39" t="s">
        <v>5</v>
      </c>
    </row>
    <row r="734" spans="1:16" ht="25.5">
      <c r="A734" t="s">
        <v>50</v>
      </c>
      <c s="34" t="s">
        <v>1342</v>
      </c>
      <c s="34" t="s">
        <v>5178</v>
      </c>
      <c s="35" t="s">
        <v>5</v>
      </c>
      <c s="6" t="s">
        <v>5179</v>
      </c>
      <c s="36" t="s">
        <v>3559</v>
      </c>
      <c s="37">
        <v>1</v>
      </c>
      <c s="36">
        <v>0.048</v>
      </c>
      <c s="36">
        <f>ROUND(G734*H734,6)</f>
      </c>
      <c r="L734" s="38">
        <v>0</v>
      </c>
      <c s="32">
        <f>ROUND(ROUND(L734,2)*ROUND(G734,3),2)</f>
      </c>
      <c s="36" t="s">
        <v>56</v>
      </c>
      <c>
        <f>(M734*21)/100</f>
      </c>
      <c t="s">
        <v>28</v>
      </c>
    </row>
    <row r="735" spans="1:5" ht="12.75">
      <c r="A735" s="35" t="s">
        <v>57</v>
      </c>
      <c r="E735" s="39" t="s">
        <v>5180</v>
      </c>
    </row>
    <row r="736" spans="1:5" ht="12.75">
      <c r="A736" s="35" t="s">
        <v>59</v>
      </c>
      <c r="E736" s="40" t="s">
        <v>5181</v>
      </c>
    </row>
    <row r="737" spans="1:5" ht="12.75">
      <c r="A737" t="s">
        <v>60</v>
      </c>
      <c r="E737" s="39" t="s">
        <v>5</v>
      </c>
    </row>
    <row r="738" spans="1:16" ht="25.5">
      <c r="A738" t="s">
        <v>50</v>
      </c>
      <c s="34" t="s">
        <v>1345</v>
      </c>
      <c s="34" t="s">
        <v>5182</v>
      </c>
      <c s="35" t="s">
        <v>5</v>
      </c>
      <c s="6" t="s">
        <v>5183</v>
      </c>
      <c s="36" t="s">
        <v>3559</v>
      </c>
      <c s="37">
        <v>1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56</v>
      </c>
      <c>
        <f>(M738*21)/100</f>
      </c>
      <c t="s">
        <v>28</v>
      </c>
    </row>
    <row r="739" spans="1:5" ht="25.5">
      <c r="A739" s="35" t="s">
        <v>57</v>
      </c>
      <c r="E739" s="39" t="s">
        <v>5183</v>
      </c>
    </row>
    <row r="740" spans="1:5" ht="12.75">
      <c r="A740" s="35" t="s">
        <v>59</v>
      </c>
      <c r="E740" s="40" t="s">
        <v>5184</v>
      </c>
    </row>
    <row r="741" spans="1:5" ht="12.75">
      <c r="A741" t="s">
        <v>60</v>
      </c>
      <c r="E741" s="39" t="s">
        <v>5</v>
      </c>
    </row>
    <row r="742" spans="1:16" ht="25.5">
      <c r="A742" t="s">
        <v>50</v>
      </c>
      <c s="34" t="s">
        <v>1348</v>
      </c>
      <c s="34" t="s">
        <v>5185</v>
      </c>
      <c s="35" t="s">
        <v>5</v>
      </c>
      <c s="6" t="s">
        <v>5186</v>
      </c>
      <c s="36" t="s">
        <v>3559</v>
      </c>
      <c s="37">
        <v>1</v>
      </c>
      <c s="36">
        <v>0.048</v>
      </c>
      <c s="36">
        <f>ROUND(G742*H742,6)</f>
      </c>
      <c r="L742" s="38">
        <v>0</v>
      </c>
      <c s="32">
        <f>ROUND(ROUND(L742,2)*ROUND(G742,3),2)</f>
      </c>
      <c s="36" t="s">
        <v>56</v>
      </c>
      <c>
        <f>(M742*21)/100</f>
      </c>
      <c t="s">
        <v>28</v>
      </c>
    </row>
    <row r="743" spans="1:5" ht="25.5">
      <c r="A743" s="35" t="s">
        <v>57</v>
      </c>
      <c r="E743" s="39" t="s">
        <v>5186</v>
      </c>
    </row>
    <row r="744" spans="1:5" ht="12.75">
      <c r="A744" s="35" t="s">
        <v>59</v>
      </c>
      <c r="E744" s="40" t="s">
        <v>5187</v>
      </c>
    </row>
    <row r="745" spans="1:5" ht="12.75">
      <c r="A745" t="s">
        <v>60</v>
      </c>
      <c r="E745" s="39" t="s">
        <v>5</v>
      </c>
    </row>
    <row r="746" spans="1:16" ht="25.5">
      <c r="A746" t="s">
        <v>50</v>
      </c>
      <c s="34" t="s">
        <v>1351</v>
      </c>
      <c s="34" t="s">
        <v>5188</v>
      </c>
      <c s="35" t="s">
        <v>5</v>
      </c>
      <c s="6" t="s">
        <v>5189</v>
      </c>
      <c s="36" t="s">
        <v>3559</v>
      </c>
      <c s="37">
        <v>1</v>
      </c>
      <c s="36">
        <v>0.048</v>
      </c>
      <c s="36">
        <f>ROUND(G746*H746,6)</f>
      </c>
      <c r="L746" s="38">
        <v>0</v>
      </c>
      <c s="32">
        <f>ROUND(ROUND(L746,2)*ROUND(G746,3),2)</f>
      </c>
      <c s="36" t="s">
        <v>56</v>
      </c>
      <c>
        <f>(M746*21)/100</f>
      </c>
      <c t="s">
        <v>28</v>
      </c>
    </row>
    <row r="747" spans="1:5" ht="12.75">
      <c r="A747" s="35" t="s">
        <v>57</v>
      </c>
      <c r="E747" s="39" t="s">
        <v>5180</v>
      </c>
    </row>
    <row r="748" spans="1:5" ht="12.75">
      <c r="A748" s="35" t="s">
        <v>59</v>
      </c>
      <c r="E748" s="40" t="s">
        <v>5190</v>
      </c>
    </row>
    <row r="749" spans="1:5" ht="12.75">
      <c r="A749" t="s">
        <v>60</v>
      </c>
      <c r="E749" s="39" t="s">
        <v>5</v>
      </c>
    </row>
    <row r="750" spans="1:16" ht="25.5">
      <c r="A750" t="s">
        <v>50</v>
      </c>
      <c s="34" t="s">
        <v>1354</v>
      </c>
      <c s="34" t="s">
        <v>5191</v>
      </c>
      <c s="35" t="s">
        <v>5</v>
      </c>
      <c s="6" t="s">
        <v>5192</v>
      </c>
      <c s="36" t="s">
        <v>3559</v>
      </c>
      <c s="37">
        <v>1</v>
      </c>
      <c s="36">
        <v>0.084</v>
      </c>
      <c s="36">
        <f>ROUND(G750*H750,6)</f>
      </c>
      <c r="L750" s="38">
        <v>0</v>
      </c>
      <c s="32">
        <f>ROUND(ROUND(L750,2)*ROUND(G750,3),2)</f>
      </c>
      <c s="36" t="s">
        <v>56</v>
      </c>
      <c>
        <f>(M750*21)/100</f>
      </c>
      <c t="s">
        <v>28</v>
      </c>
    </row>
    <row r="751" spans="1:5" ht="25.5">
      <c r="A751" s="35" t="s">
        <v>57</v>
      </c>
      <c r="E751" s="39" t="s">
        <v>5192</v>
      </c>
    </row>
    <row r="752" spans="1:5" ht="12.75">
      <c r="A752" s="35" t="s">
        <v>59</v>
      </c>
      <c r="E752" s="40" t="s">
        <v>5193</v>
      </c>
    </row>
    <row r="753" spans="1:5" ht="12.75">
      <c r="A753" t="s">
        <v>60</v>
      </c>
      <c r="E753" s="39" t="s">
        <v>5</v>
      </c>
    </row>
    <row r="754" spans="1:16" ht="25.5">
      <c r="A754" t="s">
        <v>50</v>
      </c>
      <c s="34" t="s">
        <v>1357</v>
      </c>
      <c s="34" t="s">
        <v>5194</v>
      </c>
      <c s="35" t="s">
        <v>5</v>
      </c>
      <c s="6" t="s">
        <v>5195</v>
      </c>
      <c s="36" t="s">
        <v>79</v>
      </c>
      <c s="37">
        <v>1</v>
      </c>
      <c s="36">
        <v>0.11</v>
      </c>
      <c s="36">
        <f>ROUND(G754*H754,6)</f>
      </c>
      <c r="L754" s="38">
        <v>0</v>
      </c>
      <c s="32">
        <f>ROUND(ROUND(L754,2)*ROUND(G754,3),2)</f>
      </c>
      <c s="36" t="s">
        <v>56</v>
      </c>
      <c>
        <f>(M754*21)/100</f>
      </c>
      <c t="s">
        <v>28</v>
      </c>
    </row>
    <row r="755" spans="1:5" ht="12.75">
      <c r="A755" s="35" t="s">
        <v>57</v>
      </c>
      <c r="E755" s="39" t="s">
        <v>5180</v>
      </c>
    </row>
    <row r="756" spans="1:5" ht="12.75">
      <c r="A756" s="35" t="s">
        <v>59</v>
      </c>
      <c r="E756" s="40" t="s">
        <v>5196</v>
      </c>
    </row>
    <row r="757" spans="1:5" ht="12.75">
      <c r="A757" t="s">
        <v>60</v>
      </c>
      <c r="E757" s="39" t="s">
        <v>5</v>
      </c>
    </row>
    <row r="758" spans="1:16" ht="25.5">
      <c r="A758" t="s">
        <v>50</v>
      </c>
      <c s="34" t="s">
        <v>1360</v>
      </c>
      <c s="34" t="s">
        <v>5197</v>
      </c>
      <c s="35" t="s">
        <v>5</v>
      </c>
      <c s="6" t="s">
        <v>5198</v>
      </c>
      <c s="36" t="s">
        <v>3559</v>
      </c>
      <c s="37">
        <v>1</v>
      </c>
      <c s="36">
        <v>0.077</v>
      </c>
      <c s="36">
        <f>ROUND(G758*H758,6)</f>
      </c>
      <c r="L758" s="38">
        <v>0</v>
      </c>
      <c s="32">
        <f>ROUND(ROUND(L758,2)*ROUND(G758,3),2)</f>
      </c>
      <c s="36" t="s">
        <v>56</v>
      </c>
      <c>
        <f>(M758*21)/100</f>
      </c>
      <c t="s">
        <v>28</v>
      </c>
    </row>
    <row r="759" spans="1:5" ht="12.75">
      <c r="A759" s="35" t="s">
        <v>57</v>
      </c>
      <c r="E759" s="39" t="s">
        <v>5180</v>
      </c>
    </row>
    <row r="760" spans="1:5" ht="12.75">
      <c r="A760" s="35" t="s">
        <v>59</v>
      </c>
      <c r="E760" s="40" t="s">
        <v>5199</v>
      </c>
    </row>
    <row r="761" spans="1:5" ht="12.75">
      <c r="A761" t="s">
        <v>60</v>
      </c>
      <c r="E761" s="39" t="s">
        <v>5</v>
      </c>
    </row>
    <row r="762" spans="1:16" ht="12.75">
      <c r="A762" t="s">
        <v>50</v>
      </c>
      <c s="34" t="s">
        <v>1363</v>
      </c>
      <c s="34" t="s">
        <v>5200</v>
      </c>
      <c s="35" t="s">
        <v>5</v>
      </c>
      <c s="6" t="s">
        <v>5201</v>
      </c>
      <c s="36" t="s">
        <v>79</v>
      </c>
      <c s="37">
        <v>1</v>
      </c>
      <c s="36">
        <v>0.084</v>
      </c>
      <c s="36">
        <f>ROUND(G762*H762,6)</f>
      </c>
      <c r="L762" s="38">
        <v>0</v>
      </c>
      <c s="32">
        <f>ROUND(ROUND(L762,2)*ROUND(G762,3),2)</f>
      </c>
      <c s="36" t="s">
        <v>56</v>
      </c>
      <c>
        <f>(M762*21)/100</f>
      </c>
      <c t="s">
        <v>28</v>
      </c>
    </row>
    <row r="763" spans="1:5" ht="12.75">
      <c r="A763" s="35" t="s">
        <v>57</v>
      </c>
      <c r="E763" s="39" t="s">
        <v>5180</v>
      </c>
    </row>
    <row r="764" spans="1:5" ht="12.75">
      <c r="A764" s="35" t="s">
        <v>59</v>
      </c>
      <c r="E764" s="40" t="s">
        <v>5202</v>
      </c>
    </row>
    <row r="765" spans="1:5" ht="12.75">
      <c r="A765" t="s">
        <v>60</v>
      </c>
      <c r="E765" s="39" t="s">
        <v>5</v>
      </c>
    </row>
    <row r="766" spans="1:16" ht="25.5">
      <c r="A766" t="s">
        <v>50</v>
      </c>
      <c s="34" t="s">
        <v>1366</v>
      </c>
      <c s="34" t="s">
        <v>5203</v>
      </c>
      <c s="35" t="s">
        <v>5</v>
      </c>
      <c s="6" t="s">
        <v>5204</v>
      </c>
      <c s="36" t="s">
        <v>3559</v>
      </c>
      <c s="37">
        <v>1</v>
      </c>
      <c s="36">
        <v>0.084</v>
      </c>
      <c s="36">
        <f>ROUND(G766*H766,6)</f>
      </c>
      <c r="L766" s="38">
        <v>0</v>
      </c>
      <c s="32">
        <f>ROUND(ROUND(L766,2)*ROUND(G766,3),2)</f>
      </c>
      <c s="36" t="s">
        <v>56</v>
      </c>
      <c>
        <f>(M766*21)/100</f>
      </c>
      <c t="s">
        <v>28</v>
      </c>
    </row>
    <row r="767" spans="1:5" ht="12.75">
      <c r="A767" s="35" t="s">
        <v>57</v>
      </c>
      <c r="E767" s="39" t="s">
        <v>5180</v>
      </c>
    </row>
    <row r="768" spans="1:5" ht="12.75">
      <c r="A768" s="35" t="s">
        <v>59</v>
      </c>
      <c r="E768" s="40" t="s">
        <v>5205</v>
      </c>
    </row>
    <row r="769" spans="1:5" ht="12.75">
      <c r="A769" t="s">
        <v>60</v>
      </c>
      <c r="E769" s="39" t="s">
        <v>5</v>
      </c>
    </row>
    <row r="770" spans="1:16" ht="12.75">
      <c r="A770" t="s">
        <v>50</v>
      </c>
      <c s="34" t="s">
        <v>1369</v>
      </c>
      <c s="34" t="s">
        <v>5206</v>
      </c>
      <c s="35" t="s">
        <v>5</v>
      </c>
      <c s="6" t="s">
        <v>5207</v>
      </c>
      <c s="36" t="s">
        <v>3559</v>
      </c>
      <c s="37">
        <v>1</v>
      </c>
      <c s="36">
        <v>0.053</v>
      </c>
      <c s="36">
        <f>ROUND(G770*H770,6)</f>
      </c>
      <c r="L770" s="38">
        <v>0</v>
      </c>
      <c s="32">
        <f>ROUND(ROUND(L770,2)*ROUND(G770,3),2)</f>
      </c>
      <c s="36" t="s">
        <v>56</v>
      </c>
      <c>
        <f>(M770*21)/100</f>
      </c>
      <c t="s">
        <v>28</v>
      </c>
    </row>
    <row r="771" spans="1:5" ht="12.75">
      <c r="A771" s="35" t="s">
        <v>57</v>
      </c>
      <c r="E771" s="39" t="s">
        <v>5207</v>
      </c>
    </row>
    <row r="772" spans="1:5" ht="12.75">
      <c r="A772" s="35" t="s">
        <v>59</v>
      </c>
      <c r="E772" s="40" t="s">
        <v>5208</v>
      </c>
    </row>
    <row r="773" spans="1:5" ht="12.75">
      <c r="A773" t="s">
        <v>60</v>
      </c>
      <c r="E773" s="39" t="s">
        <v>5</v>
      </c>
    </row>
    <row r="774" spans="1:16" ht="12.75">
      <c r="A774" t="s">
        <v>50</v>
      </c>
      <c s="34" t="s">
        <v>1372</v>
      </c>
      <c s="34" t="s">
        <v>5209</v>
      </c>
      <c s="35" t="s">
        <v>5</v>
      </c>
      <c s="6" t="s">
        <v>5210</v>
      </c>
      <c s="36" t="s">
        <v>3559</v>
      </c>
      <c s="37">
        <v>1</v>
      </c>
      <c s="36">
        <v>0.042</v>
      </c>
      <c s="36">
        <f>ROUND(G774*H774,6)</f>
      </c>
      <c r="L774" s="38">
        <v>0</v>
      </c>
      <c s="32">
        <f>ROUND(ROUND(L774,2)*ROUND(G774,3),2)</f>
      </c>
      <c s="36" t="s">
        <v>56</v>
      </c>
      <c>
        <f>(M774*21)/100</f>
      </c>
      <c t="s">
        <v>28</v>
      </c>
    </row>
    <row r="775" spans="1:5" ht="12.75">
      <c r="A775" s="35" t="s">
        <v>57</v>
      </c>
      <c r="E775" s="39" t="s">
        <v>5210</v>
      </c>
    </row>
    <row r="776" spans="1:5" ht="12.75">
      <c r="A776" s="35" t="s">
        <v>59</v>
      </c>
      <c r="E776" s="40" t="s">
        <v>5211</v>
      </c>
    </row>
    <row r="777" spans="1:5" ht="12.75">
      <c r="A777" t="s">
        <v>60</v>
      </c>
      <c r="E777" s="39" t="s">
        <v>5</v>
      </c>
    </row>
    <row r="778" spans="1:16" ht="12.75">
      <c r="A778" t="s">
        <v>50</v>
      </c>
      <c s="34" t="s">
        <v>1375</v>
      </c>
      <c s="34" t="s">
        <v>5212</v>
      </c>
      <c s="35" t="s">
        <v>5</v>
      </c>
      <c s="6" t="s">
        <v>5213</v>
      </c>
      <c s="36" t="s">
        <v>3559</v>
      </c>
      <c s="37">
        <v>1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56</v>
      </c>
      <c>
        <f>(M778*21)/100</f>
      </c>
      <c t="s">
        <v>28</v>
      </c>
    </row>
    <row r="779" spans="1:5" ht="12.75">
      <c r="A779" s="35" t="s">
        <v>57</v>
      </c>
      <c r="E779" s="39" t="s">
        <v>5180</v>
      </c>
    </row>
    <row r="780" spans="1:5" ht="12.75">
      <c r="A780" s="35" t="s">
        <v>59</v>
      </c>
      <c r="E780" s="40" t="s">
        <v>5214</v>
      </c>
    </row>
    <row r="781" spans="1:5" ht="12.75">
      <c r="A781" t="s">
        <v>60</v>
      </c>
      <c r="E781" s="39" t="s">
        <v>5</v>
      </c>
    </row>
    <row r="782" spans="1:16" ht="12.75">
      <c r="A782" t="s">
        <v>50</v>
      </c>
      <c s="34" t="s">
        <v>1378</v>
      </c>
      <c s="34" t="s">
        <v>5215</v>
      </c>
      <c s="35" t="s">
        <v>5</v>
      </c>
      <c s="6" t="s">
        <v>5216</v>
      </c>
      <c s="36" t="s">
        <v>3559</v>
      </c>
      <c s="37">
        <v>1</v>
      </c>
      <c s="36">
        <v>0.048</v>
      </c>
      <c s="36">
        <f>ROUND(G782*H782,6)</f>
      </c>
      <c r="L782" s="38">
        <v>0</v>
      </c>
      <c s="32">
        <f>ROUND(ROUND(L782,2)*ROUND(G782,3),2)</f>
      </c>
      <c s="36" t="s">
        <v>56</v>
      </c>
      <c>
        <f>(M782*21)/100</f>
      </c>
      <c t="s">
        <v>28</v>
      </c>
    </row>
    <row r="783" spans="1:5" ht="12.75">
      <c r="A783" s="35" t="s">
        <v>57</v>
      </c>
      <c r="E783" s="39" t="s">
        <v>5216</v>
      </c>
    </row>
    <row r="784" spans="1:5" ht="12.75">
      <c r="A784" s="35" t="s">
        <v>59</v>
      </c>
      <c r="E784" s="40" t="s">
        <v>5217</v>
      </c>
    </row>
    <row r="785" spans="1:5" ht="12.75">
      <c r="A785" t="s">
        <v>60</v>
      </c>
      <c r="E785" s="39" t="s">
        <v>5</v>
      </c>
    </row>
    <row r="786" spans="1:16" ht="25.5">
      <c r="A786" t="s">
        <v>50</v>
      </c>
      <c s="34" t="s">
        <v>954</v>
      </c>
      <c s="34" t="s">
        <v>5218</v>
      </c>
      <c s="35" t="s">
        <v>5</v>
      </c>
      <c s="6" t="s">
        <v>5219</v>
      </c>
      <c s="36" t="s">
        <v>3559</v>
      </c>
      <c s="37">
        <v>1</v>
      </c>
      <c s="36">
        <v>0.084</v>
      </c>
      <c s="36">
        <f>ROUND(G786*H786,6)</f>
      </c>
      <c r="L786" s="38">
        <v>0</v>
      </c>
      <c s="32">
        <f>ROUND(ROUND(L786,2)*ROUND(G786,3),2)</f>
      </c>
      <c s="36" t="s">
        <v>56</v>
      </c>
      <c>
        <f>(M786*21)/100</f>
      </c>
      <c t="s">
        <v>28</v>
      </c>
    </row>
    <row r="787" spans="1:5" ht="12.75">
      <c r="A787" s="35" t="s">
        <v>57</v>
      </c>
      <c r="E787" s="39" t="s">
        <v>5180</v>
      </c>
    </row>
    <row r="788" spans="1:5" ht="12.75">
      <c r="A788" s="35" t="s">
        <v>59</v>
      </c>
      <c r="E788" s="40" t="s">
        <v>5220</v>
      </c>
    </row>
    <row r="789" spans="1:5" ht="12.75">
      <c r="A789" t="s">
        <v>60</v>
      </c>
      <c r="E789" s="39" t="s">
        <v>5</v>
      </c>
    </row>
    <row r="790" spans="1:16" ht="12.75">
      <c r="A790" t="s">
        <v>50</v>
      </c>
      <c s="34" t="s">
        <v>5221</v>
      </c>
      <c s="34" t="s">
        <v>5222</v>
      </c>
      <c s="35" t="s">
        <v>5</v>
      </c>
      <c s="6" t="s">
        <v>5223</v>
      </c>
      <c s="36" t="s">
        <v>3559</v>
      </c>
      <c s="37">
        <v>1</v>
      </c>
      <c s="36">
        <v>0.042</v>
      </c>
      <c s="36">
        <f>ROUND(G790*H790,6)</f>
      </c>
      <c r="L790" s="38">
        <v>0</v>
      </c>
      <c s="32">
        <f>ROUND(ROUND(L790,2)*ROUND(G790,3),2)</f>
      </c>
      <c s="36" t="s">
        <v>56</v>
      </c>
      <c>
        <f>(M790*21)/100</f>
      </c>
      <c t="s">
        <v>28</v>
      </c>
    </row>
    <row r="791" spans="1:5" ht="12.75">
      <c r="A791" s="35" t="s">
        <v>57</v>
      </c>
      <c r="E791" s="39" t="s">
        <v>5224</v>
      </c>
    </row>
    <row r="792" spans="1:5" ht="12.75">
      <c r="A792" s="35" t="s">
        <v>59</v>
      </c>
      <c r="E792" s="40" t="s">
        <v>5225</v>
      </c>
    </row>
    <row r="793" spans="1:5" ht="12.75">
      <c r="A793" t="s">
        <v>60</v>
      </c>
      <c r="E793" s="39" t="s">
        <v>5</v>
      </c>
    </row>
    <row r="794" spans="1:16" ht="12.75">
      <c r="A794" t="s">
        <v>50</v>
      </c>
      <c s="34" t="s">
        <v>5226</v>
      </c>
      <c s="34" t="s">
        <v>5227</v>
      </c>
      <c s="35" t="s">
        <v>5</v>
      </c>
      <c s="6" t="s">
        <v>5228</v>
      </c>
      <c s="36" t="s">
        <v>3559</v>
      </c>
      <c s="37">
        <v>1</v>
      </c>
      <c s="36">
        <v>0.042</v>
      </c>
      <c s="36">
        <f>ROUND(G794*H794,6)</f>
      </c>
      <c r="L794" s="38">
        <v>0</v>
      </c>
      <c s="32">
        <f>ROUND(ROUND(L794,2)*ROUND(G794,3),2)</f>
      </c>
      <c s="36" t="s">
        <v>56</v>
      </c>
      <c>
        <f>(M794*21)/100</f>
      </c>
      <c t="s">
        <v>28</v>
      </c>
    </row>
    <row r="795" spans="1:5" ht="12.75">
      <c r="A795" s="35" t="s">
        <v>57</v>
      </c>
      <c r="E795" s="39" t="s">
        <v>5180</v>
      </c>
    </row>
    <row r="796" spans="1:5" ht="12.75">
      <c r="A796" s="35" t="s">
        <v>59</v>
      </c>
      <c r="E796" s="40" t="s">
        <v>5229</v>
      </c>
    </row>
    <row r="797" spans="1:5" ht="12.75">
      <c r="A797" t="s">
        <v>60</v>
      </c>
      <c r="E797" s="39" t="s">
        <v>5</v>
      </c>
    </row>
    <row r="798" spans="1:16" ht="12.75">
      <c r="A798" t="s">
        <v>50</v>
      </c>
      <c s="34" t="s">
        <v>5230</v>
      </c>
      <c s="34" t="s">
        <v>5231</v>
      </c>
      <c s="35" t="s">
        <v>5</v>
      </c>
      <c s="6" t="s">
        <v>5232</v>
      </c>
      <c s="36" t="s">
        <v>3559</v>
      </c>
      <c s="37">
        <v>1</v>
      </c>
      <c s="36">
        <v>0.042</v>
      </c>
      <c s="36">
        <f>ROUND(G798*H798,6)</f>
      </c>
      <c r="L798" s="38">
        <v>0</v>
      </c>
      <c s="32">
        <f>ROUND(ROUND(L798,2)*ROUND(G798,3),2)</f>
      </c>
      <c s="36" t="s">
        <v>56</v>
      </c>
      <c>
        <f>(M798*21)/100</f>
      </c>
      <c t="s">
        <v>28</v>
      </c>
    </row>
    <row r="799" spans="1:5" ht="12.75">
      <c r="A799" s="35" t="s">
        <v>57</v>
      </c>
      <c r="E799" s="39" t="s">
        <v>5118</v>
      </c>
    </row>
    <row r="800" spans="1:5" ht="12.75">
      <c r="A800" s="35" t="s">
        <v>59</v>
      </c>
      <c r="E800" s="40" t="s">
        <v>5233</v>
      </c>
    </row>
    <row r="801" spans="1:5" ht="12.75">
      <c r="A801" t="s">
        <v>60</v>
      </c>
      <c r="E801" s="39" t="s">
        <v>5</v>
      </c>
    </row>
    <row r="802" spans="1:16" ht="12.75">
      <c r="A802" t="s">
        <v>50</v>
      </c>
      <c s="34" t="s">
        <v>5234</v>
      </c>
      <c s="34" t="s">
        <v>5235</v>
      </c>
      <c s="35" t="s">
        <v>5</v>
      </c>
      <c s="6" t="s">
        <v>5236</v>
      </c>
      <c s="36" t="s">
        <v>3559</v>
      </c>
      <c s="37">
        <v>1</v>
      </c>
      <c s="36">
        <v>0.048</v>
      </c>
      <c s="36">
        <f>ROUND(G802*H802,6)</f>
      </c>
      <c r="L802" s="38">
        <v>0</v>
      </c>
      <c s="32">
        <f>ROUND(ROUND(L802,2)*ROUND(G802,3),2)</f>
      </c>
      <c s="36" t="s">
        <v>56</v>
      </c>
      <c>
        <f>(M802*21)/100</f>
      </c>
      <c t="s">
        <v>28</v>
      </c>
    </row>
    <row r="803" spans="1:5" ht="12.75">
      <c r="A803" s="35" t="s">
        <v>57</v>
      </c>
      <c r="E803" s="39" t="s">
        <v>5237</v>
      </c>
    </row>
    <row r="804" spans="1:5" ht="12.75">
      <c r="A804" s="35" t="s">
        <v>59</v>
      </c>
      <c r="E804" s="40" t="s">
        <v>5238</v>
      </c>
    </row>
    <row r="805" spans="1:5" ht="12.75">
      <c r="A805" t="s">
        <v>60</v>
      </c>
      <c r="E805" s="39" t="s">
        <v>5</v>
      </c>
    </row>
    <row r="806" spans="1:16" ht="12.75">
      <c r="A806" t="s">
        <v>50</v>
      </c>
      <c s="34" t="s">
        <v>5239</v>
      </c>
      <c s="34" t="s">
        <v>5240</v>
      </c>
      <c s="35" t="s">
        <v>5</v>
      </c>
      <c s="6" t="s">
        <v>5241</v>
      </c>
      <c s="36" t="s">
        <v>79</v>
      </c>
      <c s="37">
        <v>1</v>
      </c>
      <c s="36">
        <v>0.11</v>
      </c>
      <c s="36">
        <f>ROUND(G806*H806,6)</f>
      </c>
      <c r="L806" s="38">
        <v>0</v>
      </c>
      <c s="32">
        <f>ROUND(ROUND(L806,2)*ROUND(G806,3),2)</f>
      </c>
      <c s="36" t="s">
        <v>56</v>
      </c>
      <c>
        <f>(M806*21)/100</f>
      </c>
      <c t="s">
        <v>28</v>
      </c>
    </row>
    <row r="807" spans="1:5" ht="12.75">
      <c r="A807" s="35" t="s">
        <v>57</v>
      </c>
      <c r="E807" s="39" t="s">
        <v>5118</v>
      </c>
    </row>
    <row r="808" spans="1:5" ht="12.75">
      <c r="A808" s="35" t="s">
        <v>59</v>
      </c>
      <c r="E808" s="40" t="s">
        <v>5242</v>
      </c>
    </row>
    <row r="809" spans="1:5" ht="12.75">
      <c r="A809" t="s">
        <v>60</v>
      </c>
      <c r="E809" s="39" t="s">
        <v>5</v>
      </c>
    </row>
    <row r="810" spans="1:16" ht="12.75">
      <c r="A810" t="s">
        <v>50</v>
      </c>
      <c s="34" t="s">
        <v>5243</v>
      </c>
      <c s="34" t="s">
        <v>5244</v>
      </c>
      <c s="35" t="s">
        <v>5</v>
      </c>
      <c s="6" t="s">
        <v>5245</v>
      </c>
      <c s="36" t="s">
        <v>3559</v>
      </c>
      <c s="37">
        <v>1</v>
      </c>
      <c s="36">
        <v>0.042</v>
      </c>
      <c s="36">
        <f>ROUND(G810*H810,6)</f>
      </c>
      <c r="L810" s="38">
        <v>0</v>
      </c>
      <c s="32">
        <f>ROUND(ROUND(L810,2)*ROUND(G810,3),2)</f>
      </c>
      <c s="36" t="s">
        <v>56</v>
      </c>
      <c>
        <f>(M810*21)/100</f>
      </c>
      <c t="s">
        <v>28</v>
      </c>
    </row>
    <row r="811" spans="1:5" ht="12.75">
      <c r="A811" s="35" t="s">
        <v>57</v>
      </c>
      <c r="E811" s="39" t="s">
        <v>5180</v>
      </c>
    </row>
    <row r="812" spans="1:5" ht="12.75">
      <c r="A812" s="35" t="s">
        <v>59</v>
      </c>
      <c r="E812" s="40" t="s">
        <v>5246</v>
      </c>
    </row>
    <row r="813" spans="1:5" ht="12.75">
      <c r="A813" t="s">
        <v>60</v>
      </c>
      <c r="E813" s="39" t="s">
        <v>5</v>
      </c>
    </row>
    <row r="814" spans="1:16" ht="12.75">
      <c r="A814" t="s">
        <v>50</v>
      </c>
      <c s="34" t="s">
        <v>5247</v>
      </c>
      <c s="34" t="s">
        <v>5248</v>
      </c>
      <c s="35" t="s">
        <v>5</v>
      </c>
      <c s="6" t="s">
        <v>5249</v>
      </c>
      <c s="36" t="s">
        <v>3559</v>
      </c>
      <c s="37">
        <v>1</v>
      </c>
      <c s="36">
        <v>0.048</v>
      </c>
      <c s="36">
        <f>ROUND(G814*H814,6)</f>
      </c>
      <c r="L814" s="38">
        <v>0</v>
      </c>
      <c s="32">
        <f>ROUND(ROUND(L814,2)*ROUND(G814,3),2)</f>
      </c>
      <c s="36" t="s">
        <v>56</v>
      </c>
      <c>
        <f>(M814*21)/100</f>
      </c>
      <c t="s">
        <v>28</v>
      </c>
    </row>
    <row r="815" spans="1:5" ht="12.75">
      <c r="A815" s="35" t="s">
        <v>57</v>
      </c>
      <c r="E815" s="39" t="s">
        <v>5180</v>
      </c>
    </row>
    <row r="816" spans="1:5" ht="12.75">
      <c r="A816" s="35" t="s">
        <v>59</v>
      </c>
      <c r="E816" s="40" t="s">
        <v>5250</v>
      </c>
    </row>
    <row r="817" spans="1:5" ht="12.75">
      <c r="A817" t="s">
        <v>60</v>
      </c>
      <c r="E817" s="39" t="s">
        <v>5</v>
      </c>
    </row>
    <row r="818" spans="1:16" ht="12.75">
      <c r="A818" t="s">
        <v>50</v>
      </c>
      <c s="34" t="s">
        <v>5251</v>
      </c>
      <c s="34" t="s">
        <v>5252</v>
      </c>
      <c s="35" t="s">
        <v>5</v>
      </c>
      <c s="6" t="s">
        <v>5253</v>
      </c>
      <c s="36" t="s">
        <v>3559</v>
      </c>
      <c s="37">
        <v>1</v>
      </c>
      <c s="36">
        <v>0.048</v>
      </c>
      <c s="36">
        <f>ROUND(G818*H818,6)</f>
      </c>
      <c r="L818" s="38">
        <v>0</v>
      </c>
      <c s="32">
        <f>ROUND(ROUND(L818,2)*ROUND(G818,3),2)</f>
      </c>
      <c s="36" t="s">
        <v>56</v>
      </c>
      <c>
        <f>(M818*21)/100</f>
      </c>
      <c t="s">
        <v>28</v>
      </c>
    </row>
    <row r="819" spans="1:5" ht="12.75">
      <c r="A819" s="35" t="s">
        <v>57</v>
      </c>
      <c r="E819" s="39" t="s">
        <v>5180</v>
      </c>
    </row>
    <row r="820" spans="1:5" ht="12.75">
      <c r="A820" s="35" t="s">
        <v>59</v>
      </c>
      <c r="E820" s="40" t="s">
        <v>5254</v>
      </c>
    </row>
    <row r="821" spans="1:5" ht="12.75">
      <c r="A821" t="s">
        <v>60</v>
      </c>
      <c r="E821" s="39" t="s">
        <v>5</v>
      </c>
    </row>
    <row r="822" spans="1:16" ht="12.75">
      <c r="A822" t="s">
        <v>50</v>
      </c>
      <c s="34" t="s">
        <v>5255</v>
      </c>
      <c s="34" t="s">
        <v>5256</v>
      </c>
      <c s="35" t="s">
        <v>5</v>
      </c>
      <c s="6" t="s">
        <v>5257</v>
      </c>
      <c s="36" t="s">
        <v>3559</v>
      </c>
      <c s="37">
        <v>1</v>
      </c>
      <c s="36">
        <v>0.048</v>
      </c>
      <c s="36">
        <f>ROUND(G822*H822,6)</f>
      </c>
      <c r="L822" s="38">
        <v>0</v>
      </c>
      <c s="32">
        <f>ROUND(ROUND(L822,2)*ROUND(G822,3),2)</f>
      </c>
      <c s="36" t="s">
        <v>56</v>
      </c>
      <c>
        <f>(M822*21)/100</f>
      </c>
      <c t="s">
        <v>28</v>
      </c>
    </row>
    <row r="823" spans="1:5" ht="12.75">
      <c r="A823" s="35" t="s">
        <v>57</v>
      </c>
      <c r="E823" s="39" t="s">
        <v>5180</v>
      </c>
    </row>
    <row r="824" spans="1:5" ht="12.75">
      <c r="A824" s="35" t="s">
        <v>59</v>
      </c>
      <c r="E824" s="40" t="s">
        <v>5258</v>
      </c>
    </row>
    <row r="825" spans="1:5" ht="12.75">
      <c r="A825" t="s">
        <v>60</v>
      </c>
      <c r="E825" s="39" t="s">
        <v>5</v>
      </c>
    </row>
    <row r="826" spans="1:16" ht="25.5">
      <c r="A826" t="s">
        <v>50</v>
      </c>
      <c s="34" t="s">
        <v>5259</v>
      </c>
      <c s="34" t="s">
        <v>5260</v>
      </c>
      <c s="35" t="s">
        <v>5</v>
      </c>
      <c s="6" t="s">
        <v>5261</v>
      </c>
      <c s="36" t="s">
        <v>3559</v>
      </c>
      <c s="37">
        <v>1</v>
      </c>
      <c s="36">
        <v>0.084</v>
      </c>
      <c s="36">
        <f>ROUND(G826*H826,6)</f>
      </c>
      <c r="L826" s="38">
        <v>0</v>
      </c>
      <c s="32">
        <f>ROUND(ROUND(L826,2)*ROUND(G826,3),2)</f>
      </c>
      <c s="36" t="s">
        <v>56</v>
      </c>
      <c>
        <f>(M826*21)/100</f>
      </c>
      <c t="s">
        <v>28</v>
      </c>
    </row>
    <row r="827" spans="1:5" ht="12.75">
      <c r="A827" s="35" t="s">
        <v>57</v>
      </c>
      <c r="E827" s="39" t="s">
        <v>5180</v>
      </c>
    </row>
    <row r="828" spans="1:5" ht="12.75">
      <c r="A828" s="35" t="s">
        <v>59</v>
      </c>
      <c r="E828" s="40" t="s">
        <v>5262</v>
      </c>
    </row>
    <row r="829" spans="1:5" ht="12.75">
      <c r="A829" t="s">
        <v>60</v>
      </c>
      <c r="E829" s="39" t="s">
        <v>5</v>
      </c>
    </row>
    <row r="830" spans="1:16" ht="12.75">
      <c r="A830" t="s">
        <v>50</v>
      </c>
      <c s="34" t="s">
        <v>5263</v>
      </c>
      <c s="34" t="s">
        <v>5264</v>
      </c>
      <c s="35" t="s">
        <v>5</v>
      </c>
      <c s="6" t="s">
        <v>5265</v>
      </c>
      <c s="36" t="s">
        <v>3559</v>
      </c>
      <c s="37">
        <v>1</v>
      </c>
      <c s="36">
        <v>0.042</v>
      </c>
      <c s="36">
        <f>ROUND(G830*H830,6)</f>
      </c>
      <c r="L830" s="38">
        <v>0</v>
      </c>
      <c s="32">
        <f>ROUND(ROUND(L830,2)*ROUND(G830,3),2)</f>
      </c>
      <c s="36" t="s">
        <v>56</v>
      </c>
      <c>
        <f>(M830*21)/100</f>
      </c>
      <c t="s">
        <v>28</v>
      </c>
    </row>
    <row r="831" spans="1:5" ht="12.75">
      <c r="A831" s="35" t="s">
        <v>57</v>
      </c>
      <c r="E831" s="39" t="s">
        <v>5180</v>
      </c>
    </row>
    <row r="832" spans="1:5" ht="12.75">
      <c r="A832" s="35" t="s">
        <v>59</v>
      </c>
      <c r="E832" s="40" t="s">
        <v>5266</v>
      </c>
    </row>
    <row r="833" spans="1:5" ht="12.75">
      <c r="A833" t="s">
        <v>60</v>
      </c>
      <c r="E833" s="39" t="s">
        <v>5</v>
      </c>
    </row>
    <row r="834" spans="1:16" ht="12.75">
      <c r="A834" t="s">
        <v>50</v>
      </c>
      <c s="34" t="s">
        <v>5267</v>
      </c>
      <c s="34" t="s">
        <v>5268</v>
      </c>
      <c s="35" t="s">
        <v>5</v>
      </c>
      <c s="6" t="s">
        <v>5269</v>
      </c>
      <c s="36" t="s">
        <v>3559</v>
      </c>
      <c s="37">
        <v>1</v>
      </c>
      <c s="36">
        <v>0.048</v>
      </c>
      <c s="36">
        <f>ROUND(G834*H834,6)</f>
      </c>
      <c r="L834" s="38">
        <v>0</v>
      </c>
      <c s="32">
        <f>ROUND(ROUND(L834,2)*ROUND(G834,3),2)</f>
      </c>
      <c s="36" t="s">
        <v>56</v>
      </c>
      <c>
        <f>(M834*21)/100</f>
      </c>
      <c t="s">
        <v>28</v>
      </c>
    </row>
    <row r="835" spans="1:5" ht="12.75">
      <c r="A835" s="35" t="s">
        <v>57</v>
      </c>
      <c r="E835" s="39" t="s">
        <v>5180</v>
      </c>
    </row>
    <row r="836" spans="1:5" ht="12.75">
      <c r="A836" s="35" t="s">
        <v>59</v>
      </c>
      <c r="E836" s="40" t="s">
        <v>5270</v>
      </c>
    </row>
    <row r="837" spans="1:5" ht="12.75">
      <c r="A837" t="s">
        <v>60</v>
      </c>
      <c r="E837" s="39" t="s">
        <v>5</v>
      </c>
    </row>
    <row r="838" spans="1:16" ht="12.75">
      <c r="A838" t="s">
        <v>50</v>
      </c>
      <c s="34" t="s">
        <v>5271</v>
      </c>
      <c s="34" t="s">
        <v>5272</v>
      </c>
      <c s="35" t="s">
        <v>5</v>
      </c>
      <c s="6" t="s">
        <v>5273</v>
      </c>
      <c s="36" t="s">
        <v>3559</v>
      </c>
      <c s="37">
        <v>1</v>
      </c>
      <c s="36">
        <v>0.042</v>
      </c>
      <c s="36">
        <f>ROUND(G838*H838,6)</f>
      </c>
      <c r="L838" s="38">
        <v>0</v>
      </c>
      <c s="32">
        <f>ROUND(ROUND(L838,2)*ROUND(G838,3),2)</f>
      </c>
      <c s="36" t="s">
        <v>56</v>
      </c>
      <c>
        <f>(M838*21)/100</f>
      </c>
      <c t="s">
        <v>28</v>
      </c>
    </row>
    <row r="839" spans="1:5" ht="12.75">
      <c r="A839" s="35" t="s">
        <v>57</v>
      </c>
      <c r="E839" s="39" t="s">
        <v>5180</v>
      </c>
    </row>
    <row r="840" spans="1:5" ht="12.75">
      <c r="A840" s="35" t="s">
        <v>59</v>
      </c>
      <c r="E840" s="40" t="s">
        <v>5274</v>
      </c>
    </row>
    <row r="841" spans="1:5" ht="12.75">
      <c r="A841" t="s">
        <v>60</v>
      </c>
      <c r="E841" s="39" t="s">
        <v>5</v>
      </c>
    </row>
    <row r="842" spans="1:16" ht="12.75">
      <c r="A842" t="s">
        <v>50</v>
      </c>
      <c s="34" t="s">
        <v>5275</v>
      </c>
      <c s="34" t="s">
        <v>5276</v>
      </c>
      <c s="35" t="s">
        <v>5</v>
      </c>
      <c s="6" t="s">
        <v>5277</v>
      </c>
      <c s="36" t="s">
        <v>3559</v>
      </c>
      <c s="37">
        <v>1</v>
      </c>
      <c s="36">
        <v>0.048</v>
      </c>
      <c s="36">
        <f>ROUND(G842*H842,6)</f>
      </c>
      <c r="L842" s="38">
        <v>0</v>
      </c>
      <c s="32">
        <f>ROUND(ROUND(L842,2)*ROUND(G842,3),2)</f>
      </c>
      <c s="36" t="s">
        <v>56</v>
      </c>
      <c>
        <f>(M842*21)/100</f>
      </c>
      <c t="s">
        <v>28</v>
      </c>
    </row>
    <row r="843" spans="1:5" ht="12.75">
      <c r="A843" s="35" t="s">
        <v>57</v>
      </c>
      <c r="E843" s="39" t="s">
        <v>5180</v>
      </c>
    </row>
    <row r="844" spans="1:5" ht="12.75">
      <c r="A844" s="35" t="s">
        <v>59</v>
      </c>
      <c r="E844" s="40" t="s">
        <v>5278</v>
      </c>
    </row>
    <row r="845" spans="1:5" ht="12.75">
      <c r="A845" t="s">
        <v>60</v>
      </c>
      <c r="E845" s="39" t="s">
        <v>5</v>
      </c>
    </row>
    <row r="846" spans="1:16" ht="12.75">
      <c r="A846" t="s">
        <v>50</v>
      </c>
      <c s="34" t="s">
        <v>5279</v>
      </c>
      <c s="34" t="s">
        <v>5280</v>
      </c>
      <c s="35" t="s">
        <v>5</v>
      </c>
      <c s="6" t="s">
        <v>5281</v>
      </c>
      <c s="36" t="s">
        <v>3559</v>
      </c>
      <c s="37">
        <v>1</v>
      </c>
      <c s="36">
        <v>0.042</v>
      </c>
      <c s="36">
        <f>ROUND(G846*H846,6)</f>
      </c>
      <c r="L846" s="38">
        <v>0</v>
      </c>
      <c s="32">
        <f>ROUND(ROUND(L846,2)*ROUND(G846,3),2)</f>
      </c>
      <c s="36" t="s">
        <v>56</v>
      </c>
      <c>
        <f>(M846*21)/100</f>
      </c>
      <c t="s">
        <v>28</v>
      </c>
    </row>
    <row r="847" spans="1:5" ht="12.75">
      <c r="A847" s="35" t="s">
        <v>57</v>
      </c>
      <c r="E847" s="39" t="s">
        <v>5180</v>
      </c>
    </row>
    <row r="848" spans="1:5" ht="12.75">
      <c r="A848" s="35" t="s">
        <v>59</v>
      </c>
      <c r="E848" s="40" t="s">
        <v>5282</v>
      </c>
    </row>
    <row r="849" spans="1:5" ht="12.75">
      <c r="A849" t="s">
        <v>60</v>
      </c>
      <c r="E849" s="39" t="s">
        <v>5</v>
      </c>
    </row>
    <row r="850" spans="1:16" ht="25.5">
      <c r="A850" t="s">
        <v>50</v>
      </c>
      <c s="34" t="s">
        <v>5283</v>
      </c>
      <c s="34" t="s">
        <v>5284</v>
      </c>
      <c s="35" t="s">
        <v>5</v>
      </c>
      <c s="6" t="s">
        <v>5285</v>
      </c>
      <c s="36" t="s">
        <v>79</v>
      </c>
      <c s="37">
        <v>2</v>
      </c>
      <c s="36">
        <v>0.133</v>
      </c>
      <c s="36">
        <f>ROUND(G850*H850,6)</f>
      </c>
      <c r="L850" s="38">
        <v>0</v>
      </c>
      <c s="32">
        <f>ROUND(ROUND(L850,2)*ROUND(G850,3),2)</f>
      </c>
      <c s="36" t="s">
        <v>56</v>
      </c>
      <c>
        <f>(M850*21)/100</f>
      </c>
      <c t="s">
        <v>28</v>
      </c>
    </row>
    <row r="851" spans="1:5" ht="12.75">
      <c r="A851" s="35" t="s">
        <v>57</v>
      </c>
      <c r="E851" s="39" t="s">
        <v>5180</v>
      </c>
    </row>
    <row r="852" spans="1:5" ht="12.75">
      <c r="A852" s="35" t="s">
        <v>59</v>
      </c>
      <c r="E852" s="40" t="s">
        <v>5286</v>
      </c>
    </row>
    <row r="853" spans="1:5" ht="12.75">
      <c r="A853" t="s">
        <v>60</v>
      </c>
      <c r="E853" s="39" t="s">
        <v>5</v>
      </c>
    </row>
    <row r="854" spans="1:16" ht="25.5">
      <c r="A854" t="s">
        <v>50</v>
      </c>
      <c s="34" t="s">
        <v>5287</v>
      </c>
      <c s="34" t="s">
        <v>5288</v>
      </c>
      <c s="35" t="s">
        <v>5</v>
      </c>
      <c s="6" t="s">
        <v>5289</v>
      </c>
      <c s="36" t="s">
        <v>79</v>
      </c>
      <c s="37">
        <v>1</v>
      </c>
      <c s="36">
        <v>0.077</v>
      </c>
      <c s="36">
        <f>ROUND(G854*H854,6)</f>
      </c>
      <c r="L854" s="38">
        <v>0</v>
      </c>
      <c s="32">
        <f>ROUND(ROUND(L854,2)*ROUND(G854,3),2)</f>
      </c>
      <c s="36" t="s">
        <v>56</v>
      </c>
      <c>
        <f>(M854*21)/100</f>
      </c>
      <c t="s">
        <v>28</v>
      </c>
    </row>
    <row r="855" spans="1:5" ht="12.75">
      <c r="A855" s="35" t="s">
        <v>57</v>
      </c>
      <c r="E855" s="39" t="s">
        <v>5180</v>
      </c>
    </row>
    <row r="856" spans="1:5" ht="12.75">
      <c r="A856" s="35" t="s">
        <v>59</v>
      </c>
      <c r="E856" s="40" t="s">
        <v>5290</v>
      </c>
    </row>
    <row r="857" spans="1:5" ht="12.75">
      <c r="A857" t="s">
        <v>60</v>
      </c>
      <c r="E857" s="39" t="s">
        <v>5</v>
      </c>
    </row>
    <row r="858" spans="1:16" ht="25.5">
      <c r="A858" t="s">
        <v>50</v>
      </c>
      <c s="34" t="s">
        <v>5291</v>
      </c>
      <c s="34" t="s">
        <v>5292</v>
      </c>
      <c s="35" t="s">
        <v>5</v>
      </c>
      <c s="6" t="s">
        <v>5293</v>
      </c>
      <c s="36" t="s">
        <v>79</v>
      </c>
      <c s="37">
        <v>1</v>
      </c>
      <c s="36">
        <v>0.077</v>
      </c>
      <c s="36">
        <f>ROUND(G858*H858,6)</f>
      </c>
      <c r="L858" s="38">
        <v>0</v>
      </c>
      <c s="32">
        <f>ROUND(ROUND(L858,2)*ROUND(G858,3),2)</f>
      </c>
      <c s="36" t="s">
        <v>56</v>
      </c>
      <c>
        <f>(M858*21)/100</f>
      </c>
      <c t="s">
        <v>28</v>
      </c>
    </row>
    <row r="859" spans="1:5" ht="12.75">
      <c r="A859" s="35" t="s">
        <v>57</v>
      </c>
      <c r="E859" s="39" t="s">
        <v>5180</v>
      </c>
    </row>
    <row r="860" spans="1:5" ht="12.75">
      <c r="A860" s="35" t="s">
        <v>59</v>
      </c>
      <c r="E860" s="40" t="s">
        <v>5294</v>
      </c>
    </row>
    <row r="861" spans="1:5" ht="12.75">
      <c r="A861" t="s">
        <v>60</v>
      </c>
      <c r="E861" s="39" t="s">
        <v>5</v>
      </c>
    </row>
    <row r="862" spans="1:16" ht="25.5">
      <c r="A862" t="s">
        <v>50</v>
      </c>
      <c s="34" t="s">
        <v>5295</v>
      </c>
      <c s="34" t="s">
        <v>5296</v>
      </c>
      <c s="35" t="s">
        <v>5</v>
      </c>
      <c s="6" t="s">
        <v>5297</v>
      </c>
      <c s="36" t="s">
        <v>79</v>
      </c>
      <c s="37">
        <v>1</v>
      </c>
      <c s="36">
        <v>0.077</v>
      </c>
      <c s="36">
        <f>ROUND(G862*H862,6)</f>
      </c>
      <c r="L862" s="38">
        <v>0</v>
      </c>
      <c s="32">
        <f>ROUND(ROUND(L862,2)*ROUND(G862,3),2)</f>
      </c>
      <c s="36" t="s">
        <v>56</v>
      </c>
      <c>
        <f>(M862*21)/100</f>
      </c>
      <c t="s">
        <v>28</v>
      </c>
    </row>
    <row r="863" spans="1:5" ht="25.5">
      <c r="A863" s="35" t="s">
        <v>57</v>
      </c>
      <c r="E863" s="39" t="s">
        <v>5297</v>
      </c>
    </row>
    <row r="864" spans="1:5" ht="12.75">
      <c r="A864" s="35" t="s">
        <v>59</v>
      </c>
      <c r="E864" s="40" t="s">
        <v>5298</v>
      </c>
    </row>
    <row r="865" spans="1:5" ht="12.75">
      <c r="A865" t="s">
        <v>60</v>
      </c>
      <c r="E865" s="39" t="s">
        <v>5</v>
      </c>
    </row>
    <row r="866" spans="1:16" ht="12.75">
      <c r="A866" t="s">
        <v>50</v>
      </c>
      <c s="34" t="s">
        <v>5299</v>
      </c>
      <c s="34" t="s">
        <v>5300</v>
      </c>
      <c s="35" t="s">
        <v>5</v>
      </c>
      <c s="6" t="s">
        <v>5301</v>
      </c>
      <c s="36" t="s">
        <v>79</v>
      </c>
      <c s="37">
        <v>1</v>
      </c>
      <c s="36">
        <v>0.042</v>
      </c>
      <c s="36">
        <f>ROUND(G866*H866,6)</f>
      </c>
      <c r="L866" s="38">
        <v>0</v>
      </c>
      <c s="32">
        <f>ROUND(ROUND(L866,2)*ROUND(G866,3),2)</f>
      </c>
      <c s="36" t="s">
        <v>56</v>
      </c>
      <c>
        <f>(M866*21)/100</f>
      </c>
      <c t="s">
        <v>28</v>
      </c>
    </row>
    <row r="867" spans="1:5" ht="12.75">
      <c r="A867" s="35" t="s">
        <v>57</v>
      </c>
      <c r="E867" s="39" t="s">
        <v>5180</v>
      </c>
    </row>
    <row r="868" spans="1:5" ht="12.75">
      <c r="A868" s="35" t="s">
        <v>59</v>
      </c>
      <c r="E868" s="40" t="s">
        <v>5302</v>
      </c>
    </row>
    <row r="869" spans="1:5" ht="12.75">
      <c r="A869" t="s">
        <v>60</v>
      </c>
      <c r="E869" s="39" t="s">
        <v>5</v>
      </c>
    </row>
    <row r="870" spans="1:13" ht="12.75">
      <c r="A870" t="s">
        <v>47</v>
      </c>
      <c r="C870" s="31" t="s">
        <v>5303</v>
      </c>
      <c r="E870" s="33" t="s">
        <v>5304</v>
      </c>
      <c r="J870" s="32">
        <f>0</f>
      </c>
      <c s="32">
        <f>0</f>
      </c>
      <c s="32">
        <f>0+L871+L875+L879+L883+L887+L891+L895+L899+L903+L907+L911+L915+L919+L923+L927+L931+L935+L939+L943+L947+L951+L955+L959</f>
      </c>
      <c s="32">
        <f>0+M871+M875+M879+M883+M887+M891+M895+M899+M903+M907+M911+M915+M919+M923+M927+M931+M935+M939+M943+M947+M951+M955+M959</f>
      </c>
    </row>
    <row r="871" spans="1:16" ht="12.75">
      <c r="A871" t="s">
        <v>50</v>
      </c>
      <c s="34" t="s">
        <v>5305</v>
      </c>
      <c s="34" t="s">
        <v>5306</v>
      </c>
      <c s="35" t="s">
        <v>5</v>
      </c>
      <c s="6" t="s">
        <v>5307</v>
      </c>
      <c s="36" t="s">
        <v>55</v>
      </c>
      <c s="37">
        <v>0.017</v>
      </c>
      <c s="36">
        <v>1</v>
      </c>
      <c s="36">
        <f>ROUND(G871*H871,6)</f>
      </c>
      <c r="L871" s="38">
        <v>0</v>
      </c>
      <c s="32">
        <f>ROUND(ROUND(L871,2)*ROUND(G871,3),2)</f>
      </c>
      <c s="36" t="s">
        <v>56</v>
      </c>
      <c>
        <f>(M871*21)/100</f>
      </c>
      <c t="s">
        <v>28</v>
      </c>
    </row>
    <row r="872" spans="1:5" ht="12.75">
      <c r="A872" s="35" t="s">
        <v>57</v>
      </c>
      <c r="E872" s="39" t="s">
        <v>5307</v>
      </c>
    </row>
    <row r="873" spans="1:5" ht="63.75">
      <c r="A873" s="35" t="s">
        <v>59</v>
      </c>
      <c r="E873" s="42" t="s">
        <v>5308</v>
      </c>
    </row>
    <row r="874" spans="1:5" ht="12.75">
      <c r="A874" t="s">
        <v>60</v>
      </c>
      <c r="E874" s="39" t="s">
        <v>5</v>
      </c>
    </row>
    <row r="875" spans="1:16" ht="12.75">
      <c r="A875" t="s">
        <v>50</v>
      </c>
      <c s="34" t="s">
        <v>5309</v>
      </c>
      <c s="34" t="s">
        <v>5310</v>
      </c>
      <c s="35" t="s">
        <v>5</v>
      </c>
      <c s="6" t="s">
        <v>5311</v>
      </c>
      <c s="36" t="s">
        <v>151</v>
      </c>
      <c s="37">
        <v>475.283</v>
      </c>
      <c s="36">
        <v>0.00254</v>
      </c>
      <c s="36">
        <f>ROUND(G875*H875,6)</f>
      </c>
      <c r="L875" s="38">
        <v>0</v>
      </c>
      <c s="32">
        <f>ROUND(ROUND(L875,2)*ROUND(G875,3),2)</f>
      </c>
      <c s="36" t="s">
        <v>56</v>
      </c>
      <c>
        <f>(M875*21)/100</f>
      </c>
      <c t="s">
        <v>28</v>
      </c>
    </row>
    <row r="876" spans="1:5" ht="12.75">
      <c r="A876" s="35" t="s">
        <v>57</v>
      </c>
      <c r="E876" s="39" t="s">
        <v>5311</v>
      </c>
    </row>
    <row r="877" spans="1:5" ht="38.25">
      <c r="A877" s="35" t="s">
        <v>59</v>
      </c>
      <c r="E877" s="40" t="s">
        <v>5312</v>
      </c>
    </row>
    <row r="878" spans="1:5" ht="12.75">
      <c r="A878" t="s">
        <v>60</v>
      </c>
      <c r="E878" s="39" t="s">
        <v>5</v>
      </c>
    </row>
    <row r="879" spans="1:16" ht="12.75">
      <c r="A879" t="s">
        <v>50</v>
      </c>
      <c s="34" t="s">
        <v>5313</v>
      </c>
      <c s="34" t="s">
        <v>5314</v>
      </c>
      <c s="35" t="s">
        <v>5</v>
      </c>
      <c s="6" t="s">
        <v>5315</v>
      </c>
      <c s="36" t="s">
        <v>151</v>
      </c>
      <c s="37">
        <v>167.306</v>
      </c>
      <c s="36">
        <v>0.0005</v>
      </c>
      <c s="36">
        <f>ROUND(G879*H879,6)</f>
      </c>
      <c r="L879" s="38">
        <v>0</v>
      </c>
      <c s="32">
        <f>ROUND(ROUND(L879,2)*ROUND(G879,3),2)</f>
      </c>
      <c s="36" t="s">
        <v>56</v>
      </c>
      <c>
        <f>(M879*21)/100</f>
      </c>
      <c t="s">
        <v>28</v>
      </c>
    </row>
    <row r="880" spans="1:5" ht="12.75">
      <c r="A880" s="35" t="s">
        <v>57</v>
      </c>
      <c r="E880" s="39" t="s">
        <v>5315</v>
      </c>
    </row>
    <row r="881" spans="1:5" ht="89.25">
      <c r="A881" s="35" t="s">
        <v>59</v>
      </c>
      <c r="E881" s="42" t="s">
        <v>5316</v>
      </c>
    </row>
    <row r="882" spans="1:5" ht="12.75">
      <c r="A882" t="s">
        <v>60</v>
      </c>
      <c r="E882" s="39" t="s">
        <v>5</v>
      </c>
    </row>
    <row r="883" spans="1:16" ht="12.75">
      <c r="A883" t="s">
        <v>50</v>
      </c>
      <c s="34" t="s">
        <v>5317</v>
      </c>
      <c s="34" t="s">
        <v>5318</v>
      </c>
      <c s="35" t="s">
        <v>5</v>
      </c>
      <c s="6" t="s">
        <v>5319</v>
      </c>
      <c s="36" t="s">
        <v>5320</v>
      </c>
      <c s="37">
        <v>16.12</v>
      </c>
      <c s="36">
        <v>0.0012</v>
      </c>
      <c s="36">
        <f>ROUND(G883*H883,6)</f>
      </c>
      <c r="L883" s="38">
        <v>0</v>
      </c>
      <c s="32">
        <f>ROUND(ROUND(L883,2)*ROUND(G883,3),2)</f>
      </c>
      <c s="36" t="s">
        <v>56</v>
      </c>
      <c>
        <f>(M883*21)/100</f>
      </c>
      <c t="s">
        <v>28</v>
      </c>
    </row>
    <row r="884" spans="1:5" ht="12.75">
      <c r="A884" s="35" t="s">
        <v>57</v>
      </c>
      <c r="E884" s="39" t="s">
        <v>5319</v>
      </c>
    </row>
    <row r="885" spans="1:5" ht="63.75">
      <c r="A885" s="35" t="s">
        <v>59</v>
      </c>
      <c r="E885" s="42" t="s">
        <v>5321</v>
      </c>
    </row>
    <row r="886" spans="1:5" ht="12.75">
      <c r="A886" t="s">
        <v>60</v>
      </c>
      <c r="E886" s="39" t="s">
        <v>5</v>
      </c>
    </row>
    <row r="887" spans="1:16" ht="25.5">
      <c r="A887" t="s">
        <v>50</v>
      </c>
      <c s="34" t="s">
        <v>5322</v>
      </c>
      <c s="34" t="s">
        <v>5323</v>
      </c>
      <c s="35" t="s">
        <v>5</v>
      </c>
      <c s="6" t="s">
        <v>5324</v>
      </c>
      <c s="36" t="s">
        <v>1754</v>
      </c>
      <c s="37">
        <v>3715.913</v>
      </c>
      <c s="36">
        <v>0.001</v>
      </c>
      <c s="36">
        <f>ROUND(G887*H887,6)</f>
      </c>
      <c r="L887" s="38">
        <v>0</v>
      </c>
      <c s="32">
        <f>ROUND(ROUND(L887,2)*ROUND(G887,3),2)</f>
      </c>
      <c s="36" t="s">
        <v>56</v>
      </c>
      <c>
        <f>(M887*21)/100</f>
      </c>
      <c t="s">
        <v>28</v>
      </c>
    </row>
    <row r="888" spans="1:5" ht="25.5">
      <c r="A888" s="35" t="s">
        <v>57</v>
      </c>
      <c r="E888" s="39" t="s">
        <v>5324</v>
      </c>
    </row>
    <row r="889" spans="1:5" ht="76.5">
      <c r="A889" s="35" t="s">
        <v>59</v>
      </c>
      <c r="E889" s="42" t="s">
        <v>5325</v>
      </c>
    </row>
    <row r="890" spans="1:5" ht="12.75">
      <c r="A890" t="s">
        <v>60</v>
      </c>
      <c r="E890" s="39" t="s">
        <v>5</v>
      </c>
    </row>
    <row r="891" spans="1:16" ht="38.25">
      <c r="A891" t="s">
        <v>50</v>
      </c>
      <c s="34" t="s">
        <v>5326</v>
      </c>
      <c s="34" t="s">
        <v>5327</v>
      </c>
      <c s="35" t="s">
        <v>5</v>
      </c>
      <c s="6" t="s">
        <v>5328</v>
      </c>
      <c s="36" t="s">
        <v>151</v>
      </c>
      <c s="37">
        <v>286.218</v>
      </c>
      <c s="36">
        <v>0.0064</v>
      </c>
      <c s="36">
        <f>ROUND(G891*H891,6)</f>
      </c>
      <c r="L891" s="38">
        <v>0</v>
      </c>
      <c s="32">
        <f>ROUND(ROUND(L891,2)*ROUND(G891,3),2)</f>
      </c>
      <c s="36" t="s">
        <v>56</v>
      </c>
      <c>
        <f>(M891*21)/100</f>
      </c>
      <c t="s">
        <v>28</v>
      </c>
    </row>
    <row r="892" spans="1:5" ht="38.25">
      <c r="A892" s="35" t="s">
        <v>57</v>
      </c>
      <c r="E892" s="39" t="s">
        <v>5328</v>
      </c>
    </row>
    <row r="893" spans="1:5" ht="114.75">
      <c r="A893" s="35" t="s">
        <v>59</v>
      </c>
      <c r="E893" s="42" t="s">
        <v>5329</v>
      </c>
    </row>
    <row r="894" spans="1:5" ht="12.75">
      <c r="A894" t="s">
        <v>60</v>
      </c>
      <c r="E894" s="39" t="s">
        <v>5</v>
      </c>
    </row>
    <row r="895" spans="1:16" ht="12.75">
      <c r="A895" t="s">
        <v>50</v>
      </c>
      <c s="34" t="s">
        <v>5330</v>
      </c>
      <c s="34" t="s">
        <v>5331</v>
      </c>
      <c s="35" t="s">
        <v>5</v>
      </c>
      <c s="6" t="s">
        <v>5332</v>
      </c>
      <c s="36" t="s">
        <v>151</v>
      </c>
      <c s="37">
        <v>96.72</v>
      </c>
      <c s="36">
        <v>0.0003</v>
      </c>
      <c s="36">
        <f>ROUND(G895*H895,6)</f>
      </c>
      <c r="L895" s="38">
        <v>0</v>
      </c>
      <c s="32">
        <f>ROUND(ROUND(L895,2)*ROUND(G895,3),2)</f>
      </c>
      <c s="36" t="s">
        <v>56</v>
      </c>
      <c>
        <f>(M895*21)/100</f>
      </c>
      <c t="s">
        <v>28</v>
      </c>
    </row>
    <row r="896" spans="1:5" ht="12.75">
      <c r="A896" s="35" t="s">
        <v>57</v>
      </c>
      <c r="E896" s="39" t="s">
        <v>5332</v>
      </c>
    </row>
    <row r="897" spans="1:5" ht="63.75">
      <c r="A897" s="35" t="s">
        <v>59</v>
      </c>
      <c r="E897" s="42" t="s">
        <v>5333</v>
      </c>
    </row>
    <row r="898" spans="1:5" ht="12.75">
      <c r="A898" t="s">
        <v>60</v>
      </c>
      <c r="E898" s="39" t="s">
        <v>5</v>
      </c>
    </row>
    <row r="899" spans="1:16" ht="12.75">
      <c r="A899" t="s">
        <v>50</v>
      </c>
      <c s="34" t="s">
        <v>5334</v>
      </c>
      <c s="34" t="s">
        <v>5335</v>
      </c>
      <c s="35" t="s">
        <v>5</v>
      </c>
      <c s="6" t="s">
        <v>5336</v>
      </c>
      <c s="36" t="s">
        <v>151</v>
      </c>
      <c s="37">
        <v>35</v>
      </c>
      <c s="36">
        <v>0</v>
      </c>
      <c s="36">
        <f>ROUND(G899*H899,6)</f>
      </c>
      <c r="L899" s="38">
        <v>0</v>
      </c>
      <c s="32">
        <f>ROUND(ROUND(L899,2)*ROUND(G899,3),2)</f>
      </c>
      <c s="36" t="s">
        <v>4573</v>
      </c>
      <c>
        <f>(M899*21)/100</f>
      </c>
      <c t="s">
        <v>28</v>
      </c>
    </row>
    <row r="900" spans="1:5" ht="51">
      <c r="A900" s="35" t="s">
        <v>57</v>
      </c>
      <c r="E900" s="39" t="s">
        <v>5337</v>
      </c>
    </row>
    <row r="901" spans="1:5" ht="51">
      <c r="A901" s="35" t="s">
        <v>59</v>
      </c>
      <c r="E901" s="42" t="s">
        <v>5338</v>
      </c>
    </row>
    <row r="902" spans="1:5" ht="12.75">
      <c r="A902" t="s">
        <v>60</v>
      </c>
      <c r="E902" s="39" t="s">
        <v>5</v>
      </c>
    </row>
    <row r="903" spans="1:16" ht="12.75">
      <c r="A903" t="s">
        <v>50</v>
      </c>
      <c s="34" t="s">
        <v>5339</v>
      </c>
      <c s="34" t="s">
        <v>5340</v>
      </c>
      <c s="35" t="s">
        <v>5</v>
      </c>
      <c s="6" t="s">
        <v>5341</v>
      </c>
      <c s="36" t="s">
        <v>151</v>
      </c>
      <c s="37">
        <v>80.6</v>
      </c>
      <c s="36">
        <v>0</v>
      </c>
      <c s="36">
        <f>ROUND(G903*H903,6)</f>
      </c>
      <c r="L903" s="38">
        <v>0</v>
      </c>
      <c s="32">
        <f>ROUND(ROUND(L903,2)*ROUND(G903,3),2)</f>
      </c>
      <c s="36" t="s">
        <v>4573</v>
      </c>
      <c>
        <f>(M903*21)/100</f>
      </c>
      <c t="s">
        <v>28</v>
      </c>
    </row>
    <row r="904" spans="1:5" ht="51">
      <c r="A904" s="35" t="s">
        <v>57</v>
      </c>
      <c r="E904" s="39" t="s">
        <v>5342</v>
      </c>
    </row>
    <row r="905" spans="1:5" ht="63.75">
      <c r="A905" s="35" t="s">
        <v>59</v>
      </c>
      <c r="E905" s="42" t="s">
        <v>5343</v>
      </c>
    </row>
    <row r="906" spans="1:5" ht="12.75">
      <c r="A906" t="s">
        <v>60</v>
      </c>
      <c r="E906" s="39" t="s">
        <v>5</v>
      </c>
    </row>
    <row r="907" spans="1:16" ht="12.75">
      <c r="A907" t="s">
        <v>50</v>
      </c>
      <c s="34" t="s">
        <v>5344</v>
      </c>
      <c s="34" t="s">
        <v>4939</v>
      </c>
      <c s="35" t="s">
        <v>5</v>
      </c>
      <c s="6" t="s">
        <v>4940</v>
      </c>
      <c s="36" t="s">
        <v>151</v>
      </c>
      <c s="37">
        <v>45.6</v>
      </c>
      <c s="36">
        <v>0</v>
      </c>
      <c s="36">
        <f>ROUND(G907*H907,6)</f>
      </c>
      <c r="L907" s="38">
        <v>0</v>
      </c>
      <c s="32">
        <f>ROUND(ROUND(L907,2)*ROUND(G907,3),2)</f>
      </c>
      <c s="36" t="s">
        <v>4573</v>
      </c>
      <c>
        <f>(M907*21)/100</f>
      </c>
      <c t="s">
        <v>28</v>
      </c>
    </row>
    <row r="908" spans="1:5" ht="51">
      <c r="A908" s="35" t="s">
        <v>57</v>
      </c>
      <c r="E908" s="39" t="s">
        <v>4941</v>
      </c>
    </row>
    <row r="909" spans="1:5" ht="25.5">
      <c r="A909" s="35" t="s">
        <v>59</v>
      </c>
      <c r="E909" s="42" t="s">
        <v>5345</v>
      </c>
    </row>
    <row r="910" spans="1:5" ht="12.75">
      <c r="A910" t="s">
        <v>60</v>
      </c>
      <c r="E910" s="39" t="s">
        <v>5</v>
      </c>
    </row>
    <row r="911" spans="1:16" ht="12.75">
      <c r="A911" t="s">
        <v>50</v>
      </c>
      <c s="34" t="s">
        <v>5346</v>
      </c>
      <c s="34" t="s">
        <v>5347</v>
      </c>
      <c s="35" t="s">
        <v>5</v>
      </c>
      <c s="6" t="s">
        <v>5348</v>
      </c>
      <c s="36" t="s">
        <v>151</v>
      </c>
      <c s="37">
        <v>35</v>
      </c>
      <c s="36">
        <v>0.0004</v>
      </c>
      <c s="36">
        <f>ROUND(G911*H911,6)</f>
      </c>
      <c r="L911" s="38">
        <v>0</v>
      </c>
      <c s="32">
        <f>ROUND(ROUND(L911,2)*ROUND(G911,3),2)</f>
      </c>
      <c s="36" t="s">
        <v>4573</v>
      </c>
      <c>
        <f>(M911*21)/100</f>
      </c>
      <c t="s">
        <v>28</v>
      </c>
    </row>
    <row r="912" spans="1:5" ht="38.25">
      <c r="A912" s="35" t="s">
        <v>57</v>
      </c>
      <c r="E912" s="39" t="s">
        <v>5349</v>
      </c>
    </row>
    <row r="913" spans="1:5" ht="51">
      <c r="A913" s="35" t="s">
        <v>59</v>
      </c>
      <c r="E913" s="42" t="s">
        <v>5350</v>
      </c>
    </row>
    <row r="914" spans="1:5" ht="12.75">
      <c r="A914" t="s">
        <v>60</v>
      </c>
      <c r="E914" s="39" t="s">
        <v>5</v>
      </c>
    </row>
    <row r="915" spans="1:16" ht="12.75">
      <c r="A915" t="s">
        <v>50</v>
      </c>
      <c s="34" t="s">
        <v>5351</v>
      </c>
      <c s="34" t="s">
        <v>5352</v>
      </c>
      <c s="35" t="s">
        <v>5</v>
      </c>
      <c s="6" t="s">
        <v>5353</v>
      </c>
      <c s="36" t="s">
        <v>151</v>
      </c>
      <c s="37">
        <v>194.237</v>
      </c>
      <c s="36">
        <v>0.0004</v>
      </c>
      <c s="36">
        <f>ROUND(G915*H915,6)</f>
      </c>
      <c r="L915" s="38">
        <v>0</v>
      </c>
      <c s="32">
        <f>ROUND(ROUND(L915,2)*ROUND(G915,3),2)</f>
      </c>
      <c s="36" t="s">
        <v>4573</v>
      </c>
      <c>
        <f>(M915*21)/100</f>
      </c>
      <c t="s">
        <v>28</v>
      </c>
    </row>
    <row r="916" spans="1:5" ht="38.25">
      <c r="A916" s="35" t="s">
        <v>57</v>
      </c>
      <c r="E916" s="39" t="s">
        <v>5354</v>
      </c>
    </row>
    <row r="917" spans="1:5" ht="89.25">
      <c r="A917" s="35" t="s">
        <v>59</v>
      </c>
      <c r="E917" s="42" t="s">
        <v>5355</v>
      </c>
    </row>
    <row r="918" spans="1:5" ht="12.75">
      <c r="A918" t="s">
        <v>60</v>
      </c>
      <c r="E918" s="39" t="s">
        <v>5</v>
      </c>
    </row>
    <row r="919" spans="1:16" ht="12.75">
      <c r="A919" t="s">
        <v>50</v>
      </c>
      <c s="34" t="s">
        <v>5356</v>
      </c>
      <c s="34" t="s">
        <v>4943</v>
      </c>
      <c s="35" t="s">
        <v>5</v>
      </c>
      <c s="6" t="s">
        <v>4944</v>
      </c>
      <c s="36" t="s">
        <v>151</v>
      </c>
      <c s="37">
        <v>148.637</v>
      </c>
      <c s="36">
        <v>0</v>
      </c>
      <c s="36">
        <f>ROUND(G919*H919,6)</f>
      </c>
      <c r="L919" s="38">
        <v>0</v>
      </c>
      <c s="32">
        <f>ROUND(ROUND(L919,2)*ROUND(G919,3),2)</f>
      </c>
      <c s="36" t="s">
        <v>4573</v>
      </c>
      <c>
        <f>(M919*21)/100</f>
      </c>
      <c t="s">
        <v>28</v>
      </c>
    </row>
    <row r="920" spans="1:5" ht="51">
      <c r="A920" s="35" t="s">
        <v>57</v>
      </c>
      <c r="E920" s="39" t="s">
        <v>4945</v>
      </c>
    </row>
    <row r="921" spans="1:5" ht="12.75">
      <c r="A921" s="35" t="s">
        <v>59</v>
      </c>
      <c r="E921" s="40" t="s">
        <v>5</v>
      </c>
    </row>
    <row r="922" spans="1:5" ht="12.75">
      <c r="A922" t="s">
        <v>60</v>
      </c>
      <c r="E922" s="39" t="s">
        <v>5</v>
      </c>
    </row>
    <row r="923" spans="1:16" ht="12.75">
      <c r="A923" t="s">
        <v>50</v>
      </c>
      <c s="34" t="s">
        <v>5357</v>
      </c>
      <c s="34" t="s">
        <v>5358</v>
      </c>
      <c s="35" t="s">
        <v>5</v>
      </c>
      <c s="6" t="s">
        <v>5359</v>
      </c>
      <c s="36" t="s">
        <v>151</v>
      </c>
      <c s="37">
        <v>42.954</v>
      </c>
      <c s="36">
        <v>0.00077</v>
      </c>
      <c s="36">
        <f>ROUND(G923*H923,6)</f>
      </c>
      <c r="L923" s="38">
        <v>0</v>
      </c>
      <c s="32">
        <f>ROUND(ROUND(L923,2)*ROUND(G923,3),2)</f>
      </c>
      <c s="36" t="s">
        <v>4573</v>
      </c>
      <c>
        <f>(M923*21)/100</f>
      </c>
      <c t="s">
        <v>28</v>
      </c>
    </row>
    <row r="924" spans="1:5" ht="38.25">
      <c r="A924" s="35" t="s">
        <v>57</v>
      </c>
      <c r="E924" s="39" t="s">
        <v>5360</v>
      </c>
    </row>
    <row r="925" spans="1:5" ht="267.75">
      <c r="A925" s="35" t="s">
        <v>59</v>
      </c>
      <c r="E925" s="42" t="s">
        <v>5361</v>
      </c>
    </row>
    <row r="926" spans="1:5" ht="12.75">
      <c r="A926" t="s">
        <v>60</v>
      </c>
      <c r="E926" s="39" t="s">
        <v>5</v>
      </c>
    </row>
    <row r="927" spans="1:16" ht="12.75">
      <c r="A927" t="s">
        <v>50</v>
      </c>
      <c s="34" t="s">
        <v>5362</v>
      </c>
      <c s="34" t="s">
        <v>5363</v>
      </c>
      <c s="35" t="s">
        <v>5</v>
      </c>
      <c s="6" t="s">
        <v>5364</v>
      </c>
      <c s="36" t="s">
        <v>151</v>
      </c>
      <c s="37">
        <v>445.43</v>
      </c>
      <c s="36">
        <v>3E-05</v>
      </c>
      <c s="36">
        <f>ROUND(G927*H927,6)</f>
      </c>
      <c r="L927" s="38">
        <v>0</v>
      </c>
      <c s="32">
        <f>ROUND(ROUND(L927,2)*ROUND(G927,3),2)</f>
      </c>
      <c s="36" t="s">
        <v>4573</v>
      </c>
      <c>
        <f>(M927*21)/100</f>
      </c>
      <c t="s">
        <v>28</v>
      </c>
    </row>
    <row r="928" spans="1:5" ht="38.25">
      <c r="A928" s="35" t="s">
        <v>57</v>
      </c>
      <c r="E928" s="39" t="s">
        <v>5365</v>
      </c>
    </row>
    <row r="929" spans="1:5" ht="267.75">
      <c r="A929" s="35" t="s">
        <v>59</v>
      </c>
      <c r="E929" s="42" t="s">
        <v>5366</v>
      </c>
    </row>
    <row r="930" spans="1:5" ht="12.75">
      <c r="A930" t="s">
        <v>60</v>
      </c>
      <c r="E930" s="39" t="s">
        <v>5</v>
      </c>
    </row>
    <row r="931" spans="1:16" ht="12.75">
      <c r="A931" t="s">
        <v>50</v>
      </c>
      <c s="34" t="s">
        <v>5367</v>
      </c>
      <c s="34" t="s">
        <v>5368</v>
      </c>
      <c s="35" t="s">
        <v>5</v>
      </c>
      <c s="6" t="s">
        <v>5369</v>
      </c>
      <c s="36" t="s">
        <v>151</v>
      </c>
      <c s="37">
        <v>35</v>
      </c>
      <c s="36">
        <v>0</v>
      </c>
      <c s="36">
        <f>ROUND(G931*H931,6)</f>
      </c>
      <c r="L931" s="38">
        <v>0</v>
      </c>
      <c s="32">
        <f>ROUND(ROUND(L931,2)*ROUND(G931,3),2)</f>
      </c>
      <c s="36" t="s">
        <v>4573</v>
      </c>
      <c>
        <f>(M931*21)/100</f>
      </c>
      <c t="s">
        <v>28</v>
      </c>
    </row>
    <row r="932" spans="1:5" ht="38.25">
      <c r="A932" s="35" t="s">
        <v>57</v>
      </c>
      <c r="E932" s="39" t="s">
        <v>5370</v>
      </c>
    </row>
    <row r="933" spans="1:5" ht="51">
      <c r="A933" s="35" t="s">
        <v>59</v>
      </c>
      <c r="E933" s="42" t="s">
        <v>5350</v>
      </c>
    </row>
    <row r="934" spans="1:5" ht="12.75">
      <c r="A934" t="s">
        <v>60</v>
      </c>
      <c r="E934" s="39" t="s">
        <v>5</v>
      </c>
    </row>
    <row r="935" spans="1:16" ht="12.75">
      <c r="A935" t="s">
        <v>50</v>
      </c>
      <c s="34" t="s">
        <v>5371</v>
      </c>
      <c s="34" t="s">
        <v>5372</v>
      </c>
      <c s="35" t="s">
        <v>5</v>
      </c>
      <c s="6" t="s">
        <v>5373</v>
      </c>
      <c s="36" t="s">
        <v>151</v>
      </c>
      <c s="37">
        <v>45.6</v>
      </c>
      <c s="36">
        <v>0</v>
      </c>
      <c s="36">
        <f>ROUND(G935*H935,6)</f>
      </c>
      <c r="L935" s="38">
        <v>0</v>
      </c>
      <c s="32">
        <f>ROUND(ROUND(L935,2)*ROUND(G935,3),2)</f>
      </c>
      <c s="36" t="s">
        <v>4573</v>
      </c>
      <c>
        <f>(M935*21)/100</f>
      </c>
      <c t="s">
        <v>28</v>
      </c>
    </row>
    <row r="936" spans="1:5" ht="38.25">
      <c r="A936" s="35" t="s">
        <v>57</v>
      </c>
      <c r="E936" s="39" t="s">
        <v>5374</v>
      </c>
    </row>
    <row r="937" spans="1:5" ht="25.5">
      <c r="A937" s="35" t="s">
        <v>59</v>
      </c>
      <c r="E937" s="42" t="s">
        <v>5375</v>
      </c>
    </row>
    <row r="938" spans="1:5" ht="12.75">
      <c r="A938" t="s">
        <v>60</v>
      </c>
      <c r="E938" s="39" t="s">
        <v>5</v>
      </c>
    </row>
    <row r="939" spans="1:16" ht="12.75">
      <c r="A939" t="s">
        <v>50</v>
      </c>
      <c s="34" t="s">
        <v>5376</v>
      </c>
      <c s="34" t="s">
        <v>5377</v>
      </c>
      <c s="35" t="s">
        <v>5</v>
      </c>
      <c s="6" t="s">
        <v>5378</v>
      </c>
      <c s="36" t="s">
        <v>69</v>
      </c>
      <c s="37">
        <v>35</v>
      </c>
      <c s="36">
        <v>0.00053</v>
      </c>
      <c s="36">
        <f>ROUND(G939*H939,6)</f>
      </c>
      <c r="L939" s="38">
        <v>0</v>
      </c>
      <c s="32">
        <f>ROUND(ROUND(L939,2)*ROUND(G939,3),2)</f>
      </c>
      <c s="36" t="s">
        <v>4573</v>
      </c>
      <c>
        <f>(M939*21)/100</f>
      </c>
      <c t="s">
        <v>28</v>
      </c>
    </row>
    <row r="940" spans="1:5" ht="38.25">
      <c r="A940" s="35" t="s">
        <v>57</v>
      </c>
      <c r="E940" s="39" t="s">
        <v>5379</v>
      </c>
    </row>
    <row r="941" spans="1:5" ht="25.5">
      <c r="A941" s="35" t="s">
        <v>59</v>
      </c>
      <c r="E941" s="42" t="s">
        <v>5380</v>
      </c>
    </row>
    <row r="942" spans="1:5" ht="12.75">
      <c r="A942" t="s">
        <v>60</v>
      </c>
      <c r="E942" s="39" t="s">
        <v>5</v>
      </c>
    </row>
    <row r="943" spans="1:16" ht="25.5">
      <c r="A943" t="s">
        <v>50</v>
      </c>
      <c s="34" t="s">
        <v>5381</v>
      </c>
      <c s="34" t="s">
        <v>5382</v>
      </c>
      <c s="35" t="s">
        <v>5</v>
      </c>
      <c s="6" t="s">
        <v>5383</v>
      </c>
      <c s="36" t="s">
        <v>151</v>
      </c>
      <c s="37">
        <v>96</v>
      </c>
      <c s="36">
        <v>0</v>
      </c>
      <c s="36">
        <f>ROUND(G943*H943,6)</f>
      </c>
      <c r="L943" s="38">
        <v>0</v>
      </c>
      <c s="32">
        <f>ROUND(ROUND(L943,2)*ROUND(G943,3),2)</f>
      </c>
      <c s="36" t="s">
        <v>4573</v>
      </c>
      <c>
        <f>(M943*21)/100</f>
      </c>
      <c t="s">
        <v>28</v>
      </c>
    </row>
    <row r="944" spans="1:5" ht="51">
      <c r="A944" s="35" t="s">
        <v>57</v>
      </c>
      <c r="E944" s="39" t="s">
        <v>5384</v>
      </c>
    </row>
    <row r="945" spans="1:5" ht="12.75">
      <c r="A945" s="35" t="s">
        <v>59</v>
      </c>
      <c r="E945" s="40" t="s">
        <v>5385</v>
      </c>
    </row>
    <row r="946" spans="1:5" ht="12.75">
      <c r="A946" t="s">
        <v>60</v>
      </c>
      <c r="E946" s="39" t="s">
        <v>5</v>
      </c>
    </row>
    <row r="947" spans="1:16" ht="25.5">
      <c r="A947" t="s">
        <v>50</v>
      </c>
      <c s="34" t="s">
        <v>5386</v>
      </c>
      <c s="34" t="s">
        <v>5387</v>
      </c>
      <c s="35" t="s">
        <v>5</v>
      </c>
      <c s="6" t="s">
        <v>5388</v>
      </c>
      <c s="36" t="s">
        <v>55</v>
      </c>
      <c s="37">
        <v>7.06</v>
      </c>
      <c s="36">
        <v>0</v>
      </c>
      <c s="36">
        <f>ROUND(G947*H947,6)</f>
      </c>
      <c r="L947" s="38">
        <v>0</v>
      </c>
      <c s="32">
        <f>ROUND(ROUND(L947,2)*ROUND(G947,3),2)</f>
      </c>
      <c s="36" t="s">
        <v>4573</v>
      </c>
      <c>
        <f>(M947*21)/100</f>
      </c>
      <c t="s">
        <v>28</v>
      </c>
    </row>
    <row r="948" spans="1:5" ht="63.75">
      <c r="A948" s="35" t="s">
        <v>57</v>
      </c>
      <c r="E948" s="39" t="s">
        <v>5389</v>
      </c>
    </row>
    <row r="949" spans="1:5" ht="12.75">
      <c r="A949" s="35" t="s">
        <v>59</v>
      </c>
      <c r="E949" s="40" t="s">
        <v>5390</v>
      </c>
    </row>
    <row r="950" spans="1:5" ht="12.75">
      <c r="A950" t="s">
        <v>60</v>
      </c>
      <c r="E950" s="39" t="s">
        <v>5</v>
      </c>
    </row>
    <row r="951" spans="1:16" ht="12.75">
      <c r="A951" t="s">
        <v>50</v>
      </c>
      <c s="34" t="s">
        <v>5391</v>
      </c>
      <c s="34" t="s">
        <v>5392</v>
      </c>
      <c s="35" t="s">
        <v>5</v>
      </c>
      <c s="6" t="s">
        <v>5393</v>
      </c>
      <c s="36" t="s">
        <v>55</v>
      </c>
      <c s="37">
        <v>7.06</v>
      </c>
      <c s="36">
        <v>0</v>
      </c>
      <c s="36">
        <f>ROUND(G951*H951,6)</f>
      </c>
      <c r="L951" s="38">
        <v>0</v>
      </c>
      <c s="32">
        <f>ROUND(ROUND(L951,2)*ROUND(G951,3),2)</f>
      </c>
      <c s="36" t="s">
        <v>4573</v>
      </c>
      <c>
        <f>(M951*21)/100</f>
      </c>
      <c t="s">
        <v>28</v>
      </c>
    </row>
    <row r="952" spans="1:5" ht="63.75">
      <c r="A952" s="35" t="s">
        <v>57</v>
      </c>
      <c r="E952" s="39" t="s">
        <v>5394</v>
      </c>
    </row>
    <row r="953" spans="1:5" ht="12.75">
      <c r="A953" s="35" t="s">
        <v>59</v>
      </c>
      <c r="E953" s="40" t="s">
        <v>5390</v>
      </c>
    </row>
    <row r="954" spans="1:5" ht="12.75">
      <c r="A954" t="s">
        <v>60</v>
      </c>
      <c r="E954" s="39" t="s">
        <v>5</v>
      </c>
    </row>
    <row r="955" spans="1:16" ht="12.75">
      <c r="A955" t="s">
        <v>50</v>
      </c>
      <c s="34" t="s">
        <v>5395</v>
      </c>
      <c s="34" t="s">
        <v>5396</v>
      </c>
      <c s="35" t="s">
        <v>5</v>
      </c>
      <c s="6" t="s">
        <v>5397</v>
      </c>
      <c s="36" t="s">
        <v>151</v>
      </c>
      <c s="37">
        <v>178.368</v>
      </c>
      <c s="36">
        <v>0</v>
      </c>
      <c s="36">
        <f>ROUND(G955*H955,6)</f>
      </c>
      <c r="L955" s="38">
        <v>0</v>
      </c>
      <c s="32">
        <f>ROUND(ROUND(L955,2)*ROUND(G955,3),2)</f>
      </c>
      <c s="36" t="s">
        <v>56</v>
      </c>
      <c>
        <f>(M955*21)/100</f>
      </c>
      <c t="s">
        <v>28</v>
      </c>
    </row>
    <row r="956" spans="1:5" ht="12.75">
      <c r="A956" s="35" t="s">
        <v>57</v>
      </c>
      <c r="E956" s="39" t="s">
        <v>5397</v>
      </c>
    </row>
    <row r="957" spans="1:5" ht="12.75">
      <c r="A957" s="35" t="s">
        <v>59</v>
      </c>
      <c r="E957" s="40" t="s">
        <v>5398</v>
      </c>
    </row>
    <row r="958" spans="1:5" ht="12.75">
      <c r="A958" t="s">
        <v>60</v>
      </c>
      <c r="E958" s="39" t="s">
        <v>5</v>
      </c>
    </row>
    <row r="959" spans="1:16" ht="12.75">
      <c r="A959" t="s">
        <v>50</v>
      </c>
      <c s="34" t="s">
        <v>5399</v>
      </c>
      <c s="34" t="s">
        <v>5400</v>
      </c>
      <c s="35" t="s">
        <v>5</v>
      </c>
      <c s="6" t="s">
        <v>5401</v>
      </c>
      <c s="36" t="s">
        <v>1281</v>
      </c>
      <c s="37">
        <v>1</v>
      </c>
      <c s="36">
        <v>0.00018</v>
      </c>
      <c s="36">
        <f>ROUND(G959*H959,6)</f>
      </c>
      <c r="L959" s="38">
        <v>0</v>
      </c>
      <c s="32">
        <f>ROUND(ROUND(L959,2)*ROUND(G959,3),2)</f>
      </c>
      <c s="36" t="s">
        <v>56</v>
      </c>
      <c>
        <f>(M959*21)/100</f>
      </c>
      <c t="s">
        <v>28</v>
      </c>
    </row>
    <row r="960" spans="1:5" ht="38.25">
      <c r="A960" s="35" t="s">
        <v>57</v>
      </c>
      <c r="E960" s="39" t="s">
        <v>5402</v>
      </c>
    </row>
    <row r="961" spans="1:5" ht="25.5">
      <c r="A961" s="35" t="s">
        <v>59</v>
      </c>
      <c r="E961" s="42" t="s">
        <v>5403</v>
      </c>
    </row>
    <row r="962" spans="1:5" ht="12.75">
      <c r="A962" t="s">
        <v>60</v>
      </c>
      <c r="E962" s="39" t="s">
        <v>5</v>
      </c>
    </row>
    <row r="963" spans="1:13" ht="12.75">
      <c r="A963" t="s">
        <v>47</v>
      </c>
      <c r="C963" s="31" t="s">
        <v>5404</v>
      </c>
      <c r="E963" s="33" t="s">
        <v>5405</v>
      </c>
      <c r="J963" s="32">
        <f>0</f>
      </c>
      <c s="32">
        <f>0</f>
      </c>
      <c s="32">
        <f>0+L964+L968+L972+L976+L980</f>
      </c>
      <c s="32">
        <f>0+M964+M968+M972+M976+M980</f>
      </c>
    </row>
    <row r="964" spans="1:16" ht="25.5">
      <c r="A964" t="s">
        <v>50</v>
      </c>
      <c s="34" t="s">
        <v>5406</v>
      </c>
      <c s="34" t="s">
        <v>5407</v>
      </c>
      <c s="35" t="s">
        <v>5</v>
      </c>
      <c s="6" t="s">
        <v>5408</v>
      </c>
      <c s="36" t="s">
        <v>151</v>
      </c>
      <c s="37">
        <v>74.055</v>
      </c>
      <c s="36">
        <v>0</v>
      </c>
      <c s="36">
        <f>ROUND(G964*H964,6)</f>
      </c>
      <c r="L964" s="38">
        <v>0</v>
      </c>
      <c s="32">
        <f>ROUND(ROUND(L964,2)*ROUND(G964,3),2)</f>
      </c>
      <c s="36" t="s">
        <v>4573</v>
      </c>
      <c>
        <f>(M964*21)/100</f>
      </c>
      <c t="s">
        <v>28</v>
      </c>
    </row>
    <row r="965" spans="1:5" ht="89.25">
      <c r="A965" s="35" t="s">
        <v>57</v>
      </c>
      <c r="E965" s="39" t="s">
        <v>5409</v>
      </c>
    </row>
    <row r="966" spans="1:5" ht="38.25">
      <c r="A966" s="35" t="s">
        <v>59</v>
      </c>
      <c r="E966" s="40" t="s">
        <v>5410</v>
      </c>
    </row>
    <row r="967" spans="1:5" ht="12.75">
      <c r="A967" t="s">
        <v>60</v>
      </c>
      <c r="E967" s="39" t="s">
        <v>5</v>
      </c>
    </row>
    <row r="968" spans="1:16" ht="25.5">
      <c r="A968" t="s">
        <v>50</v>
      </c>
      <c s="34" t="s">
        <v>5411</v>
      </c>
      <c s="34" t="s">
        <v>5412</v>
      </c>
      <c s="35" t="s">
        <v>5</v>
      </c>
      <c s="6" t="s">
        <v>5413</v>
      </c>
      <c s="36" t="s">
        <v>151</v>
      </c>
      <c s="37">
        <v>118.39</v>
      </c>
      <c s="36">
        <v>0</v>
      </c>
      <c s="36">
        <f>ROUND(G968*H968,6)</f>
      </c>
      <c r="L968" s="38">
        <v>0</v>
      </c>
      <c s="32">
        <f>ROUND(ROUND(L968,2)*ROUND(G968,3),2)</f>
      </c>
      <c s="36" t="s">
        <v>4573</v>
      </c>
      <c>
        <f>(M968*21)/100</f>
      </c>
      <c t="s">
        <v>28</v>
      </c>
    </row>
    <row r="969" spans="1:5" ht="89.25">
      <c r="A969" s="35" t="s">
        <v>57</v>
      </c>
      <c r="E969" s="39" t="s">
        <v>5414</v>
      </c>
    </row>
    <row r="970" spans="1:5" ht="38.25">
      <c r="A970" s="35" t="s">
        <v>59</v>
      </c>
      <c r="E970" s="40" t="s">
        <v>5415</v>
      </c>
    </row>
    <row r="971" spans="1:5" ht="12.75">
      <c r="A971" t="s">
        <v>60</v>
      </c>
      <c r="E971" s="39" t="s">
        <v>5</v>
      </c>
    </row>
    <row r="972" spans="1:16" ht="12.75">
      <c r="A972" t="s">
        <v>50</v>
      </c>
      <c s="34" t="s">
        <v>5416</v>
      </c>
      <c s="34" t="s">
        <v>5417</v>
      </c>
      <c s="35" t="s">
        <v>5</v>
      </c>
      <c s="6" t="s">
        <v>5418</v>
      </c>
      <c s="36" t="s">
        <v>151</v>
      </c>
      <c s="37">
        <v>48.517</v>
      </c>
      <c s="36">
        <v>0</v>
      </c>
      <c s="36">
        <f>ROUND(G972*H972,6)</f>
      </c>
      <c r="L972" s="38">
        <v>0</v>
      </c>
      <c s="32">
        <f>ROUND(ROUND(L972,2)*ROUND(G972,3),2)</f>
      </c>
      <c s="36" t="s">
        <v>4573</v>
      </c>
      <c>
        <f>(M972*21)/100</f>
      </c>
      <c t="s">
        <v>28</v>
      </c>
    </row>
    <row r="973" spans="1:5" ht="76.5">
      <c r="A973" s="35" t="s">
        <v>57</v>
      </c>
      <c r="E973" s="39" t="s">
        <v>5419</v>
      </c>
    </row>
    <row r="974" spans="1:5" ht="76.5">
      <c r="A974" s="35" t="s">
        <v>59</v>
      </c>
      <c r="E974" s="42" t="s">
        <v>5420</v>
      </c>
    </row>
    <row r="975" spans="1:5" ht="12.75">
      <c r="A975" t="s">
        <v>60</v>
      </c>
      <c r="E975" s="39" t="s">
        <v>5</v>
      </c>
    </row>
    <row r="976" spans="1:16" ht="12.75">
      <c r="A976" t="s">
        <v>50</v>
      </c>
      <c s="34" t="s">
        <v>5421</v>
      </c>
      <c s="34" t="s">
        <v>5422</v>
      </c>
      <c s="35" t="s">
        <v>5</v>
      </c>
      <c s="6" t="s">
        <v>5423</v>
      </c>
      <c s="36" t="s">
        <v>151</v>
      </c>
      <c s="37">
        <v>234.834</v>
      </c>
      <c s="36">
        <v>0</v>
      </c>
      <c s="36">
        <f>ROUND(G976*H976,6)</f>
      </c>
      <c r="L976" s="38">
        <v>0</v>
      </c>
      <c s="32">
        <f>ROUND(ROUND(L976,2)*ROUND(G976,3),2)</f>
      </c>
      <c s="36" t="s">
        <v>4573</v>
      </c>
      <c>
        <f>(M976*21)/100</f>
      </c>
      <c t="s">
        <v>28</v>
      </c>
    </row>
    <row r="977" spans="1:5" ht="76.5">
      <c r="A977" s="35" t="s">
        <v>57</v>
      </c>
      <c r="E977" s="39" t="s">
        <v>5424</v>
      </c>
    </row>
    <row r="978" spans="1:5" ht="204">
      <c r="A978" s="35" t="s">
        <v>59</v>
      </c>
      <c r="E978" s="42" t="s">
        <v>5425</v>
      </c>
    </row>
    <row r="979" spans="1:5" ht="12.75">
      <c r="A979" t="s">
        <v>60</v>
      </c>
      <c r="E979" s="39" t="s">
        <v>5</v>
      </c>
    </row>
    <row r="980" spans="1:16" ht="12.75">
      <c r="A980" t="s">
        <v>50</v>
      </c>
      <c s="34" t="s">
        <v>5426</v>
      </c>
      <c s="34" t="s">
        <v>5427</v>
      </c>
      <c s="35" t="s">
        <v>5</v>
      </c>
      <c s="6" t="s">
        <v>5428</v>
      </c>
      <c s="36" t="s">
        <v>144</v>
      </c>
      <c s="37">
        <v>27.081</v>
      </c>
      <c s="36">
        <v>0</v>
      </c>
      <c s="36">
        <f>ROUND(G980*H980,6)</f>
      </c>
      <c r="L980" s="38">
        <v>0</v>
      </c>
      <c s="32">
        <f>ROUND(ROUND(L980,2)*ROUND(G980,3),2)</f>
      </c>
      <c s="36" t="s">
        <v>56</v>
      </c>
      <c>
        <f>(M980*21)/100</f>
      </c>
      <c t="s">
        <v>28</v>
      </c>
    </row>
    <row r="981" spans="1:5" ht="51">
      <c r="A981" s="35" t="s">
        <v>57</v>
      </c>
      <c r="E981" s="39" t="s">
        <v>5429</v>
      </c>
    </row>
    <row r="982" spans="1:5" ht="38.25">
      <c r="A982" s="35" t="s">
        <v>59</v>
      </c>
      <c r="E982" s="42" t="s">
        <v>5430</v>
      </c>
    </row>
    <row r="983" spans="1:5" ht="12.75">
      <c r="A983" t="s">
        <v>60</v>
      </c>
      <c r="E983" s="39" t="s">
        <v>5</v>
      </c>
    </row>
    <row r="984" spans="1:13" ht="12.75">
      <c r="A984" t="s">
        <v>47</v>
      </c>
      <c r="C984" s="31" t="s">
        <v>5431</v>
      </c>
      <c r="E984" s="33" t="s">
        <v>5432</v>
      </c>
      <c r="J984" s="32">
        <f>0</f>
      </c>
      <c s="32">
        <f>0</f>
      </c>
      <c s="32">
        <f>0+L985+L989+L993+L997+L1001+L1005+L1009+L1013+L1017+L1021+L1025+L1029+L1033+L1037+L1041+L1045+L1049+L1053+L1057</f>
      </c>
      <c s="32">
        <f>0+M985+M989+M993+M997+M1001+M1005+M1009+M1013+M1017+M1021+M1025+M1029+M1033+M1037+M1041+M1045+M1049+M1053+M1057</f>
      </c>
    </row>
    <row r="985" spans="1:16" ht="12.75">
      <c r="A985" t="s">
        <v>50</v>
      </c>
      <c s="34" t="s">
        <v>5433</v>
      </c>
      <c s="34" t="s">
        <v>5434</v>
      </c>
      <c s="35" t="s">
        <v>5</v>
      </c>
      <c s="6" t="s">
        <v>5435</v>
      </c>
      <c s="36" t="s">
        <v>151</v>
      </c>
      <c s="37">
        <v>386.086</v>
      </c>
      <c s="36">
        <v>0.0005</v>
      </c>
      <c s="36">
        <f>ROUND(G985*H985,6)</f>
      </c>
      <c r="L985" s="38">
        <v>0</v>
      </c>
      <c s="32">
        <f>ROUND(ROUND(L985,2)*ROUND(G985,3),2)</f>
      </c>
      <c s="36" t="s">
        <v>56</v>
      </c>
      <c>
        <f>(M985*21)/100</f>
      </c>
      <c t="s">
        <v>28</v>
      </c>
    </row>
    <row r="986" spans="1:5" ht="12.75">
      <c r="A986" s="35" t="s">
        <v>57</v>
      </c>
      <c r="E986" s="39" t="s">
        <v>5435</v>
      </c>
    </row>
    <row r="987" spans="1:5" ht="25.5">
      <c r="A987" s="35" t="s">
        <v>59</v>
      </c>
      <c r="E987" s="42" t="s">
        <v>5436</v>
      </c>
    </row>
    <row r="988" spans="1:5" ht="12.75">
      <c r="A988" t="s">
        <v>60</v>
      </c>
      <c r="E988" s="39" t="s">
        <v>5</v>
      </c>
    </row>
    <row r="989" spans="1:16" ht="12.75">
      <c r="A989" t="s">
        <v>50</v>
      </c>
      <c s="34" t="s">
        <v>5437</v>
      </c>
      <c s="34" t="s">
        <v>5314</v>
      </c>
      <c s="35" t="s">
        <v>5</v>
      </c>
      <c s="6" t="s">
        <v>5315</v>
      </c>
      <c s="36" t="s">
        <v>151</v>
      </c>
      <c s="37">
        <v>168.234</v>
      </c>
      <c s="36">
        <v>0.0005</v>
      </c>
      <c s="36">
        <f>ROUND(G989*H989,6)</f>
      </c>
      <c r="L989" s="38">
        <v>0</v>
      </c>
      <c s="32">
        <f>ROUND(ROUND(L989,2)*ROUND(G989,3),2)</f>
      </c>
      <c s="36" t="s">
        <v>56</v>
      </c>
      <c>
        <f>(M989*21)/100</f>
      </c>
      <c t="s">
        <v>28</v>
      </c>
    </row>
    <row r="990" spans="1:5" ht="12.75">
      <c r="A990" s="35" t="s">
        <v>57</v>
      </c>
      <c r="E990" s="39" t="s">
        <v>5315</v>
      </c>
    </row>
    <row r="991" spans="1:5" ht="127.5">
      <c r="A991" s="35" t="s">
        <v>59</v>
      </c>
      <c r="E991" s="42" t="s">
        <v>5438</v>
      </c>
    </row>
    <row r="992" spans="1:5" ht="12.75">
      <c r="A992" t="s">
        <v>60</v>
      </c>
      <c r="E992" s="39" t="s">
        <v>5</v>
      </c>
    </row>
    <row r="993" spans="1:16" ht="12.75">
      <c r="A993" t="s">
        <v>50</v>
      </c>
      <c s="34" t="s">
        <v>5439</v>
      </c>
      <c s="34" t="s">
        <v>5440</v>
      </c>
      <c s="35" t="s">
        <v>5</v>
      </c>
      <c s="6" t="s">
        <v>5441</v>
      </c>
      <c s="36" t="s">
        <v>151</v>
      </c>
      <c s="37">
        <v>447.678</v>
      </c>
      <c s="36">
        <v>0.0015</v>
      </c>
      <c s="36">
        <f>ROUND(G993*H993,6)</f>
      </c>
      <c r="L993" s="38">
        <v>0</v>
      </c>
      <c s="32">
        <f>ROUND(ROUND(L993,2)*ROUND(G993,3),2)</f>
      </c>
      <c s="36" t="s">
        <v>56</v>
      </c>
      <c>
        <f>(M993*21)/100</f>
      </c>
      <c t="s">
        <v>28</v>
      </c>
    </row>
    <row r="994" spans="1:5" ht="12.75">
      <c r="A994" s="35" t="s">
        <v>57</v>
      </c>
      <c r="E994" s="39" t="s">
        <v>5441</v>
      </c>
    </row>
    <row r="995" spans="1:5" ht="76.5">
      <c r="A995" s="35" t="s">
        <v>59</v>
      </c>
      <c r="E995" s="42" t="s">
        <v>5442</v>
      </c>
    </row>
    <row r="996" spans="1:5" ht="12.75">
      <c r="A996" t="s">
        <v>60</v>
      </c>
      <c r="E996" s="39" t="s">
        <v>5</v>
      </c>
    </row>
    <row r="997" spans="1:16" ht="12.75">
      <c r="A997" t="s">
        <v>50</v>
      </c>
      <c s="34" t="s">
        <v>5443</v>
      </c>
      <c s="34" t="s">
        <v>5444</v>
      </c>
      <c s="35" t="s">
        <v>5</v>
      </c>
      <c s="6" t="s">
        <v>5445</v>
      </c>
      <c s="36" t="s">
        <v>151</v>
      </c>
      <c s="37">
        <v>165.24</v>
      </c>
      <c s="36">
        <v>0.0024</v>
      </c>
      <c s="36">
        <f>ROUND(G997*H997,6)</f>
      </c>
      <c r="L997" s="38">
        <v>0</v>
      </c>
      <c s="32">
        <f>ROUND(ROUND(L997,2)*ROUND(G997,3),2)</f>
      </c>
      <c s="36" t="s">
        <v>56</v>
      </c>
      <c>
        <f>(M997*21)/100</f>
      </c>
      <c t="s">
        <v>28</v>
      </c>
    </row>
    <row r="998" spans="1:5" ht="12.75">
      <c r="A998" s="35" t="s">
        <v>57</v>
      </c>
      <c r="E998" s="39" t="s">
        <v>5445</v>
      </c>
    </row>
    <row r="999" spans="1:5" ht="25.5">
      <c r="A999" s="35" t="s">
        <v>59</v>
      </c>
      <c r="E999" s="42" t="s">
        <v>5446</v>
      </c>
    </row>
    <row r="1000" spans="1:5" ht="12.75">
      <c r="A1000" t="s">
        <v>60</v>
      </c>
      <c r="E1000" s="39" t="s">
        <v>5</v>
      </c>
    </row>
    <row r="1001" spans="1:16" ht="12.75">
      <c r="A1001" t="s">
        <v>50</v>
      </c>
      <c s="34" t="s">
        <v>5447</v>
      </c>
      <c s="34" t="s">
        <v>5448</v>
      </c>
      <c s="35" t="s">
        <v>5</v>
      </c>
      <c s="6" t="s">
        <v>5449</v>
      </c>
      <c s="36" t="s">
        <v>151</v>
      </c>
      <c s="37">
        <v>166.009</v>
      </c>
      <c s="36">
        <v>0.005</v>
      </c>
      <c s="36">
        <f>ROUND(G1001*H1001,6)</f>
      </c>
      <c r="L1001" s="38">
        <v>0</v>
      </c>
      <c s="32">
        <f>ROUND(ROUND(L1001,2)*ROUND(G1001,3),2)</f>
      </c>
      <c s="36" t="s">
        <v>56</v>
      </c>
      <c>
        <f>(M1001*21)/100</f>
      </c>
      <c t="s">
        <v>28</v>
      </c>
    </row>
    <row r="1002" spans="1:5" ht="12.75">
      <c r="A1002" s="35" t="s">
        <v>57</v>
      </c>
      <c r="E1002" s="39" t="s">
        <v>5449</v>
      </c>
    </row>
    <row r="1003" spans="1:5" ht="127.5">
      <c r="A1003" s="35" t="s">
        <v>59</v>
      </c>
      <c r="E1003" s="42" t="s">
        <v>5450</v>
      </c>
    </row>
    <row r="1004" spans="1:5" ht="12.75">
      <c r="A1004" t="s">
        <v>60</v>
      </c>
      <c r="E1004" s="39" t="s">
        <v>5</v>
      </c>
    </row>
    <row r="1005" spans="1:16" ht="12.75">
      <c r="A1005" t="s">
        <v>50</v>
      </c>
      <c s="34" t="s">
        <v>5451</v>
      </c>
      <c s="34" t="s">
        <v>5452</v>
      </c>
      <c s="35" t="s">
        <v>5</v>
      </c>
      <c s="6" t="s">
        <v>5453</v>
      </c>
      <c s="36" t="s">
        <v>151</v>
      </c>
      <c s="37">
        <v>70.578</v>
      </c>
      <c s="36">
        <v>0.007</v>
      </c>
      <c s="36">
        <f>ROUND(G1005*H1005,6)</f>
      </c>
      <c r="L1005" s="38">
        <v>0</v>
      </c>
      <c s="32">
        <f>ROUND(ROUND(L1005,2)*ROUND(G1005,3),2)</f>
      </c>
      <c s="36" t="s">
        <v>56</v>
      </c>
      <c>
        <f>(M1005*21)/100</f>
      </c>
      <c t="s">
        <v>28</v>
      </c>
    </row>
    <row r="1006" spans="1:5" ht="12.75">
      <c r="A1006" s="35" t="s">
        <v>57</v>
      </c>
      <c r="E1006" s="39" t="s">
        <v>5453</v>
      </c>
    </row>
    <row r="1007" spans="1:5" ht="63.75">
      <c r="A1007" s="35" t="s">
        <v>59</v>
      </c>
      <c r="E1007" s="42" t="s">
        <v>5454</v>
      </c>
    </row>
    <row r="1008" spans="1:5" ht="12.75">
      <c r="A1008" t="s">
        <v>60</v>
      </c>
      <c r="E1008" s="39" t="s">
        <v>5</v>
      </c>
    </row>
    <row r="1009" spans="1:16" ht="12.75">
      <c r="A1009" t="s">
        <v>50</v>
      </c>
      <c s="34" t="s">
        <v>5455</v>
      </c>
      <c s="34" t="s">
        <v>5456</v>
      </c>
      <c s="35" t="s">
        <v>5</v>
      </c>
      <c s="6" t="s">
        <v>5457</v>
      </c>
      <c s="36" t="s">
        <v>151</v>
      </c>
      <c s="37">
        <v>6.096</v>
      </c>
      <c s="36">
        <v>0.0072</v>
      </c>
      <c s="36">
        <f>ROUND(G1009*H1009,6)</f>
      </c>
      <c r="L1009" s="38">
        <v>0</v>
      </c>
      <c s="32">
        <f>ROUND(ROUND(L1009,2)*ROUND(G1009,3),2)</f>
      </c>
      <c s="36" t="s">
        <v>56</v>
      </c>
      <c>
        <f>(M1009*21)/100</f>
      </c>
      <c t="s">
        <v>28</v>
      </c>
    </row>
    <row r="1010" spans="1:5" ht="12.75">
      <c r="A1010" s="35" t="s">
        <v>57</v>
      </c>
      <c r="E1010" s="39" t="s">
        <v>5457</v>
      </c>
    </row>
    <row r="1011" spans="1:5" ht="51">
      <c r="A1011" s="35" t="s">
        <v>59</v>
      </c>
      <c r="E1011" s="42" t="s">
        <v>5458</v>
      </c>
    </row>
    <row r="1012" spans="1:5" ht="12.75">
      <c r="A1012" t="s">
        <v>60</v>
      </c>
      <c r="E1012" s="39" t="s">
        <v>5</v>
      </c>
    </row>
    <row r="1013" spans="1:16" ht="12.75">
      <c r="A1013" t="s">
        <v>50</v>
      </c>
      <c s="34" t="s">
        <v>5459</v>
      </c>
      <c s="34" t="s">
        <v>5460</v>
      </c>
      <c s="35" t="s">
        <v>5</v>
      </c>
      <c s="6" t="s">
        <v>5461</v>
      </c>
      <c s="36" t="s">
        <v>151</v>
      </c>
      <c s="37">
        <v>12.69</v>
      </c>
      <c s="36">
        <v>0.021</v>
      </c>
      <c s="36">
        <f>ROUND(G1013*H1013,6)</f>
      </c>
      <c r="L1013" s="38">
        <v>0</v>
      </c>
      <c s="32">
        <f>ROUND(ROUND(L1013,2)*ROUND(G1013,3),2)</f>
      </c>
      <c s="36" t="s">
        <v>56</v>
      </c>
      <c>
        <f>(M1013*21)/100</f>
      </c>
      <c t="s">
        <v>28</v>
      </c>
    </row>
    <row r="1014" spans="1:5" ht="12.75">
      <c r="A1014" s="35" t="s">
        <v>57</v>
      </c>
      <c r="E1014" s="39" t="s">
        <v>5461</v>
      </c>
    </row>
    <row r="1015" spans="1:5" ht="127.5">
      <c r="A1015" s="35" t="s">
        <v>59</v>
      </c>
      <c r="E1015" s="42" t="s">
        <v>5462</v>
      </c>
    </row>
    <row r="1016" spans="1:5" ht="12.75">
      <c r="A1016" t="s">
        <v>60</v>
      </c>
      <c r="E1016" s="39" t="s">
        <v>5</v>
      </c>
    </row>
    <row r="1017" spans="1:16" ht="25.5">
      <c r="A1017" t="s">
        <v>50</v>
      </c>
      <c s="34" t="s">
        <v>5463</v>
      </c>
      <c s="34" t="s">
        <v>5464</v>
      </c>
      <c s="35" t="s">
        <v>5</v>
      </c>
      <c s="6" t="s">
        <v>5465</v>
      </c>
      <c s="36" t="s">
        <v>151</v>
      </c>
      <c s="37">
        <v>438.9</v>
      </c>
      <c s="36">
        <v>0</v>
      </c>
      <c s="36">
        <f>ROUND(G1017*H1017,6)</f>
      </c>
      <c r="L1017" s="38">
        <v>0</v>
      </c>
      <c s="32">
        <f>ROUND(ROUND(L1017,2)*ROUND(G1017,3),2)</f>
      </c>
      <c s="36" t="s">
        <v>4573</v>
      </c>
      <c>
        <f>(M1017*21)/100</f>
      </c>
      <c t="s">
        <v>28</v>
      </c>
    </row>
    <row r="1018" spans="1:5" ht="51">
      <c r="A1018" s="35" t="s">
        <v>57</v>
      </c>
      <c r="E1018" s="39" t="s">
        <v>5466</v>
      </c>
    </row>
    <row r="1019" spans="1:5" ht="76.5">
      <c r="A1019" s="35" t="s">
        <v>59</v>
      </c>
      <c r="E1019" s="42" t="s">
        <v>5467</v>
      </c>
    </row>
    <row r="1020" spans="1:5" ht="12.75">
      <c r="A1020" t="s">
        <v>60</v>
      </c>
      <c r="E1020" s="39" t="s">
        <v>5</v>
      </c>
    </row>
    <row r="1021" spans="1:16" ht="25.5">
      <c r="A1021" t="s">
        <v>50</v>
      </c>
      <c s="34" t="s">
        <v>5468</v>
      </c>
      <c s="34" t="s">
        <v>5469</v>
      </c>
      <c s="35" t="s">
        <v>5</v>
      </c>
      <c s="6" t="s">
        <v>5470</v>
      </c>
      <c s="36" t="s">
        <v>151</v>
      </c>
      <c s="37">
        <v>83.342</v>
      </c>
      <c s="36">
        <v>0.0003</v>
      </c>
      <c s="36">
        <f>ROUND(G1021*H1021,6)</f>
      </c>
      <c r="L1021" s="38">
        <v>0</v>
      </c>
      <c s="32">
        <f>ROUND(ROUND(L1021,2)*ROUND(G1021,3),2)</f>
      </c>
      <c s="36" t="s">
        <v>4573</v>
      </c>
      <c>
        <f>(M1021*21)/100</f>
      </c>
      <c t="s">
        <v>28</v>
      </c>
    </row>
    <row r="1022" spans="1:5" ht="51">
      <c r="A1022" s="35" t="s">
        <v>57</v>
      </c>
      <c r="E1022" s="39" t="s">
        <v>5471</v>
      </c>
    </row>
    <row r="1023" spans="1:5" ht="63.75">
      <c r="A1023" s="35" t="s">
        <v>59</v>
      </c>
      <c r="E1023" s="42" t="s">
        <v>5472</v>
      </c>
    </row>
    <row r="1024" spans="1:5" ht="12.75">
      <c r="A1024" t="s">
        <v>60</v>
      </c>
      <c r="E1024" s="39" t="s">
        <v>5</v>
      </c>
    </row>
    <row r="1025" spans="1:16" ht="12.75">
      <c r="A1025" t="s">
        <v>50</v>
      </c>
      <c s="34" t="s">
        <v>5473</v>
      </c>
      <c s="34" t="s">
        <v>5474</v>
      </c>
      <c s="35" t="s">
        <v>5</v>
      </c>
      <c s="6" t="s">
        <v>5475</v>
      </c>
      <c s="36" t="s">
        <v>151</v>
      </c>
      <c s="37">
        <v>162.754</v>
      </c>
      <c s="36">
        <v>0.00042</v>
      </c>
      <c s="36">
        <f>ROUND(G1025*H1025,6)</f>
      </c>
      <c r="L1025" s="38">
        <v>0</v>
      </c>
      <c s="32">
        <f>ROUND(ROUND(L1025,2)*ROUND(G1025,3),2)</f>
      </c>
      <c s="36" t="s">
        <v>4573</v>
      </c>
      <c>
        <f>(M1025*21)/100</f>
      </c>
      <c t="s">
        <v>28</v>
      </c>
    </row>
    <row r="1026" spans="1:5" ht="51">
      <c r="A1026" s="35" t="s">
        <v>57</v>
      </c>
      <c r="E1026" s="39" t="s">
        <v>5476</v>
      </c>
    </row>
    <row r="1027" spans="1:5" ht="127.5">
      <c r="A1027" s="35" t="s">
        <v>59</v>
      </c>
      <c r="E1027" s="42" t="s">
        <v>5477</v>
      </c>
    </row>
    <row r="1028" spans="1:5" ht="12.75">
      <c r="A1028" t="s">
        <v>60</v>
      </c>
      <c r="E1028" s="39" t="s">
        <v>5</v>
      </c>
    </row>
    <row r="1029" spans="1:16" ht="12.75">
      <c r="A1029" t="s">
        <v>50</v>
      </c>
      <c s="34" t="s">
        <v>5478</v>
      </c>
      <c s="34" t="s">
        <v>5479</v>
      </c>
      <c s="35" t="s">
        <v>5</v>
      </c>
      <c s="6" t="s">
        <v>5480</v>
      </c>
      <c s="36" t="s">
        <v>151</v>
      </c>
      <c s="37">
        <v>12.69</v>
      </c>
      <c s="36">
        <v>0.003</v>
      </c>
      <c s="36">
        <f>ROUND(G1029*H1029,6)</f>
      </c>
      <c r="L1029" s="38">
        <v>0</v>
      </c>
      <c s="32">
        <f>ROUND(ROUND(L1029,2)*ROUND(G1029,3),2)</f>
      </c>
      <c s="36" t="s">
        <v>4573</v>
      </c>
      <c>
        <f>(M1029*21)/100</f>
      </c>
      <c t="s">
        <v>28</v>
      </c>
    </row>
    <row r="1030" spans="1:5" ht="51">
      <c r="A1030" s="35" t="s">
        <v>57</v>
      </c>
      <c r="E1030" s="39" t="s">
        <v>5481</v>
      </c>
    </row>
    <row r="1031" spans="1:5" ht="114.75">
      <c r="A1031" s="35" t="s">
        <v>59</v>
      </c>
      <c r="E1031" s="42" t="s">
        <v>5482</v>
      </c>
    </row>
    <row r="1032" spans="1:5" ht="12.75">
      <c r="A1032" t="s">
        <v>60</v>
      </c>
      <c r="E1032" s="39" t="s">
        <v>5</v>
      </c>
    </row>
    <row r="1033" spans="1:16" ht="25.5">
      <c r="A1033" t="s">
        <v>50</v>
      </c>
      <c s="34" t="s">
        <v>5483</v>
      </c>
      <c s="34" t="s">
        <v>5484</v>
      </c>
      <c s="35" t="s">
        <v>5</v>
      </c>
      <c s="6" t="s">
        <v>5485</v>
      </c>
      <c s="36" t="s">
        <v>151</v>
      </c>
      <c s="37">
        <v>162</v>
      </c>
      <c s="36">
        <v>0</v>
      </c>
      <c s="36">
        <f>ROUND(G1033*H1033,6)</f>
      </c>
      <c r="L1033" s="38">
        <v>0</v>
      </c>
      <c s="32">
        <f>ROUND(ROUND(L1033,2)*ROUND(G1033,3),2)</f>
      </c>
      <c s="36" t="s">
        <v>4573</v>
      </c>
      <c>
        <f>(M1033*21)/100</f>
      </c>
      <c t="s">
        <v>28</v>
      </c>
    </row>
    <row r="1034" spans="1:5" ht="51">
      <c r="A1034" s="35" t="s">
        <v>57</v>
      </c>
      <c r="E1034" s="39" t="s">
        <v>5486</v>
      </c>
    </row>
    <row r="1035" spans="1:5" ht="25.5">
      <c r="A1035" s="35" t="s">
        <v>59</v>
      </c>
      <c r="E1035" s="42" t="s">
        <v>5487</v>
      </c>
    </row>
    <row r="1036" spans="1:5" ht="12.75">
      <c r="A1036" t="s">
        <v>60</v>
      </c>
      <c r="E1036" s="39" t="s">
        <v>5</v>
      </c>
    </row>
    <row r="1037" spans="1:16" ht="25.5">
      <c r="A1037" t="s">
        <v>50</v>
      </c>
      <c s="34" t="s">
        <v>5488</v>
      </c>
      <c s="34" t="s">
        <v>5489</v>
      </c>
      <c s="35" t="s">
        <v>5</v>
      </c>
      <c s="6" t="s">
        <v>5490</v>
      </c>
      <c s="36" t="s">
        <v>151</v>
      </c>
      <c s="37">
        <v>69.194</v>
      </c>
      <c s="36">
        <v>5E-05</v>
      </c>
      <c s="36">
        <f>ROUND(G1037*H1037,6)</f>
      </c>
      <c r="L1037" s="38">
        <v>0</v>
      </c>
      <c s="32">
        <f>ROUND(ROUND(L1037,2)*ROUND(G1037,3),2)</f>
      </c>
      <c s="36" t="s">
        <v>4573</v>
      </c>
      <c>
        <f>(M1037*21)/100</f>
      </c>
      <c t="s">
        <v>28</v>
      </c>
    </row>
    <row r="1038" spans="1:5" ht="63.75">
      <c r="A1038" s="35" t="s">
        <v>57</v>
      </c>
      <c r="E1038" s="39" t="s">
        <v>5491</v>
      </c>
    </row>
    <row r="1039" spans="1:5" ht="63.75">
      <c r="A1039" s="35" t="s">
        <v>59</v>
      </c>
      <c r="E1039" s="42" t="s">
        <v>5492</v>
      </c>
    </row>
    <row r="1040" spans="1:5" ht="12.75">
      <c r="A1040" t="s">
        <v>60</v>
      </c>
      <c r="E1040" s="39" t="s">
        <v>5</v>
      </c>
    </row>
    <row r="1041" spans="1:16" ht="12.75">
      <c r="A1041" t="s">
        <v>50</v>
      </c>
      <c s="34" t="s">
        <v>5493</v>
      </c>
      <c s="34" t="s">
        <v>5494</v>
      </c>
      <c s="35" t="s">
        <v>5</v>
      </c>
      <c s="6" t="s">
        <v>5495</v>
      </c>
      <c s="36" t="s">
        <v>151</v>
      </c>
      <c s="37">
        <v>378.516</v>
      </c>
      <c s="36">
        <v>4E-05</v>
      </c>
      <c s="36">
        <f>ROUND(G1041*H1041,6)</f>
      </c>
      <c r="L1041" s="38">
        <v>0</v>
      </c>
      <c s="32">
        <f>ROUND(ROUND(L1041,2)*ROUND(G1041,3),2)</f>
      </c>
      <c s="36" t="s">
        <v>4573</v>
      </c>
      <c>
        <f>(M1041*21)/100</f>
      </c>
      <c t="s">
        <v>28</v>
      </c>
    </row>
    <row r="1042" spans="1:5" ht="63.75">
      <c r="A1042" s="35" t="s">
        <v>57</v>
      </c>
      <c r="E1042" s="39" t="s">
        <v>5496</v>
      </c>
    </row>
    <row r="1043" spans="1:5" ht="12.75">
      <c r="A1043" s="35" t="s">
        <v>59</v>
      </c>
      <c r="E1043" s="40" t="s">
        <v>5</v>
      </c>
    </row>
    <row r="1044" spans="1:5" ht="12.75">
      <c r="A1044" t="s">
        <v>60</v>
      </c>
      <c r="E1044" s="39" t="s">
        <v>5</v>
      </c>
    </row>
    <row r="1045" spans="1:16" ht="12.75">
      <c r="A1045" t="s">
        <v>50</v>
      </c>
      <c s="34" t="s">
        <v>5497</v>
      </c>
      <c s="34" t="s">
        <v>5498</v>
      </c>
      <c s="35" t="s">
        <v>5</v>
      </c>
      <c s="6" t="s">
        <v>5499</v>
      </c>
      <c s="36" t="s">
        <v>55</v>
      </c>
      <c s="37">
        <v>4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4573</v>
      </c>
      <c>
        <f>(M1045*21)/100</f>
      </c>
      <c t="s">
        <v>28</v>
      </c>
    </row>
    <row r="1046" spans="1:5" ht="63.75">
      <c r="A1046" s="35" t="s">
        <v>57</v>
      </c>
      <c r="E1046" s="39" t="s">
        <v>5500</v>
      </c>
    </row>
    <row r="1047" spans="1:5" ht="12.75">
      <c r="A1047" s="35" t="s">
        <v>59</v>
      </c>
      <c r="E1047" s="40" t="s">
        <v>5501</v>
      </c>
    </row>
    <row r="1048" spans="1:5" ht="12.75">
      <c r="A1048" t="s">
        <v>60</v>
      </c>
      <c r="E1048" s="39" t="s">
        <v>5</v>
      </c>
    </row>
    <row r="1049" spans="1:16" ht="12.75">
      <c r="A1049" t="s">
        <v>50</v>
      </c>
      <c s="34" t="s">
        <v>5502</v>
      </c>
      <c s="34" t="s">
        <v>5503</v>
      </c>
      <c s="35" t="s">
        <v>5</v>
      </c>
      <c s="6" t="s">
        <v>5504</v>
      </c>
      <c s="36" t="s">
        <v>55</v>
      </c>
      <c s="37">
        <v>4</v>
      </c>
      <c s="36">
        <v>0</v>
      </c>
      <c s="36">
        <f>ROUND(G1049*H1049,6)</f>
      </c>
      <c r="L1049" s="38">
        <v>0</v>
      </c>
      <c s="32">
        <f>ROUND(ROUND(L1049,2)*ROUND(G1049,3),2)</f>
      </c>
      <c s="36" t="s">
        <v>4573</v>
      </c>
      <c>
        <f>(M1049*21)/100</f>
      </c>
      <c t="s">
        <v>28</v>
      </c>
    </row>
    <row r="1050" spans="1:5" ht="63.75">
      <c r="A1050" s="35" t="s">
        <v>57</v>
      </c>
      <c r="E1050" s="39" t="s">
        <v>5505</v>
      </c>
    </row>
    <row r="1051" spans="1:5" ht="12.75">
      <c r="A1051" s="35" t="s">
        <v>59</v>
      </c>
      <c r="E1051" s="40" t="s">
        <v>5501</v>
      </c>
    </row>
    <row r="1052" spans="1:5" ht="12.75">
      <c r="A1052" t="s">
        <v>60</v>
      </c>
      <c r="E1052" s="39" t="s">
        <v>5</v>
      </c>
    </row>
    <row r="1053" spans="1:16" ht="12.75">
      <c r="A1053" t="s">
        <v>50</v>
      </c>
      <c s="34" t="s">
        <v>5506</v>
      </c>
      <c s="34" t="s">
        <v>5507</v>
      </c>
      <c s="35" t="s">
        <v>5</v>
      </c>
      <c s="6" t="s">
        <v>5508</v>
      </c>
      <c s="36" t="s">
        <v>151</v>
      </c>
      <c s="37">
        <v>85.008</v>
      </c>
      <c s="36">
        <v>0.01</v>
      </c>
      <c s="36">
        <f>ROUND(G1053*H1053,6)</f>
      </c>
      <c r="L1053" s="38">
        <v>0</v>
      </c>
      <c s="32">
        <f>ROUND(ROUND(L1053,2)*ROUND(G1053,3),2)</f>
      </c>
      <c s="36" t="s">
        <v>56</v>
      </c>
      <c>
        <f>(M1053*21)/100</f>
      </c>
      <c t="s">
        <v>28</v>
      </c>
    </row>
    <row r="1054" spans="1:5" ht="12.75">
      <c r="A1054" s="35" t="s">
        <v>57</v>
      </c>
      <c r="E1054" s="39" t="s">
        <v>5508</v>
      </c>
    </row>
    <row r="1055" spans="1:5" ht="63.75">
      <c r="A1055" s="35" t="s">
        <v>59</v>
      </c>
      <c r="E1055" s="42" t="s">
        <v>5509</v>
      </c>
    </row>
    <row r="1056" spans="1:5" ht="12.75">
      <c r="A1056" t="s">
        <v>60</v>
      </c>
      <c r="E1056" s="39" t="s">
        <v>5</v>
      </c>
    </row>
    <row r="1057" spans="1:16" ht="12.75">
      <c r="A1057" t="s">
        <v>50</v>
      </c>
      <c s="34" t="s">
        <v>5510</v>
      </c>
      <c s="34" t="s">
        <v>5511</v>
      </c>
      <c s="35" t="s">
        <v>5</v>
      </c>
      <c s="6" t="s">
        <v>5512</v>
      </c>
      <c s="36" t="s">
        <v>151</v>
      </c>
      <c s="37">
        <v>146.29</v>
      </c>
      <c s="36">
        <v>4E-05</v>
      </c>
      <c s="36">
        <f>ROUND(G1057*H1057,6)</f>
      </c>
      <c r="L1057" s="38">
        <v>0</v>
      </c>
      <c s="32">
        <f>ROUND(ROUND(L1057,2)*ROUND(G1057,3),2)</f>
      </c>
      <c s="36" t="s">
        <v>56</v>
      </c>
      <c>
        <f>(M1057*21)/100</f>
      </c>
      <c t="s">
        <v>28</v>
      </c>
    </row>
    <row r="1058" spans="1:5" ht="63.75">
      <c r="A1058" s="35" t="s">
        <v>57</v>
      </c>
      <c r="E1058" s="39" t="s">
        <v>5513</v>
      </c>
    </row>
    <row r="1059" spans="1:5" ht="127.5">
      <c r="A1059" s="35" t="s">
        <v>59</v>
      </c>
      <c r="E1059" s="42" t="s">
        <v>5514</v>
      </c>
    </row>
    <row r="1060" spans="1:5" ht="12.75">
      <c r="A1060" t="s">
        <v>60</v>
      </c>
      <c r="E1060" s="39" t="s">
        <v>5</v>
      </c>
    </row>
    <row r="1061" spans="1:13" ht="12.75">
      <c r="A1061" t="s">
        <v>47</v>
      </c>
      <c r="C1061" s="31" t="s">
        <v>379</v>
      </c>
      <c r="E1061" s="33" t="s">
        <v>4536</v>
      </c>
      <c r="J1061" s="32">
        <f>0</f>
      </c>
      <c s="32">
        <f>0</f>
      </c>
      <c s="32">
        <f>0+L1062+L1066+L1070+L1074+L1078+L1082</f>
      </c>
      <c s="32">
        <f>0+M1062+M1066+M1070+M1074+M1078+M1082</f>
      </c>
    </row>
    <row r="1062" spans="1:16" ht="12.75">
      <c r="A1062" t="s">
        <v>50</v>
      </c>
      <c s="34" t="s">
        <v>5515</v>
      </c>
      <c s="34" t="s">
        <v>5516</v>
      </c>
      <c s="35" t="s">
        <v>5</v>
      </c>
      <c s="6" t="s">
        <v>5517</v>
      </c>
      <c s="36" t="s">
        <v>79</v>
      </c>
      <c s="37">
        <v>12</v>
      </c>
      <c s="36">
        <v>0.00027</v>
      </c>
      <c s="36">
        <f>ROUND(G1062*H1062,6)</f>
      </c>
      <c r="L1062" s="38">
        <v>0</v>
      </c>
      <c s="32">
        <f>ROUND(ROUND(L1062,2)*ROUND(G1062,3),2)</f>
      </c>
      <c s="36" t="s">
        <v>56</v>
      </c>
      <c>
        <f>(M1062*21)/100</f>
      </c>
      <c t="s">
        <v>28</v>
      </c>
    </row>
    <row r="1063" spans="1:5" ht="12.75">
      <c r="A1063" s="35" t="s">
        <v>57</v>
      </c>
      <c r="E1063" s="39" t="s">
        <v>5517</v>
      </c>
    </row>
    <row r="1064" spans="1:5" ht="12.75">
      <c r="A1064" s="35" t="s">
        <v>59</v>
      </c>
      <c r="E1064" s="40" t="s">
        <v>5518</v>
      </c>
    </row>
    <row r="1065" spans="1:5" ht="12.75">
      <c r="A1065" t="s">
        <v>60</v>
      </c>
      <c r="E1065" s="39" t="s">
        <v>5</v>
      </c>
    </row>
    <row r="1066" spans="1:16" ht="12.75">
      <c r="A1066" t="s">
        <v>50</v>
      </c>
      <c s="34" t="s">
        <v>5519</v>
      </c>
      <c s="34" t="s">
        <v>5520</v>
      </c>
      <c s="35" t="s">
        <v>5</v>
      </c>
      <c s="6" t="s">
        <v>5521</v>
      </c>
      <c s="36" t="s">
        <v>79</v>
      </c>
      <c s="37">
        <v>1</v>
      </c>
      <c s="36">
        <v>0</v>
      </c>
      <c s="36">
        <f>ROUND(G1066*H1066,6)</f>
      </c>
      <c r="L1066" s="38">
        <v>0</v>
      </c>
      <c s="32">
        <f>ROUND(ROUND(L1066,2)*ROUND(G1066,3),2)</f>
      </c>
      <c s="36" t="s">
        <v>4573</v>
      </c>
      <c>
        <f>(M1066*21)/100</f>
      </c>
      <c t="s">
        <v>28</v>
      </c>
    </row>
    <row r="1067" spans="1:5" ht="38.25">
      <c r="A1067" s="35" t="s">
        <v>57</v>
      </c>
      <c r="E1067" s="39" t="s">
        <v>5522</v>
      </c>
    </row>
    <row r="1068" spans="1:5" ht="12.75">
      <c r="A1068" s="35" t="s">
        <v>59</v>
      </c>
      <c r="E1068" s="40" t="s">
        <v>3468</v>
      </c>
    </row>
    <row r="1069" spans="1:5" ht="12.75">
      <c r="A1069" t="s">
        <v>60</v>
      </c>
      <c r="E1069" s="39" t="s">
        <v>5</v>
      </c>
    </row>
    <row r="1070" spans="1:16" ht="12.75">
      <c r="A1070" t="s">
        <v>50</v>
      </c>
      <c s="34" t="s">
        <v>5523</v>
      </c>
      <c s="34" t="s">
        <v>5524</v>
      </c>
      <c s="35" t="s">
        <v>5</v>
      </c>
      <c s="6" t="s">
        <v>5525</v>
      </c>
      <c s="36" t="s">
        <v>79</v>
      </c>
      <c s="37">
        <v>3</v>
      </c>
      <c s="36">
        <v>0</v>
      </c>
      <c s="36">
        <f>ROUND(G1070*H1070,6)</f>
      </c>
      <c r="L1070" s="38">
        <v>0</v>
      </c>
      <c s="32">
        <f>ROUND(ROUND(L1070,2)*ROUND(G1070,3),2)</f>
      </c>
      <c s="36" t="s">
        <v>4573</v>
      </c>
      <c>
        <f>(M1070*21)/100</f>
      </c>
      <c t="s">
        <v>28</v>
      </c>
    </row>
    <row r="1071" spans="1:5" ht="25.5">
      <c r="A1071" s="35" t="s">
        <v>57</v>
      </c>
      <c r="E1071" s="39" t="s">
        <v>5526</v>
      </c>
    </row>
    <row r="1072" spans="1:5" ht="12.75">
      <c r="A1072" s="35" t="s">
        <v>59</v>
      </c>
      <c r="E1072" s="40" t="s">
        <v>3445</v>
      </c>
    </row>
    <row r="1073" spans="1:5" ht="12.75">
      <c r="A1073" t="s">
        <v>60</v>
      </c>
      <c r="E1073" s="39" t="s">
        <v>5</v>
      </c>
    </row>
    <row r="1074" spans="1:16" ht="12.75">
      <c r="A1074" t="s">
        <v>50</v>
      </c>
      <c s="34" t="s">
        <v>5527</v>
      </c>
      <c s="34" t="s">
        <v>5528</v>
      </c>
      <c s="35" t="s">
        <v>5</v>
      </c>
      <c s="6" t="s">
        <v>5529</v>
      </c>
      <c s="36" t="s">
        <v>55</v>
      </c>
      <c s="37">
        <v>0.08</v>
      </c>
      <c s="36">
        <v>0</v>
      </c>
      <c s="36">
        <f>ROUND(G1074*H1074,6)</f>
      </c>
      <c r="L1074" s="38">
        <v>0</v>
      </c>
      <c s="32">
        <f>ROUND(ROUND(L1074,2)*ROUND(G1074,3),2)</f>
      </c>
      <c s="36" t="s">
        <v>4573</v>
      </c>
      <c>
        <f>(M1074*21)/100</f>
      </c>
      <c t="s">
        <v>28</v>
      </c>
    </row>
    <row r="1075" spans="1:5" ht="63.75">
      <c r="A1075" s="35" t="s">
        <v>57</v>
      </c>
      <c r="E1075" s="39" t="s">
        <v>5530</v>
      </c>
    </row>
    <row r="1076" spans="1:5" ht="12.75">
      <c r="A1076" s="35" t="s">
        <v>59</v>
      </c>
      <c r="E1076" s="40" t="s">
        <v>5531</v>
      </c>
    </row>
    <row r="1077" spans="1:5" ht="12.75">
      <c r="A1077" t="s">
        <v>60</v>
      </c>
      <c r="E1077" s="39" t="s">
        <v>5</v>
      </c>
    </row>
    <row r="1078" spans="1:16" ht="25.5">
      <c r="A1078" t="s">
        <v>50</v>
      </c>
      <c s="34" t="s">
        <v>5532</v>
      </c>
      <c s="34" t="s">
        <v>5533</v>
      </c>
      <c s="35" t="s">
        <v>5</v>
      </c>
      <c s="6" t="s">
        <v>5534</v>
      </c>
      <c s="36" t="s">
        <v>79</v>
      </c>
      <c s="37">
        <v>1</v>
      </c>
      <c s="36">
        <v>0.077</v>
      </c>
      <c s="36">
        <f>ROUND(G1078*H1078,6)</f>
      </c>
      <c r="L1078" s="38">
        <v>0</v>
      </c>
      <c s="32">
        <f>ROUND(ROUND(L1078,2)*ROUND(G1078,3),2)</f>
      </c>
      <c s="36" t="s">
        <v>56</v>
      </c>
      <c>
        <f>(M1078*21)/100</f>
      </c>
      <c t="s">
        <v>28</v>
      </c>
    </row>
    <row r="1079" spans="1:5" ht="25.5">
      <c r="A1079" s="35" t="s">
        <v>57</v>
      </c>
      <c r="E1079" s="39" t="s">
        <v>5534</v>
      </c>
    </row>
    <row r="1080" spans="1:5" ht="12.75">
      <c r="A1080" s="35" t="s">
        <v>59</v>
      </c>
      <c r="E1080" s="40" t="s">
        <v>3468</v>
      </c>
    </row>
    <row r="1081" spans="1:5" ht="12.75">
      <c r="A1081" t="s">
        <v>60</v>
      </c>
      <c r="E1081" s="39" t="s">
        <v>5</v>
      </c>
    </row>
    <row r="1082" spans="1:16" ht="12.75">
      <c r="A1082" t="s">
        <v>50</v>
      </c>
      <c s="34" t="s">
        <v>5535</v>
      </c>
      <c s="34" t="s">
        <v>5536</v>
      </c>
      <c s="35" t="s">
        <v>5</v>
      </c>
      <c s="6" t="s">
        <v>5537</v>
      </c>
      <c s="36" t="s">
        <v>79</v>
      </c>
      <c s="37">
        <v>12</v>
      </c>
      <c s="36">
        <v>0</v>
      </c>
      <c s="36">
        <f>ROUND(G1082*H1082,6)</f>
      </c>
      <c r="L1082" s="38">
        <v>0</v>
      </c>
      <c s="32">
        <f>ROUND(ROUND(L1082,2)*ROUND(G1082,3),2)</f>
      </c>
      <c s="36" t="s">
        <v>56</v>
      </c>
      <c>
        <f>(M1082*21)/100</f>
      </c>
      <c t="s">
        <v>28</v>
      </c>
    </row>
    <row r="1083" spans="1:5" ht="38.25">
      <c r="A1083" s="35" t="s">
        <v>57</v>
      </c>
      <c r="E1083" s="39" t="s">
        <v>5538</v>
      </c>
    </row>
    <row r="1084" spans="1:5" ht="12.75">
      <c r="A1084" s="35" t="s">
        <v>59</v>
      </c>
      <c r="E1084" s="40" t="s">
        <v>5</v>
      </c>
    </row>
    <row r="1085" spans="1:5" ht="12.75">
      <c r="A1085" t="s">
        <v>60</v>
      </c>
      <c r="E1085" s="39" t="s">
        <v>5</v>
      </c>
    </row>
    <row r="1086" spans="1:13" ht="12.75">
      <c r="A1086" t="s">
        <v>47</v>
      </c>
      <c r="C1086" s="31" t="s">
        <v>5539</v>
      </c>
      <c r="E1086" s="33" t="s">
        <v>5540</v>
      </c>
      <c r="J1086" s="32">
        <f>0</f>
      </c>
      <c s="32">
        <f>0</f>
      </c>
      <c s="32">
        <f>0+L1087+L1091+L1095+L1099+L1103+L1107+L1111+L1115+L1119+L1123+L1127</f>
      </c>
      <c s="32">
        <f>0+M1087+M1091+M1095+M1099+M1103+M1107+M1111+M1115+M1119+M1123+M1127</f>
      </c>
    </row>
    <row r="1087" spans="1:16" ht="12.75">
      <c r="A1087" t="s">
        <v>50</v>
      </c>
      <c s="34" t="s">
        <v>5541</v>
      </c>
      <c s="34" t="s">
        <v>5542</v>
      </c>
      <c s="35" t="s">
        <v>5</v>
      </c>
      <c s="6" t="s">
        <v>5543</v>
      </c>
      <c s="36" t="s">
        <v>69</v>
      </c>
      <c s="37">
        <v>904.6</v>
      </c>
      <c s="36">
        <v>0</v>
      </c>
      <c s="36">
        <f>ROUND(G1087*H1087,6)</f>
      </c>
      <c r="L1087" s="38">
        <v>0</v>
      </c>
      <c s="32">
        <f>ROUND(ROUND(L1087,2)*ROUND(G1087,3),2)</f>
      </c>
      <c s="36" t="s">
        <v>4573</v>
      </c>
      <c>
        <f>(M1087*21)/100</f>
      </c>
      <c t="s">
        <v>28</v>
      </c>
    </row>
    <row r="1088" spans="1:5" ht="38.25">
      <c r="A1088" s="35" t="s">
        <v>57</v>
      </c>
      <c r="E1088" s="39" t="s">
        <v>5544</v>
      </c>
    </row>
    <row r="1089" spans="1:5" ht="153">
      <c r="A1089" s="35" t="s">
        <v>59</v>
      </c>
      <c r="E1089" s="42" t="s">
        <v>5545</v>
      </c>
    </row>
    <row r="1090" spans="1:5" ht="12.75">
      <c r="A1090" t="s">
        <v>60</v>
      </c>
      <c r="E1090" s="39" t="s">
        <v>5</v>
      </c>
    </row>
    <row r="1091" spans="1:16" ht="12.75">
      <c r="A1091" t="s">
        <v>50</v>
      </c>
      <c s="34" t="s">
        <v>5546</v>
      </c>
      <c s="34" t="s">
        <v>5547</v>
      </c>
      <c s="35" t="s">
        <v>5</v>
      </c>
      <c s="6" t="s">
        <v>5548</v>
      </c>
      <c s="36" t="s">
        <v>69</v>
      </c>
      <c s="37">
        <v>39.74</v>
      </c>
      <c s="36">
        <v>0</v>
      </c>
      <c s="36">
        <f>ROUND(G1091*H1091,6)</f>
      </c>
      <c r="L1091" s="38">
        <v>0</v>
      </c>
      <c s="32">
        <f>ROUND(ROUND(L1091,2)*ROUND(G1091,3),2)</f>
      </c>
      <c s="36" t="s">
        <v>4573</v>
      </c>
      <c>
        <f>(M1091*21)/100</f>
      </c>
      <c t="s">
        <v>28</v>
      </c>
    </row>
    <row r="1092" spans="1:5" ht="38.25">
      <c r="A1092" s="35" t="s">
        <v>57</v>
      </c>
      <c r="E1092" s="39" t="s">
        <v>5549</v>
      </c>
    </row>
    <row r="1093" spans="1:5" ht="76.5">
      <c r="A1093" s="35" t="s">
        <v>59</v>
      </c>
      <c r="E1093" s="42" t="s">
        <v>5550</v>
      </c>
    </row>
    <row r="1094" spans="1:5" ht="12.75">
      <c r="A1094" t="s">
        <v>60</v>
      </c>
      <c r="E1094" s="39" t="s">
        <v>5</v>
      </c>
    </row>
    <row r="1095" spans="1:16" ht="12.75">
      <c r="A1095" t="s">
        <v>50</v>
      </c>
      <c s="34" t="s">
        <v>5551</v>
      </c>
      <c s="34" t="s">
        <v>5552</v>
      </c>
      <c s="35" t="s">
        <v>5</v>
      </c>
      <c s="6" t="s">
        <v>5553</v>
      </c>
      <c s="36" t="s">
        <v>69</v>
      </c>
      <c s="37">
        <v>54.78</v>
      </c>
      <c s="36">
        <v>0</v>
      </c>
      <c s="36">
        <f>ROUND(G1095*H1095,6)</f>
      </c>
      <c r="L1095" s="38">
        <v>0</v>
      </c>
      <c s="32">
        <f>ROUND(ROUND(L1095,2)*ROUND(G1095,3),2)</f>
      </c>
      <c s="36" t="s">
        <v>4573</v>
      </c>
      <c>
        <f>(M1095*21)/100</f>
      </c>
      <c t="s">
        <v>28</v>
      </c>
    </row>
    <row r="1096" spans="1:5" ht="38.25">
      <c r="A1096" s="35" t="s">
        <v>57</v>
      </c>
      <c r="E1096" s="39" t="s">
        <v>5554</v>
      </c>
    </row>
    <row r="1097" spans="1:5" ht="89.25">
      <c r="A1097" s="35" t="s">
        <v>59</v>
      </c>
      <c r="E1097" s="42" t="s">
        <v>5555</v>
      </c>
    </row>
    <row r="1098" spans="1:5" ht="12.75">
      <c r="A1098" t="s">
        <v>60</v>
      </c>
      <c r="E1098" s="39" t="s">
        <v>5</v>
      </c>
    </row>
    <row r="1099" spans="1:16" ht="25.5">
      <c r="A1099" t="s">
        <v>50</v>
      </c>
      <c s="34" t="s">
        <v>5556</v>
      </c>
      <c s="34" t="s">
        <v>5557</v>
      </c>
      <c s="35" t="s">
        <v>5</v>
      </c>
      <c s="6" t="s">
        <v>5558</v>
      </c>
      <c s="36" t="s">
        <v>69</v>
      </c>
      <c s="37">
        <v>116.6</v>
      </c>
      <c s="36">
        <v>0</v>
      </c>
      <c s="36">
        <f>ROUND(G1099*H1099,6)</f>
      </c>
      <c r="L1099" s="38">
        <v>0</v>
      </c>
      <c s="32">
        <f>ROUND(ROUND(L1099,2)*ROUND(G1099,3),2)</f>
      </c>
      <c s="36" t="s">
        <v>4573</v>
      </c>
      <c>
        <f>(M1099*21)/100</f>
      </c>
      <c t="s">
        <v>28</v>
      </c>
    </row>
    <row r="1100" spans="1:5" ht="51">
      <c r="A1100" s="35" t="s">
        <v>57</v>
      </c>
      <c r="E1100" s="39" t="s">
        <v>5559</v>
      </c>
    </row>
    <row r="1101" spans="1:5" ht="12.75">
      <c r="A1101" s="35" t="s">
        <v>59</v>
      </c>
      <c r="E1101" s="40" t="s">
        <v>5560</v>
      </c>
    </row>
    <row r="1102" spans="1:5" ht="12.75">
      <c r="A1102" t="s">
        <v>60</v>
      </c>
      <c r="E1102" s="39" t="s">
        <v>5</v>
      </c>
    </row>
    <row r="1103" spans="1:16" ht="25.5">
      <c r="A1103" t="s">
        <v>50</v>
      </c>
      <c s="34" t="s">
        <v>5561</v>
      </c>
      <c s="34" t="s">
        <v>5562</v>
      </c>
      <c s="35" t="s">
        <v>5</v>
      </c>
      <c s="6" t="s">
        <v>5563</v>
      </c>
      <c s="36" t="s">
        <v>69</v>
      </c>
      <c s="37">
        <v>21</v>
      </c>
      <c s="36">
        <v>0</v>
      </c>
      <c s="36">
        <f>ROUND(G1103*H1103,6)</f>
      </c>
      <c r="L1103" s="38">
        <v>0</v>
      </c>
      <c s="32">
        <f>ROUND(ROUND(L1103,2)*ROUND(G1103,3),2)</f>
      </c>
      <c s="36" t="s">
        <v>4573</v>
      </c>
      <c>
        <f>(M1103*21)/100</f>
      </c>
      <c t="s">
        <v>28</v>
      </c>
    </row>
    <row r="1104" spans="1:5" ht="51">
      <c r="A1104" s="35" t="s">
        <v>57</v>
      </c>
      <c r="E1104" s="39" t="s">
        <v>5564</v>
      </c>
    </row>
    <row r="1105" spans="1:5" ht="25.5">
      <c r="A1105" s="35" t="s">
        <v>59</v>
      </c>
      <c r="E1105" s="42" t="s">
        <v>5565</v>
      </c>
    </row>
    <row r="1106" spans="1:5" ht="12.75">
      <c r="A1106" t="s">
        <v>60</v>
      </c>
      <c r="E1106" s="39" t="s">
        <v>5</v>
      </c>
    </row>
    <row r="1107" spans="1:16" ht="12.75">
      <c r="A1107" t="s">
        <v>50</v>
      </c>
      <c s="34" t="s">
        <v>5566</v>
      </c>
      <c s="34" t="s">
        <v>5567</v>
      </c>
      <c s="35" t="s">
        <v>5</v>
      </c>
      <c s="6" t="s">
        <v>5568</v>
      </c>
      <c s="36" t="s">
        <v>151</v>
      </c>
      <c s="37">
        <v>397.292</v>
      </c>
      <c s="36">
        <v>0</v>
      </c>
      <c s="36">
        <f>ROUND(G1107*H1107,6)</f>
      </c>
      <c r="L1107" s="38">
        <v>0</v>
      </c>
      <c s="32">
        <f>ROUND(ROUND(L1107,2)*ROUND(G1107,3),2)</f>
      </c>
      <c s="36" t="s">
        <v>4573</v>
      </c>
      <c>
        <f>(M1107*21)/100</f>
      </c>
      <c t="s">
        <v>28</v>
      </c>
    </row>
    <row r="1108" spans="1:5" ht="51">
      <c r="A1108" s="35" t="s">
        <v>57</v>
      </c>
      <c r="E1108" s="39" t="s">
        <v>5569</v>
      </c>
    </row>
    <row r="1109" spans="1:5" ht="63.75">
      <c r="A1109" s="35" t="s">
        <v>59</v>
      </c>
      <c r="E1109" s="42" t="s">
        <v>5570</v>
      </c>
    </row>
    <row r="1110" spans="1:5" ht="12.75">
      <c r="A1110" t="s">
        <v>60</v>
      </c>
      <c r="E1110" s="39" t="s">
        <v>5</v>
      </c>
    </row>
    <row r="1111" spans="1:16" ht="12.75">
      <c r="A1111" t="s">
        <v>50</v>
      </c>
      <c s="34" t="s">
        <v>5571</v>
      </c>
      <c s="34" t="s">
        <v>5572</v>
      </c>
      <c s="35" t="s">
        <v>5</v>
      </c>
      <c s="6" t="s">
        <v>5573</v>
      </c>
      <c s="36" t="s">
        <v>151</v>
      </c>
      <c s="37">
        <v>54.589</v>
      </c>
      <c s="36">
        <v>0</v>
      </c>
      <c s="36">
        <f>ROUND(G1111*H1111,6)</f>
      </c>
      <c r="L1111" s="38">
        <v>0</v>
      </c>
      <c s="32">
        <f>ROUND(ROUND(L1111,2)*ROUND(G1111,3),2)</f>
      </c>
      <c s="36" t="s">
        <v>4573</v>
      </c>
      <c>
        <f>(M1111*21)/100</f>
      </c>
      <c t="s">
        <v>28</v>
      </c>
    </row>
    <row r="1112" spans="1:5" ht="38.25">
      <c r="A1112" s="35" t="s">
        <v>57</v>
      </c>
      <c r="E1112" s="39" t="s">
        <v>5574</v>
      </c>
    </row>
    <row r="1113" spans="1:5" ht="25.5">
      <c r="A1113" s="35" t="s">
        <v>59</v>
      </c>
      <c r="E1113" s="42" t="s">
        <v>5575</v>
      </c>
    </row>
    <row r="1114" spans="1:5" ht="12.75">
      <c r="A1114" t="s">
        <v>60</v>
      </c>
      <c r="E1114" s="39" t="s">
        <v>5</v>
      </c>
    </row>
    <row r="1115" spans="1:16" ht="12.75">
      <c r="A1115" t="s">
        <v>50</v>
      </c>
      <c s="34" t="s">
        <v>5576</v>
      </c>
      <c s="34" t="s">
        <v>5577</v>
      </c>
      <c s="35" t="s">
        <v>5</v>
      </c>
      <c s="6" t="s">
        <v>5578</v>
      </c>
      <c s="36" t="s">
        <v>151</v>
      </c>
      <c s="37">
        <v>207.859</v>
      </c>
      <c s="36">
        <v>0</v>
      </c>
      <c s="36">
        <f>ROUND(G1115*H1115,6)</f>
      </c>
      <c r="L1115" s="38">
        <v>0</v>
      </c>
      <c s="32">
        <f>ROUND(ROUND(L1115,2)*ROUND(G1115,3),2)</f>
      </c>
      <c s="36" t="s">
        <v>4573</v>
      </c>
      <c>
        <f>(M1115*21)/100</f>
      </c>
      <c t="s">
        <v>28</v>
      </c>
    </row>
    <row r="1116" spans="1:5" ht="38.25">
      <c r="A1116" s="35" t="s">
        <v>57</v>
      </c>
      <c r="E1116" s="39" t="s">
        <v>5579</v>
      </c>
    </row>
    <row r="1117" spans="1:5" ht="191.25">
      <c r="A1117" s="35" t="s">
        <v>59</v>
      </c>
      <c r="E1117" s="40" t="s">
        <v>5580</v>
      </c>
    </row>
    <row r="1118" spans="1:5" ht="12.75">
      <c r="A1118" t="s">
        <v>60</v>
      </c>
      <c r="E1118" s="39" t="s">
        <v>5</v>
      </c>
    </row>
    <row r="1119" spans="1:16" ht="12.75">
      <c r="A1119" t="s">
        <v>50</v>
      </c>
      <c s="34" t="s">
        <v>5581</v>
      </c>
      <c s="34" t="s">
        <v>5582</v>
      </c>
      <c s="35" t="s">
        <v>5</v>
      </c>
      <c s="6" t="s">
        <v>5583</v>
      </c>
      <c s="36" t="s">
        <v>151</v>
      </c>
      <c s="37">
        <v>301.398</v>
      </c>
      <c s="36">
        <v>0</v>
      </c>
      <c s="36">
        <f>ROUND(G1119*H1119,6)</f>
      </c>
      <c r="L1119" s="38">
        <v>0</v>
      </c>
      <c s="32">
        <f>ROUND(ROUND(L1119,2)*ROUND(G1119,3),2)</f>
      </c>
      <c s="36" t="s">
        <v>4573</v>
      </c>
      <c>
        <f>(M1119*21)/100</f>
      </c>
      <c t="s">
        <v>28</v>
      </c>
    </row>
    <row r="1120" spans="1:5" ht="38.25">
      <c r="A1120" s="35" t="s">
        <v>57</v>
      </c>
      <c r="E1120" s="39" t="s">
        <v>5584</v>
      </c>
    </row>
    <row r="1121" spans="1:5" ht="280.5">
      <c r="A1121" s="35" t="s">
        <v>59</v>
      </c>
      <c r="E1121" s="42" t="s">
        <v>5585</v>
      </c>
    </row>
    <row r="1122" spans="1:5" ht="12.75">
      <c r="A1122" t="s">
        <v>60</v>
      </c>
      <c r="E1122" s="39" t="s">
        <v>5</v>
      </c>
    </row>
    <row r="1123" spans="1:16" ht="12.75">
      <c r="A1123" t="s">
        <v>50</v>
      </c>
      <c s="34" t="s">
        <v>5586</v>
      </c>
      <c s="34" t="s">
        <v>5587</v>
      </c>
      <c s="35" t="s">
        <v>5</v>
      </c>
      <c s="6" t="s">
        <v>5588</v>
      </c>
      <c s="36" t="s">
        <v>69</v>
      </c>
      <c s="37">
        <v>359.586</v>
      </c>
      <c s="36">
        <v>0</v>
      </c>
      <c s="36">
        <f>ROUND(G1123*H1123,6)</f>
      </c>
      <c r="L1123" s="38">
        <v>0</v>
      </c>
      <c s="32">
        <f>ROUND(ROUND(L1123,2)*ROUND(G1123,3),2)</f>
      </c>
      <c s="36" t="s">
        <v>4573</v>
      </c>
      <c>
        <f>(M1123*21)/100</f>
      </c>
      <c t="s">
        <v>28</v>
      </c>
    </row>
    <row r="1124" spans="1:5" ht="38.25">
      <c r="A1124" s="35" t="s">
        <v>57</v>
      </c>
      <c r="E1124" s="39" t="s">
        <v>5589</v>
      </c>
    </row>
    <row r="1125" spans="1:5" ht="204">
      <c r="A1125" s="35" t="s">
        <v>59</v>
      </c>
      <c r="E1125" s="42" t="s">
        <v>5590</v>
      </c>
    </row>
    <row r="1126" spans="1:5" ht="12.75">
      <c r="A1126" t="s">
        <v>60</v>
      </c>
      <c r="E1126" s="39" t="s">
        <v>5</v>
      </c>
    </row>
    <row r="1127" spans="1:16" ht="25.5">
      <c r="A1127" t="s">
        <v>50</v>
      </c>
      <c s="34" t="s">
        <v>5591</v>
      </c>
      <c s="34" t="s">
        <v>5592</v>
      </c>
      <c s="35" t="s">
        <v>5</v>
      </c>
      <c s="6" t="s">
        <v>5593</v>
      </c>
      <c s="36" t="s">
        <v>151</v>
      </c>
      <c s="37">
        <v>301.398</v>
      </c>
      <c s="36">
        <v>0</v>
      </c>
      <c s="36">
        <f>ROUND(G1127*H1127,6)</f>
      </c>
      <c r="L1127" s="38">
        <v>0</v>
      </c>
      <c s="32">
        <f>ROUND(ROUND(L1127,2)*ROUND(G1127,3),2)</f>
      </c>
      <c s="36" t="s">
        <v>4573</v>
      </c>
      <c>
        <f>(M1127*21)/100</f>
      </c>
      <c t="s">
        <v>28</v>
      </c>
    </row>
    <row r="1128" spans="1:5" ht="38.25">
      <c r="A1128" s="35" t="s">
        <v>57</v>
      </c>
      <c r="E1128" s="39" t="s">
        <v>5594</v>
      </c>
    </row>
    <row r="1129" spans="1:5" ht="280.5">
      <c r="A1129" s="35" t="s">
        <v>59</v>
      </c>
      <c r="E1129" s="42" t="s">
        <v>5595</v>
      </c>
    </row>
    <row r="1130" spans="1:5" ht="12.75">
      <c r="A1130" t="s">
        <v>60</v>
      </c>
      <c r="E1130" s="39" t="s">
        <v>5</v>
      </c>
    </row>
    <row r="1131" spans="1:13" ht="12.75">
      <c r="A1131" t="s">
        <v>47</v>
      </c>
      <c r="C1131" s="31" t="s">
        <v>5596</v>
      </c>
      <c r="E1131" s="33" t="s">
        <v>5597</v>
      </c>
      <c r="J1131" s="32">
        <f>0</f>
      </c>
      <c s="32">
        <f>0</f>
      </c>
      <c s="32">
        <f>0+L1132+L1136+L1140+L1144+L1148+L1152+L1156+L1160+L1164+L1168+L1172+L1176+L1180+L1184+L1188+L1192+L1196+L1200+L1204+L1208+L1212+L1216+L1220+L1224+L1228+L1232+L1236+L1240+L1244+L1248+L1252+L1256+L1260+L1264+L1268+L1272+L1276+L1280+L1284+L1288+L1292</f>
      </c>
      <c s="32">
        <f>0+M1132+M1136+M1140+M1144+M1148+M1152+M1156+M1160+M1164+M1168+M1172+M1176+M1180+M1184+M1188+M1192+M1196+M1200+M1204+M1208+M1212+M1216+M1220+M1224+M1228+M1232+M1236+M1240+M1244+M1248+M1252+M1256+M1260+M1264+M1268+M1272+M1276+M1280+M1284+M1288+M1292</f>
      </c>
    </row>
    <row r="1132" spans="1:16" ht="25.5">
      <c r="A1132" t="s">
        <v>50</v>
      </c>
      <c s="34" t="s">
        <v>5598</v>
      </c>
      <c s="34" t="s">
        <v>5599</v>
      </c>
      <c s="35" t="s">
        <v>5</v>
      </c>
      <c s="6" t="s">
        <v>5600</v>
      </c>
      <c s="36" t="s">
        <v>151</v>
      </c>
      <c s="37">
        <v>342.435</v>
      </c>
      <c s="36">
        <v>0.00016</v>
      </c>
      <c s="36">
        <f>ROUND(G1132*H1132,6)</f>
      </c>
      <c r="L1132" s="38">
        <v>0</v>
      </c>
      <c s="32">
        <f>ROUND(ROUND(L1132,2)*ROUND(G1132,3),2)</f>
      </c>
      <c s="36" t="s">
        <v>56</v>
      </c>
      <c>
        <f>(M1132*21)/100</f>
      </c>
      <c t="s">
        <v>28</v>
      </c>
    </row>
    <row r="1133" spans="1:5" ht="25.5">
      <c r="A1133" s="35" t="s">
        <v>57</v>
      </c>
      <c r="E1133" s="39" t="s">
        <v>5600</v>
      </c>
    </row>
    <row r="1134" spans="1:5" ht="25.5">
      <c r="A1134" s="35" t="s">
        <v>59</v>
      </c>
      <c r="E1134" s="40" t="s">
        <v>5601</v>
      </c>
    </row>
    <row r="1135" spans="1:5" ht="12.75">
      <c r="A1135" t="s">
        <v>60</v>
      </c>
      <c r="E1135" s="39" t="s">
        <v>5</v>
      </c>
    </row>
    <row r="1136" spans="1:16" ht="12.75">
      <c r="A1136" t="s">
        <v>50</v>
      </c>
      <c s="34" t="s">
        <v>5602</v>
      </c>
      <c s="34" t="s">
        <v>5603</v>
      </c>
      <c s="35" t="s">
        <v>5</v>
      </c>
      <c s="6" t="s">
        <v>5604</v>
      </c>
      <c s="36" t="s">
        <v>5605</v>
      </c>
      <c s="37">
        <v>0.12</v>
      </c>
      <c s="36">
        <v>0.00041</v>
      </c>
      <c s="36">
        <f>ROUND(G1136*H1136,6)</f>
      </c>
      <c r="L1136" s="38">
        <v>0</v>
      </c>
      <c s="32">
        <f>ROUND(ROUND(L1136,2)*ROUND(G1136,3),2)</f>
      </c>
      <c s="36" t="s">
        <v>56</v>
      </c>
      <c>
        <f>(M1136*21)/100</f>
      </c>
      <c t="s">
        <v>28</v>
      </c>
    </row>
    <row r="1137" spans="1:5" ht="12.75">
      <c r="A1137" s="35" t="s">
        <v>57</v>
      </c>
      <c r="E1137" s="39" t="s">
        <v>5604</v>
      </c>
    </row>
    <row r="1138" spans="1:5" ht="12.75">
      <c r="A1138" s="35" t="s">
        <v>59</v>
      </c>
      <c r="E1138" s="40" t="s">
        <v>5606</v>
      </c>
    </row>
    <row r="1139" spans="1:5" ht="12.75">
      <c r="A1139" t="s">
        <v>60</v>
      </c>
      <c r="E1139" s="39" t="s">
        <v>5</v>
      </c>
    </row>
    <row r="1140" spans="1:16" ht="12.75">
      <c r="A1140" t="s">
        <v>50</v>
      </c>
      <c s="34" t="s">
        <v>5607</v>
      </c>
      <c s="34" t="s">
        <v>5608</v>
      </c>
      <c s="35" t="s">
        <v>5</v>
      </c>
      <c s="6" t="s">
        <v>5609</v>
      </c>
      <c s="36" t="s">
        <v>69</v>
      </c>
      <c s="37">
        <v>3.002</v>
      </c>
      <c s="36">
        <v>0.00046</v>
      </c>
      <c s="36">
        <f>ROUND(G1140*H1140,6)</f>
      </c>
      <c r="L1140" s="38">
        <v>0</v>
      </c>
      <c s="32">
        <f>ROUND(ROUND(L1140,2)*ROUND(G1140,3),2)</f>
      </c>
      <c s="36" t="s">
        <v>56</v>
      </c>
      <c>
        <f>(M1140*21)/100</f>
      </c>
      <c t="s">
        <v>28</v>
      </c>
    </row>
    <row r="1141" spans="1:5" ht="12.75">
      <c r="A1141" s="35" t="s">
        <v>57</v>
      </c>
      <c r="E1141" s="39" t="s">
        <v>5609</v>
      </c>
    </row>
    <row r="1142" spans="1:5" ht="12.75">
      <c r="A1142" s="35" t="s">
        <v>59</v>
      </c>
      <c r="E1142" s="40" t="s">
        <v>5610</v>
      </c>
    </row>
    <row r="1143" spans="1:5" ht="12.75">
      <c r="A1143" t="s">
        <v>60</v>
      </c>
      <c r="E1143" s="39" t="s">
        <v>5</v>
      </c>
    </row>
    <row r="1144" spans="1:16" ht="12.75">
      <c r="A1144" t="s">
        <v>50</v>
      </c>
      <c s="34" t="s">
        <v>5611</v>
      </c>
      <c s="34" t="s">
        <v>5612</v>
      </c>
      <c s="35" t="s">
        <v>5</v>
      </c>
      <c s="6" t="s">
        <v>5613</v>
      </c>
      <c s="36" t="s">
        <v>144</v>
      </c>
      <c s="37">
        <v>4.128</v>
      </c>
      <c s="36">
        <v>0.55</v>
      </c>
      <c s="36">
        <f>ROUND(G1144*H1144,6)</f>
      </c>
      <c r="L1144" s="38">
        <v>0</v>
      </c>
      <c s="32">
        <f>ROUND(ROUND(L1144,2)*ROUND(G1144,3),2)</f>
      </c>
      <c s="36" t="s">
        <v>56</v>
      </c>
      <c>
        <f>(M1144*21)/100</f>
      </c>
      <c t="s">
        <v>28</v>
      </c>
    </row>
    <row r="1145" spans="1:5" ht="12.75">
      <c r="A1145" s="35" t="s">
        <v>57</v>
      </c>
      <c r="E1145" s="39" t="s">
        <v>5613</v>
      </c>
    </row>
    <row r="1146" spans="1:5" ht="76.5">
      <c r="A1146" s="35" t="s">
        <v>59</v>
      </c>
      <c r="E1146" s="42" t="s">
        <v>5614</v>
      </c>
    </row>
    <row r="1147" spans="1:5" ht="12.75">
      <c r="A1147" t="s">
        <v>60</v>
      </c>
      <c r="E1147" s="39" t="s">
        <v>5</v>
      </c>
    </row>
    <row r="1148" spans="1:16" ht="12.75">
      <c r="A1148" t="s">
        <v>50</v>
      </c>
      <c s="34" t="s">
        <v>5615</v>
      </c>
      <c s="34" t="s">
        <v>5616</v>
      </c>
      <c s="35" t="s">
        <v>5</v>
      </c>
      <c s="6" t="s">
        <v>5617</v>
      </c>
      <c s="36" t="s">
        <v>144</v>
      </c>
      <c s="37">
        <v>1.981</v>
      </c>
      <c s="36">
        <v>0.55</v>
      </c>
      <c s="36">
        <f>ROUND(G1148*H1148,6)</f>
      </c>
      <c r="L1148" s="38">
        <v>0</v>
      </c>
      <c s="32">
        <f>ROUND(ROUND(L1148,2)*ROUND(G1148,3),2)</f>
      </c>
      <c s="36" t="s">
        <v>56</v>
      </c>
      <c>
        <f>(M1148*21)/100</f>
      </c>
      <c t="s">
        <v>28</v>
      </c>
    </row>
    <row r="1149" spans="1:5" ht="12.75">
      <c r="A1149" s="35" t="s">
        <v>57</v>
      </c>
      <c r="E1149" s="39" t="s">
        <v>5617</v>
      </c>
    </row>
    <row r="1150" spans="1:5" ht="229.5">
      <c r="A1150" s="35" t="s">
        <v>59</v>
      </c>
      <c r="E1150" s="42" t="s">
        <v>5618</v>
      </c>
    </row>
    <row r="1151" spans="1:5" ht="12.75">
      <c r="A1151" t="s">
        <v>60</v>
      </c>
      <c r="E1151" s="39" t="s">
        <v>5</v>
      </c>
    </row>
    <row r="1152" spans="1:16" ht="12.75">
      <c r="A1152" t="s">
        <v>50</v>
      </c>
      <c s="34" t="s">
        <v>5619</v>
      </c>
      <c s="34" t="s">
        <v>5620</v>
      </c>
      <c s="35" t="s">
        <v>5</v>
      </c>
      <c s="6" t="s">
        <v>5621</v>
      </c>
      <c s="36" t="s">
        <v>144</v>
      </c>
      <c s="37">
        <v>4.657</v>
      </c>
      <c s="36">
        <v>0.55</v>
      </c>
      <c s="36">
        <f>ROUND(G1152*H1152,6)</f>
      </c>
      <c r="L1152" s="38">
        <v>0</v>
      </c>
      <c s="32">
        <f>ROUND(ROUND(L1152,2)*ROUND(G1152,3),2)</f>
      </c>
      <c s="36" t="s">
        <v>56</v>
      </c>
      <c>
        <f>(M1152*21)/100</f>
      </c>
      <c t="s">
        <v>28</v>
      </c>
    </row>
    <row r="1153" spans="1:5" ht="12.75">
      <c r="A1153" s="35" t="s">
        <v>57</v>
      </c>
      <c r="E1153" s="39" t="s">
        <v>5621</v>
      </c>
    </row>
    <row r="1154" spans="1:5" ht="242.25">
      <c r="A1154" s="35" t="s">
        <v>59</v>
      </c>
      <c r="E1154" s="42" t="s">
        <v>5622</v>
      </c>
    </row>
    <row r="1155" spans="1:5" ht="12.75">
      <c r="A1155" t="s">
        <v>60</v>
      </c>
      <c r="E1155" s="39" t="s">
        <v>5</v>
      </c>
    </row>
    <row r="1156" spans="1:16" ht="12.75">
      <c r="A1156" t="s">
        <v>50</v>
      </c>
      <c s="34" t="s">
        <v>5623</v>
      </c>
      <c s="34" t="s">
        <v>5624</v>
      </c>
      <c s="35" t="s">
        <v>5</v>
      </c>
      <c s="6" t="s">
        <v>5625</v>
      </c>
      <c s="36" t="s">
        <v>144</v>
      </c>
      <c s="37">
        <v>5.135</v>
      </c>
      <c s="36">
        <v>0.55</v>
      </c>
      <c s="36">
        <f>ROUND(G1156*H1156,6)</f>
      </c>
      <c r="L1156" s="38">
        <v>0</v>
      </c>
      <c s="32">
        <f>ROUND(ROUND(L1156,2)*ROUND(G1156,3),2)</f>
      </c>
      <c s="36" t="s">
        <v>56</v>
      </c>
      <c>
        <f>(M1156*21)/100</f>
      </c>
      <c t="s">
        <v>28</v>
      </c>
    </row>
    <row r="1157" spans="1:5" ht="12.75">
      <c r="A1157" s="35" t="s">
        <v>57</v>
      </c>
      <c r="E1157" s="39" t="s">
        <v>5625</v>
      </c>
    </row>
    <row r="1158" spans="1:5" ht="38.25">
      <c r="A1158" s="35" t="s">
        <v>59</v>
      </c>
      <c r="E1158" s="40" t="s">
        <v>5626</v>
      </c>
    </row>
    <row r="1159" spans="1:5" ht="12.75">
      <c r="A1159" t="s">
        <v>60</v>
      </c>
      <c r="E1159" s="39" t="s">
        <v>5</v>
      </c>
    </row>
    <row r="1160" spans="1:16" ht="12.75">
      <c r="A1160" t="s">
        <v>50</v>
      </c>
      <c s="34" t="s">
        <v>5627</v>
      </c>
      <c s="34" t="s">
        <v>5628</v>
      </c>
      <c s="35" t="s">
        <v>5</v>
      </c>
      <c s="6" t="s">
        <v>5629</v>
      </c>
      <c s="36" t="s">
        <v>144</v>
      </c>
      <c s="37">
        <v>0.352</v>
      </c>
      <c s="36">
        <v>0.55</v>
      </c>
      <c s="36">
        <f>ROUND(G1160*H1160,6)</f>
      </c>
      <c r="L1160" s="38">
        <v>0</v>
      </c>
      <c s="32">
        <f>ROUND(ROUND(L1160,2)*ROUND(G1160,3),2)</f>
      </c>
      <c s="36" t="s">
        <v>56</v>
      </c>
      <c>
        <f>(M1160*21)/100</f>
      </c>
      <c t="s">
        <v>28</v>
      </c>
    </row>
    <row r="1161" spans="1:5" ht="12.75">
      <c r="A1161" s="35" t="s">
        <v>57</v>
      </c>
      <c r="E1161" s="39" t="s">
        <v>5629</v>
      </c>
    </row>
    <row r="1162" spans="1:5" ht="12.75">
      <c r="A1162" s="35" t="s">
        <v>59</v>
      </c>
      <c r="E1162" s="40" t="s">
        <v>5</v>
      </c>
    </row>
    <row r="1163" spans="1:5" ht="12.75">
      <c r="A1163" t="s">
        <v>60</v>
      </c>
      <c r="E1163" s="39" t="s">
        <v>5</v>
      </c>
    </row>
    <row r="1164" spans="1:16" ht="12.75">
      <c r="A1164" t="s">
        <v>50</v>
      </c>
      <c s="34" t="s">
        <v>5630</v>
      </c>
      <c s="34" t="s">
        <v>5631</v>
      </c>
      <c s="35" t="s">
        <v>5</v>
      </c>
      <c s="6" t="s">
        <v>5632</v>
      </c>
      <c s="36" t="s">
        <v>144</v>
      </c>
      <c s="37">
        <v>1.176</v>
      </c>
      <c s="36">
        <v>0.55</v>
      </c>
      <c s="36">
        <f>ROUND(G1164*H1164,6)</f>
      </c>
      <c r="L1164" s="38">
        <v>0</v>
      </c>
      <c s="32">
        <f>ROUND(ROUND(L1164,2)*ROUND(G1164,3),2)</f>
      </c>
      <c s="36" t="s">
        <v>56</v>
      </c>
      <c>
        <f>(M1164*21)/100</f>
      </c>
      <c t="s">
        <v>28</v>
      </c>
    </row>
    <row r="1165" spans="1:5" ht="12.75">
      <c r="A1165" s="35" t="s">
        <v>57</v>
      </c>
      <c r="E1165" s="39" t="s">
        <v>5632</v>
      </c>
    </row>
    <row r="1166" spans="1:5" ht="89.25">
      <c r="A1166" s="35" t="s">
        <v>59</v>
      </c>
      <c r="E1166" s="42" t="s">
        <v>5633</v>
      </c>
    </row>
    <row r="1167" spans="1:5" ht="12.75">
      <c r="A1167" t="s">
        <v>60</v>
      </c>
      <c r="E1167" s="39" t="s">
        <v>5</v>
      </c>
    </row>
    <row r="1168" spans="1:16" ht="12.75">
      <c r="A1168" t="s">
        <v>50</v>
      </c>
      <c s="34" t="s">
        <v>5634</v>
      </c>
      <c s="34" t="s">
        <v>5635</v>
      </c>
      <c s="35" t="s">
        <v>5</v>
      </c>
      <c s="6" t="s">
        <v>5636</v>
      </c>
      <c s="36" t="s">
        <v>144</v>
      </c>
      <c s="37">
        <v>0.024</v>
      </c>
      <c s="36">
        <v>0.55</v>
      </c>
      <c s="36">
        <f>ROUND(G1168*H1168,6)</f>
      </c>
      <c r="L1168" s="38">
        <v>0</v>
      </c>
      <c s="32">
        <f>ROUND(ROUND(L1168,2)*ROUND(G1168,3),2)</f>
      </c>
      <c s="36" t="s">
        <v>56</v>
      </c>
      <c>
        <f>(M1168*21)/100</f>
      </c>
      <c t="s">
        <v>28</v>
      </c>
    </row>
    <row r="1169" spans="1:5" ht="12.75">
      <c r="A1169" s="35" t="s">
        <v>57</v>
      </c>
      <c r="E1169" s="39" t="s">
        <v>5636</v>
      </c>
    </row>
    <row r="1170" spans="1:5" ht="25.5">
      <c r="A1170" s="35" t="s">
        <v>59</v>
      </c>
      <c r="E1170" s="42" t="s">
        <v>5637</v>
      </c>
    </row>
    <row r="1171" spans="1:5" ht="12.75">
      <c r="A1171" t="s">
        <v>60</v>
      </c>
      <c r="E1171" s="39" t="s">
        <v>5</v>
      </c>
    </row>
    <row r="1172" spans="1:16" ht="12.75">
      <c r="A1172" t="s">
        <v>50</v>
      </c>
      <c s="34" t="s">
        <v>5638</v>
      </c>
      <c s="34" t="s">
        <v>5639</v>
      </c>
      <c s="35" t="s">
        <v>5</v>
      </c>
      <c s="6" t="s">
        <v>5640</v>
      </c>
      <c s="36" t="s">
        <v>144</v>
      </c>
      <c s="37">
        <v>0.593</v>
      </c>
      <c s="36">
        <v>0.55</v>
      </c>
      <c s="36">
        <f>ROUND(G1172*H1172,6)</f>
      </c>
      <c r="L1172" s="38">
        <v>0</v>
      </c>
      <c s="32">
        <f>ROUND(ROUND(L1172,2)*ROUND(G1172,3),2)</f>
      </c>
      <c s="36" t="s">
        <v>56</v>
      </c>
      <c>
        <f>(M1172*21)/100</f>
      </c>
      <c t="s">
        <v>28</v>
      </c>
    </row>
    <row r="1173" spans="1:5" ht="12.75">
      <c r="A1173" s="35" t="s">
        <v>57</v>
      </c>
      <c r="E1173" s="39" t="s">
        <v>5640</v>
      </c>
    </row>
    <row r="1174" spans="1:5" ht="12.75">
      <c r="A1174" s="35" t="s">
        <v>59</v>
      </c>
      <c r="E1174" s="40" t="s">
        <v>5641</v>
      </c>
    </row>
    <row r="1175" spans="1:5" ht="12.75">
      <c r="A1175" t="s">
        <v>60</v>
      </c>
      <c r="E1175" s="39" t="s">
        <v>5</v>
      </c>
    </row>
    <row r="1176" spans="1:16" ht="12.75">
      <c r="A1176" t="s">
        <v>50</v>
      </c>
      <c s="34" t="s">
        <v>5642</v>
      </c>
      <c s="34" t="s">
        <v>5643</v>
      </c>
      <c s="35" t="s">
        <v>5</v>
      </c>
      <c s="6" t="s">
        <v>5644</v>
      </c>
      <c s="36" t="s">
        <v>144</v>
      </c>
      <c s="37">
        <v>0.458</v>
      </c>
      <c s="36">
        <v>0.55</v>
      </c>
      <c s="36">
        <f>ROUND(G1176*H1176,6)</f>
      </c>
      <c r="L1176" s="38">
        <v>0</v>
      </c>
      <c s="32">
        <f>ROUND(ROUND(L1176,2)*ROUND(G1176,3),2)</f>
      </c>
      <c s="36" t="s">
        <v>56</v>
      </c>
      <c>
        <f>(M1176*21)/100</f>
      </c>
      <c t="s">
        <v>28</v>
      </c>
    </row>
    <row r="1177" spans="1:5" ht="12.75">
      <c r="A1177" s="35" t="s">
        <v>57</v>
      </c>
      <c r="E1177" s="39" t="s">
        <v>5644</v>
      </c>
    </row>
    <row r="1178" spans="1:5" ht="25.5">
      <c r="A1178" s="35" t="s">
        <v>59</v>
      </c>
      <c r="E1178" s="42" t="s">
        <v>5645</v>
      </c>
    </row>
    <row r="1179" spans="1:5" ht="12.75">
      <c r="A1179" t="s">
        <v>60</v>
      </c>
      <c r="E1179" s="39" t="s">
        <v>5</v>
      </c>
    </row>
    <row r="1180" spans="1:16" ht="12.75">
      <c r="A1180" t="s">
        <v>50</v>
      </c>
      <c s="34" t="s">
        <v>5646</v>
      </c>
      <c s="34" t="s">
        <v>5647</v>
      </c>
      <c s="35" t="s">
        <v>5</v>
      </c>
      <c s="6" t="s">
        <v>5648</v>
      </c>
      <c s="36" t="s">
        <v>144</v>
      </c>
      <c s="37">
        <v>3.614</v>
      </c>
      <c s="36">
        <v>0.55</v>
      </c>
      <c s="36">
        <f>ROUND(G1180*H1180,6)</f>
      </c>
      <c r="L1180" s="38">
        <v>0</v>
      </c>
      <c s="32">
        <f>ROUND(ROUND(L1180,2)*ROUND(G1180,3),2)</f>
      </c>
      <c s="36" t="s">
        <v>56</v>
      </c>
      <c>
        <f>(M1180*21)/100</f>
      </c>
      <c t="s">
        <v>28</v>
      </c>
    </row>
    <row r="1181" spans="1:5" ht="12.75">
      <c r="A1181" s="35" t="s">
        <v>57</v>
      </c>
      <c r="E1181" s="39" t="s">
        <v>5648</v>
      </c>
    </row>
    <row r="1182" spans="1:5" ht="89.25">
      <c r="A1182" s="35" t="s">
        <v>59</v>
      </c>
      <c r="E1182" s="40" t="s">
        <v>5649</v>
      </c>
    </row>
    <row r="1183" spans="1:5" ht="12.75">
      <c r="A1183" t="s">
        <v>60</v>
      </c>
      <c r="E1183" s="39" t="s">
        <v>5</v>
      </c>
    </row>
    <row r="1184" spans="1:16" ht="12.75">
      <c r="A1184" t="s">
        <v>50</v>
      </c>
      <c s="34" t="s">
        <v>5650</v>
      </c>
      <c s="34" t="s">
        <v>5651</v>
      </c>
      <c s="35" t="s">
        <v>5</v>
      </c>
      <c s="6" t="s">
        <v>5652</v>
      </c>
      <c s="36" t="s">
        <v>144</v>
      </c>
      <c s="37">
        <v>8.172</v>
      </c>
      <c s="36">
        <v>0</v>
      </c>
      <c s="36">
        <f>ROUND(G1184*H1184,6)</f>
      </c>
      <c r="L1184" s="38">
        <v>0</v>
      </c>
      <c s="32">
        <f>ROUND(ROUND(L1184,2)*ROUND(G1184,3),2)</f>
      </c>
      <c s="36" t="s">
        <v>4573</v>
      </c>
      <c>
        <f>(M1184*21)/100</f>
      </c>
      <c t="s">
        <v>28</v>
      </c>
    </row>
    <row r="1185" spans="1:5" ht="38.25">
      <c r="A1185" s="35" t="s">
        <v>57</v>
      </c>
      <c r="E1185" s="39" t="s">
        <v>5653</v>
      </c>
    </row>
    <row r="1186" spans="1:5" ht="38.25">
      <c r="A1186" s="35" t="s">
        <v>59</v>
      </c>
      <c r="E1186" s="40" t="s">
        <v>5654</v>
      </c>
    </row>
    <row r="1187" spans="1:5" ht="12.75">
      <c r="A1187" t="s">
        <v>60</v>
      </c>
      <c r="E1187" s="39" t="s">
        <v>5</v>
      </c>
    </row>
    <row r="1188" spans="1:16" ht="25.5">
      <c r="A1188" t="s">
        <v>50</v>
      </c>
      <c s="34" t="s">
        <v>5655</v>
      </c>
      <c s="34" t="s">
        <v>5656</v>
      </c>
      <c s="35" t="s">
        <v>5</v>
      </c>
      <c s="6" t="s">
        <v>5657</v>
      </c>
      <c s="36" t="s">
        <v>79</v>
      </c>
      <c s="37">
        <v>84</v>
      </c>
      <c s="36">
        <v>0</v>
      </c>
      <c s="36">
        <f>ROUND(G1188*H1188,6)</f>
      </c>
      <c r="L1188" s="38">
        <v>0</v>
      </c>
      <c s="32">
        <f>ROUND(ROUND(L1188,2)*ROUND(G1188,3),2)</f>
      </c>
      <c s="36" t="s">
        <v>4573</v>
      </c>
      <c>
        <f>(M1188*21)/100</f>
      </c>
      <c t="s">
        <v>28</v>
      </c>
    </row>
    <row r="1189" spans="1:5" ht="38.25">
      <c r="A1189" s="35" t="s">
        <v>57</v>
      </c>
      <c r="E1189" s="39" t="s">
        <v>5658</v>
      </c>
    </row>
    <row r="1190" spans="1:5" ht="63.75">
      <c r="A1190" s="35" t="s">
        <v>59</v>
      </c>
      <c r="E1190" s="42" t="s">
        <v>5659</v>
      </c>
    </row>
    <row r="1191" spans="1:5" ht="12.75">
      <c r="A1191" t="s">
        <v>60</v>
      </c>
      <c r="E1191" s="39" t="s">
        <v>5</v>
      </c>
    </row>
    <row r="1192" spans="1:16" ht="25.5">
      <c r="A1192" t="s">
        <v>50</v>
      </c>
      <c s="34" t="s">
        <v>5660</v>
      </c>
      <c s="34" t="s">
        <v>5661</v>
      </c>
      <c s="35" t="s">
        <v>5</v>
      </c>
      <c s="6" t="s">
        <v>5662</v>
      </c>
      <c s="36" t="s">
        <v>144</v>
      </c>
      <c s="37">
        <v>24.346</v>
      </c>
      <c s="36">
        <v>0.00189</v>
      </c>
      <c s="36">
        <f>ROUND(G1192*H1192,6)</f>
      </c>
      <c r="L1192" s="38">
        <v>0</v>
      </c>
      <c s="32">
        <f>ROUND(ROUND(L1192,2)*ROUND(G1192,3),2)</f>
      </c>
      <c s="36" t="s">
        <v>4573</v>
      </c>
      <c>
        <f>(M1192*21)/100</f>
      </c>
      <c t="s">
        <v>28</v>
      </c>
    </row>
    <row r="1193" spans="1:5" ht="51">
      <c r="A1193" s="35" t="s">
        <v>57</v>
      </c>
      <c r="E1193" s="39" t="s">
        <v>5663</v>
      </c>
    </row>
    <row r="1194" spans="1:5" ht="38.25">
      <c r="A1194" s="35" t="s">
        <v>59</v>
      </c>
      <c r="E1194" s="40" t="s">
        <v>5664</v>
      </c>
    </row>
    <row r="1195" spans="1:5" ht="12.75">
      <c r="A1195" t="s">
        <v>60</v>
      </c>
      <c r="E1195" s="39" t="s">
        <v>5</v>
      </c>
    </row>
    <row r="1196" spans="1:16" ht="12.75">
      <c r="A1196" t="s">
        <v>50</v>
      </c>
      <c s="34" t="s">
        <v>5665</v>
      </c>
      <c s="34" t="s">
        <v>5666</v>
      </c>
      <c s="35" t="s">
        <v>5</v>
      </c>
      <c s="6" t="s">
        <v>5667</v>
      </c>
      <c s="36" t="s">
        <v>79</v>
      </c>
      <c s="37">
        <v>327.952</v>
      </c>
      <c s="36">
        <v>0.00267</v>
      </c>
      <c s="36">
        <f>ROUND(G1196*H1196,6)</f>
      </c>
      <c r="L1196" s="38">
        <v>0</v>
      </c>
      <c s="32">
        <f>ROUND(ROUND(L1196,2)*ROUND(G1196,3),2)</f>
      </c>
      <c s="36" t="s">
        <v>4573</v>
      </c>
      <c>
        <f>(M1196*21)/100</f>
      </c>
      <c t="s">
        <v>28</v>
      </c>
    </row>
    <row r="1197" spans="1:5" ht="51">
      <c r="A1197" s="35" t="s">
        <v>57</v>
      </c>
      <c r="E1197" s="39" t="s">
        <v>5668</v>
      </c>
    </row>
    <row r="1198" spans="1:5" ht="12.75">
      <c r="A1198" s="35" t="s">
        <v>59</v>
      </c>
      <c r="E1198" s="40" t="s">
        <v>5</v>
      </c>
    </row>
    <row r="1199" spans="1:5" ht="12.75">
      <c r="A1199" t="s">
        <v>60</v>
      </c>
      <c r="E1199" s="39" t="s">
        <v>5</v>
      </c>
    </row>
    <row r="1200" spans="1:16" ht="12.75">
      <c r="A1200" t="s">
        <v>50</v>
      </c>
      <c s="34" t="s">
        <v>5669</v>
      </c>
      <c s="34" t="s">
        <v>5670</v>
      </c>
      <c s="35" t="s">
        <v>5</v>
      </c>
      <c s="6" t="s">
        <v>5671</v>
      </c>
      <c s="36" t="s">
        <v>79</v>
      </c>
      <c s="37">
        <v>12</v>
      </c>
      <c s="36">
        <v>0</v>
      </c>
      <c s="36">
        <f>ROUND(G1200*H1200,6)</f>
      </c>
      <c r="L1200" s="38">
        <v>0</v>
      </c>
      <c s="32">
        <f>ROUND(ROUND(L1200,2)*ROUND(G1200,3),2)</f>
      </c>
      <c s="36" t="s">
        <v>4573</v>
      </c>
      <c>
        <f>(M1200*21)/100</f>
      </c>
      <c t="s">
        <v>28</v>
      </c>
    </row>
    <row r="1201" spans="1:5" ht="51">
      <c r="A1201" s="35" t="s">
        <v>57</v>
      </c>
      <c r="E1201" s="39" t="s">
        <v>5672</v>
      </c>
    </row>
    <row r="1202" spans="1:5" ht="12.75">
      <c r="A1202" s="35" t="s">
        <v>59</v>
      </c>
      <c r="E1202" s="40" t="s">
        <v>5673</v>
      </c>
    </row>
    <row r="1203" spans="1:5" ht="12.75">
      <c r="A1203" t="s">
        <v>60</v>
      </c>
      <c r="E1203" s="39" t="s">
        <v>5</v>
      </c>
    </row>
    <row r="1204" spans="1:16" ht="25.5">
      <c r="A1204" t="s">
        <v>50</v>
      </c>
      <c s="34" t="s">
        <v>5674</v>
      </c>
      <c s="34" t="s">
        <v>5675</v>
      </c>
      <c s="35" t="s">
        <v>5</v>
      </c>
      <c s="6" t="s">
        <v>5676</v>
      </c>
      <c s="36" t="s">
        <v>69</v>
      </c>
      <c s="37">
        <v>300.78</v>
      </c>
      <c s="36">
        <v>0</v>
      </c>
      <c s="36">
        <f>ROUND(G1204*H1204,6)</f>
      </c>
      <c r="L1204" s="38">
        <v>0</v>
      </c>
      <c s="32">
        <f>ROUND(ROUND(L1204,2)*ROUND(G1204,3),2)</f>
      </c>
      <c s="36" t="s">
        <v>4573</v>
      </c>
      <c>
        <f>(M1204*21)/100</f>
      </c>
      <c t="s">
        <v>28</v>
      </c>
    </row>
    <row r="1205" spans="1:5" ht="89.25">
      <c r="A1205" s="35" t="s">
        <v>57</v>
      </c>
      <c r="E1205" s="39" t="s">
        <v>5677</v>
      </c>
    </row>
    <row r="1206" spans="1:5" ht="242.25">
      <c r="A1206" s="35" t="s">
        <v>59</v>
      </c>
      <c r="E1206" s="42" t="s">
        <v>5678</v>
      </c>
    </row>
    <row r="1207" spans="1:5" ht="12.75">
      <c r="A1207" t="s">
        <v>60</v>
      </c>
      <c r="E1207" s="39" t="s">
        <v>5</v>
      </c>
    </row>
    <row r="1208" spans="1:16" ht="25.5">
      <c r="A1208" t="s">
        <v>50</v>
      </c>
      <c s="34" t="s">
        <v>5679</v>
      </c>
      <c s="34" t="s">
        <v>5680</v>
      </c>
      <c s="35" t="s">
        <v>5</v>
      </c>
      <c s="6" t="s">
        <v>5681</v>
      </c>
      <c s="36" t="s">
        <v>69</v>
      </c>
      <c s="37">
        <v>355.933</v>
      </c>
      <c s="36">
        <v>0</v>
      </c>
      <c s="36">
        <f>ROUND(G1208*H1208,6)</f>
      </c>
      <c r="L1208" s="38">
        <v>0</v>
      </c>
      <c s="32">
        <f>ROUND(ROUND(L1208,2)*ROUND(G1208,3),2)</f>
      </c>
      <c s="36" t="s">
        <v>4573</v>
      </c>
      <c>
        <f>(M1208*21)/100</f>
      </c>
      <c t="s">
        <v>28</v>
      </c>
    </row>
    <row r="1209" spans="1:5" ht="89.25">
      <c r="A1209" s="35" t="s">
        <v>57</v>
      </c>
      <c r="E1209" s="39" t="s">
        <v>5682</v>
      </c>
    </row>
    <row r="1210" spans="1:5" ht="242.25">
      <c r="A1210" s="35" t="s">
        <v>59</v>
      </c>
      <c r="E1210" s="42" t="s">
        <v>5683</v>
      </c>
    </row>
    <row r="1211" spans="1:5" ht="12.75">
      <c r="A1211" t="s">
        <v>60</v>
      </c>
      <c r="E1211" s="39" t="s">
        <v>5</v>
      </c>
    </row>
    <row r="1212" spans="1:16" ht="25.5">
      <c r="A1212" t="s">
        <v>50</v>
      </c>
      <c s="34" t="s">
        <v>5684</v>
      </c>
      <c s="34" t="s">
        <v>5685</v>
      </c>
      <c s="35" t="s">
        <v>5</v>
      </c>
      <c s="6" t="s">
        <v>5686</v>
      </c>
      <c s="36" t="s">
        <v>69</v>
      </c>
      <c s="37">
        <v>57.39</v>
      </c>
      <c s="36">
        <v>0</v>
      </c>
      <c s="36">
        <f>ROUND(G1212*H1212,6)</f>
      </c>
      <c r="L1212" s="38">
        <v>0</v>
      </c>
      <c s="32">
        <f>ROUND(ROUND(L1212,2)*ROUND(G1212,3),2)</f>
      </c>
      <c s="36" t="s">
        <v>4573</v>
      </c>
      <c>
        <f>(M1212*21)/100</f>
      </c>
      <c t="s">
        <v>28</v>
      </c>
    </row>
    <row r="1213" spans="1:5" ht="89.25">
      <c r="A1213" s="35" t="s">
        <v>57</v>
      </c>
      <c r="E1213" s="39" t="s">
        <v>5687</v>
      </c>
    </row>
    <row r="1214" spans="1:5" ht="102">
      <c r="A1214" s="35" t="s">
        <v>59</v>
      </c>
      <c r="E1214" s="42" t="s">
        <v>5688</v>
      </c>
    </row>
    <row r="1215" spans="1:5" ht="12.75">
      <c r="A1215" t="s">
        <v>60</v>
      </c>
      <c r="E1215" s="39" t="s">
        <v>5</v>
      </c>
    </row>
    <row r="1216" spans="1:16" ht="25.5">
      <c r="A1216" t="s">
        <v>50</v>
      </c>
      <c s="34" t="s">
        <v>5689</v>
      </c>
      <c s="34" t="s">
        <v>5690</v>
      </c>
      <c s="35" t="s">
        <v>5</v>
      </c>
      <c s="6" t="s">
        <v>5691</v>
      </c>
      <c s="36" t="s">
        <v>69</v>
      </c>
      <c s="37">
        <v>18.65</v>
      </c>
      <c s="36">
        <v>0</v>
      </c>
      <c s="36">
        <f>ROUND(G1216*H1216,6)</f>
      </c>
      <c r="L1216" s="38">
        <v>0</v>
      </c>
      <c s="32">
        <f>ROUND(ROUND(L1216,2)*ROUND(G1216,3),2)</f>
      </c>
      <c s="36" t="s">
        <v>4573</v>
      </c>
      <c>
        <f>(M1216*21)/100</f>
      </c>
      <c t="s">
        <v>28</v>
      </c>
    </row>
    <row r="1217" spans="1:5" ht="89.25">
      <c r="A1217" s="35" t="s">
        <v>57</v>
      </c>
      <c r="E1217" s="39" t="s">
        <v>5692</v>
      </c>
    </row>
    <row r="1218" spans="1:5" ht="63.75">
      <c r="A1218" s="35" t="s">
        <v>59</v>
      </c>
      <c r="E1218" s="42" t="s">
        <v>5693</v>
      </c>
    </row>
    <row r="1219" spans="1:5" ht="12.75">
      <c r="A1219" t="s">
        <v>60</v>
      </c>
      <c r="E1219" s="39" t="s">
        <v>5</v>
      </c>
    </row>
    <row r="1220" spans="1:16" ht="25.5">
      <c r="A1220" t="s">
        <v>50</v>
      </c>
      <c s="34" t="s">
        <v>5694</v>
      </c>
      <c s="34" t="s">
        <v>5695</v>
      </c>
      <c s="35" t="s">
        <v>5</v>
      </c>
      <c s="6" t="s">
        <v>5696</v>
      </c>
      <c s="36" t="s">
        <v>69</v>
      </c>
      <c s="37">
        <v>8.67</v>
      </c>
      <c s="36">
        <v>0</v>
      </c>
      <c s="36">
        <f>ROUND(G1220*H1220,6)</f>
      </c>
      <c r="L1220" s="38">
        <v>0</v>
      </c>
      <c s="32">
        <f>ROUND(ROUND(L1220,2)*ROUND(G1220,3),2)</f>
      </c>
      <c s="36" t="s">
        <v>4573</v>
      </c>
      <c>
        <f>(M1220*21)/100</f>
      </c>
      <c t="s">
        <v>28</v>
      </c>
    </row>
    <row r="1221" spans="1:5" ht="89.25">
      <c r="A1221" s="35" t="s">
        <v>57</v>
      </c>
      <c r="E1221" s="39" t="s">
        <v>5697</v>
      </c>
    </row>
    <row r="1222" spans="1:5" ht="25.5">
      <c r="A1222" s="35" t="s">
        <v>59</v>
      </c>
      <c r="E1222" s="42" t="s">
        <v>5698</v>
      </c>
    </row>
    <row r="1223" spans="1:5" ht="12.75">
      <c r="A1223" t="s">
        <v>60</v>
      </c>
      <c r="E1223" s="39" t="s">
        <v>5</v>
      </c>
    </row>
    <row r="1224" spans="1:16" ht="12.75">
      <c r="A1224" t="s">
        <v>50</v>
      </c>
      <c s="34" t="s">
        <v>5699</v>
      </c>
      <c s="34" t="s">
        <v>5700</v>
      </c>
      <c s="35" t="s">
        <v>5</v>
      </c>
      <c s="6" t="s">
        <v>5701</v>
      </c>
      <c s="36" t="s">
        <v>151</v>
      </c>
      <c s="37">
        <v>172</v>
      </c>
      <c s="36">
        <v>0</v>
      </c>
      <c s="36">
        <f>ROUND(G1224*H1224,6)</f>
      </c>
      <c r="L1224" s="38">
        <v>0</v>
      </c>
      <c s="32">
        <f>ROUND(ROUND(L1224,2)*ROUND(G1224,3),2)</f>
      </c>
      <c s="36" t="s">
        <v>4573</v>
      </c>
      <c>
        <f>(M1224*21)/100</f>
      </c>
      <c t="s">
        <v>28</v>
      </c>
    </row>
    <row r="1225" spans="1:5" ht="38.25">
      <c r="A1225" s="35" t="s">
        <v>57</v>
      </c>
      <c r="E1225" s="39" t="s">
        <v>5702</v>
      </c>
    </row>
    <row r="1226" spans="1:5" ht="76.5">
      <c r="A1226" s="35" t="s">
        <v>59</v>
      </c>
      <c r="E1226" s="42" t="s">
        <v>5703</v>
      </c>
    </row>
    <row r="1227" spans="1:5" ht="12.75">
      <c r="A1227" t="s">
        <v>60</v>
      </c>
      <c r="E1227" s="39" t="s">
        <v>5</v>
      </c>
    </row>
    <row r="1228" spans="1:16" ht="25.5">
      <c r="A1228" t="s">
        <v>50</v>
      </c>
      <c s="34" t="s">
        <v>5704</v>
      </c>
      <c s="34" t="s">
        <v>5705</v>
      </c>
      <c s="35" t="s">
        <v>5</v>
      </c>
      <c s="6" t="s">
        <v>5706</v>
      </c>
      <c s="36" t="s">
        <v>151</v>
      </c>
      <c s="37">
        <v>1040.22</v>
      </c>
      <c s="36">
        <v>0</v>
      </c>
      <c s="36">
        <f>ROUND(G1228*H1228,6)</f>
      </c>
      <c r="L1228" s="38">
        <v>0</v>
      </c>
      <c s="32">
        <f>ROUND(ROUND(L1228,2)*ROUND(G1228,3),2)</f>
      </c>
      <c s="36" t="s">
        <v>4573</v>
      </c>
      <c>
        <f>(M1228*21)/100</f>
      </c>
      <c t="s">
        <v>28</v>
      </c>
    </row>
    <row r="1229" spans="1:5" ht="51">
      <c r="A1229" s="35" t="s">
        <v>57</v>
      </c>
      <c r="E1229" s="39" t="s">
        <v>5707</v>
      </c>
    </row>
    <row r="1230" spans="1:5" ht="51">
      <c r="A1230" s="35" t="s">
        <v>59</v>
      </c>
      <c r="E1230" s="40" t="s">
        <v>5708</v>
      </c>
    </row>
    <row r="1231" spans="1:5" ht="12.75">
      <c r="A1231" t="s">
        <v>60</v>
      </c>
      <c r="E1231" s="39" t="s">
        <v>5</v>
      </c>
    </row>
    <row r="1232" spans="1:16" ht="12.75">
      <c r="A1232" t="s">
        <v>50</v>
      </c>
      <c s="34" t="s">
        <v>5709</v>
      </c>
      <c s="34" t="s">
        <v>5710</v>
      </c>
      <c s="35" t="s">
        <v>5</v>
      </c>
      <c s="6" t="s">
        <v>5711</v>
      </c>
      <c s="36" t="s">
        <v>69</v>
      </c>
      <c s="37">
        <v>328.817</v>
      </c>
      <c s="36">
        <v>2E-05</v>
      </c>
      <c s="36">
        <f>ROUND(G1232*H1232,6)</f>
      </c>
      <c r="L1232" s="38">
        <v>0</v>
      </c>
      <c s="32">
        <f>ROUND(ROUND(L1232,2)*ROUND(G1232,3),2)</f>
      </c>
      <c s="36" t="s">
        <v>4573</v>
      </c>
      <c>
        <f>(M1232*21)/100</f>
      </c>
      <c t="s">
        <v>28</v>
      </c>
    </row>
    <row r="1233" spans="1:5" ht="38.25">
      <c r="A1233" s="35" t="s">
        <v>57</v>
      </c>
      <c r="E1233" s="39" t="s">
        <v>5712</v>
      </c>
    </row>
    <row r="1234" spans="1:5" ht="51">
      <c r="A1234" s="35" t="s">
        <v>59</v>
      </c>
      <c r="E1234" s="40" t="s">
        <v>5713</v>
      </c>
    </row>
    <row r="1235" spans="1:5" ht="12.75">
      <c r="A1235" t="s">
        <v>60</v>
      </c>
      <c r="E1235" s="39" t="s">
        <v>5</v>
      </c>
    </row>
    <row r="1236" spans="1:16" ht="12.75">
      <c r="A1236" t="s">
        <v>50</v>
      </c>
      <c s="34" t="s">
        <v>5714</v>
      </c>
      <c s="34" t="s">
        <v>5715</v>
      </c>
      <c s="35" t="s">
        <v>5</v>
      </c>
      <c s="6" t="s">
        <v>5716</v>
      </c>
      <c s="36" t="s">
        <v>144</v>
      </c>
      <c s="37">
        <v>24.346</v>
      </c>
      <c s="36">
        <v>0.0233</v>
      </c>
      <c s="36">
        <f>ROUND(G1236*H1236,6)</f>
      </c>
      <c r="L1236" s="38">
        <v>0</v>
      </c>
      <c s="32">
        <f>ROUND(ROUND(L1236,2)*ROUND(G1236,3),2)</f>
      </c>
      <c s="36" t="s">
        <v>4573</v>
      </c>
      <c>
        <f>(M1236*21)/100</f>
      </c>
      <c t="s">
        <v>28</v>
      </c>
    </row>
    <row r="1237" spans="1:5" ht="25.5">
      <c r="A1237" s="35" t="s">
        <v>57</v>
      </c>
      <c r="E1237" s="39" t="s">
        <v>5717</v>
      </c>
    </row>
    <row r="1238" spans="1:5" ht="12.75">
      <c r="A1238" s="35" t="s">
        <v>59</v>
      </c>
      <c r="E1238" s="40" t="s">
        <v>5718</v>
      </c>
    </row>
    <row r="1239" spans="1:5" ht="12.75">
      <c r="A1239" t="s">
        <v>60</v>
      </c>
      <c r="E1239" s="39" t="s">
        <v>5</v>
      </c>
    </row>
    <row r="1240" spans="1:16" ht="12.75">
      <c r="A1240" t="s">
        <v>50</v>
      </c>
      <c s="34" t="s">
        <v>5719</v>
      </c>
      <c s="34" t="s">
        <v>5720</v>
      </c>
      <c s="35" t="s">
        <v>5</v>
      </c>
      <c s="6" t="s">
        <v>5721</v>
      </c>
      <c s="36" t="s">
        <v>151</v>
      </c>
      <c s="37">
        <v>69.194</v>
      </c>
      <c s="36">
        <v>0.01423</v>
      </c>
      <c s="36">
        <f>ROUND(G1240*H1240,6)</f>
      </c>
      <c r="L1240" s="38">
        <v>0</v>
      </c>
      <c s="32">
        <f>ROUND(ROUND(L1240,2)*ROUND(G1240,3),2)</f>
      </c>
      <c s="36" t="s">
        <v>4573</v>
      </c>
      <c>
        <f>(M1240*21)/100</f>
      </c>
      <c t="s">
        <v>28</v>
      </c>
    </row>
    <row r="1241" spans="1:5" ht="63.75">
      <c r="A1241" s="35" t="s">
        <v>57</v>
      </c>
      <c r="E1241" s="39" t="s">
        <v>5722</v>
      </c>
    </row>
    <row r="1242" spans="1:5" ht="63.75">
      <c r="A1242" s="35" t="s">
        <v>59</v>
      </c>
      <c r="E1242" s="42" t="s">
        <v>5723</v>
      </c>
    </row>
    <row r="1243" spans="1:5" ht="12.75">
      <c r="A1243" t="s">
        <v>60</v>
      </c>
      <c r="E1243" s="39" t="s">
        <v>5</v>
      </c>
    </row>
    <row r="1244" spans="1:16" ht="12.75">
      <c r="A1244" t="s">
        <v>50</v>
      </c>
      <c s="34" t="s">
        <v>5724</v>
      </c>
      <c s="34" t="s">
        <v>5725</v>
      </c>
      <c s="35" t="s">
        <v>5</v>
      </c>
      <c s="6" t="s">
        <v>5726</v>
      </c>
      <c s="36" t="s">
        <v>69</v>
      </c>
      <c s="37">
        <v>10.23</v>
      </c>
      <c s="36">
        <v>1E-05</v>
      </c>
      <c s="36">
        <f>ROUND(G1244*H1244,6)</f>
      </c>
      <c r="L1244" s="38">
        <v>0</v>
      </c>
      <c s="32">
        <f>ROUND(ROUND(L1244,2)*ROUND(G1244,3),2)</f>
      </c>
      <c s="36" t="s">
        <v>4573</v>
      </c>
      <c>
        <f>(M1244*21)/100</f>
      </c>
      <c t="s">
        <v>28</v>
      </c>
    </row>
    <row r="1245" spans="1:5" ht="38.25">
      <c r="A1245" s="35" t="s">
        <v>57</v>
      </c>
      <c r="E1245" s="39" t="s">
        <v>5727</v>
      </c>
    </row>
    <row r="1246" spans="1:5" ht="25.5">
      <c r="A1246" s="35" t="s">
        <v>59</v>
      </c>
      <c r="E1246" s="42" t="s">
        <v>5728</v>
      </c>
    </row>
    <row r="1247" spans="1:5" ht="12.75">
      <c r="A1247" t="s">
        <v>60</v>
      </c>
      <c r="E1247" s="39" t="s">
        <v>5</v>
      </c>
    </row>
    <row r="1248" spans="1:16" ht="25.5">
      <c r="A1248" t="s">
        <v>50</v>
      </c>
      <c s="34" t="s">
        <v>5729</v>
      </c>
      <c s="34" t="s">
        <v>5730</v>
      </c>
      <c s="35" t="s">
        <v>5</v>
      </c>
      <c s="6" t="s">
        <v>5731</v>
      </c>
      <c s="36" t="s">
        <v>151</v>
      </c>
      <c s="37">
        <v>285.362</v>
      </c>
      <c s="36">
        <v>0</v>
      </c>
      <c s="36">
        <f>ROUND(G1248*H1248,6)</f>
      </c>
      <c r="L1248" s="38">
        <v>0</v>
      </c>
      <c s="32">
        <f>ROUND(ROUND(L1248,2)*ROUND(G1248,3),2)</f>
      </c>
      <c s="36" t="s">
        <v>4573</v>
      </c>
      <c>
        <f>(M1248*21)/100</f>
      </c>
      <c t="s">
        <v>28</v>
      </c>
    </row>
    <row r="1249" spans="1:5" ht="51">
      <c r="A1249" s="35" t="s">
        <v>57</v>
      </c>
      <c r="E1249" s="39" t="s">
        <v>5732</v>
      </c>
    </row>
    <row r="1250" spans="1:5" ht="25.5">
      <c r="A1250" s="35" t="s">
        <v>59</v>
      </c>
      <c r="E1250" s="40" t="s">
        <v>5733</v>
      </c>
    </row>
    <row r="1251" spans="1:5" ht="12.75">
      <c r="A1251" t="s">
        <v>60</v>
      </c>
      <c r="E1251" s="39" t="s">
        <v>5</v>
      </c>
    </row>
    <row r="1252" spans="1:16" ht="25.5">
      <c r="A1252" t="s">
        <v>50</v>
      </c>
      <c s="34" t="s">
        <v>5734</v>
      </c>
      <c s="34" t="s">
        <v>5735</v>
      </c>
      <c s="35" t="s">
        <v>5</v>
      </c>
      <c s="6" t="s">
        <v>5736</v>
      </c>
      <c s="36" t="s">
        <v>151</v>
      </c>
      <c s="37">
        <v>285.362</v>
      </c>
      <c s="36">
        <v>0</v>
      </c>
      <c s="36">
        <f>ROUND(G1252*H1252,6)</f>
      </c>
      <c r="L1252" s="38">
        <v>0</v>
      </c>
      <c s="32">
        <f>ROUND(ROUND(L1252,2)*ROUND(G1252,3),2)</f>
      </c>
      <c s="36" t="s">
        <v>4573</v>
      </c>
      <c>
        <f>(M1252*21)/100</f>
      </c>
      <c t="s">
        <v>28</v>
      </c>
    </row>
    <row r="1253" spans="1:5" ht="51">
      <c r="A1253" s="35" t="s">
        <v>57</v>
      </c>
      <c r="E1253" s="39" t="s">
        <v>5737</v>
      </c>
    </row>
    <row r="1254" spans="1:5" ht="25.5">
      <c r="A1254" s="35" t="s">
        <v>59</v>
      </c>
      <c r="E1254" s="40" t="s">
        <v>5733</v>
      </c>
    </row>
    <row r="1255" spans="1:5" ht="12.75">
      <c r="A1255" t="s">
        <v>60</v>
      </c>
      <c r="E1255" s="39" t="s">
        <v>5</v>
      </c>
    </row>
    <row r="1256" spans="1:16" ht="12.75">
      <c r="A1256" t="s">
        <v>50</v>
      </c>
      <c s="34" t="s">
        <v>5738</v>
      </c>
      <c s="34" t="s">
        <v>5739</v>
      </c>
      <c s="35" t="s">
        <v>5</v>
      </c>
      <c s="6" t="s">
        <v>5740</v>
      </c>
      <c s="36" t="s">
        <v>1754</v>
      </c>
      <c s="37">
        <v>2405.462</v>
      </c>
      <c s="36">
        <v>5E-05</v>
      </c>
      <c s="36">
        <f>ROUND(G1256*H1256,6)</f>
      </c>
      <c r="L1256" s="38">
        <v>0</v>
      </c>
      <c s="32">
        <f>ROUND(ROUND(L1256,2)*ROUND(G1256,3),2)</f>
      </c>
      <c s="36" t="s">
        <v>4573</v>
      </c>
      <c>
        <f>(M1256*21)/100</f>
      </c>
      <c t="s">
        <v>28</v>
      </c>
    </row>
    <row r="1257" spans="1:5" ht="38.25">
      <c r="A1257" s="35" t="s">
        <v>57</v>
      </c>
      <c r="E1257" s="39" t="s">
        <v>5741</v>
      </c>
    </row>
    <row r="1258" spans="1:5" ht="25.5">
      <c r="A1258" s="35" t="s">
        <v>59</v>
      </c>
      <c r="E1258" s="42" t="s">
        <v>5742</v>
      </c>
    </row>
    <row r="1259" spans="1:5" ht="12.75">
      <c r="A1259" t="s">
        <v>60</v>
      </c>
      <c r="E1259" s="39" t="s">
        <v>5</v>
      </c>
    </row>
    <row r="1260" spans="1:16" ht="25.5">
      <c r="A1260" t="s">
        <v>50</v>
      </c>
      <c s="34" t="s">
        <v>5743</v>
      </c>
      <c s="34" t="s">
        <v>5744</v>
      </c>
      <c s="35" t="s">
        <v>5</v>
      </c>
      <c s="6" t="s">
        <v>5745</v>
      </c>
      <c s="36" t="s">
        <v>79</v>
      </c>
      <c s="37">
        <v>27</v>
      </c>
      <c s="36">
        <v>2E-05</v>
      </c>
      <c s="36">
        <f>ROUND(G1260*H1260,6)</f>
      </c>
      <c r="L1260" s="38">
        <v>0</v>
      </c>
      <c s="32">
        <f>ROUND(ROUND(L1260,2)*ROUND(G1260,3),2)</f>
      </c>
      <c s="36" t="s">
        <v>4573</v>
      </c>
      <c>
        <f>(M1260*21)/100</f>
      </c>
      <c t="s">
        <v>28</v>
      </c>
    </row>
    <row r="1261" spans="1:5" ht="51">
      <c r="A1261" s="35" t="s">
        <v>57</v>
      </c>
      <c r="E1261" s="39" t="s">
        <v>5746</v>
      </c>
    </row>
    <row r="1262" spans="1:5" ht="38.25">
      <c r="A1262" s="35" t="s">
        <v>59</v>
      </c>
      <c r="E1262" s="40" t="s">
        <v>5747</v>
      </c>
    </row>
    <row r="1263" spans="1:5" ht="12.75">
      <c r="A1263" t="s">
        <v>60</v>
      </c>
      <c r="E1263" s="39" t="s">
        <v>5</v>
      </c>
    </row>
    <row r="1264" spans="1:16" ht="12.75">
      <c r="A1264" t="s">
        <v>50</v>
      </c>
      <c s="34" t="s">
        <v>5748</v>
      </c>
      <c s="34" t="s">
        <v>5749</v>
      </c>
      <c s="35" t="s">
        <v>5</v>
      </c>
      <c s="6" t="s">
        <v>5750</v>
      </c>
      <c s="36" t="s">
        <v>79</v>
      </c>
      <c s="37">
        <v>12</v>
      </c>
      <c s="36">
        <v>1E-05</v>
      </c>
      <c s="36">
        <f>ROUND(G1264*H1264,6)</f>
      </c>
      <c r="L1264" s="38">
        <v>0</v>
      </c>
      <c s="32">
        <f>ROUND(ROUND(L1264,2)*ROUND(G1264,3),2)</f>
      </c>
      <c s="36" t="s">
        <v>4573</v>
      </c>
      <c>
        <f>(M1264*21)/100</f>
      </c>
      <c t="s">
        <v>28</v>
      </c>
    </row>
    <row r="1265" spans="1:5" ht="63.75">
      <c r="A1265" s="35" t="s">
        <v>57</v>
      </c>
      <c r="E1265" s="39" t="s">
        <v>5751</v>
      </c>
    </row>
    <row r="1266" spans="1:5" ht="25.5">
      <c r="A1266" s="35" t="s">
        <v>59</v>
      </c>
      <c r="E1266" s="42" t="s">
        <v>5752</v>
      </c>
    </row>
    <row r="1267" spans="1:5" ht="12.75">
      <c r="A1267" t="s">
        <v>60</v>
      </c>
      <c r="E1267" s="39" t="s">
        <v>5</v>
      </c>
    </row>
    <row r="1268" spans="1:16" ht="12.75">
      <c r="A1268" t="s">
        <v>50</v>
      </c>
      <c s="34" t="s">
        <v>5753</v>
      </c>
      <c s="34" t="s">
        <v>5754</v>
      </c>
      <c s="35" t="s">
        <v>5</v>
      </c>
      <c s="6" t="s">
        <v>5755</v>
      </c>
      <c s="36" t="s">
        <v>79</v>
      </c>
      <c s="37">
        <v>12</v>
      </c>
      <c s="36">
        <v>7E-05</v>
      </c>
      <c s="36">
        <f>ROUND(G1268*H1268,6)</f>
      </c>
      <c r="L1268" s="38">
        <v>0</v>
      </c>
      <c s="32">
        <f>ROUND(ROUND(L1268,2)*ROUND(G1268,3),2)</f>
      </c>
      <c s="36" t="s">
        <v>4573</v>
      </c>
      <c>
        <f>(M1268*21)/100</f>
      </c>
      <c t="s">
        <v>28</v>
      </c>
    </row>
    <row r="1269" spans="1:5" ht="51">
      <c r="A1269" s="35" t="s">
        <v>57</v>
      </c>
      <c r="E1269" s="39" t="s">
        <v>5756</v>
      </c>
    </row>
    <row r="1270" spans="1:5" ht="25.5">
      <c r="A1270" s="35" t="s">
        <v>59</v>
      </c>
      <c r="E1270" s="42" t="s">
        <v>5757</v>
      </c>
    </row>
    <row r="1271" spans="1:5" ht="12.75">
      <c r="A1271" t="s">
        <v>60</v>
      </c>
      <c r="E1271" s="39" t="s">
        <v>5</v>
      </c>
    </row>
    <row r="1272" spans="1:16" ht="12.75">
      <c r="A1272" t="s">
        <v>50</v>
      </c>
      <c s="34" t="s">
        <v>5758</v>
      </c>
      <c s="34" t="s">
        <v>5759</v>
      </c>
      <c s="35" t="s">
        <v>5</v>
      </c>
      <c s="6" t="s">
        <v>5760</v>
      </c>
      <c s="36" t="s">
        <v>79</v>
      </c>
      <c s="37">
        <v>27</v>
      </c>
      <c s="36">
        <v>0.00028</v>
      </c>
      <c s="36">
        <f>ROUND(G1272*H1272,6)</f>
      </c>
      <c r="L1272" s="38">
        <v>0</v>
      </c>
      <c s="32">
        <f>ROUND(ROUND(L1272,2)*ROUND(G1272,3),2)</f>
      </c>
      <c s="36" t="s">
        <v>4573</v>
      </c>
      <c>
        <f>(M1272*21)/100</f>
      </c>
      <c t="s">
        <v>28</v>
      </c>
    </row>
    <row r="1273" spans="1:5" ht="51">
      <c r="A1273" s="35" t="s">
        <v>57</v>
      </c>
      <c r="E1273" s="39" t="s">
        <v>5761</v>
      </c>
    </row>
    <row r="1274" spans="1:5" ht="38.25">
      <c r="A1274" s="35" t="s">
        <v>59</v>
      </c>
      <c r="E1274" s="40" t="s">
        <v>5747</v>
      </c>
    </row>
    <row r="1275" spans="1:5" ht="12.75">
      <c r="A1275" t="s">
        <v>60</v>
      </c>
      <c r="E1275" s="39" t="s">
        <v>5</v>
      </c>
    </row>
    <row r="1276" spans="1:16" ht="12.75">
      <c r="A1276" t="s">
        <v>50</v>
      </c>
      <c s="34" t="s">
        <v>5762</v>
      </c>
      <c s="34" t="s">
        <v>5763</v>
      </c>
      <c s="35" t="s">
        <v>5</v>
      </c>
      <c s="6" t="s">
        <v>5764</v>
      </c>
      <c s="36" t="s">
        <v>79</v>
      </c>
      <c s="37">
        <v>16</v>
      </c>
      <c s="36">
        <v>0.00067</v>
      </c>
      <c s="36">
        <f>ROUND(G1276*H1276,6)</f>
      </c>
      <c r="L1276" s="38">
        <v>0</v>
      </c>
      <c s="32">
        <f>ROUND(ROUND(L1276,2)*ROUND(G1276,3),2)</f>
      </c>
      <c s="36" t="s">
        <v>4573</v>
      </c>
      <c>
        <f>(M1276*21)/100</f>
      </c>
      <c t="s">
        <v>28</v>
      </c>
    </row>
    <row r="1277" spans="1:5" ht="51">
      <c r="A1277" s="35" t="s">
        <v>57</v>
      </c>
      <c r="E1277" s="39" t="s">
        <v>5765</v>
      </c>
    </row>
    <row r="1278" spans="1:5" ht="25.5">
      <c r="A1278" s="35" t="s">
        <v>59</v>
      </c>
      <c r="E1278" s="42" t="s">
        <v>5766</v>
      </c>
    </row>
    <row r="1279" spans="1:5" ht="12.75">
      <c r="A1279" t="s">
        <v>60</v>
      </c>
      <c r="E1279" s="39" t="s">
        <v>5</v>
      </c>
    </row>
    <row r="1280" spans="1:16" ht="12.75">
      <c r="A1280" t="s">
        <v>50</v>
      </c>
      <c s="34" t="s">
        <v>5767</v>
      </c>
      <c s="34" t="s">
        <v>5768</v>
      </c>
      <c s="35" t="s">
        <v>5</v>
      </c>
      <c s="6" t="s">
        <v>5769</v>
      </c>
      <c s="36" t="s">
        <v>55</v>
      </c>
      <c s="37">
        <v>16.96</v>
      </c>
      <c s="36">
        <v>0</v>
      </c>
      <c s="36">
        <f>ROUND(G1280*H1280,6)</f>
      </c>
      <c r="L1280" s="38">
        <v>0</v>
      </c>
      <c s="32">
        <f>ROUND(ROUND(L1280,2)*ROUND(G1280,3),2)</f>
      </c>
      <c s="36" t="s">
        <v>4573</v>
      </c>
      <c>
        <f>(M1280*21)/100</f>
      </c>
      <c t="s">
        <v>28</v>
      </c>
    </row>
    <row r="1281" spans="1:5" ht="63.75">
      <c r="A1281" s="35" t="s">
        <v>57</v>
      </c>
      <c r="E1281" s="39" t="s">
        <v>5770</v>
      </c>
    </row>
    <row r="1282" spans="1:5" ht="12.75">
      <c r="A1282" s="35" t="s">
        <v>59</v>
      </c>
      <c r="E1282" s="40" t="s">
        <v>5771</v>
      </c>
    </row>
    <row r="1283" spans="1:5" ht="12.75">
      <c r="A1283" t="s">
        <v>60</v>
      </c>
      <c r="E1283" s="39" t="s">
        <v>5</v>
      </c>
    </row>
    <row r="1284" spans="1:16" ht="12.75">
      <c r="A1284" t="s">
        <v>50</v>
      </c>
      <c s="34" t="s">
        <v>5772</v>
      </c>
      <c s="34" t="s">
        <v>5773</v>
      </c>
      <c s="35" t="s">
        <v>5</v>
      </c>
      <c s="6" t="s">
        <v>5774</v>
      </c>
      <c s="36" t="s">
        <v>55</v>
      </c>
      <c s="37">
        <v>2.406</v>
      </c>
      <c s="36">
        <v>1</v>
      </c>
      <c s="36">
        <f>ROUND(G1284*H1284,6)</f>
      </c>
      <c r="L1284" s="38">
        <v>0</v>
      </c>
      <c s="32">
        <f>ROUND(ROUND(L1284,2)*ROUND(G1284,3),2)</f>
      </c>
      <c s="36" t="s">
        <v>56</v>
      </c>
      <c>
        <f>(M1284*21)/100</f>
      </c>
      <c t="s">
        <v>28</v>
      </c>
    </row>
    <row r="1285" spans="1:5" ht="12.75">
      <c r="A1285" s="35" t="s">
        <v>57</v>
      </c>
      <c r="E1285" s="39" t="s">
        <v>5774</v>
      </c>
    </row>
    <row r="1286" spans="1:5" ht="12.75">
      <c r="A1286" s="35" t="s">
        <v>59</v>
      </c>
      <c r="E1286" s="40" t="s">
        <v>5</v>
      </c>
    </row>
    <row r="1287" spans="1:5" ht="12.75">
      <c r="A1287" t="s">
        <v>60</v>
      </c>
      <c r="E1287" s="39" t="s">
        <v>5</v>
      </c>
    </row>
    <row r="1288" spans="1:16" ht="12.75">
      <c r="A1288" t="s">
        <v>50</v>
      </c>
      <c s="34" t="s">
        <v>5775</v>
      </c>
      <c s="34" t="s">
        <v>5776</v>
      </c>
      <c s="35" t="s">
        <v>5</v>
      </c>
      <c s="6" t="s">
        <v>5777</v>
      </c>
      <c s="36" t="s">
        <v>1754</v>
      </c>
      <c s="37">
        <v>327.952</v>
      </c>
      <c s="36">
        <v>0</v>
      </c>
      <c s="36">
        <f>ROUND(G1288*H1288,6)</f>
      </c>
      <c r="L1288" s="38">
        <v>0</v>
      </c>
      <c s="32">
        <f>ROUND(ROUND(L1288,2)*ROUND(G1288,3),2)</f>
      </c>
      <c s="36" t="s">
        <v>56</v>
      </c>
      <c>
        <f>(M1288*21)/100</f>
      </c>
      <c t="s">
        <v>28</v>
      </c>
    </row>
    <row r="1289" spans="1:5" ht="51">
      <c r="A1289" s="35" t="s">
        <v>57</v>
      </c>
      <c r="E1289" s="39" t="s">
        <v>5778</v>
      </c>
    </row>
    <row r="1290" spans="1:5" ht="12.75">
      <c r="A1290" s="35" t="s">
        <v>59</v>
      </c>
      <c r="E1290" s="40" t="s">
        <v>5779</v>
      </c>
    </row>
    <row r="1291" spans="1:5" ht="12.75">
      <c r="A1291" t="s">
        <v>60</v>
      </c>
      <c r="E1291" s="39" t="s">
        <v>5</v>
      </c>
    </row>
    <row r="1292" spans="1:16" ht="12.75">
      <c r="A1292" t="s">
        <v>50</v>
      </c>
      <c s="34" t="s">
        <v>5780</v>
      </c>
      <c s="34" t="s">
        <v>5781</v>
      </c>
      <c s="35" t="s">
        <v>5</v>
      </c>
      <c s="6" t="s">
        <v>5782</v>
      </c>
      <c s="36" t="s">
        <v>79</v>
      </c>
      <c s="37">
        <v>16</v>
      </c>
      <c s="36">
        <v>0.00017</v>
      </c>
      <c s="36">
        <f>ROUND(G1292*H1292,6)</f>
      </c>
      <c r="L1292" s="38">
        <v>0</v>
      </c>
      <c s="32">
        <f>ROUND(ROUND(L1292,2)*ROUND(G1292,3),2)</f>
      </c>
      <c s="36" t="s">
        <v>56</v>
      </c>
      <c>
        <f>(M1292*21)/100</f>
      </c>
      <c t="s">
        <v>28</v>
      </c>
    </row>
    <row r="1293" spans="1:5" ht="63.75">
      <c r="A1293" s="35" t="s">
        <v>57</v>
      </c>
      <c r="E1293" s="39" t="s">
        <v>5783</v>
      </c>
    </row>
    <row r="1294" spans="1:5" ht="25.5">
      <c r="A1294" s="35" t="s">
        <v>59</v>
      </c>
      <c r="E1294" s="42" t="s">
        <v>5784</v>
      </c>
    </row>
    <row r="1295" spans="1:5" ht="12.75">
      <c r="A1295" t="s">
        <v>60</v>
      </c>
      <c r="E1295" s="39" t="s">
        <v>5</v>
      </c>
    </row>
    <row r="1296" spans="1:13" ht="12.75">
      <c r="A1296" t="s">
        <v>47</v>
      </c>
      <c r="C1296" s="31" t="s">
        <v>5785</v>
      </c>
      <c r="E1296" s="33" t="s">
        <v>5786</v>
      </c>
      <c r="J1296" s="32">
        <f>0</f>
      </c>
      <c s="32">
        <f>0</f>
      </c>
      <c s="32">
        <f>0+L1297+L1301+L1305+L1309+L1313+L1317+L1321+L1325+L1329+L1333+L1337+L1341+L1345+L1349+L1353+L1357+L1361+L1365+L1369+L1373+L1377+L1381</f>
      </c>
      <c s="32">
        <f>0+M1297+M1301+M1305+M1309+M1313+M1317+M1321+M1325+M1329+M1333+M1337+M1341+M1345+M1349+M1353+M1357+M1361+M1365+M1369+M1373+M1377+M1381</f>
      </c>
    </row>
    <row r="1297" spans="1:16" ht="25.5">
      <c r="A1297" t="s">
        <v>50</v>
      </c>
      <c s="34" t="s">
        <v>5787</v>
      </c>
      <c s="34" t="s">
        <v>5788</v>
      </c>
      <c s="35" t="s">
        <v>5</v>
      </c>
      <c s="6" t="s">
        <v>5789</v>
      </c>
      <c s="36" t="s">
        <v>151</v>
      </c>
      <c s="37">
        <v>126.367</v>
      </c>
      <c s="36">
        <v>0.00016</v>
      </c>
      <c s="36">
        <f>ROUND(G1297*H1297,6)</f>
      </c>
      <c r="L1297" s="38">
        <v>0</v>
      </c>
      <c s="32">
        <f>ROUND(ROUND(L1297,2)*ROUND(G1297,3),2)</f>
      </c>
      <c s="36" t="s">
        <v>56</v>
      </c>
      <c>
        <f>(M1297*21)/100</f>
      </c>
      <c t="s">
        <v>28</v>
      </c>
    </row>
    <row r="1298" spans="1:5" ht="25.5">
      <c r="A1298" s="35" t="s">
        <v>57</v>
      </c>
      <c r="E1298" s="39" t="s">
        <v>5789</v>
      </c>
    </row>
    <row r="1299" spans="1:5" ht="89.25">
      <c r="A1299" s="35" t="s">
        <v>59</v>
      </c>
      <c r="E1299" s="42" t="s">
        <v>5790</v>
      </c>
    </row>
    <row r="1300" spans="1:5" ht="12.75">
      <c r="A1300" t="s">
        <v>60</v>
      </c>
      <c r="E1300" s="39" t="s">
        <v>5</v>
      </c>
    </row>
    <row r="1301" spans="1:16" ht="12.75">
      <c r="A1301" t="s">
        <v>50</v>
      </c>
      <c s="34" t="s">
        <v>5791</v>
      </c>
      <c s="34" t="s">
        <v>5792</v>
      </c>
      <c s="35" t="s">
        <v>5</v>
      </c>
      <c s="6" t="s">
        <v>5793</v>
      </c>
      <c s="36" t="s">
        <v>79</v>
      </c>
      <c s="37">
        <v>3</v>
      </c>
      <c s="36">
        <v>0.0022</v>
      </c>
      <c s="36">
        <f>ROUND(G1301*H1301,6)</f>
      </c>
      <c r="L1301" s="38">
        <v>0</v>
      </c>
      <c s="32">
        <f>ROUND(ROUND(L1301,2)*ROUND(G1301,3),2)</f>
      </c>
      <c s="36" t="s">
        <v>56</v>
      </c>
      <c>
        <f>(M1301*21)/100</f>
      </c>
      <c t="s">
        <v>28</v>
      </c>
    </row>
    <row r="1302" spans="1:5" ht="12.75">
      <c r="A1302" s="35" t="s">
        <v>57</v>
      </c>
      <c r="E1302" s="39" t="s">
        <v>5793</v>
      </c>
    </row>
    <row r="1303" spans="1:5" ht="51">
      <c r="A1303" s="35" t="s">
        <v>59</v>
      </c>
      <c r="E1303" s="40" t="s">
        <v>5794</v>
      </c>
    </row>
    <row r="1304" spans="1:5" ht="12.75">
      <c r="A1304" t="s">
        <v>60</v>
      </c>
      <c r="E1304" s="39" t="s">
        <v>5</v>
      </c>
    </row>
    <row r="1305" spans="1:16" ht="12.75">
      <c r="A1305" t="s">
        <v>50</v>
      </c>
      <c s="34" t="s">
        <v>5795</v>
      </c>
      <c s="34" t="s">
        <v>5796</v>
      </c>
      <c s="35" t="s">
        <v>5</v>
      </c>
      <c s="6" t="s">
        <v>5797</v>
      </c>
      <c s="36" t="s">
        <v>79</v>
      </c>
      <c s="37">
        <v>1</v>
      </c>
      <c s="36">
        <v>0.0032</v>
      </c>
      <c s="36">
        <f>ROUND(G1305*H1305,6)</f>
      </c>
      <c r="L1305" s="38">
        <v>0</v>
      </c>
      <c s="32">
        <f>ROUND(ROUND(L1305,2)*ROUND(G1305,3),2)</f>
      </c>
      <c s="36" t="s">
        <v>56</v>
      </c>
      <c>
        <f>(M1305*21)/100</f>
      </c>
      <c t="s">
        <v>28</v>
      </c>
    </row>
    <row r="1306" spans="1:5" ht="12.75">
      <c r="A1306" s="35" t="s">
        <v>57</v>
      </c>
      <c r="E1306" s="39" t="s">
        <v>5797</v>
      </c>
    </row>
    <row r="1307" spans="1:5" ht="12.75">
      <c r="A1307" s="35" t="s">
        <v>59</v>
      </c>
      <c r="E1307" s="40" t="s">
        <v>5798</v>
      </c>
    </row>
    <row r="1308" spans="1:5" ht="12.75">
      <c r="A1308" t="s">
        <v>60</v>
      </c>
      <c r="E1308" s="39" t="s">
        <v>5</v>
      </c>
    </row>
    <row r="1309" spans="1:16" ht="12.75">
      <c r="A1309" t="s">
        <v>50</v>
      </c>
      <c s="34" t="s">
        <v>5799</v>
      </c>
      <c s="34" t="s">
        <v>5800</v>
      </c>
      <c s="35" t="s">
        <v>5</v>
      </c>
      <c s="6" t="s">
        <v>5801</v>
      </c>
      <c s="36" t="s">
        <v>79</v>
      </c>
      <c s="37">
        <v>1</v>
      </c>
      <c s="36">
        <v>0.0115</v>
      </c>
      <c s="36">
        <f>ROUND(G1309*H1309,6)</f>
      </c>
      <c r="L1309" s="38">
        <v>0</v>
      </c>
      <c s="32">
        <f>ROUND(ROUND(L1309,2)*ROUND(G1309,3),2)</f>
      </c>
      <c s="36" t="s">
        <v>56</v>
      </c>
      <c>
        <f>(M1309*21)/100</f>
      </c>
      <c t="s">
        <v>28</v>
      </c>
    </row>
    <row r="1310" spans="1:5" ht="12.75">
      <c r="A1310" s="35" t="s">
        <v>57</v>
      </c>
      <c r="E1310" s="39" t="s">
        <v>5801</v>
      </c>
    </row>
    <row r="1311" spans="1:5" ht="12.75">
      <c r="A1311" s="35" t="s">
        <v>59</v>
      </c>
      <c r="E1311" s="40" t="s">
        <v>5802</v>
      </c>
    </row>
    <row r="1312" spans="1:5" ht="12.75">
      <c r="A1312" t="s">
        <v>60</v>
      </c>
      <c r="E1312" s="39" t="s">
        <v>5</v>
      </c>
    </row>
    <row r="1313" spans="1:16" ht="12.75">
      <c r="A1313" t="s">
        <v>50</v>
      </c>
      <c s="34" t="s">
        <v>5803</v>
      </c>
      <c s="34" t="s">
        <v>5804</v>
      </c>
      <c s="35" t="s">
        <v>5</v>
      </c>
      <c s="6" t="s">
        <v>5805</v>
      </c>
      <c s="36" t="s">
        <v>79</v>
      </c>
      <c s="37">
        <v>1</v>
      </c>
      <c s="36">
        <v>0.0062</v>
      </c>
      <c s="36">
        <f>ROUND(G1313*H1313,6)</f>
      </c>
      <c r="L1313" s="38">
        <v>0</v>
      </c>
      <c s="32">
        <f>ROUND(ROUND(L1313,2)*ROUND(G1313,3),2)</f>
      </c>
      <c s="36" t="s">
        <v>56</v>
      </c>
      <c>
        <f>(M1313*21)/100</f>
      </c>
      <c t="s">
        <v>28</v>
      </c>
    </row>
    <row r="1314" spans="1:5" ht="12.75">
      <c r="A1314" s="35" t="s">
        <v>57</v>
      </c>
      <c r="E1314" s="39" t="s">
        <v>5805</v>
      </c>
    </row>
    <row r="1315" spans="1:5" ht="12.75">
      <c r="A1315" s="35" t="s">
        <v>59</v>
      </c>
      <c r="E1315" s="40" t="s">
        <v>5806</v>
      </c>
    </row>
    <row r="1316" spans="1:5" ht="12.75">
      <c r="A1316" t="s">
        <v>60</v>
      </c>
      <c r="E1316" s="39" t="s">
        <v>5</v>
      </c>
    </row>
    <row r="1317" spans="1:16" ht="12.75">
      <c r="A1317" t="s">
        <v>50</v>
      </c>
      <c s="34" t="s">
        <v>5807</v>
      </c>
      <c s="34" t="s">
        <v>5808</v>
      </c>
      <c s="35" t="s">
        <v>5</v>
      </c>
      <c s="6" t="s">
        <v>5809</v>
      </c>
      <c s="36" t="s">
        <v>79</v>
      </c>
      <c s="37">
        <v>1</v>
      </c>
      <c s="36">
        <v>0.0118</v>
      </c>
      <c s="36">
        <f>ROUND(G1317*H1317,6)</f>
      </c>
      <c r="L1317" s="38">
        <v>0</v>
      </c>
      <c s="32">
        <f>ROUND(ROUND(L1317,2)*ROUND(G1317,3),2)</f>
      </c>
      <c s="36" t="s">
        <v>56</v>
      </c>
      <c>
        <f>(M1317*21)/100</f>
      </c>
      <c t="s">
        <v>28</v>
      </c>
    </row>
    <row r="1318" spans="1:5" ht="12.75">
      <c r="A1318" s="35" t="s">
        <v>57</v>
      </c>
      <c r="E1318" s="39" t="s">
        <v>5809</v>
      </c>
    </row>
    <row r="1319" spans="1:5" ht="12.75">
      <c r="A1319" s="35" t="s">
        <v>59</v>
      </c>
      <c r="E1319" s="40" t="s">
        <v>5810</v>
      </c>
    </row>
    <row r="1320" spans="1:5" ht="12.75">
      <c r="A1320" t="s">
        <v>60</v>
      </c>
      <c r="E1320" s="39" t="s">
        <v>5</v>
      </c>
    </row>
    <row r="1321" spans="1:16" ht="12.75">
      <c r="A1321" t="s">
        <v>50</v>
      </c>
      <c s="34" t="s">
        <v>5811</v>
      </c>
      <c s="34" t="s">
        <v>5812</v>
      </c>
      <c s="35" t="s">
        <v>5</v>
      </c>
      <c s="6" t="s">
        <v>5813</v>
      </c>
      <c s="36" t="s">
        <v>151</v>
      </c>
      <c s="37">
        <v>6.904</v>
      </c>
      <c s="36">
        <v>0.01123</v>
      </c>
      <c s="36">
        <f>ROUND(G1321*H1321,6)</f>
      </c>
      <c r="L1321" s="38">
        <v>0</v>
      </c>
      <c s="32">
        <f>ROUND(ROUND(L1321,2)*ROUND(G1321,3),2)</f>
      </c>
      <c s="36" t="s">
        <v>4573</v>
      </c>
      <c>
        <f>(M1321*21)/100</f>
      </c>
      <c t="s">
        <v>28</v>
      </c>
    </row>
    <row r="1322" spans="1:5" ht="63.75">
      <c r="A1322" s="35" t="s">
        <v>57</v>
      </c>
      <c r="E1322" s="39" t="s">
        <v>5814</v>
      </c>
    </row>
    <row r="1323" spans="1:5" ht="25.5">
      <c r="A1323" s="35" t="s">
        <v>59</v>
      </c>
      <c r="E1323" s="40" t="s">
        <v>5815</v>
      </c>
    </row>
    <row r="1324" spans="1:5" ht="12.75">
      <c r="A1324" t="s">
        <v>60</v>
      </c>
      <c r="E1324" s="39" t="s">
        <v>5</v>
      </c>
    </row>
    <row r="1325" spans="1:16" ht="12.75">
      <c r="A1325" t="s">
        <v>50</v>
      </c>
      <c s="34" t="s">
        <v>5816</v>
      </c>
      <c s="34" t="s">
        <v>5817</v>
      </c>
      <c s="35" t="s">
        <v>5</v>
      </c>
      <c s="6" t="s">
        <v>5818</v>
      </c>
      <c s="36" t="s">
        <v>151</v>
      </c>
      <c s="37">
        <v>6.904</v>
      </c>
      <c s="36">
        <v>0.0001</v>
      </c>
      <c s="36">
        <f>ROUND(G1325*H1325,6)</f>
      </c>
      <c r="L1325" s="38">
        <v>0</v>
      </c>
      <c s="32">
        <f>ROUND(ROUND(L1325,2)*ROUND(G1325,3),2)</f>
      </c>
      <c s="36" t="s">
        <v>4573</v>
      </c>
      <c>
        <f>(M1325*21)/100</f>
      </c>
      <c t="s">
        <v>28</v>
      </c>
    </row>
    <row r="1326" spans="1:5" ht="38.25">
      <c r="A1326" s="35" t="s">
        <v>57</v>
      </c>
      <c r="E1326" s="39" t="s">
        <v>5819</v>
      </c>
    </row>
    <row r="1327" spans="1:5" ht="25.5">
      <c r="A1327" s="35" t="s">
        <v>59</v>
      </c>
      <c r="E1327" s="40" t="s">
        <v>5815</v>
      </c>
    </row>
    <row r="1328" spans="1:5" ht="12.75">
      <c r="A1328" t="s">
        <v>60</v>
      </c>
      <c r="E1328" s="39" t="s">
        <v>5</v>
      </c>
    </row>
    <row r="1329" spans="1:16" ht="12.75">
      <c r="A1329" t="s">
        <v>50</v>
      </c>
      <c s="34" t="s">
        <v>5820</v>
      </c>
      <c s="34" t="s">
        <v>5821</v>
      </c>
      <c s="35" t="s">
        <v>5</v>
      </c>
      <c s="6" t="s">
        <v>5822</v>
      </c>
      <c s="36" t="s">
        <v>151</v>
      </c>
      <c s="37">
        <v>130.95</v>
      </c>
      <c s="36">
        <v>0.0145</v>
      </c>
      <c s="36">
        <f>ROUND(G1329*H1329,6)</f>
      </c>
      <c r="L1329" s="38">
        <v>0</v>
      </c>
      <c s="32">
        <f>ROUND(ROUND(L1329,2)*ROUND(G1329,3),2)</f>
      </c>
      <c s="36" t="s">
        <v>4573</v>
      </c>
      <c>
        <f>(M1329*21)/100</f>
      </c>
      <c t="s">
        <v>28</v>
      </c>
    </row>
    <row r="1330" spans="1:5" ht="51">
      <c r="A1330" s="35" t="s">
        <v>57</v>
      </c>
      <c r="E1330" s="39" t="s">
        <v>5823</v>
      </c>
    </row>
    <row r="1331" spans="1:5" ht="12.75">
      <c r="A1331" s="35" t="s">
        <v>59</v>
      </c>
      <c r="E1331" s="40" t="s">
        <v>5</v>
      </c>
    </row>
    <row r="1332" spans="1:5" ht="12.75">
      <c r="A1332" t="s">
        <v>60</v>
      </c>
      <c r="E1332" s="39" t="s">
        <v>5</v>
      </c>
    </row>
    <row r="1333" spans="1:16" ht="12.75">
      <c r="A1333" t="s">
        <v>50</v>
      </c>
      <c s="34" t="s">
        <v>5824</v>
      </c>
      <c s="34" t="s">
        <v>5825</v>
      </c>
      <c s="35" t="s">
        <v>5</v>
      </c>
      <c s="6" t="s">
        <v>5826</v>
      </c>
      <c s="36" t="s">
        <v>151</v>
      </c>
      <c s="37">
        <v>349.139</v>
      </c>
      <c s="36">
        <v>0.0001</v>
      </c>
      <c s="36">
        <f>ROUND(G1333*H1333,6)</f>
      </c>
      <c r="L1333" s="38">
        <v>0</v>
      </c>
      <c s="32">
        <f>ROUND(ROUND(L1333,2)*ROUND(G1333,3),2)</f>
      </c>
      <c s="36" t="s">
        <v>4573</v>
      </c>
      <c>
        <f>(M1333*21)/100</f>
      </c>
      <c t="s">
        <v>28</v>
      </c>
    </row>
    <row r="1334" spans="1:5" ht="38.25">
      <c r="A1334" s="35" t="s">
        <v>57</v>
      </c>
      <c r="E1334" s="39" t="s">
        <v>5827</v>
      </c>
    </row>
    <row r="1335" spans="1:5" ht="38.25">
      <c r="A1335" s="35" t="s">
        <v>59</v>
      </c>
      <c r="E1335" s="40" t="s">
        <v>5828</v>
      </c>
    </row>
    <row r="1336" spans="1:5" ht="12.75">
      <c r="A1336" t="s">
        <v>60</v>
      </c>
      <c r="E1336" s="39" t="s">
        <v>5</v>
      </c>
    </row>
    <row r="1337" spans="1:16" ht="12.75">
      <c r="A1337" t="s">
        <v>50</v>
      </c>
      <c s="34" t="s">
        <v>5829</v>
      </c>
      <c s="34" t="s">
        <v>5830</v>
      </c>
      <c s="35" t="s">
        <v>5</v>
      </c>
      <c s="6" t="s">
        <v>5831</v>
      </c>
      <c s="36" t="s">
        <v>151</v>
      </c>
      <c s="37">
        <v>110.879</v>
      </c>
      <c s="36">
        <v>0</v>
      </c>
      <c s="36">
        <f>ROUND(G1337*H1337,6)</f>
      </c>
      <c r="L1337" s="38">
        <v>0</v>
      </c>
      <c s="32">
        <f>ROUND(ROUND(L1337,2)*ROUND(G1337,3),2)</f>
      </c>
      <c s="36" t="s">
        <v>4573</v>
      </c>
      <c>
        <f>(M1337*21)/100</f>
      </c>
      <c t="s">
        <v>28</v>
      </c>
    </row>
    <row r="1338" spans="1:5" ht="51">
      <c r="A1338" s="35" t="s">
        <v>57</v>
      </c>
      <c r="E1338" s="39" t="s">
        <v>5832</v>
      </c>
    </row>
    <row r="1339" spans="1:5" ht="89.25">
      <c r="A1339" s="35" t="s">
        <v>59</v>
      </c>
      <c r="E1339" s="42" t="s">
        <v>5833</v>
      </c>
    </row>
    <row r="1340" spans="1:5" ht="12.75">
      <c r="A1340" t="s">
        <v>60</v>
      </c>
      <c r="E1340" s="39" t="s">
        <v>5</v>
      </c>
    </row>
    <row r="1341" spans="1:16" ht="25.5">
      <c r="A1341" t="s">
        <v>50</v>
      </c>
      <c s="34" t="s">
        <v>5834</v>
      </c>
      <c s="34" t="s">
        <v>5835</v>
      </c>
      <c s="35" t="s">
        <v>5</v>
      </c>
      <c s="6" t="s">
        <v>5836</v>
      </c>
      <c s="36" t="s">
        <v>151</v>
      </c>
      <c s="37">
        <v>106.529</v>
      </c>
      <c s="36">
        <v>0.02089</v>
      </c>
      <c s="36">
        <f>ROUND(G1341*H1341,6)</f>
      </c>
      <c r="L1341" s="38">
        <v>0</v>
      </c>
      <c s="32">
        <f>ROUND(ROUND(L1341,2)*ROUND(G1341,3),2)</f>
      </c>
      <c s="36" t="s">
        <v>4573</v>
      </c>
      <c>
        <f>(M1341*21)/100</f>
      </c>
      <c t="s">
        <v>28</v>
      </c>
    </row>
    <row r="1342" spans="1:5" ht="76.5">
      <c r="A1342" s="35" t="s">
        <v>57</v>
      </c>
      <c r="E1342" s="39" t="s">
        <v>5837</v>
      </c>
    </row>
    <row r="1343" spans="1:5" ht="63.75">
      <c r="A1343" s="35" t="s">
        <v>59</v>
      </c>
      <c r="E1343" s="40" t="s">
        <v>5838</v>
      </c>
    </row>
    <row r="1344" spans="1:5" ht="12.75">
      <c r="A1344" t="s">
        <v>60</v>
      </c>
      <c r="E1344" s="39" t="s">
        <v>5</v>
      </c>
    </row>
    <row r="1345" spans="1:16" ht="25.5">
      <c r="A1345" t="s">
        <v>50</v>
      </c>
      <c s="34" t="s">
        <v>5839</v>
      </c>
      <c s="34" t="s">
        <v>5840</v>
      </c>
      <c s="35" t="s">
        <v>5</v>
      </c>
      <c s="6" t="s">
        <v>5841</v>
      </c>
      <c s="36" t="s">
        <v>151</v>
      </c>
      <c s="37">
        <v>4.35</v>
      </c>
      <c s="36">
        <v>0.02089</v>
      </c>
      <c s="36">
        <f>ROUND(G1345*H1345,6)</f>
      </c>
      <c r="L1345" s="38">
        <v>0</v>
      </c>
      <c s="32">
        <f>ROUND(ROUND(L1345,2)*ROUND(G1345,3),2)</f>
      </c>
      <c s="36" t="s">
        <v>4573</v>
      </c>
      <c>
        <f>(M1345*21)/100</f>
      </c>
      <c t="s">
        <v>28</v>
      </c>
    </row>
    <row r="1346" spans="1:5" ht="76.5">
      <c r="A1346" s="35" t="s">
        <v>57</v>
      </c>
      <c r="E1346" s="39" t="s">
        <v>5842</v>
      </c>
    </row>
    <row r="1347" spans="1:5" ht="12.75">
      <c r="A1347" s="35" t="s">
        <v>59</v>
      </c>
      <c r="E1347" s="40" t="s">
        <v>5843</v>
      </c>
    </row>
    <row r="1348" spans="1:5" ht="12.75">
      <c r="A1348" t="s">
        <v>60</v>
      </c>
      <c r="E1348" s="39" t="s">
        <v>5</v>
      </c>
    </row>
    <row r="1349" spans="1:16" ht="25.5">
      <c r="A1349" t="s">
        <v>50</v>
      </c>
      <c s="34" t="s">
        <v>5844</v>
      </c>
      <c s="34" t="s">
        <v>5845</v>
      </c>
      <c s="35" t="s">
        <v>5</v>
      </c>
      <c s="6" t="s">
        <v>5846</v>
      </c>
      <c s="36" t="s">
        <v>79</v>
      </c>
      <c s="37">
        <v>3</v>
      </c>
      <c s="36">
        <v>3E-05</v>
      </c>
      <c s="36">
        <f>ROUND(G1349*H1349,6)</f>
      </c>
      <c r="L1349" s="38">
        <v>0</v>
      </c>
      <c s="32">
        <f>ROUND(ROUND(L1349,2)*ROUND(G1349,3),2)</f>
      </c>
      <c s="36" t="s">
        <v>4573</v>
      </c>
      <c>
        <f>(M1349*21)/100</f>
      </c>
      <c t="s">
        <v>28</v>
      </c>
    </row>
    <row r="1350" spans="1:5" ht="63.75">
      <c r="A1350" s="35" t="s">
        <v>57</v>
      </c>
      <c r="E1350" s="39" t="s">
        <v>5847</v>
      </c>
    </row>
    <row r="1351" spans="1:5" ht="51">
      <c r="A1351" s="35" t="s">
        <v>59</v>
      </c>
      <c r="E1351" s="40" t="s">
        <v>5848</v>
      </c>
    </row>
    <row r="1352" spans="1:5" ht="12.75">
      <c r="A1352" t="s">
        <v>60</v>
      </c>
      <c r="E1352" s="39" t="s">
        <v>5</v>
      </c>
    </row>
    <row r="1353" spans="1:16" ht="25.5">
      <c r="A1353" t="s">
        <v>50</v>
      </c>
      <c s="34" t="s">
        <v>5849</v>
      </c>
      <c s="34" t="s">
        <v>5850</v>
      </c>
      <c s="35" t="s">
        <v>5</v>
      </c>
      <c s="6" t="s">
        <v>5851</v>
      </c>
      <c s="36" t="s">
        <v>79</v>
      </c>
      <c s="37">
        <v>2</v>
      </c>
      <c s="36">
        <v>5E-05</v>
      </c>
      <c s="36">
        <f>ROUND(G1353*H1353,6)</f>
      </c>
      <c r="L1353" s="38">
        <v>0</v>
      </c>
      <c s="32">
        <f>ROUND(ROUND(L1353,2)*ROUND(G1353,3),2)</f>
      </c>
      <c s="36" t="s">
        <v>4573</v>
      </c>
      <c>
        <f>(M1353*21)/100</f>
      </c>
      <c t="s">
        <v>28</v>
      </c>
    </row>
    <row r="1354" spans="1:5" ht="63.75">
      <c r="A1354" s="35" t="s">
        <v>57</v>
      </c>
      <c r="E1354" s="39" t="s">
        <v>5852</v>
      </c>
    </row>
    <row r="1355" spans="1:5" ht="38.25">
      <c r="A1355" s="35" t="s">
        <v>59</v>
      </c>
      <c r="E1355" s="40" t="s">
        <v>5853</v>
      </c>
    </row>
    <row r="1356" spans="1:5" ht="12.75">
      <c r="A1356" t="s">
        <v>60</v>
      </c>
      <c r="E1356" s="39" t="s">
        <v>5</v>
      </c>
    </row>
    <row r="1357" spans="1:16" ht="25.5">
      <c r="A1357" t="s">
        <v>50</v>
      </c>
      <c s="34" t="s">
        <v>5854</v>
      </c>
      <c s="34" t="s">
        <v>5855</v>
      </c>
      <c s="35" t="s">
        <v>5</v>
      </c>
      <c s="6" t="s">
        <v>5856</v>
      </c>
      <c s="36" t="s">
        <v>79</v>
      </c>
      <c s="37">
        <v>1</v>
      </c>
      <c s="36">
        <v>0.00044</v>
      </c>
      <c s="36">
        <f>ROUND(G1357*H1357,6)</f>
      </c>
      <c r="L1357" s="38">
        <v>0</v>
      </c>
      <c s="32">
        <f>ROUND(ROUND(L1357,2)*ROUND(G1357,3),2)</f>
      </c>
      <c s="36" t="s">
        <v>4573</v>
      </c>
      <c>
        <f>(M1357*21)/100</f>
      </c>
      <c t="s">
        <v>28</v>
      </c>
    </row>
    <row r="1358" spans="1:5" ht="63.75">
      <c r="A1358" s="35" t="s">
        <v>57</v>
      </c>
      <c r="E1358" s="39" t="s">
        <v>5857</v>
      </c>
    </row>
    <row r="1359" spans="1:5" ht="12.75">
      <c r="A1359" s="35" t="s">
        <v>59</v>
      </c>
      <c r="E1359" s="40" t="s">
        <v>5858</v>
      </c>
    </row>
    <row r="1360" spans="1:5" ht="12.75">
      <c r="A1360" t="s">
        <v>60</v>
      </c>
      <c r="E1360" s="39" t="s">
        <v>5</v>
      </c>
    </row>
    <row r="1361" spans="1:16" ht="25.5">
      <c r="A1361" t="s">
        <v>50</v>
      </c>
      <c s="34" t="s">
        <v>5859</v>
      </c>
      <c s="34" t="s">
        <v>5860</v>
      </c>
      <c s="35" t="s">
        <v>5</v>
      </c>
      <c s="6" t="s">
        <v>5861</v>
      </c>
      <c s="36" t="s">
        <v>79</v>
      </c>
      <c s="37">
        <v>1</v>
      </c>
      <c s="36">
        <v>0.00119</v>
      </c>
      <c s="36">
        <f>ROUND(G1361*H1361,6)</f>
      </c>
      <c r="L1361" s="38">
        <v>0</v>
      </c>
      <c s="32">
        <f>ROUND(ROUND(L1361,2)*ROUND(G1361,3),2)</f>
      </c>
      <c s="36" t="s">
        <v>4573</v>
      </c>
      <c>
        <f>(M1361*21)/100</f>
      </c>
      <c t="s">
        <v>28</v>
      </c>
    </row>
    <row r="1362" spans="1:5" ht="63.75">
      <c r="A1362" s="35" t="s">
        <v>57</v>
      </c>
      <c r="E1362" s="39" t="s">
        <v>5862</v>
      </c>
    </row>
    <row r="1363" spans="1:5" ht="12.75">
      <c r="A1363" s="35" t="s">
        <v>59</v>
      </c>
      <c r="E1363" s="40" t="s">
        <v>5810</v>
      </c>
    </row>
    <row r="1364" spans="1:5" ht="12.75">
      <c r="A1364" t="s">
        <v>60</v>
      </c>
      <c r="E1364" s="39" t="s">
        <v>5</v>
      </c>
    </row>
    <row r="1365" spans="1:16" ht="12.75">
      <c r="A1365" t="s">
        <v>50</v>
      </c>
      <c s="34" t="s">
        <v>5863</v>
      </c>
      <c s="34" t="s">
        <v>5864</v>
      </c>
      <c s="35" t="s">
        <v>5</v>
      </c>
      <c s="6" t="s">
        <v>5865</v>
      </c>
      <c s="36" t="s">
        <v>69</v>
      </c>
      <c s="37">
        <v>14.4</v>
      </c>
      <c s="36">
        <v>0.00554</v>
      </c>
      <c s="36">
        <f>ROUND(G1365*H1365,6)</f>
      </c>
      <c r="L1365" s="38">
        <v>0</v>
      </c>
      <c s="32">
        <f>ROUND(ROUND(L1365,2)*ROUND(G1365,3),2)</f>
      </c>
      <c s="36" t="s">
        <v>4573</v>
      </c>
      <c>
        <f>(M1365*21)/100</f>
      </c>
      <c t="s">
        <v>28</v>
      </c>
    </row>
    <row r="1366" spans="1:5" ht="51">
      <c r="A1366" s="35" t="s">
        <v>57</v>
      </c>
      <c r="E1366" s="39" t="s">
        <v>5866</v>
      </c>
    </row>
    <row r="1367" spans="1:5" ht="12.75">
      <c r="A1367" s="35" t="s">
        <v>59</v>
      </c>
      <c r="E1367" s="40" t="s">
        <v>5867</v>
      </c>
    </row>
    <row r="1368" spans="1:5" ht="12.75">
      <c r="A1368" t="s">
        <v>60</v>
      </c>
      <c r="E1368" s="39" t="s">
        <v>5</v>
      </c>
    </row>
    <row r="1369" spans="1:16" ht="25.5">
      <c r="A1369" t="s">
        <v>50</v>
      </c>
      <c s="34" t="s">
        <v>5868</v>
      </c>
      <c s="34" t="s">
        <v>5869</v>
      </c>
      <c s="35" t="s">
        <v>5</v>
      </c>
      <c s="6" t="s">
        <v>5870</v>
      </c>
      <c s="36" t="s">
        <v>151</v>
      </c>
      <c s="37">
        <v>356.043</v>
      </c>
      <c s="36">
        <v>0.00026</v>
      </c>
      <c s="36">
        <f>ROUND(G1369*H1369,6)</f>
      </c>
      <c r="L1369" s="38">
        <v>0</v>
      </c>
      <c s="32">
        <f>ROUND(ROUND(L1369,2)*ROUND(G1369,3),2)</f>
      </c>
      <c s="36" t="s">
        <v>4573</v>
      </c>
      <c>
        <f>(M1369*21)/100</f>
      </c>
      <c t="s">
        <v>28</v>
      </c>
    </row>
    <row r="1370" spans="1:5" ht="63.75">
      <c r="A1370" s="35" t="s">
        <v>57</v>
      </c>
      <c r="E1370" s="39" t="s">
        <v>5871</v>
      </c>
    </row>
    <row r="1371" spans="1:5" ht="51">
      <c r="A1371" s="35" t="s">
        <v>59</v>
      </c>
      <c r="E1371" s="42" t="s">
        <v>5872</v>
      </c>
    </row>
    <row r="1372" spans="1:5" ht="12.75">
      <c r="A1372" t="s">
        <v>60</v>
      </c>
      <c r="E1372" s="39" t="s">
        <v>5</v>
      </c>
    </row>
    <row r="1373" spans="1:16" ht="12.75">
      <c r="A1373" t="s">
        <v>50</v>
      </c>
      <c s="34" t="s">
        <v>5873</v>
      </c>
      <c s="34" t="s">
        <v>5874</v>
      </c>
      <c s="35" t="s">
        <v>5</v>
      </c>
      <c s="6" t="s">
        <v>5875</v>
      </c>
      <c s="36" t="s">
        <v>55</v>
      </c>
      <c s="37">
        <v>4.41</v>
      </c>
      <c s="36">
        <v>0</v>
      </c>
      <c s="36">
        <f>ROUND(G1373*H1373,6)</f>
      </c>
      <c r="L1373" s="38">
        <v>0</v>
      </c>
      <c s="32">
        <f>ROUND(ROUND(L1373,2)*ROUND(G1373,3),2)</f>
      </c>
      <c s="36" t="s">
        <v>4573</v>
      </c>
      <c>
        <f>(M1373*21)/100</f>
      </c>
      <c t="s">
        <v>28</v>
      </c>
    </row>
    <row r="1374" spans="1:5" ht="76.5">
      <c r="A1374" s="35" t="s">
        <v>57</v>
      </c>
      <c r="E1374" s="39" t="s">
        <v>5876</v>
      </c>
    </row>
    <row r="1375" spans="1:5" ht="12.75">
      <c r="A1375" s="35" t="s">
        <v>59</v>
      </c>
      <c r="E1375" s="40" t="s">
        <v>5877</v>
      </c>
    </row>
    <row r="1376" spans="1:5" ht="12.75">
      <c r="A1376" t="s">
        <v>60</v>
      </c>
      <c r="E1376" s="39" t="s">
        <v>5</v>
      </c>
    </row>
    <row r="1377" spans="1:16" ht="12.75">
      <c r="A1377" t="s">
        <v>50</v>
      </c>
      <c s="34" t="s">
        <v>5878</v>
      </c>
      <c s="34" t="s">
        <v>5879</v>
      </c>
      <c s="35" t="s">
        <v>5</v>
      </c>
      <c s="6" t="s">
        <v>5880</v>
      </c>
      <c s="36" t="s">
        <v>55</v>
      </c>
      <c s="37">
        <v>4.41</v>
      </c>
      <c s="36">
        <v>0</v>
      </c>
      <c s="36">
        <f>ROUND(G1377*H1377,6)</f>
      </c>
      <c r="L1377" s="38">
        <v>0</v>
      </c>
      <c s="32">
        <f>ROUND(ROUND(L1377,2)*ROUND(G1377,3),2)</f>
      </c>
      <c s="36" t="s">
        <v>4573</v>
      </c>
      <c>
        <f>(M1377*21)/100</f>
      </c>
      <c t="s">
        <v>28</v>
      </c>
    </row>
    <row r="1378" spans="1:5" ht="63.75">
      <c r="A1378" s="35" t="s">
        <v>57</v>
      </c>
      <c r="E1378" s="39" t="s">
        <v>5881</v>
      </c>
    </row>
    <row r="1379" spans="1:5" ht="12.75">
      <c r="A1379" s="35" t="s">
        <v>59</v>
      </c>
      <c r="E1379" s="40" t="s">
        <v>5877</v>
      </c>
    </row>
    <row r="1380" spans="1:5" ht="12.75">
      <c r="A1380" t="s">
        <v>60</v>
      </c>
      <c r="E1380" s="39" t="s">
        <v>5</v>
      </c>
    </row>
    <row r="1381" spans="1:16" ht="12.75">
      <c r="A1381" t="s">
        <v>50</v>
      </c>
      <c s="34" t="s">
        <v>5882</v>
      </c>
      <c s="34" t="s">
        <v>5883</v>
      </c>
      <c s="35" t="s">
        <v>5</v>
      </c>
      <c s="6" t="s">
        <v>5884</v>
      </c>
      <c s="36" t="s">
        <v>151</v>
      </c>
      <c s="37">
        <v>41.57</v>
      </c>
      <c s="36">
        <v>0.01259</v>
      </c>
      <c s="36">
        <f>ROUND(G1381*H1381,6)</f>
      </c>
      <c r="L1381" s="38">
        <v>0</v>
      </c>
      <c s="32">
        <f>ROUND(ROUND(L1381,2)*ROUND(G1381,3),2)</f>
      </c>
      <c s="36" t="s">
        <v>4573</v>
      </c>
      <c>
        <f>(M1381*21)/100</f>
      </c>
      <c t="s">
        <v>28</v>
      </c>
    </row>
    <row r="1382" spans="1:5" ht="51">
      <c r="A1382" s="35" t="s">
        <v>57</v>
      </c>
      <c r="E1382" s="39" t="s">
        <v>5885</v>
      </c>
    </row>
    <row r="1383" spans="1:5" ht="114.75">
      <c r="A1383" s="35" t="s">
        <v>59</v>
      </c>
      <c r="E1383" s="42" t="s">
        <v>5886</v>
      </c>
    </row>
    <row r="1384" spans="1:5" ht="12.75">
      <c r="A1384" t="s">
        <v>60</v>
      </c>
      <c r="E1384" s="39" t="s">
        <v>5</v>
      </c>
    </row>
    <row r="1385" spans="1:13" ht="12.75">
      <c r="A1385" t="s">
        <v>47</v>
      </c>
      <c r="C1385" s="31" t="s">
        <v>5887</v>
      </c>
      <c r="E1385" s="33" t="s">
        <v>5888</v>
      </c>
      <c r="J1385" s="32">
        <f>0</f>
      </c>
      <c s="32">
        <f>0</f>
      </c>
      <c s="32">
        <f>0+L1386+L1390+L1394+L1398+L1402+L1406+L1410+L1414+L1418+L1422+L1426</f>
      </c>
      <c s="32">
        <f>0+M1386+M1390+M1394+M1398+M1402+M1406+M1410+M1414+M1418+M1422+M1426</f>
      </c>
    </row>
    <row r="1386" spans="1:16" ht="12.75">
      <c r="A1386" t="s">
        <v>50</v>
      </c>
      <c s="34" t="s">
        <v>5889</v>
      </c>
      <c s="34" t="s">
        <v>5890</v>
      </c>
      <c s="35" t="s">
        <v>5</v>
      </c>
      <c s="6" t="s">
        <v>5891</v>
      </c>
      <c s="36" t="s">
        <v>151</v>
      </c>
      <c s="37">
        <v>152</v>
      </c>
      <c s="36">
        <v>0</v>
      </c>
      <c s="36">
        <f>ROUND(G1386*H1386,6)</f>
      </c>
      <c r="L1386" s="38">
        <v>0</v>
      </c>
      <c s="32">
        <f>ROUND(ROUND(L1386,2)*ROUND(G1386,3),2)</f>
      </c>
      <c s="36" t="s">
        <v>4573</v>
      </c>
      <c>
        <f>(M1386*21)/100</f>
      </c>
      <c t="s">
        <v>28</v>
      </c>
    </row>
    <row r="1387" spans="1:5" ht="51">
      <c r="A1387" s="35" t="s">
        <v>57</v>
      </c>
      <c r="E1387" s="39" t="s">
        <v>5892</v>
      </c>
    </row>
    <row r="1388" spans="1:5" ht="25.5">
      <c r="A1388" s="35" t="s">
        <v>59</v>
      </c>
      <c r="E1388" s="42" t="s">
        <v>5893</v>
      </c>
    </row>
    <row r="1389" spans="1:5" ht="12.75">
      <c r="A1389" t="s">
        <v>60</v>
      </c>
      <c r="E1389" s="39" t="s">
        <v>5</v>
      </c>
    </row>
    <row r="1390" spans="1:16" ht="12.75">
      <c r="A1390" t="s">
        <v>50</v>
      </c>
      <c s="34" t="s">
        <v>5894</v>
      </c>
      <c s="34" t="s">
        <v>5895</v>
      </c>
      <c s="35" t="s">
        <v>5</v>
      </c>
      <c s="6" t="s">
        <v>5896</v>
      </c>
      <c s="36" t="s">
        <v>69</v>
      </c>
      <c s="37">
        <v>10.9</v>
      </c>
      <c s="36">
        <v>0</v>
      </c>
      <c s="36">
        <f>ROUND(G1390*H1390,6)</f>
      </c>
      <c r="L1390" s="38">
        <v>0</v>
      </c>
      <c s="32">
        <f>ROUND(ROUND(L1390,2)*ROUND(G1390,3),2)</f>
      </c>
      <c s="36" t="s">
        <v>4573</v>
      </c>
      <c>
        <f>(M1390*21)/100</f>
      </c>
      <c t="s">
        <v>28</v>
      </c>
    </row>
    <row r="1391" spans="1:5" ht="38.25">
      <c r="A1391" s="35" t="s">
        <v>57</v>
      </c>
      <c r="E1391" s="39" t="s">
        <v>5897</v>
      </c>
    </row>
    <row r="1392" spans="1:5" ht="12.75">
      <c r="A1392" s="35" t="s">
        <v>59</v>
      </c>
      <c r="E1392" s="40" t="s">
        <v>5898</v>
      </c>
    </row>
    <row r="1393" spans="1:5" ht="12.75">
      <c r="A1393" t="s">
        <v>60</v>
      </c>
      <c r="E1393" s="39" t="s">
        <v>5</v>
      </c>
    </row>
    <row r="1394" spans="1:16" ht="12.75">
      <c r="A1394" t="s">
        <v>50</v>
      </c>
      <c s="34" t="s">
        <v>5899</v>
      </c>
      <c s="34" t="s">
        <v>5900</v>
      </c>
      <c s="35" t="s">
        <v>5</v>
      </c>
      <c s="6" t="s">
        <v>5901</v>
      </c>
      <c s="36" t="s">
        <v>69</v>
      </c>
      <c s="37">
        <v>62.3</v>
      </c>
      <c s="36">
        <v>0</v>
      </c>
      <c s="36">
        <f>ROUND(G1394*H1394,6)</f>
      </c>
      <c r="L1394" s="38">
        <v>0</v>
      </c>
      <c s="32">
        <f>ROUND(ROUND(L1394,2)*ROUND(G1394,3),2)</f>
      </c>
      <c s="36" t="s">
        <v>4573</v>
      </c>
      <c>
        <f>(M1394*21)/100</f>
      </c>
      <c t="s">
        <v>28</v>
      </c>
    </row>
    <row r="1395" spans="1:5" ht="38.25">
      <c r="A1395" s="35" t="s">
        <v>57</v>
      </c>
      <c r="E1395" s="39" t="s">
        <v>5902</v>
      </c>
    </row>
    <row r="1396" spans="1:5" ht="12.75">
      <c r="A1396" s="35" t="s">
        <v>59</v>
      </c>
      <c r="E1396" s="40" t="s">
        <v>5903</v>
      </c>
    </row>
    <row r="1397" spans="1:5" ht="12.75">
      <c r="A1397" t="s">
        <v>60</v>
      </c>
      <c r="E1397" s="39" t="s">
        <v>5</v>
      </c>
    </row>
    <row r="1398" spans="1:16" ht="12.75">
      <c r="A1398" t="s">
        <v>50</v>
      </c>
      <c s="34" t="s">
        <v>5904</v>
      </c>
      <c s="34" t="s">
        <v>5905</v>
      </c>
      <c s="35" t="s">
        <v>5</v>
      </c>
      <c s="6" t="s">
        <v>5906</v>
      </c>
      <c s="36" t="s">
        <v>69</v>
      </c>
      <c s="37">
        <v>64.4</v>
      </c>
      <c s="36">
        <v>0</v>
      </c>
      <c s="36">
        <f>ROUND(G1398*H1398,6)</f>
      </c>
      <c r="L1398" s="38">
        <v>0</v>
      </c>
      <c s="32">
        <f>ROUND(ROUND(L1398,2)*ROUND(G1398,3),2)</f>
      </c>
      <c s="36" t="s">
        <v>4573</v>
      </c>
      <c>
        <f>(M1398*21)/100</f>
      </c>
      <c t="s">
        <v>28</v>
      </c>
    </row>
    <row r="1399" spans="1:5" ht="51">
      <c r="A1399" s="35" t="s">
        <v>57</v>
      </c>
      <c r="E1399" s="39" t="s">
        <v>5907</v>
      </c>
    </row>
    <row r="1400" spans="1:5" ht="12.75">
      <c r="A1400" s="35" t="s">
        <v>59</v>
      </c>
      <c r="E1400" s="40" t="s">
        <v>5908</v>
      </c>
    </row>
    <row r="1401" spans="1:5" ht="12.75">
      <c r="A1401" t="s">
        <v>60</v>
      </c>
      <c r="E1401" s="39" t="s">
        <v>5</v>
      </c>
    </row>
    <row r="1402" spans="1:16" ht="12.75">
      <c r="A1402" t="s">
        <v>50</v>
      </c>
      <c s="34" t="s">
        <v>5909</v>
      </c>
      <c s="34" t="s">
        <v>5910</v>
      </c>
      <c s="35" t="s">
        <v>5</v>
      </c>
      <c s="6" t="s">
        <v>5911</v>
      </c>
      <c s="36" t="s">
        <v>79</v>
      </c>
      <c s="37">
        <v>1</v>
      </c>
      <c s="36">
        <v>0</v>
      </c>
      <c s="36">
        <f>ROUND(G1402*H1402,6)</f>
      </c>
      <c r="L1402" s="38">
        <v>0</v>
      </c>
      <c s="32">
        <f>ROUND(ROUND(L1402,2)*ROUND(G1402,3),2)</f>
      </c>
      <c s="36" t="s">
        <v>4573</v>
      </c>
      <c>
        <f>(M1402*21)/100</f>
      </c>
      <c t="s">
        <v>28</v>
      </c>
    </row>
    <row r="1403" spans="1:5" ht="38.25">
      <c r="A1403" s="35" t="s">
        <v>57</v>
      </c>
      <c r="E1403" s="39" t="s">
        <v>5912</v>
      </c>
    </row>
    <row r="1404" spans="1:5" ht="12.75">
      <c r="A1404" s="35" t="s">
        <v>59</v>
      </c>
      <c r="E1404" s="40" t="s">
        <v>3468</v>
      </c>
    </row>
    <row r="1405" spans="1:5" ht="12.75">
      <c r="A1405" t="s">
        <v>60</v>
      </c>
      <c r="E1405" s="39" t="s">
        <v>5</v>
      </c>
    </row>
    <row r="1406" spans="1:16" ht="12.75">
      <c r="A1406" t="s">
        <v>50</v>
      </c>
      <c s="34" t="s">
        <v>5913</v>
      </c>
      <c s="34" t="s">
        <v>5914</v>
      </c>
      <c s="35" t="s">
        <v>5</v>
      </c>
      <c s="6" t="s">
        <v>5915</v>
      </c>
      <c s="36" t="s">
        <v>69</v>
      </c>
      <c s="37">
        <v>40.4</v>
      </c>
      <c s="36">
        <v>0</v>
      </c>
      <c s="36">
        <f>ROUND(G1406*H1406,6)</f>
      </c>
      <c r="L1406" s="38">
        <v>0</v>
      </c>
      <c s="32">
        <f>ROUND(ROUND(L1406,2)*ROUND(G1406,3),2)</f>
      </c>
      <c s="36" t="s">
        <v>4573</v>
      </c>
      <c>
        <f>(M1406*21)/100</f>
      </c>
      <c t="s">
        <v>28</v>
      </c>
    </row>
    <row r="1407" spans="1:5" ht="38.25">
      <c r="A1407" s="35" t="s">
        <v>57</v>
      </c>
      <c r="E1407" s="39" t="s">
        <v>5916</v>
      </c>
    </row>
    <row r="1408" spans="1:5" ht="114.75">
      <c r="A1408" s="35" t="s">
        <v>59</v>
      </c>
      <c r="E1408" s="42" t="s">
        <v>5917</v>
      </c>
    </row>
    <row r="1409" spans="1:5" ht="12.75">
      <c r="A1409" t="s">
        <v>60</v>
      </c>
      <c r="E1409" s="39" t="s">
        <v>5</v>
      </c>
    </row>
    <row r="1410" spans="1:16" ht="12.75">
      <c r="A1410" t="s">
        <v>50</v>
      </c>
      <c s="34" t="s">
        <v>5918</v>
      </c>
      <c s="34" t="s">
        <v>5919</v>
      </c>
      <c s="35" t="s">
        <v>5</v>
      </c>
      <c s="6" t="s">
        <v>5920</v>
      </c>
      <c s="36" t="s">
        <v>69</v>
      </c>
      <c s="37">
        <v>37</v>
      </c>
      <c s="36">
        <v>0</v>
      </c>
      <c s="36">
        <f>ROUND(G1410*H1410,6)</f>
      </c>
      <c r="L1410" s="38">
        <v>0</v>
      </c>
      <c s="32">
        <f>ROUND(ROUND(L1410,2)*ROUND(G1410,3),2)</f>
      </c>
      <c s="36" t="s">
        <v>4573</v>
      </c>
      <c>
        <f>(M1410*21)/100</f>
      </c>
      <c t="s">
        <v>28</v>
      </c>
    </row>
    <row r="1411" spans="1:5" ht="38.25">
      <c r="A1411" s="35" t="s">
        <v>57</v>
      </c>
      <c r="E1411" s="39" t="s">
        <v>5921</v>
      </c>
    </row>
    <row r="1412" spans="1:5" ht="12.75">
      <c r="A1412" s="35" t="s">
        <v>59</v>
      </c>
      <c r="E1412" s="40" t="s">
        <v>5922</v>
      </c>
    </row>
    <row r="1413" spans="1:5" ht="12.75">
      <c r="A1413" t="s">
        <v>60</v>
      </c>
      <c r="E1413" s="39" t="s">
        <v>5</v>
      </c>
    </row>
    <row r="1414" spans="1:16" ht="12.75">
      <c r="A1414" t="s">
        <v>50</v>
      </c>
      <c s="34" t="s">
        <v>5923</v>
      </c>
      <c s="34" t="s">
        <v>5924</v>
      </c>
      <c s="35" t="s">
        <v>5</v>
      </c>
      <c s="6" t="s">
        <v>5925</v>
      </c>
      <c s="36" t="s">
        <v>151</v>
      </c>
      <c s="37">
        <v>1.72</v>
      </c>
      <c s="36">
        <v>0</v>
      </c>
      <c s="36">
        <f>ROUND(G1414*H1414,6)</f>
      </c>
      <c r="L1414" s="38">
        <v>0</v>
      </c>
      <c s="32">
        <f>ROUND(ROUND(L1414,2)*ROUND(G1414,3),2)</f>
      </c>
      <c s="36" t="s">
        <v>4573</v>
      </c>
      <c>
        <f>(M1414*21)/100</f>
      </c>
      <c t="s">
        <v>28</v>
      </c>
    </row>
    <row r="1415" spans="1:5" ht="38.25">
      <c r="A1415" s="35" t="s">
        <v>57</v>
      </c>
      <c r="E1415" s="39" t="s">
        <v>5926</v>
      </c>
    </row>
    <row r="1416" spans="1:5" ht="12.75">
      <c r="A1416" s="35" t="s">
        <v>59</v>
      </c>
      <c r="E1416" s="40" t="s">
        <v>5927</v>
      </c>
    </row>
    <row r="1417" spans="1:5" ht="12.75">
      <c r="A1417" t="s">
        <v>60</v>
      </c>
      <c r="E1417" s="39" t="s">
        <v>5</v>
      </c>
    </row>
    <row r="1418" spans="1:16" ht="12.75">
      <c r="A1418" t="s">
        <v>50</v>
      </c>
      <c s="34" t="s">
        <v>5928</v>
      </c>
      <c s="34" t="s">
        <v>5929</v>
      </c>
      <c s="35" t="s">
        <v>5</v>
      </c>
      <c s="6" t="s">
        <v>5930</v>
      </c>
      <c s="36" t="s">
        <v>79</v>
      </c>
      <c s="37">
        <v>2</v>
      </c>
      <c s="36">
        <v>0</v>
      </c>
      <c s="36">
        <f>ROUND(G1418*H1418,6)</f>
      </c>
      <c r="L1418" s="38">
        <v>0</v>
      </c>
      <c s="32">
        <f>ROUND(ROUND(L1418,2)*ROUND(G1418,3),2)</f>
      </c>
      <c s="36" t="s">
        <v>4573</v>
      </c>
      <c>
        <f>(M1418*21)/100</f>
      </c>
      <c t="s">
        <v>28</v>
      </c>
    </row>
    <row r="1419" spans="1:5" ht="38.25">
      <c r="A1419" s="35" t="s">
        <v>57</v>
      </c>
      <c r="E1419" s="39" t="s">
        <v>5931</v>
      </c>
    </row>
    <row r="1420" spans="1:5" ht="12.75">
      <c r="A1420" s="35" t="s">
        <v>59</v>
      </c>
      <c r="E1420" s="40" t="s">
        <v>3667</v>
      </c>
    </row>
    <row r="1421" spans="1:5" ht="12.75">
      <c r="A1421" t="s">
        <v>60</v>
      </c>
      <c r="E1421" s="39" t="s">
        <v>5</v>
      </c>
    </row>
    <row r="1422" spans="1:16" ht="12.75">
      <c r="A1422" t="s">
        <v>50</v>
      </c>
      <c s="34" t="s">
        <v>5932</v>
      </c>
      <c s="34" t="s">
        <v>5933</v>
      </c>
      <c s="35" t="s">
        <v>5</v>
      </c>
      <c s="6" t="s">
        <v>5934</v>
      </c>
      <c s="36" t="s">
        <v>69</v>
      </c>
      <c s="37">
        <v>59.4</v>
      </c>
      <c s="36">
        <v>0</v>
      </c>
      <c s="36">
        <f>ROUND(G1422*H1422,6)</f>
      </c>
      <c r="L1422" s="38">
        <v>0</v>
      </c>
      <c s="32">
        <f>ROUND(ROUND(L1422,2)*ROUND(G1422,3),2)</f>
      </c>
      <c s="36" t="s">
        <v>4573</v>
      </c>
      <c>
        <f>(M1422*21)/100</f>
      </c>
      <c t="s">
        <v>28</v>
      </c>
    </row>
    <row r="1423" spans="1:5" ht="51">
      <c r="A1423" s="35" t="s">
        <v>57</v>
      </c>
      <c r="E1423" s="39" t="s">
        <v>5935</v>
      </c>
    </row>
    <row r="1424" spans="1:5" ht="12.75">
      <c r="A1424" s="35" t="s">
        <v>59</v>
      </c>
      <c r="E1424" s="40" t="s">
        <v>5936</v>
      </c>
    </row>
    <row r="1425" spans="1:5" ht="12.75">
      <c r="A1425" t="s">
        <v>60</v>
      </c>
      <c r="E1425" s="39" t="s">
        <v>5</v>
      </c>
    </row>
    <row r="1426" spans="1:16" ht="12.75">
      <c r="A1426" t="s">
        <v>50</v>
      </c>
      <c s="34" t="s">
        <v>5937</v>
      </c>
      <c s="34" t="s">
        <v>5938</v>
      </c>
      <c s="35" t="s">
        <v>5</v>
      </c>
      <c s="6" t="s">
        <v>5939</v>
      </c>
      <c s="36" t="s">
        <v>69</v>
      </c>
      <c s="37">
        <v>50</v>
      </c>
      <c s="36">
        <v>0</v>
      </c>
      <c s="36">
        <f>ROUND(G1426*H1426,6)</f>
      </c>
      <c r="L1426" s="38">
        <v>0</v>
      </c>
      <c s="32">
        <f>ROUND(ROUND(L1426,2)*ROUND(G1426,3),2)</f>
      </c>
      <c s="36" t="s">
        <v>4573</v>
      </c>
      <c>
        <f>(M1426*21)/100</f>
      </c>
      <c t="s">
        <v>28</v>
      </c>
    </row>
    <row r="1427" spans="1:5" ht="38.25">
      <c r="A1427" s="35" t="s">
        <v>57</v>
      </c>
      <c r="E1427" s="39" t="s">
        <v>5940</v>
      </c>
    </row>
    <row r="1428" spans="1:5" ht="12.75">
      <c r="A1428" s="35" t="s">
        <v>59</v>
      </c>
      <c r="E1428" s="40" t="s">
        <v>5941</v>
      </c>
    </row>
    <row r="1429" spans="1:5" ht="12.75">
      <c r="A1429" t="s">
        <v>60</v>
      </c>
      <c r="E1429" s="39" t="s">
        <v>5</v>
      </c>
    </row>
    <row r="1430" spans="1:13" ht="12.75">
      <c r="A1430" t="s">
        <v>47</v>
      </c>
      <c r="C1430" s="31" t="s">
        <v>5942</v>
      </c>
      <c r="E1430" s="33" t="s">
        <v>5943</v>
      </c>
      <c r="J1430" s="32">
        <f>0</f>
      </c>
      <c s="32">
        <f>0</f>
      </c>
      <c s="32">
        <f>0+L1431+L1435+L1439+L1443+L1447+L1451+L1455+L1459+L1463+L1467+L1471+L1475+L1479+L1483+L1487+L1491+L1495+L1499+L1503+L1507+L1511+L1515+L1519</f>
      </c>
      <c s="32">
        <f>0+M1431+M1435+M1439+M1443+M1447+M1451+M1455+M1459+M1463+M1467+M1471+M1475+M1479+M1483+M1487+M1491+M1495+M1499+M1503+M1507+M1511+M1515+M1519</f>
      </c>
    </row>
    <row r="1431" spans="1:16" ht="25.5">
      <c r="A1431" t="s">
        <v>50</v>
      </c>
      <c s="34" t="s">
        <v>5944</v>
      </c>
      <c s="34" t="s">
        <v>5945</v>
      </c>
      <c s="35" t="s">
        <v>5</v>
      </c>
      <c s="6" t="s">
        <v>5946</v>
      </c>
      <c s="36" t="s">
        <v>151</v>
      </c>
      <c s="37">
        <v>96</v>
      </c>
      <c s="36">
        <v>0.00666</v>
      </c>
      <c s="36">
        <f>ROUND(G1431*H1431,6)</f>
      </c>
      <c r="L1431" s="38">
        <v>0</v>
      </c>
      <c s="32">
        <f>ROUND(ROUND(L1431,2)*ROUND(G1431,3),2)</f>
      </c>
      <c s="36" t="s">
        <v>4573</v>
      </c>
      <c>
        <f>(M1431*21)/100</f>
      </c>
      <c t="s">
        <v>28</v>
      </c>
    </row>
    <row r="1432" spans="1:5" ht="76.5">
      <c r="A1432" s="35" t="s">
        <v>57</v>
      </c>
      <c r="E1432" s="39" t="s">
        <v>5947</v>
      </c>
    </row>
    <row r="1433" spans="1:5" ht="12.75">
      <c r="A1433" s="35" t="s">
        <v>59</v>
      </c>
      <c r="E1433" s="40" t="s">
        <v>5948</v>
      </c>
    </row>
    <row r="1434" spans="1:5" ht="12.75">
      <c r="A1434" t="s">
        <v>60</v>
      </c>
      <c r="E1434" s="39" t="s">
        <v>5</v>
      </c>
    </row>
    <row r="1435" spans="1:16" ht="25.5">
      <c r="A1435" t="s">
        <v>50</v>
      </c>
      <c s="34" t="s">
        <v>5949</v>
      </c>
      <c s="34" t="s">
        <v>5950</v>
      </c>
      <c s="35" t="s">
        <v>5</v>
      </c>
      <c s="6" t="s">
        <v>5951</v>
      </c>
      <c s="36" t="s">
        <v>151</v>
      </c>
      <c s="37">
        <v>96</v>
      </c>
      <c s="36">
        <v>0.00034</v>
      </c>
      <c s="36">
        <f>ROUND(G1435*H1435,6)</f>
      </c>
      <c r="L1435" s="38">
        <v>0</v>
      </c>
      <c s="32">
        <f>ROUND(ROUND(L1435,2)*ROUND(G1435,3),2)</f>
      </c>
      <c s="36" t="s">
        <v>4573</v>
      </c>
      <c>
        <f>(M1435*21)/100</f>
      </c>
      <c t="s">
        <v>28</v>
      </c>
    </row>
    <row r="1436" spans="1:5" ht="51">
      <c r="A1436" s="35" t="s">
        <v>57</v>
      </c>
      <c r="E1436" s="39" t="s">
        <v>5952</v>
      </c>
    </row>
    <row r="1437" spans="1:5" ht="12.75">
      <c r="A1437" s="35" t="s">
        <v>59</v>
      </c>
      <c r="E1437" s="40" t="s">
        <v>5948</v>
      </c>
    </row>
    <row r="1438" spans="1:5" ht="12.75">
      <c r="A1438" t="s">
        <v>60</v>
      </c>
      <c r="E1438" s="39" t="s">
        <v>5</v>
      </c>
    </row>
    <row r="1439" spans="1:16" ht="12.75">
      <c r="A1439" t="s">
        <v>50</v>
      </c>
      <c s="34" t="s">
        <v>5953</v>
      </c>
      <c s="34" t="s">
        <v>5954</v>
      </c>
      <c s="35" t="s">
        <v>5</v>
      </c>
      <c s="6" t="s">
        <v>5955</v>
      </c>
      <c s="36" t="s">
        <v>69</v>
      </c>
      <c s="37">
        <v>5.76</v>
      </c>
      <c s="36">
        <v>0.00108</v>
      </c>
      <c s="36">
        <f>ROUND(G1439*H1439,6)</f>
      </c>
      <c r="L1439" s="38">
        <v>0</v>
      </c>
      <c s="32">
        <f>ROUND(ROUND(L1439,2)*ROUND(G1439,3),2)</f>
      </c>
      <c s="36" t="s">
        <v>4573</v>
      </c>
      <c>
        <f>(M1439*21)/100</f>
      </c>
      <c t="s">
        <v>28</v>
      </c>
    </row>
    <row r="1440" spans="1:5" ht="38.25">
      <c r="A1440" s="35" t="s">
        <v>57</v>
      </c>
      <c r="E1440" s="39" t="s">
        <v>5956</v>
      </c>
    </row>
    <row r="1441" spans="1:5" ht="114.75">
      <c r="A1441" s="35" t="s">
        <v>59</v>
      </c>
      <c r="E1441" s="40" t="s">
        <v>5957</v>
      </c>
    </row>
    <row r="1442" spans="1:5" ht="12.75">
      <c r="A1442" t="s">
        <v>60</v>
      </c>
      <c r="E1442" s="39" t="s">
        <v>5</v>
      </c>
    </row>
    <row r="1443" spans="1:16" ht="12.75">
      <c r="A1443" t="s">
        <v>50</v>
      </c>
      <c s="34" t="s">
        <v>5958</v>
      </c>
      <c s="34" t="s">
        <v>5959</v>
      </c>
      <c s="35" t="s">
        <v>5</v>
      </c>
      <c s="6" t="s">
        <v>5960</v>
      </c>
      <c s="36" t="s">
        <v>69</v>
      </c>
      <c s="37">
        <v>10.92</v>
      </c>
      <c s="36">
        <v>0.00148</v>
      </c>
      <c s="36">
        <f>ROUND(G1443*H1443,6)</f>
      </c>
      <c r="L1443" s="38">
        <v>0</v>
      </c>
      <c s="32">
        <f>ROUND(ROUND(L1443,2)*ROUND(G1443,3),2)</f>
      </c>
      <c s="36" t="s">
        <v>4573</v>
      </c>
      <c>
        <f>(M1443*21)/100</f>
      </c>
      <c t="s">
        <v>28</v>
      </c>
    </row>
    <row r="1444" spans="1:5" ht="38.25">
      <c r="A1444" s="35" t="s">
        <v>57</v>
      </c>
      <c r="E1444" s="39" t="s">
        <v>5961</v>
      </c>
    </row>
    <row r="1445" spans="1:5" ht="25.5">
      <c r="A1445" s="35" t="s">
        <v>59</v>
      </c>
      <c r="E1445" s="40" t="s">
        <v>5962</v>
      </c>
    </row>
    <row r="1446" spans="1:5" ht="12.75">
      <c r="A1446" t="s">
        <v>60</v>
      </c>
      <c r="E1446" s="39" t="s">
        <v>5</v>
      </c>
    </row>
    <row r="1447" spans="1:16" ht="12.75">
      <c r="A1447" t="s">
        <v>50</v>
      </c>
      <c s="34" t="s">
        <v>5963</v>
      </c>
      <c s="34" t="s">
        <v>5964</v>
      </c>
      <c s="35" t="s">
        <v>5</v>
      </c>
      <c s="6" t="s">
        <v>5965</v>
      </c>
      <c s="36" t="s">
        <v>69</v>
      </c>
      <c s="37">
        <v>1.05</v>
      </c>
      <c s="36">
        <v>0.00085</v>
      </c>
      <c s="36">
        <f>ROUND(G1447*H1447,6)</f>
      </c>
      <c r="L1447" s="38">
        <v>0</v>
      </c>
      <c s="32">
        <f>ROUND(ROUND(L1447,2)*ROUND(G1447,3),2)</f>
      </c>
      <c s="36" t="s">
        <v>4573</v>
      </c>
      <c>
        <f>(M1447*21)/100</f>
      </c>
      <c t="s">
        <v>28</v>
      </c>
    </row>
    <row r="1448" spans="1:5" ht="51">
      <c r="A1448" s="35" t="s">
        <v>57</v>
      </c>
      <c r="E1448" s="39" t="s">
        <v>5966</v>
      </c>
    </row>
    <row r="1449" spans="1:5" ht="12.75">
      <c r="A1449" s="35" t="s">
        <v>59</v>
      </c>
      <c r="E1449" s="40" t="s">
        <v>5967</v>
      </c>
    </row>
    <row r="1450" spans="1:5" ht="12.75">
      <c r="A1450" t="s">
        <v>60</v>
      </c>
      <c r="E1450" s="39" t="s">
        <v>5</v>
      </c>
    </row>
    <row r="1451" spans="1:16" ht="12.75">
      <c r="A1451" t="s">
        <v>50</v>
      </c>
      <c s="34" t="s">
        <v>5968</v>
      </c>
      <c s="34" t="s">
        <v>5969</v>
      </c>
      <c s="35" t="s">
        <v>5</v>
      </c>
      <c s="6" t="s">
        <v>5970</v>
      </c>
      <c s="36" t="s">
        <v>69</v>
      </c>
      <c s="37">
        <v>21</v>
      </c>
      <c s="36">
        <v>0.00201</v>
      </c>
      <c s="36">
        <f>ROUND(G1451*H1451,6)</f>
      </c>
      <c r="L1451" s="38">
        <v>0</v>
      </c>
      <c s="32">
        <f>ROUND(ROUND(L1451,2)*ROUND(G1451,3),2)</f>
      </c>
      <c s="36" t="s">
        <v>4573</v>
      </c>
      <c>
        <f>(M1451*21)/100</f>
      </c>
      <c t="s">
        <v>28</v>
      </c>
    </row>
    <row r="1452" spans="1:5" ht="38.25">
      <c r="A1452" s="35" t="s">
        <v>57</v>
      </c>
      <c r="E1452" s="39" t="s">
        <v>5971</v>
      </c>
    </row>
    <row r="1453" spans="1:5" ht="25.5">
      <c r="A1453" s="35" t="s">
        <v>59</v>
      </c>
      <c r="E1453" s="42" t="s">
        <v>5972</v>
      </c>
    </row>
    <row r="1454" spans="1:5" ht="12.75">
      <c r="A1454" t="s">
        <v>60</v>
      </c>
      <c r="E1454" s="39" t="s">
        <v>5</v>
      </c>
    </row>
    <row r="1455" spans="1:16" ht="25.5">
      <c r="A1455" t="s">
        <v>50</v>
      </c>
      <c s="34" t="s">
        <v>5973</v>
      </c>
      <c s="34" t="s">
        <v>5974</v>
      </c>
      <c s="35" t="s">
        <v>5</v>
      </c>
      <c s="6" t="s">
        <v>5975</v>
      </c>
      <c s="36" t="s">
        <v>69</v>
      </c>
      <c s="37">
        <v>27.88</v>
      </c>
      <c s="36">
        <v>0.00264</v>
      </c>
      <c s="36">
        <f>ROUND(G1455*H1455,6)</f>
      </c>
      <c r="L1455" s="38">
        <v>0</v>
      </c>
      <c s="32">
        <f>ROUND(ROUND(L1455,2)*ROUND(G1455,3),2)</f>
      </c>
      <c s="36" t="s">
        <v>4573</v>
      </c>
      <c>
        <f>(M1455*21)/100</f>
      </c>
      <c t="s">
        <v>28</v>
      </c>
    </row>
    <row r="1456" spans="1:5" ht="51">
      <c r="A1456" s="35" t="s">
        <v>57</v>
      </c>
      <c r="E1456" s="39" t="s">
        <v>5976</v>
      </c>
    </row>
    <row r="1457" spans="1:5" ht="12.75">
      <c r="A1457" s="35" t="s">
        <v>59</v>
      </c>
      <c r="E1457" s="40" t="s">
        <v>5977</v>
      </c>
    </row>
    <row r="1458" spans="1:5" ht="12.75">
      <c r="A1458" t="s">
        <v>60</v>
      </c>
      <c r="E1458" s="39" t="s">
        <v>5</v>
      </c>
    </row>
    <row r="1459" spans="1:16" ht="25.5">
      <c r="A1459" t="s">
        <v>50</v>
      </c>
      <c s="34" t="s">
        <v>5978</v>
      </c>
      <c s="34" t="s">
        <v>5979</v>
      </c>
      <c s="35" t="s">
        <v>5</v>
      </c>
      <c s="6" t="s">
        <v>5980</v>
      </c>
      <c s="36" t="s">
        <v>69</v>
      </c>
      <c s="37">
        <v>12.19</v>
      </c>
      <c s="36">
        <v>0.00468</v>
      </c>
      <c s="36">
        <f>ROUND(G1459*H1459,6)</f>
      </c>
      <c r="L1459" s="38">
        <v>0</v>
      </c>
      <c s="32">
        <f>ROUND(ROUND(L1459,2)*ROUND(G1459,3),2)</f>
      </c>
      <c s="36" t="s">
        <v>4573</v>
      </c>
      <c>
        <f>(M1459*21)/100</f>
      </c>
      <c t="s">
        <v>28</v>
      </c>
    </row>
    <row r="1460" spans="1:5" ht="63.75">
      <c r="A1460" s="35" t="s">
        <v>57</v>
      </c>
      <c r="E1460" s="39" t="s">
        <v>5981</v>
      </c>
    </row>
    <row r="1461" spans="1:5" ht="89.25">
      <c r="A1461" s="35" t="s">
        <v>59</v>
      </c>
      <c r="E1461" s="40" t="s">
        <v>5982</v>
      </c>
    </row>
    <row r="1462" spans="1:5" ht="12.75">
      <c r="A1462" t="s">
        <v>60</v>
      </c>
      <c r="E1462" s="39" t="s">
        <v>5</v>
      </c>
    </row>
    <row r="1463" spans="1:16" ht="12.75">
      <c r="A1463" t="s">
        <v>50</v>
      </c>
      <c s="34" t="s">
        <v>5983</v>
      </c>
      <c s="34" t="s">
        <v>5984</v>
      </c>
      <c s="35" t="s">
        <v>5</v>
      </c>
      <c s="6" t="s">
        <v>5985</v>
      </c>
      <c s="36" t="s">
        <v>69</v>
      </c>
      <c s="37">
        <v>59.9</v>
      </c>
      <c s="36">
        <v>0.00286</v>
      </c>
      <c s="36">
        <f>ROUND(G1463*H1463,6)</f>
      </c>
      <c r="L1463" s="38">
        <v>0</v>
      </c>
      <c s="32">
        <f>ROUND(ROUND(L1463,2)*ROUND(G1463,3),2)</f>
      </c>
      <c s="36" t="s">
        <v>4573</v>
      </c>
      <c>
        <f>(M1463*21)/100</f>
      </c>
      <c t="s">
        <v>28</v>
      </c>
    </row>
    <row r="1464" spans="1:5" ht="51">
      <c r="A1464" s="35" t="s">
        <v>57</v>
      </c>
      <c r="E1464" s="39" t="s">
        <v>5986</v>
      </c>
    </row>
    <row r="1465" spans="1:5" ht="12.75">
      <c r="A1465" s="35" t="s">
        <v>59</v>
      </c>
      <c r="E1465" s="40" t="s">
        <v>5987</v>
      </c>
    </row>
    <row r="1466" spans="1:5" ht="12.75">
      <c r="A1466" t="s">
        <v>60</v>
      </c>
      <c r="E1466" s="39" t="s">
        <v>5</v>
      </c>
    </row>
    <row r="1467" spans="1:16" ht="25.5">
      <c r="A1467" t="s">
        <v>50</v>
      </c>
      <c s="34" t="s">
        <v>5988</v>
      </c>
      <c s="34" t="s">
        <v>5989</v>
      </c>
      <c s="35" t="s">
        <v>5</v>
      </c>
      <c s="6" t="s">
        <v>5990</v>
      </c>
      <c s="36" t="s">
        <v>79</v>
      </c>
      <c s="37">
        <v>8</v>
      </c>
      <c s="36">
        <v>0.00048</v>
      </c>
      <c s="36">
        <f>ROUND(G1467*H1467,6)</f>
      </c>
      <c r="L1467" s="38">
        <v>0</v>
      </c>
      <c s="32">
        <f>ROUND(ROUND(L1467,2)*ROUND(G1467,3),2)</f>
      </c>
      <c s="36" t="s">
        <v>4573</v>
      </c>
      <c>
        <f>(M1467*21)/100</f>
      </c>
      <c t="s">
        <v>28</v>
      </c>
    </row>
    <row r="1468" spans="1:5" ht="63.75">
      <c r="A1468" s="35" t="s">
        <v>57</v>
      </c>
      <c r="E1468" s="39" t="s">
        <v>5991</v>
      </c>
    </row>
    <row r="1469" spans="1:5" ht="12.75">
      <c r="A1469" s="35" t="s">
        <v>59</v>
      </c>
      <c r="E1469" s="40" t="s">
        <v>4034</v>
      </c>
    </row>
    <row r="1470" spans="1:5" ht="12.75">
      <c r="A1470" t="s">
        <v>60</v>
      </c>
      <c r="E1470" s="39" t="s">
        <v>5</v>
      </c>
    </row>
    <row r="1471" spans="1:16" ht="25.5">
      <c r="A1471" t="s">
        <v>50</v>
      </c>
      <c s="34" t="s">
        <v>5992</v>
      </c>
      <c s="34" t="s">
        <v>5993</v>
      </c>
      <c s="35" t="s">
        <v>5</v>
      </c>
      <c s="6" t="s">
        <v>5994</v>
      </c>
      <c s="36" t="s">
        <v>69</v>
      </c>
      <c s="37">
        <v>50</v>
      </c>
      <c s="36">
        <v>0.00223</v>
      </c>
      <c s="36">
        <f>ROUND(G1471*H1471,6)</f>
      </c>
      <c r="L1471" s="38">
        <v>0</v>
      </c>
      <c s="32">
        <f>ROUND(ROUND(L1471,2)*ROUND(G1471,3),2)</f>
      </c>
      <c s="36" t="s">
        <v>4573</v>
      </c>
      <c>
        <f>(M1471*21)/100</f>
      </c>
      <c t="s">
        <v>28</v>
      </c>
    </row>
    <row r="1472" spans="1:5" ht="51">
      <c r="A1472" s="35" t="s">
        <v>57</v>
      </c>
      <c r="E1472" s="39" t="s">
        <v>5995</v>
      </c>
    </row>
    <row r="1473" spans="1:5" ht="12.75">
      <c r="A1473" s="35" t="s">
        <v>59</v>
      </c>
      <c r="E1473" s="40" t="s">
        <v>5996</v>
      </c>
    </row>
    <row r="1474" spans="1:5" ht="12.75">
      <c r="A1474" t="s">
        <v>60</v>
      </c>
      <c r="E1474" s="39" t="s">
        <v>5</v>
      </c>
    </row>
    <row r="1475" spans="1:16" ht="12.75">
      <c r="A1475" t="s">
        <v>50</v>
      </c>
      <c s="34" t="s">
        <v>5997</v>
      </c>
      <c s="34" t="s">
        <v>5998</v>
      </c>
      <c s="35" t="s">
        <v>5</v>
      </c>
      <c s="6" t="s">
        <v>5999</v>
      </c>
      <c s="36" t="s">
        <v>55</v>
      </c>
      <c s="37">
        <v>1.54</v>
      </c>
      <c s="36">
        <v>0</v>
      </c>
      <c s="36">
        <f>ROUND(G1475*H1475,6)</f>
      </c>
      <c r="L1475" s="38">
        <v>0</v>
      </c>
      <c s="32">
        <f>ROUND(ROUND(L1475,2)*ROUND(G1475,3),2)</f>
      </c>
      <c s="36" t="s">
        <v>4573</v>
      </c>
      <c>
        <f>(M1475*21)/100</f>
      </c>
      <c t="s">
        <v>28</v>
      </c>
    </row>
    <row r="1476" spans="1:5" ht="63.75">
      <c r="A1476" s="35" t="s">
        <v>57</v>
      </c>
      <c r="E1476" s="39" t="s">
        <v>6000</v>
      </c>
    </row>
    <row r="1477" spans="1:5" ht="12.75">
      <c r="A1477" s="35" t="s">
        <v>59</v>
      </c>
      <c r="E1477" s="40" t="s">
        <v>6001</v>
      </c>
    </row>
    <row r="1478" spans="1:5" ht="12.75">
      <c r="A1478" t="s">
        <v>60</v>
      </c>
      <c r="E1478" s="39" t="s">
        <v>5</v>
      </c>
    </row>
    <row r="1479" spans="1:16" ht="12.75">
      <c r="A1479" t="s">
        <v>50</v>
      </c>
      <c s="34" t="s">
        <v>6002</v>
      </c>
      <c s="34" t="s">
        <v>6003</v>
      </c>
      <c s="35" t="s">
        <v>5</v>
      </c>
      <c s="6" t="s">
        <v>6004</v>
      </c>
      <c s="36" t="s">
        <v>55</v>
      </c>
      <c s="37">
        <v>1.54</v>
      </c>
      <c s="36">
        <v>0</v>
      </c>
      <c s="36">
        <f>ROUND(G1479*H1479,6)</f>
      </c>
      <c r="L1479" s="38">
        <v>0</v>
      </c>
      <c s="32">
        <f>ROUND(ROUND(L1479,2)*ROUND(G1479,3),2)</f>
      </c>
      <c s="36" t="s">
        <v>4573</v>
      </c>
      <c>
        <f>(M1479*21)/100</f>
      </c>
      <c t="s">
        <v>28</v>
      </c>
    </row>
    <row r="1480" spans="1:5" ht="63.75">
      <c r="A1480" s="35" t="s">
        <v>57</v>
      </c>
      <c r="E1480" s="39" t="s">
        <v>6005</v>
      </c>
    </row>
    <row r="1481" spans="1:5" ht="12.75">
      <c r="A1481" s="35" t="s">
        <v>59</v>
      </c>
      <c r="E1481" s="40" t="s">
        <v>6001</v>
      </c>
    </row>
    <row r="1482" spans="1:5" ht="12.75">
      <c r="A1482" t="s">
        <v>60</v>
      </c>
      <c r="E1482" s="39" t="s">
        <v>5</v>
      </c>
    </row>
    <row r="1483" spans="1:16" ht="12.75">
      <c r="A1483" t="s">
        <v>50</v>
      </c>
      <c s="34" t="s">
        <v>6006</v>
      </c>
      <c s="34" t="s">
        <v>6007</v>
      </c>
      <c s="35" t="s">
        <v>5</v>
      </c>
      <c s="6" t="s">
        <v>6008</v>
      </c>
      <c s="36" t="s">
        <v>1281</v>
      </c>
      <c s="37">
        <v>0.077</v>
      </c>
      <c s="36">
        <v>1</v>
      </c>
      <c s="36">
        <f>ROUND(G1483*H1483,6)</f>
      </c>
      <c r="L1483" s="38">
        <v>0</v>
      </c>
      <c s="32">
        <f>ROUND(ROUND(L1483,2)*ROUND(G1483,3),2)</f>
      </c>
      <c s="36" t="s">
        <v>56</v>
      </c>
      <c>
        <f>(M1483*21)/100</f>
      </c>
      <c t="s">
        <v>28</v>
      </c>
    </row>
    <row r="1484" spans="1:5" ht="12.75">
      <c r="A1484" s="35" t="s">
        <v>57</v>
      </c>
      <c r="E1484" s="39" t="s">
        <v>6009</v>
      </c>
    </row>
    <row r="1485" spans="1:5" ht="25.5">
      <c r="A1485" s="35" t="s">
        <v>59</v>
      </c>
      <c r="E1485" s="42" t="s">
        <v>6010</v>
      </c>
    </row>
    <row r="1486" spans="1:5" ht="12.75">
      <c r="A1486" t="s">
        <v>60</v>
      </c>
      <c r="E1486" s="39" t="s">
        <v>5</v>
      </c>
    </row>
    <row r="1487" spans="1:16" ht="12.75">
      <c r="A1487" t="s">
        <v>50</v>
      </c>
      <c s="34" t="s">
        <v>6011</v>
      </c>
      <c s="34" t="s">
        <v>6012</v>
      </c>
      <c s="35" t="s">
        <v>5</v>
      </c>
      <c s="6" t="s">
        <v>6013</v>
      </c>
      <c s="36" t="s">
        <v>69</v>
      </c>
      <c s="37">
        <v>11.1</v>
      </c>
      <c s="36">
        <v>0.00297</v>
      </c>
      <c s="36">
        <f>ROUND(G1487*H1487,6)</f>
      </c>
      <c r="L1487" s="38">
        <v>0</v>
      </c>
      <c s="32">
        <f>ROUND(ROUND(L1487,2)*ROUND(G1487,3),2)</f>
      </c>
      <c s="36" t="s">
        <v>56</v>
      </c>
      <c>
        <f>(M1487*21)/100</f>
      </c>
      <c t="s">
        <v>28</v>
      </c>
    </row>
    <row r="1488" spans="1:5" ht="38.25">
      <c r="A1488" s="35" t="s">
        <v>57</v>
      </c>
      <c r="E1488" s="39" t="s">
        <v>6014</v>
      </c>
    </row>
    <row r="1489" spans="1:5" ht="12.75">
      <c r="A1489" s="35" t="s">
        <v>59</v>
      </c>
      <c r="E1489" s="40" t="s">
        <v>6015</v>
      </c>
    </row>
    <row r="1490" spans="1:5" ht="12.75">
      <c r="A1490" t="s">
        <v>60</v>
      </c>
      <c r="E1490" s="39" t="s">
        <v>5</v>
      </c>
    </row>
    <row r="1491" spans="1:16" ht="12.75">
      <c r="A1491" t="s">
        <v>50</v>
      </c>
      <c s="34" t="s">
        <v>6016</v>
      </c>
      <c s="34" t="s">
        <v>6017</v>
      </c>
      <c s="35" t="s">
        <v>5</v>
      </c>
      <c s="6" t="s">
        <v>6018</v>
      </c>
      <c s="36" t="s">
        <v>69</v>
      </c>
      <c s="37">
        <v>72.64</v>
      </c>
      <c s="36">
        <v>0.00122</v>
      </c>
      <c s="36">
        <f>ROUND(G1491*H1491,6)</f>
      </c>
      <c r="L1491" s="38">
        <v>0</v>
      </c>
      <c s="32">
        <f>ROUND(ROUND(L1491,2)*ROUND(G1491,3),2)</f>
      </c>
      <c s="36" t="s">
        <v>56</v>
      </c>
      <c>
        <f>(M1491*21)/100</f>
      </c>
      <c t="s">
        <v>28</v>
      </c>
    </row>
    <row r="1492" spans="1:5" ht="51">
      <c r="A1492" s="35" t="s">
        <v>57</v>
      </c>
      <c r="E1492" s="39" t="s">
        <v>6019</v>
      </c>
    </row>
    <row r="1493" spans="1:5" ht="63.75">
      <c r="A1493" s="35" t="s">
        <v>59</v>
      </c>
      <c r="E1493" s="40" t="s">
        <v>6020</v>
      </c>
    </row>
    <row r="1494" spans="1:5" ht="12.75">
      <c r="A1494" t="s">
        <v>60</v>
      </c>
      <c r="E1494" s="39" t="s">
        <v>5</v>
      </c>
    </row>
    <row r="1495" spans="1:16" ht="12.75">
      <c r="A1495" t="s">
        <v>50</v>
      </c>
      <c s="34" t="s">
        <v>6021</v>
      </c>
      <c s="34" t="s">
        <v>6022</v>
      </c>
      <c s="35" t="s">
        <v>5</v>
      </c>
      <c s="6" t="s">
        <v>6023</v>
      </c>
      <c s="36" t="s">
        <v>69</v>
      </c>
      <c s="37">
        <v>2.4</v>
      </c>
      <c s="36">
        <v>0.00148</v>
      </c>
      <c s="36">
        <f>ROUND(G1495*H1495,6)</f>
      </c>
      <c r="L1495" s="38">
        <v>0</v>
      </c>
      <c s="32">
        <f>ROUND(ROUND(L1495,2)*ROUND(G1495,3),2)</f>
      </c>
      <c s="36" t="s">
        <v>56</v>
      </c>
      <c>
        <f>(M1495*21)/100</f>
      </c>
      <c t="s">
        <v>28</v>
      </c>
    </row>
    <row r="1496" spans="1:5" ht="38.25">
      <c r="A1496" s="35" t="s">
        <v>57</v>
      </c>
      <c r="E1496" s="39" t="s">
        <v>5961</v>
      </c>
    </row>
    <row r="1497" spans="1:5" ht="12.75">
      <c r="A1497" s="35" t="s">
        <v>59</v>
      </c>
      <c r="E1497" s="40" t="s">
        <v>6024</v>
      </c>
    </row>
    <row r="1498" spans="1:5" ht="12.75">
      <c r="A1498" t="s">
        <v>60</v>
      </c>
      <c r="E1498" s="39" t="s">
        <v>5</v>
      </c>
    </row>
    <row r="1499" spans="1:16" ht="25.5">
      <c r="A1499" t="s">
        <v>50</v>
      </c>
      <c s="34" t="s">
        <v>6025</v>
      </c>
      <c s="34" t="s">
        <v>6026</v>
      </c>
      <c s="35" t="s">
        <v>5</v>
      </c>
      <c s="6" t="s">
        <v>6027</v>
      </c>
      <c s="36" t="s">
        <v>69</v>
      </c>
      <c s="37">
        <v>51.65</v>
      </c>
      <c s="36">
        <v>0.00149</v>
      </c>
      <c s="36">
        <f>ROUND(G1499*H1499,6)</f>
      </c>
      <c r="L1499" s="38">
        <v>0</v>
      </c>
      <c s="32">
        <f>ROUND(ROUND(L1499,2)*ROUND(G1499,3),2)</f>
      </c>
      <c s="36" t="s">
        <v>56</v>
      </c>
      <c>
        <f>(M1499*21)/100</f>
      </c>
      <c t="s">
        <v>28</v>
      </c>
    </row>
    <row r="1500" spans="1:5" ht="63.75">
      <c r="A1500" s="35" t="s">
        <v>57</v>
      </c>
      <c r="E1500" s="39" t="s">
        <v>6028</v>
      </c>
    </row>
    <row r="1501" spans="1:5" ht="229.5">
      <c r="A1501" s="35" t="s">
        <v>59</v>
      </c>
      <c r="E1501" s="42" t="s">
        <v>6029</v>
      </c>
    </row>
    <row r="1502" spans="1:5" ht="12.75">
      <c r="A1502" t="s">
        <v>60</v>
      </c>
      <c r="E1502" s="39" t="s">
        <v>5</v>
      </c>
    </row>
    <row r="1503" spans="1:16" ht="25.5">
      <c r="A1503" t="s">
        <v>50</v>
      </c>
      <c s="34" t="s">
        <v>6030</v>
      </c>
      <c s="34" t="s">
        <v>6031</v>
      </c>
      <c s="35" t="s">
        <v>5</v>
      </c>
      <c s="6" t="s">
        <v>6032</v>
      </c>
      <c s="36" t="s">
        <v>69</v>
      </c>
      <c s="37">
        <v>5.69</v>
      </c>
      <c s="36">
        <v>0.00149</v>
      </c>
      <c s="36">
        <f>ROUND(G1503*H1503,6)</f>
      </c>
      <c r="L1503" s="38">
        <v>0</v>
      </c>
      <c s="32">
        <f>ROUND(ROUND(L1503,2)*ROUND(G1503,3),2)</f>
      </c>
      <c s="36" t="s">
        <v>56</v>
      </c>
      <c>
        <f>(M1503*21)/100</f>
      </c>
      <c t="s">
        <v>28</v>
      </c>
    </row>
    <row r="1504" spans="1:5" ht="63.75">
      <c r="A1504" s="35" t="s">
        <v>57</v>
      </c>
      <c r="E1504" s="39" t="s">
        <v>6033</v>
      </c>
    </row>
    <row r="1505" spans="1:5" ht="51">
      <c r="A1505" s="35" t="s">
        <v>59</v>
      </c>
      <c r="E1505" s="40" t="s">
        <v>6034</v>
      </c>
    </row>
    <row r="1506" spans="1:5" ht="12.75">
      <c r="A1506" t="s">
        <v>60</v>
      </c>
      <c r="E1506" s="39" t="s">
        <v>5</v>
      </c>
    </row>
    <row r="1507" spans="1:16" ht="25.5">
      <c r="A1507" t="s">
        <v>50</v>
      </c>
      <c s="34" t="s">
        <v>6035</v>
      </c>
      <c s="34" t="s">
        <v>6036</v>
      </c>
      <c s="35" t="s">
        <v>5</v>
      </c>
      <c s="6" t="s">
        <v>6037</v>
      </c>
      <c s="36" t="s">
        <v>69</v>
      </c>
      <c s="37">
        <v>38.4</v>
      </c>
      <c s="36">
        <v>0.00195</v>
      </c>
      <c s="36">
        <f>ROUND(G1507*H1507,6)</f>
      </c>
      <c r="L1507" s="38">
        <v>0</v>
      </c>
      <c s="32">
        <f>ROUND(ROUND(L1507,2)*ROUND(G1507,3),2)</f>
      </c>
      <c s="36" t="s">
        <v>56</v>
      </c>
      <c>
        <f>(M1507*21)/100</f>
      </c>
      <c t="s">
        <v>28</v>
      </c>
    </row>
    <row r="1508" spans="1:5" ht="63.75">
      <c r="A1508" s="35" t="s">
        <v>57</v>
      </c>
      <c r="E1508" s="39" t="s">
        <v>6038</v>
      </c>
    </row>
    <row r="1509" spans="1:5" ht="89.25">
      <c r="A1509" s="35" t="s">
        <v>59</v>
      </c>
      <c r="E1509" s="40" t="s">
        <v>6039</v>
      </c>
    </row>
    <row r="1510" spans="1:5" ht="12.75">
      <c r="A1510" t="s">
        <v>60</v>
      </c>
      <c r="E1510" s="39" t="s">
        <v>5</v>
      </c>
    </row>
    <row r="1511" spans="1:16" ht="25.5">
      <c r="A1511" t="s">
        <v>50</v>
      </c>
      <c s="34" t="s">
        <v>6040</v>
      </c>
      <c s="34" t="s">
        <v>6041</v>
      </c>
      <c s="35" t="s">
        <v>5</v>
      </c>
      <c s="6" t="s">
        <v>6042</v>
      </c>
      <c s="36" t="s">
        <v>69</v>
      </c>
      <c s="37">
        <v>3.36</v>
      </c>
      <c s="36">
        <v>0.00195</v>
      </c>
      <c s="36">
        <f>ROUND(G1511*H1511,6)</f>
      </c>
      <c r="L1511" s="38">
        <v>0</v>
      </c>
      <c s="32">
        <f>ROUND(ROUND(L1511,2)*ROUND(G1511,3),2)</f>
      </c>
      <c s="36" t="s">
        <v>56</v>
      </c>
      <c>
        <f>(M1511*21)/100</f>
      </c>
      <c t="s">
        <v>28</v>
      </c>
    </row>
    <row r="1512" spans="1:5" ht="63.75">
      <c r="A1512" s="35" t="s">
        <v>57</v>
      </c>
      <c r="E1512" s="39" t="s">
        <v>6038</v>
      </c>
    </row>
    <row r="1513" spans="1:5" ht="12.75">
      <c r="A1513" s="35" t="s">
        <v>59</v>
      </c>
      <c r="E1513" s="40" t="s">
        <v>6043</v>
      </c>
    </row>
    <row r="1514" spans="1:5" ht="12.75">
      <c r="A1514" t="s">
        <v>60</v>
      </c>
      <c r="E1514" s="39" t="s">
        <v>5</v>
      </c>
    </row>
    <row r="1515" spans="1:16" ht="25.5">
      <c r="A1515" t="s">
        <v>50</v>
      </c>
      <c s="34" t="s">
        <v>6044</v>
      </c>
      <c s="34" t="s">
        <v>6045</v>
      </c>
      <c s="35" t="s">
        <v>5</v>
      </c>
      <c s="6" t="s">
        <v>6046</v>
      </c>
      <c s="36" t="s">
        <v>69</v>
      </c>
      <c s="37">
        <v>2.6</v>
      </c>
      <c s="36">
        <v>0.00195</v>
      </c>
      <c s="36">
        <f>ROUND(G1515*H1515,6)</f>
      </c>
      <c r="L1515" s="38">
        <v>0</v>
      </c>
      <c s="32">
        <f>ROUND(ROUND(L1515,2)*ROUND(G1515,3),2)</f>
      </c>
      <c s="36" t="s">
        <v>56</v>
      </c>
      <c>
        <f>(M1515*21)/100</f>
      </c>
      <c t="s">
        <v>28</v>
      </c>
    </row>
    <row r="1516" spans="1:5" ht="63.75">
      <c r="A1516" s="35" t="s">
        <v>57</v>
      </c>
      <c r="E1516" s="39" t="s">
        <v>6038</v>
      </c>
    </row>
    <row r="1517" spans="1:5" ht="114.75">
      <c r="A1517" s="35" t="s">
        <v>59</v>
      </c>
      <c r="E1517" s="40" t="s">
        <v>6047</v>
      </c>
    </row>
    <row r="1518" spans="1:5" ht="12.75">
      <c r="A1518" t="s">
        <v>60</v>
      </c>
      <c r="E1518" s="39" t="s">
        <v>5</v>
      </c>
    </row>
    <row r="1519" spans="1:16" ht="25.5">
      <c r="A1519" t="s">
        <v>50</v>
      </c>
      <c s="34" t="s">
        <v>6048</v>
      </c>
      <c s="34" t="s">
        <v>6049</v>
      </c>
      <c s="35" t="s">
        <v>5</v>
      </c>
      <c s="6" t="s">
        <v>6050</v>
      </c>
      <c s="36" t="s">
        <v>69</v>
      </c>
      <c s="37">
        <v>3.2</v>
      </c>
      <c s="36">
        <v>0.00195</v>
      </c>
      <c s="36">
        <f>ROUND(G1519*H1519,6)</f>
      </c>
      <c r="L1519" s="38">
        <v>0</v>
      </c>
      <c s="32">
        <f>ROUND(ROUND(L1519,2)*ROUND(G1519,3),2)</f>
      </c>
      <c s="36" t="s">
        <v>56</v>
      </c>
      <c>
        <f>(M1519*21)/100</f>
      </c>
      <c t="s">
        <v>28</v>
      </c>
    </row>
    <row r="1520" spans="1:5" ht="63.75">
      <c r="A1520" s="35" t="s">
        <v>57</v>
      </c>
      <c r="E1520" s="39" t="s">
        <v>6051</v>
      </c>
    </row>
    <row r="1521" spans="1:5" ht="63.75">
      <c r="A1521" s="35" t="s">
        <v>59</v>
      </c>
      <c r="E1521" s="40" t="s">
        <v>6052</v>
      </c>
    </row>
    <row r="1522" spans="1:5" ht="12.75">
      <c r="A1522" t="s">
        <v>60</v>
      </c>
      <c r="E1522" s="39" t="s">
        <v>5</v>
      </c>
    </row>
    <row r="1523" spans="1:13" ht="12.75">
      <c r="A1523" t="s">
        <v>47</v>
      </c>
      <c r="C1523" s="31" t="s">
        <v>6053</v>
      </c>
      <c r="E1523" s="33" t="s">
        <v>6054</v>
      </c>
      <c r="J1523" s="32">
        <f>0</f>
      </c>
      <c s="32">
        <f>0</f>
      </c>
      <c s="32">
        <f>0+L1524+L1528+L1532+L1536</f>
      </c>
      <c s="32">
        <f>0+M1524+M1528+M1532+M1536</f>
      </c>
    </row>
    <row r="1524" spans="1:16" ht="12.75">
      <c r="A1524" t="s">
        <v>50</v>
      </c>
      <c s="34" t="s">
        <v>6055</v>
      </c>
      <c s="34" t="s">
        <v>6056</v>
      </c>
      <c s="35" t="s">
        <v>5</v>
      </c>
      <c s="6" t="s">
        <v>6057</v>
      </c>
      <c s="36" t="s">
        <v>151</v>
      </c>
      <c s="37">
        <v>285.362</v>
      </c>
      <c s="36">
        <v>0.0002</v>
      </c>
      <c s="36">
        <f>ROUND(G1524*H1524,6)</f>
      </c>
      <c r="L1524" s="38">
        <v>0</v>
      </c>
      <c s="32">
        <f>ROUND(ROUND(L1524,2)*ROUND(G1524,3),2)</f>
      </c>
      <c s="36" t="s">
        <v>4573</v>
      </c>
      <c>
        <f>(M1524*21)/100</f>
      </c>
      <c t="s">
        <v>28</v>
      </c>
    </row>
    <row r="1525" spans="1:5" ht="38.25">
      <c r="A1525" s="35" t="s">
        <v>57</v>
      </c>
      <c r="E1525" s="39" t="s">
        <v>6058</v>
      </c>
    </row>
    <row r="1526" spans="1:5" ht="12.75">
      <c r="A1526" s="35" t="s">
        <v>59</v>
      </c>
      <c r="E1526" s="40" t="s">
        <v>6059</v>
      </c>
    </row>
    <row r="1527" spans="1:5" ht="12.75">
      <c r="A1527" t="s">
        <v>60</v>
      </c>
      <c r="E1527" s="39" t="s">
        <v>5</v>
      </c>
    </row>
    <row r="1528" spans="1:16" ht="25.5">
      <c r="A1528" t="s">
        <v>50</v>
      </c>
      <c s="34" t="s">
        <v>6060</v>
      </c>
      <c s="34" t="s">
        <v>6061</v>
      </c>
      <c s="35" t="s">
        <v>5</v>
      </c>
      <c s="6" t="s">
        <v>6062</v>
      </c>
      <c s="36" t="s">
        <v>69</v>
      </c>
      <c s="37">
        <v>38.458</v>
      </c>
      <c s="36">
        <v>3E-05</v>
      </c>
      <c s="36">
        <f>ROUND(G1528*H1528,6)</f>
      </c>
      <c r="L1528" s="38">
        <v>0</v>
      </c>
      <c s="32">
        <f>ROUND(ROUND(L1528,2)*ROUND(G1528,3),2)</f>
      </c>
      <c s="36" t="s">
        <v>4573</v>
      </c>
      <c>
        <f>(M1528*21)/100</f>
      </c>
      <c t="s">
        <v>28</v>
      </c>
    </row>
    <row r="1529" spans="1:5" ht="63.75">
      <c r="A1529" s="35" t="s">
        <v>57</v>
      </c>
      <c r="E1529" s="39" t="s">
        <v>6063</v>
      </c>
    </row>
    <row r="1530" spans="1:5" ht="12.75">
      <c r="A1530" s="35" t="s">
        <v>59</v>
      </c>
      <c r="E1530" s="40" t="s">
        <v>6064</v>
      </c>
    </row>
    <row r="1531" spans="1:5" ht="12.75">
      <c r="A1531" t="s">
        <v>60</v>
      </c>
      <c r="E1531" s="39" t="s">
        <v>5</v>
      </c>
    </row>
    <row r="1532" spans="1:16" ht="12.75">
      <c r="A1532" t="s">
        <v>50</v>
      </c>
      <c s="34" t="s">
        <v>6065</v>
      </c>
      <c s="34" t="s">
        <v>6066</v>
      </c>
      <c s="35" t="s">
        <v>5</v>
      </c>
      <c s="6" t="s">
        <v>6067</v>
      </c>
      <c s="36" t="s">
        <v>151</v>
      </c>
      <c s="37">
        <v>285.36</v>
      </c>
      <c s="36">
        <v>0</v>
      </c>
      <c s="36">
        <f>ROUND(G1532*H1532,6)</f>
      </c>
      <c r="L1532" s="38">
        <v>0</v>
      </c>
      <c s="32">
        <f>ROUND(ROUND(L1532,2)*ROUND(G1532,3),2)</f>
      </c>
      <c s="36" t="s">
        <v>4573</v>
      </c>
      <c>
        <f>(M1532*21)/100</f>
      </c>
      <c t="s">
        <v>28</v>
      </c>
    </row>
    <row r="1533" spans="1:5" ht="51">
      <c r="A1533" s="35" t="s">
        <v>57</v>
      </c>
      <c r="E1533" s="39" t="s">
        <v>6068</v>
      </c>
    </row>
    <row r="1534" spans="1:5" ht="12.75">
      <c r="A1534" s="35" t="s">
        <v>59</v>
      </c>
      <c r="E1534" s="40" t="s">
        <v>6069</v>
      </c>
    </row>
    <row r="1535" spans="1:5" ht="12.75">
      <c r="A1535" t="s">
        <v>60</v>
      </c>
      <c r="E1535" s="39" t="s">
        <v>5</v>
      </c>
    </row>
    <row r="1536" spans="1:16" ht="25.5">
      <c r="A1536" t="s">
        <v>50</v>
      </c>
      <c s="34" t="s">
        <v>6070</v>
      </c>
      <c s="34" t="s">
        <v>6071</v>
      </c>
      <c s="35" t="s">
        <v>5</v>
      </c>
      <c s="6" t="s">
        <v>6072</v>
      </c>
      <c s="36" t="s">
        <v>69</v>
      </c>
      <c s="37">
        <v>38.458</v>
      </c>
      <c s="36">
        <v>0</v>
      </c>
      <c s="36">
        <f>ROUND(G1536*H1536,6)</f>
      </c>
      <c r="L1536" s="38">
        <v>0</v>
      </c>
      <c s="32">
        <f>ROUND(ROUND(L1536,2)*ROUND(G1536,3),2)</f>
      </c>
      <c s="36" t="s">
        <v>4573</v>
      </c>
      <c>
        <f>(M1536*21)/100</f>
      </c>
      <c t="s">
        <v>28</v>
      </c>
    </row>
    <row r="1537" spans="1:5" ht="51">
      <c r="A1537" s="35" t="s">
        <v>57</v>
      </c>
      <c r="E1537" s="39" t="s">
        <v>6073</v>
      </c>
    </row>
    <row r="1538" spans="1:5" ht="12.75">
      <c r="A1538" s="35" t="s">
        <v>59</v>
      </c>
      <c r="E1538" s="40" t="s">
        <v>6074</v>
      </c>
    </row>
    <row r="1539" spans="1:5" ht="12.75">
      <c r="A1539" t="s">
        <v>60</v>
      </c>
      <c r="E1539" s="39" t="s">
        <v>5</v>
      </c>
    </row>
    <row r="1540" spans="1:13" ht="12.75">
      <c r="A1540" t="s">
        <v>47</v>
      </c>
      <c r="C1540" s="31" t="s">
        <v>6075</v>
      </c>
      <c r="E1540" s="33" t="s">
        <v>6076</v>
      </c>
      <c r="J1540" s="32">
        <f>0</f>
      </c>
      <c s="32">
        <f>0</f>
      </c>
      <c s="32">
        <f>0+L1541+L1545+L1549+L1553+L1557+L1561+L1565+L1569+L1573+L1577</f>
      </c>
      <c s="32">
        <f>0+M1541+M1545+M1549+M1553+M1557+M1561+M1565+M1569+M1573+M1577</f>
      </c>
    </row>
    <row r="1541" spans="1:16" ht="12.75">
      <c r="A1541" t="s">
        <v>50</v>
      </c>
      <c s="34" t="s">
        <v>6077</v>
      </c>
      <c s="34" t="s">
        <v>6078</v>
      </c>
      <c s="35" t="s">
        <v>5</v>
      </c>
      <c s="6" t="s">
        <v>6079</v>
      </c>
      <c s="36" t="s">
        <v>79</v>
      </c>
      <c s="37">
        <v>44</v>
      </c>
      <c s="36">
        <v>0.0022</v>
      </c>
      <c s="36">
        <f>ROUND(G1541*H1541,6)</f>
      </c>
      <c r="L1541" s="38">
        <v>0</v>
      </c>
      <c s="32">
        <f>ROUND(ROUND(L1541,2)*ROUND(G1541,3),2)</f>
      </c>
      <c s="36" t="s">
        <v>56</v>
      </c>
      <c>
        <f>(M1541*21)/100</f>
      </c>
      <c t="s">
        <v>28</v>
      </c>
    </row>
    <row r="1542" spans="1:5" ht="12.75">
      <c r="A1542" s="35" t="s">
        <v>57</v>
      </c>
      <c r="E1542" s="39" t="s">
        <v>6079</v>
      </c>
    </row>
    <row r="1543" spans="1:5" ht="12.75">
      <c r="A1543" s="35" t="s">
        <v>59</v>
      </c>
      <c r="E1543" s="40" t="s">
        <v>6080</v>
      </c>
    </row>
    <row r="1544" spans="1:5" ht="12.75">
      <c r="A1544" t="s">
        <v>60</v>
      </c>
      <c r="E1544" s="39" t="s">
        <v>5</v>
      </c>
    </row>
    <row r="1545" spans="1:16" ht="12.75">
      <c r="A1545" t="s">
        <v>50</v>
      </c>
      <c s="34" t="s">
        <v>6081</v>
      </c>
      <c s="34" t="s">
        <v>6082</v>
      </c>
      <c s="35" t="s">
        <v>5</v>
      </c>
      <c s="6" t="s">
        <v>6083</v>
      </c>
      <c s="36" t="s">
        <v>79</v>
      </c>
      <c s="37">
        <v>5</v>
      </c>
      <c s="36">
        <v>0.0019</v>
      </c>
      <c s="36">
        <f>ROUND(G1545*H1545,6)</f>
      </c>
      <c r="L1545" s="38">
        <v>0</v>
      </c>
      <c s="32">
        <f>ROUND(ROUND(L1545,2)*ROUND(G1545,3),2)</f>
      </c>
      <c s="36" t="s">
        <v>56</v>
      </c>
      <c>
        <f>(M1545*21)/100</f>
      </c>
      <c t="s">
        <v>28</v>
      </c>
    </row>
    <row r="1546" spans="1:5" ht="12.75">
      <c r="A1546" s="35" t="s">
        <v>57</v>
      </c>
      <c r="E1546" s="39" t="s">
        <v>6083</v>
      </c>
    </row>
    <row r="1547" spans="1:5" ht="12.75">
      <c r="A1547" s="35" t="s">
        <v>59</v>
      </c>
      <c r="E1547" s="40" t="s">
        <v>6084</v>
      </c>
    </row>
    <row r="1548" spans="1:5" ht="12.75">
      <c r="A1548" t="s">
        <v>60</v>
      </c>
      <c r="E1548" s="39" t="s">
        <v>5</v>
      </c>
    </row>
    <row r="1549" spans="1:16" ht="25.5">
      <c r="A1549" t="s">
        <v>50</v>
      </c>
      <c s="34" t="s">
        <v>6085</v>
      </c>
      <c s="34" t="s">
        <v>6086</v>
      </c>
      <c s="35" t="s">
        <v>5</v>
      </c>
      <c s="6" t="s">
        <v>6087</v>
      </c>
      <c s="36" t="s">
        <v>151</v>
      </c>
      <c s="37">
        <v>38.458</v>
      </c>
      <c s="36">
        <v>4E-05</v>
      </c>
      <c s="36">
        <f>ROUND(G1549*H1549,6)</f>
      </c>
      <c r="L1549" s="38">
        <v>0</v>
      </c>
      <c s="32">
        <f>ROUND(ROUND(L1549,2)*ROUND(G1549,3),2)</f>
      </c>
      <c s="36" t="s">
        <v>4573</v>
      </c>
      <c>
        <f>(M1549*21)/100</f>
      </c>
      <c t="s">
        <v>28</v>
      </c>
    </row>
    <row r="1550" spans="1:5" ht="51">
      <c r="A1550" s="35" t="s">
        <v>57</v>
      </c>
      <c r="E1550" s="39" t="s">
        <v>6088</v>
      </c>
    </row>
    <row r="1551" spans="1:5" ht="12.75">
      <c r="A1551" s="35" t="s">
        <v>59</v>
      </c>
      <c r="E1551" s="40" t="s">
        <v>5</v>
      </c>
    </row>
    <row r="1552" spans="1:5" ht="12.75">
      <c r="A1552" t="s">
        <v>60</v>
      </c>
      <c r="E1552" s="39" t="s">
        <v>5</v>
      </c>
    </row>
    <row r="1553" spans="1:16" ht="12.75">
      <c r="A1553" t="s">
        <v>50</v>
      </c>
      <c s="34" t="s">
        <v>6089</v>
      </c>
      <c s="34" t="s">
        <v>6090</v>
      </c>
      <c s="35" t="s">
        <v>5</v>
      </c>
      <c s="6" t="s">
        <v>6091</v>
      </c>
      <c s="36" t="s">
        <v>151</v>
      </c>
      <c s="37">
        <v>285.362</v>
      </c>
      <c s="36">
        <v>4E-05</v>
      </c>
      <c s="36">
        <f>ROUND(G1553*H1553,6)</f>
      </c>
      <c r="L1553" s="38">
        <v>0</v>
      </c>
      <c s="32">
        <f>ROUND(ROUND(L1553,2)*ROUND(G1553,3),2)</f>
      </c>
      <c s="36" t="s">
        <v>4573</v>
      </c>
      <c>
        <f>(M1553*21)/100</f>
      </c>
      <c t="s">
        <v>28</v>
      </c>
    </row>
    <row r="1554" spans="1:5" ht="63.75">
      <c r="A1554" s="35" t="s">
        <v>57</v>
      </c>
      <c r="E1554" s="39" t="s">
        <v>6092</v>
      </c>
    </row>
    <row r="1555" spans="1:5" ht="12.75">
      <c r="A1555" s="35" t="s">
        <v>59</v>
      </c>
      <c r="E1555" s="40" t="s">
        <v>6093</v>
      </c>
    </row>
    <row r="1556" spans="1:5" ht="12.75">
      <c r="A1556" t="s">
        <v>60</v>
      </c>
      <c r="E1556" s="39" t="s">
        <v>5</v>
      </c>
    </row>
    <row r="1557" spans="1:16" ht="12.75">
      <c r="A1557" t="s">
        <v>50</v>
      </c>
      <c s="34" t="s">
        <v>6094</v>
      </c>
      <c s="34" t="s">
        <v>6095</v>
      </c>
      <c s="35" t="s">
        <v>5</v>
      </c>
      <c s="6" t="s">
        <v>6096</v>
      </c>
      <c s="36" t="s">
        <v>151</v>
      </c>
      <c s="37">
        <v>285.362</v>
      </c>
      <c s="36">
        <v>0.0663</v>
      </c>
      <c s="36">
        <f>ROUND(G1557*H1557,6)</f>
      </c>
      <c r="L1557" s="38">
        <v>0</v>
      </c>
      <c s="32">
        <f>ROUND(ROUND(L1557,2)*ROUND(G1557,3),2)</f>
      </c>
      <c s="36" t="s">
        <v>4573</v>
      </c>
      <c>
        <f>(M1557*21)/100</f>
      </c>
      <c t="s">
        <v>28</v>
      </c>
    </row>
    <row r="1558" spans="1:5" ht="63.75">
      <c r="A1558" s="35" t="s">
        <v>57</v>
      </c>
      <c r="E1558" s="39" t="s">
        <v>6097</v>
      </c>
    </row>
    <row r="1559" spans="1:5" ht="12.75">
      <c r="A1559" s="35" t="s">
        <v>59</v>
      </c>
      <c r="E1559" s="40" t="s">
        <v>6059</v>
      </c>
    </row>
    <row r="1560" spans="1:5" ht="12.75">
      <c r="A1560" t="s">
        <v>60</v>
      </c>
      <c r="E1560" s="39" t="s">
        <v>5</v>
      </c>
    </row>
    <row r="1561" spans="1:16" ht="25.5">
      <c r="A1561" t="s">
        <v>50</v>
      </c>
      <c s="34" t="s">
        <v>6098</v>
      </c>
      <c s="34" t="s">
        <v>6099</v>
      </c>
      <c s="35" t="s">
        <v>5</v>
      </c>
      <c s="6" t="s">
        <v>6100</v>
      </c>
      <c s="36" t="s">
        <v>69</v>
      </c>
      <c s="37">
        <v>38.458</v>
      </c>
      <c s="36">
        <v>0.00879</v>
      </c>
      <c s="36">
        <f>ROUND(G1561*H1561,6)</f>
      </c>
      <c r="L1561" s="38">
        <v>0</v>
      </c>
      <c s="32">
        <f>ROUND(ROUND(L1561,2)*ROUND(G1561,3),2)</f>
      </c>
      <c s="36" t="s">
        <v>4573</v>
      </c>
      <c>
        <f>(M1561*21)/100</f>
      </c>
      <c t="s">
        <v>28</v>
      </c>
    </row>
    <row r="1562" spans="1:5" ht="63.75">
      <c r="A1562" s="35" t="s">
        <v>57</v>
      </c>
      <c r="E1562" s="39" t="s">
        <v>6101</v>
      </c>
    </row>
    <row r="1563" spans="1:5" ht="12.75">
      <c r="A1563" s="35" t="s">
        <v>59</v>
      </c>
      <c r="E1563" s="40" t="s">
        <v>6064</v>
      </c>
    </row>
    <row r="1564" spans="1:5" ht="12.75">
      <c r="A1564" t="s">
        <v>60</v>
      </c>
      <c r="E1564" s="39" t="s">
        <v>5</v>
      </c>
    </row>
    <row r="1565" spans="1:16" ht="12.75">
      <c r="A1565" t="s">
        <v>50</v>
      </c>
      <c s="34" t="s">
        <v>6102</v>
      </c>
      <c s="34" t="s">
        <v>6103</v>
      </c>
      <c s="35" t="s">
        <v>5</v>
      </c>
      <c s="6" t="s">
        <v>6104</v>
      </c>
      <c s="36" t="s">
        <v>69</v>
      </c>
      <c s="37">
        <v>8.67</v>
      </c>
      <c s="36">
        <v>0.06433</v>
      </c>
      <c s="36">
        <f>ROUND(G1565*H1565,6)</f>
      </c>
      <c r="L1565" s="38">
        <v>0</v>
      </c>
      <c s="32">
        <f>ROUND(ROUND(L1565,2)*ROUND(G1565,3),2)</f>
      </c>
      <c s="36" t="s">
        <v>4573</v>
      </c>
      <c>
        <f>(M1565*21)/100</f>
      </c>
      <c t="s">
        <v>28</v>
      </c>
    </row>
    <row r="1566" spans="1:5" ht="76.5">
      <c r="A1566" s="35" t="s">
        <v>57</v>
      </c>
      <c r="E1566" s="39" t="s">
        <v>6105</v>
      </c>
    </row>
    <row r="1567" spans="1:5" ht="12.75">
      <c r="A1567" s="35" t="s">
        <v>59</v>
      </c>
      <c r="E1567" s="40" t="s">
        <v>6106</v>
      </c>
    </row>
    <row r="1568" spans="1:5" ht="12.75">
      <c r="A1568" t="s">
        <v>60</v>
      </c>
      <c r="E1568" s="39" t="s">
        <v>5</v>
      </c>
    </row>
    <row r="1569" spans="1:16" ht="25.5">
      <c r="A1569" t="s">
        <v>50</v>
      </c>
      <c s="34" t="s">
        <v>6107</v>
      </c>
      <c s="34" t="s">
        <v>6108</v>
      </c>
      <c s="35" t="s">
        <v>5</v>
      </c>
      <c s="6" t="s">
        <v>6109</v>
      </c>
      <c s="36" t="s">
        <v>79</v>
      </c>
      <c s="37">
        <v>49</v>
      </c>
      <c s="36">
        <v>0</v>
      </c>
      <c s="36">
        <f>ROUND(G1569*H1569,6)</f>
      </c>
      <c r="L1569" s="38">
        <v>0</v>
      </c>
      <c s="32">
        <f>ROUND(ROUND(L1569,2)*ROUND(G1569,3),2)</f>
      </c>
      <c s="36" t="s">
        <v>4573</v>
      </c>
      <c>
        <f>(M1569*21)/100</f>
      </c>
      <c t="s">
        <v>28</v>
      </c>
    </row>
    <row r="1570" spans="1:5" ht="63.75">
      <c r="A1570" s="35" t="s">
        <v>57</v>
      </c>
      <c r="E1570" s="39" t="s">
        <v>6110</v>
      </c>
    </row>
    <row r="1571" spans="1:5" ht="51">
      <c r="A1571" s="35" t="s">
        <v>59</v>
      </c>
      <c r="E1571" s="42" t="s">
        <v>6111</v>
      </c>
    </row>
    <row r="1572" spans="1:5" ht="12.75">
      <c r="A1572" t="s">
        <v>60</v>
      </c>
      <c r="E1572" s="39" t="s">
        <v>5</v>
      </c>
    </row>
    <row r="1573" spans="1:16" ht="12.75">
      <c r="A1573" t="s">
        <v>50</v>
      </c>
      <c s="34" t="s">
        <v>6112</v>
      </c>
      <c s="34" t="s">
        <v>6113</v>
      </c>
      <c s="35" t="s">
        <v>5</v>
      </c>
      <c s="6" t="s">
        <v>6114</v>
      </c>
      <c s="36" t="s">
        <v>55</v>
      </c>
      <c s="37">
        <v>20.17</v>
      </c>
      <c s="36">
        <v>0</v>
      </c>
      <c s="36">
        <f>ROUND(G1573*H1573,6)</f>
      </c>
      <c r="L1573" s="38">
        <v>0</v>
      </c>
      <c s="32">
        <f>ROUND(ROUND(L1573,2)*ROUND(G1573,3),2)</f>
      </c>
      <c s="36" t="s">
        <v>4573</v>
      </c>
      <c>
        <f>(M1573*21)/100</f>
      </c>
      <c t="s">
        <v>28</v>
      </c>
    </row>
    <row r="1574" spans="1:5" ht="63.75">
      <c r="A1574" s="35" t="s">
        <v>57</v>
      </c>
      <c r="E1574" s="39" t="s">
        <v>6115</v>
      </c>
    </row>
    <row r="1575" spans="1:5" ht="12.75">
      <c r="A1575" s="35" t="s">
        <v>59</v>
      </c>
      <c r="E1575" s="40" t="s">
        <v>6116</v>
      </c>
    </row>
    <row r="1576" spans="1:5" ht="12.75">
      <c r="A1576" t="s">
        <v>60</v>
      </c>
      <c r="E1576" s="39" t="s">
        <v>5</v>
      </c>
    </row>
    <row r="1577" spans="1:16" ht="12.75">
      <c r="A1577" t="s">
        <v>50</v>
      </c>
      <c s="34" t="s">
        <v>6117</v>
      </c>
      <c s="34" t="s">
        <v>6118</v>
      </c>
      <c s="35" t="s">
        <v>5</v>
      </c>
      <c s="6" t="s">
        <v>6119</v>
      </c>
      <c s="36" t="s">
        <v>55</v>
      </c>
      <c s="37">
        <v>20.17</v>
      </c>
      <c s="36">
        <v>0</v>
      </c>
      <c s="36">
        <f>ROUND(G1577*H1577,6)</f>
      </c>
      <c r="L1577" s="38">
        <v>0</v>
      </c>
      <c s="32">
        <f>ROUND(ROUND(L1577,2)*ROUND(G1577,3),2)</f>
      </c>
      <c s="36" t="s">
        <v>4573</v>
      </c>
      <c>
        <f>(M1577*21)/100</f>
      </c>
      <c t="s">
        <v>28</v>
      </c>
    </row>
    <row r="1578" spans="1:5" ht="63.75">
      <c r="A1578" s="35" t="s">
        <v>57</v>
      </c>
      <c r="E1578" s="39" t="s">
        <v>6120</v>
      </c>
    </row>
    <row r="1579" spans="1:5" ht="12.75">
      <c r="A1579" s="35" t="s">
        <v>59</v>
      </c>
      <c r="E1579" s="40" t="s">
        <v>6116</v>
      </c>
    </row>
    <row r="1580" spans="1:5" ht="12.75">
      <c r="A1580" t="s">
        <v>60</v>
      </c>
      <c r="E1580" s="39" t="s">
        <v>5</v>
      </c>
    </row>
    <row r="1581" spans="1:13" ht="12.75">
      <c r="A1581" t="s">
        <v>47</v>
      </c>
      <c r="C1581" s="31" t="s">
        <v>6121</v>
      </c>
      <c r="E1581" s="33" t="s">
        <v>6122</v>
      </c>
      <c r="J1581" s="32">
        <f>0</f>
      </c>
      <c s="32">
        <f>0</f>
      </c>
      <c s="32">
        <f>0+L1582+L1586+L1590+L1594+L1598+L1602+L1606+L1610+L1614+L1618+L1622+L1626+L1630+L1634</f>
      </c>
      <c s="32">
        <f>0+M1582+M1586+M1590+M1594+M1598+M1602+M1606+M1610+M1614+M1618+M1622+M1626+M1630+M1634</f>
      </c>
    </row>
    <row r="1582" spans="1:16" ht="12.75">
      <c r="A1582" t="s">
        <v>50</v>
      </c>
      <c s="34" t="s">
        <v>6123</v>
      </c>
      <c s="34" t="s">
        <v>6124</v>
      </c>
      <c s="35" t="s">
        <v>5</v>
      </c>
      <c s="6" t="s">
        <v>6125</v>
      </c>
      <c s="36" t="s">
        <v>69</v>
      </c>
      <c s="37">
        <v>1.4</v>
      </c>
      <c s="36">
        <v>0.006</v>
      </c>
      <c s="36">
        <f>ROUND(G1582*H1582,6)</f>
      </c>
      <c r="L1582" s="38">
        <v>0</v>
      </c>
      <c s="32">
        <f>ROUND(ROUND(L1582,2)*ROUND(G1582,3),2)</f>
      </c>
      <c s="36" t="s">
        <v>56</v>
      </c>
      <c>
        <f>(M1582*21)/100</f>
      </c>
      <c t="s">
        <v>28</v>
      </c>
    </row>
    <row r="1583" spans="1:5" ht="12.75">
      <c r="A1583" s="35" t="s">
        <v>57</v>
      </c>
      <c r="E1583" s="39" t="s">
        <v>6125</v>
      </c>
    </row>
    <row r="1584" spans="1:5" ht="12.75">
      <c r="A1584" s="35" t="s">
        <v>59</v>
      </c>
      <c r="E1584" s="40" t="s">
        <v>6126</v>
      </c>
    </row>
    <row r="1585" spans="1:5" ht="12.75">
      <c r="A1585" t="s">
        <v>60</v>
      </c>
      <c r="E1585" s="39" t="s">
        <v>5</v>
      </c>
    </row>
    <row r="1586" spans="1:16" ht="12.75">
      <c r="A1586" t="s">
        <v>50</v>
      </c>
      <c s="34" t="s">
        <v>6127</v>
      </c>
      <c s="34" t="s">
        <v>6128</v>
      </c>
      <c s="35" t="s">
        <v>5</v>
      </c>
      <c s="6" t="s">
        <v>6129</v>
      </c>
      <c s="36" t="s">
        <v>69</v>
      </c>
      <c s="37">
        <v>6.3</v>
      </c>
      <c s="36">
        <v>0.008</v>
      </c>
      <c s="36">
        <f>ROUND(G1586*H1586,6)</f>
      </c>
      <c r="L1586" s="38">
        <v>0</v>
      </c>
      <c s="32">
        <f>ROUND(ROUND(L1586,2)*ROUND(G1586,3),2)</f>
      </c>
      <c s="36" t="s">
        <v>56</v>
      </c>
      <c>
        <f>(M1586*21)/100</f>
      </c>
      <c t="s">
        <v>28</v>
      </c>
    </row>
    <row r="1587" spans="1:5" ht="12.75">
      <c r="A1587" s="35" t="s">
        <v>57</v>
      </c>
      <c r="E1587" s="39" t="s">
        <v>6129</v>
      </c>
    </row>
    <row r="1588" spans="1:5" ht="63.75">
      <c r="A1588" s="35" t="s">
        <v>59</v>
      </c>
      <c r="E1588" s="40" t="s">
        <v>6130</v>
      </c>
    </row>
    <row r="1589" spans="1:5" ht="12.75">
      <c r="A1589" t="s">
        <v>60</v>
      </c>
      <c r="E1589" s="39" t="s">
        <v>5</v>
      </c>
    </row>
    <row r="1590" spans="1:16" ht="25.5">
      <c r="A1590" t="s">
        <v>50</v>
      </c>
      <c s="34" t="s">
        <v>6131</v>
      </c>
      <c s="34" t="s">
        <v>6132</v>
      </c>
      <c s="35" t="s">
        <v>5</v>
      </c>
      <c s="6" t="s">
        <v>6133</v>
      </c>
      <c s="36" t="s">
        <v>79</v>
      </c>
      <c s="37">
        <v>22</v>
      </c>
      <c s="36">
        <v>0</v>
      </c>
      <c s="36">
        <f>ROUND(G1590*H1590,6)</f>
      </c>
      <c r="L1590" s="38">
        <v>0</v>
      </c>
      <c s="32">
        <f>ROUND(ROUND(L1590,2)*ROUND(G1590,3),2)</f>
      </c>
      <c s="36" t="s">
        <v>4573</v>
      </c>
      <c>
        <f>(M1590*21)/100</f>
      </c>
      <c t="s">
        <v>28</v>
      </c>
    </row>
    <row r="1591" spans="1:5" ht="38.25">
      <c r="A1591" s="35" t="s">
        <v>57</v>
      </c>
      <c r="E1591" s="39" t="s">
        <v>6134</v>
      </c>
    </row>
    <row r="1592" spans="1:5" ht="38.25">
      <c r="A1592" s="35" t="s">
        <v>59</v>
      </c>
      <c r="E1592" s="42" t="s">
        <v>6135</v>
      </c>
    </row>
    <row r="1593" spans="1:5" ht="12.75">
      <c r="A1593" t="s">
        <v>60</v>
      </c>
      <c r="E1593" s="39" t="s">
        <v>5</v>
      </c>
    </row>
    <row r="1594" spans="1:16" ht="25.5">
      <c r="A1594" t="s">
        <v>50</v>
      </c>
      <c s="34" t="s">
        <v>6136</v>
      </c>
      <c s="34" t="s">
        <v>6137</v>
      </c>
      <c s="35" t="s">
        <v>5</v>
      </c>
      <c s="6" t="s">
        <v>6138</v>
      </c>
      <c s="36" t="s">
        <v>79</v>
      </c>
      <c s="37">
        <v>4</v>
      </c>
      <c s="36">
        <v>0</v>
      </c>
      <c s="36">
        <f>ROUND(G1594*H1594,6)</f>
      </c>
      <c r="L1594" s="38">
        <v>0</v>
      </c>
      <c s="32">
        <f>ROUND(ROUND(L1594,2)*ROUND(G1594,3),2)</f>
      </c>
      <c s="36" t="s">
        <v>4573</v>
      </c>
      <c>
        <f>(M1594*21)/100</f>
      </c>
      <c t="s">
        <v>28</v>
      </c>
    </row>
    <row r="1595" spans="1:5" ht="38.25">
      <c r="A1595" s="35" t="s">
        <v>57</v>
      </c>
      <c r="E1595" s="39" t="s">
        <v>6139</v>
      </c>
    </row>
    <row r="1596" spans="1:5" ht="38.25">
      <c r="A1596" s="35" t="s">
        <v>59</v>
      </c>
      <c r="E1596" s="42" t="s">
        <v>6140</v>
      </c>
    </row>
    <row r="1597" spans="1:5" ht="12.75">
      <c r="A1597" t="s">
        <v>60</v>
      </c>
      <c r="E1597" s="39" t="s">
        <v>5</v>
      </c>
    </row>
    <row r="1598" spans="1:16" ht="12.75">
      <c r="A1598" t="s">
        <v>50</v>
      </c>
      <c s="34" t="s">
        <v>6141</v>
      </c>
      <c s="34" t="s">
        <v>6142</v>
      </c>
      <c s="35" t="s">
        <v>5</v>
      </c>
      <c s="6" t="s">
        <v>6143</v>
      </c>
      <c s="36" t="s">
        <v>79</v>
      </c>
      <c s="37">
        <v>7</v>
      </c>
      <c s="36">
        <v>0</v>
      </c>
      <c s="36">
        <f>ROUND(G1598*H1598,6)</f>
      </c>
      <c r="L1598" s="38">
        <v>0</v>
      </c>
      <c s="32">
        <f>ROUND(ROUND(L1598,2)*ROUND(G1598,3),2)</f>
      </c>
      <c s="36" t="s">
        <v>4573</v>
      </c>
      <c>
        <f>(M1598*21)/100</f>
      </c>
      <c t="s">
        <v>28</v>
      </c>
    </row>
    <row r="1599" spans="1:5" ht="76.5">
      <c r="A1599" s="35" t="s">
        <v>57</v>
      </c>
      <c r="E1599" s="39" t="s">
        <v>6144</v>
      </c>
    </row>
    <row r="1600" spans="1:5" ht="76.5">
      <c r="A1600" s="35" t="s">
        <v>59</v>
      </c>
      <c r="E1600" s="40" t="s">
        <v>6145</v>
      </c>
    </row>
    <row r="1601" spans="1:5" ht="12.75">
      <c r="A1601" t="s">
        <v>60</v>
      </c>
      <c r="E1601" s="39" t="s">
        <v>5</v>
      </c>
    </row>
    <row r="1602" spans="1:16" ht="12.75">
      <c r="A1602" t="s">
        <v>50</v>
      </c>
      <c s="34" t="s">
        <v>6146</v>
      </c>
      <c s="34" t="s">
        <v>6147</v>
      </c>
      <c s="35" t="s">
        <v>5</v>
      </c>
      <c s="6" t="s">
        <v>6148</v>
      </c>
      <c s="36" t="s">
        <v>79</v>
      </c>
      <c s="37">
        <v>6</v>
      </c>
      <c s="36">
        <v>0</v>
      </c>
      <c s="36">
        <f>ROUND(G1602*H1602,6)</f>
      </c>
      <c r="L1602" s="38">
        <v>0</v>
      </c>
      <c s="32">
        <f>ROUND(ROUND(L1602,2)*ROUND(G1602,3),2)</f>
      </c>
      <c s="36" t="s">
        <v>4573</v>
      </c>
      <c>
        <f>(M1602*21)/100</f>
      </c>
      <c t="s">
        <v>28</v>
      </c>
    </row>
    <row r="1603" spans="1:5" ht="76.5">
      <c r="A1603" s="35" t="s">
        <v>57</v>
      </c>
      <c r="E1603" s="39" t="s">
        <v>6149</v>
      </c>
    </row>
    <row r="1604" spans="1:5" ht="63.75">
      <c r="A1604" s="35" t="s">
        <v>59</v>
      </c>
      <c r="E1604" s="40" t="s">
        <v>6150</v>
      </c>
    </row>
    <row r="1605" spans="1:5" ht="12.75">
      <c r="A1605" t="s">
        <v>60</v>
      </c>
      <c r="E1605" s="39" t="s">
        <v>5</v>
      </c>
    </row>
    <row r="1606" spans="1:16" ht="12.75">
      <c r="A1606" t="s">
        <v>50</v>
      </c>
      <c s="34" t="s">
        <v>6151</v>
      </c>
      <c s="34" t="s">
        <v>6152</v>
      </c>
      <c s="35" t="s">
        <v>5</v>
      </c>
      <c s="6" t="s">
        <v>6153</v>
      </c>
      <c s="36" t="s">
        <v>79</v>
      </c>
      <c s="37">
        <v>2</v>
      </c>
      <c s="36">
        <v>0</v>
      </c>
      <c s="36">
        <f>ROUND(G1606*H1606,6)</f>
      </c>
      <c r="L1606" s="38">
        <v>0</v>
      </c>
      <c s="32">
        <f>ROUND(ROUND(L1606,2)*ROUND(G1606,3),2)</f>
      </c>
      <c s="36" t="s">
        <v>4573</v>
      </c>
      <c>
        <f>(M1606*21)/100</f>
      </c>
      <c t="s">
        <v>28</v>
      </c>
    </row>
    <row r="1607" spans="1:5" ht="38.25">
      <c r="A1607" s="35" t="s">
        <v>57</v>
      </c>
      <c r="E1607" s="39" t="s">
        <v>6154</v>
      </c>
    </row>
    <row r="1608" spans="1:5" ht="12.75">
      <c r="A1608" s="35" t="s">
        <v>59</v>
      </c>
      <c r="E1608" s="40" t="s">
        <v>3667</v>
      </c>
    </row>
    <row r="1609" spans="1:5" ht="12.75">
      <c r="A1609" t="s">
        <v>60</v>
      </c>
      <c r="E1609" s="39" t="s">
        <v>5</v>
      </c>
    </row>
    <row r="1610" spans="1:16" ht="12.75">
      <c r="A1610" t="s">
        <v>50</v>
      </c>
      <c s="34" t="s">
        <v>6155</v>
      </c>
      <c s="34" t="s">
        <v>6156</v>
      </c>
      <c s="35" t="s">
        <v>5</v>
      </c>
      <c s="6" t="s">
        <v>6157</v>
      </c>
      <c s="36" t="s">
        <v>79</v>
      </c>
      <c s="37">
        <v>22</v>
      </c>
      <c s="36">
        <v>0</v>
      </c>
      <c s="36">
        <f>ROUND(G1610*H1610,6)</f>
      </c>
      <c r="L1610" s="38">
        <v>0</v>
      </c>
      <c s="32">
        <f>ROUND(ROUND(L1610,2)*ROUND(G1610,3),2)</f>
      </c>
      <c s="36" t="s">
        <v>4573</v>
      </c>
      <c>
        <f>(M1610*21)/100</f>
      </c>
      <c t="s">
        <v>28</v>
      </c>
    </row>
    <row r="1611" spans="1:5" ht="51">
      <c r="A1611" s="35" t="s">
        <v>57</v>
      </c>
      <c r="E1611" s="39" t="s">
        <v>6158</v>
      </c>
    </row>
    <row r="1612" spans="1:5" ht="12.75">
      <c r="A1612" s="35" t="s">
        <v>59</v>
      </c>
      <c r="E1612" s="40" t="s">
        <v>6159</v>
      </c>
    </row>
    <row r="1613" spans="1:5" ht="12.75">
      <c r="A1613" t="s">
        <v>60</v>
      </c>
      <c r="E1613" s="39" t="s">
        <v>5</v>
      </c>
    </row>
    <row r="1614" spans="1:16" ht="12.75">
      <c r="A1614" t="s">
        <v>50</v>
      </c>
      <c s="34" t="s">
        <v>6160</v>
      </c>
      <c s="34" t="s">
        <v>6161</v>
      </c>
      <c s="35" t="s">
        <v>5</v>
      </c>
      <c s="6" t="s">
        <v>6162</v>
      </c>
      <c s="36" t="s">
        <v>55</v>
      </c>
      <c s="37">
        <v>0.36</v>
      </c>
      <c s="36">
        <v>0</v>
      </c>
      <c s="36">
        <f>ROUND(G1614*H1614,6)</f>
      </c>
      <c r="L1614" s="38">
        <v>0</v>
      </c>
      <c s="32">
        <f>ROUND(ROUND(L1614,2)*ROUND(G1614,3),2)</f>
      </c>
      <c s="36" t="s">
        <v>4573</v>
      </c>
      <c>
        <f>(M1614*21)/100</f>
      </c>
      <c t="s">
        <v>28</v>
      </c>
    </row>
    <row r="1615" spans="1:5" ht="63.75">
      <c r="A1615" s="35" t="s">
        <v>57</v>
      </c>
      <c r="E1615" s="39" t="s">
        <v>6163</v>
      </c>
    </row>
    <row r="1616" spans="1:5" ht="12.75">
      <c r="A1616" s="35" t="s">
        <v>59</v>
      </c>
      <c r="E1616" s="40" t="s">
        <v>6164</v>
      </c>
    </row>
    <row r="1617" spans="1:5" ht="12.75">
      <c r="A1617" t="s">
        <v>60</v>
      </c>
      <c r="E1617" s="39" t="s">
        <v>5</v>
      </c>
    </row>
    <row r="1618" spans="1:16" ht="12.75">
      <c r="A1618" t="s">
        <v>50</v>
      </c>
      <c s="34" t="s">
        <v>6165</v>
      </c>
      <c s="34" t="s">
        <v>6166</v>
      </c>
      <c s="35" t="s">
        <v>5</v>
      </c>
      <c s="6" t="s">
        <v>6167</v>
      </c>
      <c s="36" t="s">
        <v>55</v>
      </c>
      <c s="37">
        <v>0.36</v>
      </c>
      <c s="36">
        <v>0</v>
      </c>
      <c s="36">
        <f>ROUND(G1618*H1618,6)</f>
      </c>
      <c r="L1618" s="38">
        <v>0</v>
      </c>
      <c s="32">
        <f>ROUND(ROUND(L1618,2)*ROUND(G1618,3),2)</f>
      </c>
      <c s="36" t="s">
        <v>4573</v>
      </c>
      <c>
        <f>(M1618*21)/100</f>
      </c>
      <c t="s">
        <v>28</v>
      </c>
    </row>
    <row r="1619" spans="1:5" ht="63.75">
      <c r="A1619" s="35" t="s">
        <v>57</v>
      </c>
      <c r="E1619" s="39" t="s">
        <v>6168</v>
      </c>
    </row>
    <row r="1620" spans="1:5" ht="12.75">
      <c r="A1620" s="35" t="s">
        <v>59</v>
      </c>
      <c r="E1620" s="40" t="s">
        <v>6164</v>
      </c>
    </row>
    <row r="1621" spans="1:5" ht="12.75">
      <c r="A1621" t="s">
        <v>60</v>
      </c>
      <c r="E1621" s="39" t="s">
        <v>5</v>
      </c>
    </row>
    <row r="1622" spans="1:16" ht="12.75">
      <c r="A1622" t="s">
        <v>50</v>
      </c>
      <c s="34" t="s">
        <v>6169</v>
      </c>
      <c s="34" t="s">
        <v>6170</v>
      </c>
      <c s="35" t="s">
        <v>5</v>
      </c>
      <c s="6" t="s">
        <v>6171</v>
      </c>
      <c s="36" t="s">
        <v>69</v>
      </c>
      <c s="37">
        <v>2.8</v>
      </c>
      <c s="36">
        <v>0.006</v>
      </c>
      <c s="36">
        <f>ROUND(G1622*H1622,6)</f>
      </c>
      <c r="L1622" s="38">
        <v>0</v>
      </c>
      <c s="32">
        <f>ROUND(ROUND(L1622,2)*ROUND(G1622,3),2)</f>
      </c>
      <c s="36" t="s">
        <v>56</v>
      </c>
      <c>
        <f>(M1622*21)/100</f>
      </c>
      <c t="s">
        <v>28</v>
      </c>
    </row>
    <row r="1623" spans="1:5" ht="12.75">
      <c r="A1623" s="35" t="s">
        <v>57</v>
      </c>
      <c r="E1623" s="39" t="s">
        <v>6171</v>
      </c>
    </row>
    <row r="1624" spans="1:5" ht="38.25">
      <c r="A1624" s="35" t="s">
        <v>59</v>
      </c>
      <c r="E1624" s="40" t="s">
        <v>6172</v>
      </c>
    </row>
    <row r="1625" spans="1:5" ht="12.75">
      <c r="A1625" t="s">
        <v>60</v>
      </c>
      <c r="E1625" s="39" t="s">
        <v>5</v>
      </c>
    </row>
    <row r="1626" spans="1:16" ht="12.75">
      <c r="A1626" t="s">
        <v>50</v>
      </c>
      <c s="34" t="s">
        <v>6173</v>
      </c>
      <c s="34" t="s">
        <v>6174</v>
      </c>
      <c s="35" t="s">
        <v>5</v>
      </c>
      <c s="6" t="s">
        <v>6175</v>
      </c>
      <c s="36" t="s">
        <v>69</v>
      </c>
      <c s="37">
        <v>19.7</v>
      </c>
      <c s="36">
        <v>0.008</v>
      </c>
      <c s="36">
        <f>ROUND(G1626*H1626,6)</f>
      </c>
      <c r="L1626" s="38">
        <v>0</v>
      </c>
      <c s="32">
        <f>ROUND(ROUND(L1626,2)*ROUND(G1626,3),2)</f>
      </c>
      <c s="36" t="s">
        <v>56</v>
      </c>
      <c>
        <f>(M1626*21)/100</f>
      </c>
      <c t="s">
        <v>28</v>
      </c>
    </row>
    <row r="1627" spans="1:5" ht="12.75">
      <c r="A1627" s="35" t="s">
        <v>57</v>
      </c>
      <c r="E1627" s="39" t="s">
        <v>6175</v>
      </c>
    </row>
    <row r="1628" spans="1:5" ht="102">
      <c r="A1628" s="35" t="s">
        <v>59</v>
      </c>
      <c r="E1628" s="40" t="s">
        <v>6176</v>
      </c>
    </row>
    <row r="1629" spans="1:5" ht="12.75">
      <c r="A1629" t="s">
        <v>60</v>
      </c>
      <c r="E1629" s="39" t="s">
        <v>5</v>
      </c>
    </row>
    <row r="1630" spans="1:16" ht="12.75">
      <c r="A1630" t="s">
        <v>50</v>
      </c>
      <c s="34" t="s">
        <v>6177</v>
      </c>
      <c s="34" t="s">
        <v>6178</v>
      </c>
      <c s="35" t="s">
        <v>5</v>
      </c>
      <c s="6" t="s">
        <v>6179</v>
      </c>
      <c s="36" t="s">
        <v>151</v>
      </c>
      <c s="37">
        <v>33.561</v>
      </c>
      <c s="36">
        <v>0.003</v>
      </c>
      <c s="36">
        <f>ROUND(G1630*H1630,6)</f>
      </c>
      <c r="L1630" s="38">
        <v>0</v>
      </c>
      <c s="32">
        <f>ROUND(ROUND(L1630,2)*ROUND(G1630,3),2)</f>
      </c>
      <c s="36" t="s">
        <v>56</v>
      </c>
      <c>
        <f>(M1630*21)/100</f>
      </c>
      <c t="s">
        <v>28</v>
      </c>
    </row>
    <row r="1631" spans="1:5" ht="51">
      <c r="A1631" s="35" t="s">
        <v>57</v>
      </c>
      <c r="E1631" s="39" t="s">
        <v>6180</v>
      </c>
    </row>
    <row r="1632" spans="1:5" ht="51">
      <c r="A1632" s="35" t="s">
        <v>59</v>
      </c>
      <c r="E1632" s="40" t="s">
        <v>6181</v>
      </c>
    </row>
    <row r="1633" spans="1:5" ht="51">
      <c r="A1633" t="s">
        <v>60</v>
      </c>
      <c r="E1633" s="39" t="s">
        <v>6182</v>
      </c>
    </row>
    <row r="1634" spans="1:16" ht="12.75">
      <c r="A1634" t="s">
        <v>50</v>
      </c>
      <c s="34" t="s">
        <v>6183</v>
      </c>
      <c s="34" t="s">
        <v>6184</v>
      </c>
      <c s="35" t="s">
        <v>5</v>
      </c>
      <c s="6" t="s">
        <v>6185</v>
      </c>
      <c s="36" t="s">
        <v>151</v>
      </c>
      <c s="37">
        <v>0.96</v>
      </c>
      <c s="36">
        <v>0.005</v>
      </c>
      <c s="36">
        <f>ROUND(G1634*H1634,6)</f>
      </c>
      <c r="L1634" s="38">
        <v>0</v>
      </c>
      <c s="32">
        <f>ROUND(ROUND(L1634,2)*ROUND(G1634,3),2)</f>
      </c>
      <c s="36" t="s">
        <v>56</v>
      </c>
      <c>
        <f>(M1634*21)/100</f>
      </c>
      <c t="s">
        <v>28</v>
      </c>
    </row>
    <row r="1635" spans="1:5" ht="38.25">
      <c r="A1635" s="35" t="s">
        <v>57</v>
      </c>
      <c r="E1635" s="39" t="s">
        <v>6186</v>
      </c>
    </row>
    <row r="1636" spans="1:5" ht="12.75">
      <c r="A1636" s="35" t="s">
        <v>59</v>
      </c>
      <c r="E1636" s="40" t="s">
        <v>6187</v>
      </c>
    </row>
    <row r="1637" spans="1:5" ht="12.75">
      <c r="A1637" t="s">
        <v>60</v>
      </c>
      <c r="E1637" s="39" t="s">
        <v>5</v>
      </c>
    </row>
    <row r="1638" spans="1:13" ht="12.75">
      <c r="A1638" t="s">
        <v>47</v>
      </c>
      <c r="C1638" s="31" t="s">
        <v>6188</v>
      </c>
      <c r="E1638" s="33" t="s">
        <v>6189</v>
      </c>
      <c r="J1638" s="32">
        <f>0</f>
      </c>
      <c s="32">
        <f>0</f>
      </c>
      <c s="32">
        <f>0+L1639+L1643+L1647+L1651</f>
      </c>
      <c s="32">
        <f>0+M1639+M1643+M1647+M1651</f>
      </c>
    </row>
    <row r="1639" spans="1:16" ht="25.5">
      <c r="A1639" t="s">
        <v>50</v>
      </c>
      <c s="34" t="s">
        <v>6190</v>
      </c>
      <c s="34" t="s">
        <v>6191</v>
      </c>
      <c s="35" t="s">
        <v>5</v>
      </c>
      <c s="6" t="s">
        <v>6192</v>
      </c>
      <c s="36" t="s">
        <v>69</v>
      </c>
      <c s="37">
        <v>9</v>
      </c>
      <c s="36">
        <v>0</v>
      </c>
      <c s="36">
        <f>ROUND(G1639*H1639,6)</f>
      </c>
      <c r="L1639" s="38">
        <v>0</v>
      </c>
      <c s="32">
        <f>ROUND(ROUND(L1639,2)*ROUND(G1639,3),2)</f>
      </c>
      <c s="36" t="s">
        <v>4573</v>
      </c>
      <c>
        <f>(M1639*21)/100</f>
      </c>
      <c t="s">
        <v>28</v>
      </c>
    </row>
    <row r="1640" spans="1:5" ht="76.5">
      <c r="A1640" s="35" t="s">
        <v>57</v>
      </c>
      <c r="E1640" s="39" t="s">
        <v>6193</v>
      </c>
    </row>
    <row r="1641" spans="1:5" ht="12.75">
      <c r="A1641" s="35" t="s">
        <v>59</v>
      </c>
      <c r="E1641" s="40" t="s">
        <v>6194</v>
      </c>
    </row>
    <row r="1642" spans="1:5" ht="12.75">
      <c r="A1642" t="s">
        <v>60</v>
      </c>
      <c r="E1642" s="39" t="s">
        <v>5</v>
      </c>
    </row>
    <row r="1643" spans="1:16" ht="12.75">
      <c r="A1643" t="s">
        <v>50</v>
      </c>
      <c s="34" t="s">
        <v>6195</v>
      </c>
      <c s="34" t="s">
        <v>6196</v>
      </c>
      <c s="35" t="s">
        <v>5</v>
      </c>
      <c s="6" t="s">
        <v>6197</v>
      </c>
      <c s="36" t="s">
        <v>79</v>
      </c>
      <c s="37">
        <v>21</v>
      </c>
      <c s="36">
        <v>0</v>
      </c>
      <c s="36">
        <f>ROUND(G1643*H1643,6)</f>
      </c>
      <c r="L1643" s="38">
        <v>0</v>
      </c>
      <c s="32">
        <f>ROUND(ROUND(L1643,2)*ROUND(G1643,3),2)</f>
      </c>
      <c s="36" t="s">
        <v>4573</v>
      </c>
      <c>
        <f>(M1643*21)/100</f>
      </c>
      <c t="s">
        <v>28</v>
      </c>
    </row>
    <row r="1644" spans="1:5" ht="38.25">
      <c r="A1644" s="35" t="s">
        <v>57</v>
      </c>
      <c r="E1644" s="39" t="s">
        <v>6198</v>
      </c>
    </row>
    <row r="1645" spans="1:5" ht="12.75">
      <c r="A1645" s="35" t="s">
        <v>59</v>
      </c>
      <c r="E1645" s="40" t="s">
        <v>6199</v>
      </c>
    </row>
    <row r="1646" spans="1:5" ht="12.75">
      <c r="A1646" t="s">
        <v>60</v>
      </c>
      <c r="E1646" s="39" t="s">
        <v>5</v>
      </c>
    </row>
    <row r="1647" spans="1:16" ht="12.75">
      <c r="A1647" t="s">
        <v>50</v>
      </c>
      <c s="34" t="s">
        <v>6200</v>
      </c>
      <c s="34" t="s">
        <v>6201</v>
      </c>
      <c s="35" t="s">
        <v>5</v>
      </c>
      <c s="6" t="s">
        <v>6202</v>
      </c>
      <c s="36" t="s">
        <v>151</v>
      </c>
      <c s="37">
        <v>4</v>
      </c>
      <c s="36">
        <v>0</v>
      </c>
      <c s="36">
        <f>ROUND(G1647*H1647,6)</f>
      </c>
      <c r="L1647" s="38">
        <v>0</v>
      </c>
      <c s="32">
        <f>ROUND(ROUND(L1647,2)*ROUND(G1647,3),2)</f>
      </c>
      <c s="36" t="s">
        <v>4573</v>
      </c>
      <c>
        <f>(M1647*21)/100</f>
      </c>
      <c t="s">
        <v>28</v>
      </c>
    </row>
    <row r="1648" spans="1:5" ht="25.5">
      <c r="A1648" s="35" t="s">
        <v>57</v>
      </c>
      <c r="E1648" s="39" t="s">
        <v>6203</v>
      </c>
    </row>
    <row r="1649" spans="1:5" ht="12.75">
      <c r="A1649" s="35" t="s">
        <v>59</v>
      </c>
      <c r="E1649" s="40" t="s">
        <v>5501</v>
      </c>
    </row>
    <row r="1650" spans="1:5" ht="12.75">
      <c r="A1650" t="s">
        <v>60</v>
      </c>
      <c r="E1650" s="39" t="s">
        <v>5</v>
      </c>
    </row>
    <row r="1651" spans="1:16" ht="12.75">
      <c r="A1651" t="s">
        <v>50</v>
      </c>
      <c s="34" t="s">
        <v>6204</v>
      </c>
      <c s="34" t="s">
        <v>6205</v>
      </c>
      <c s="35" t="s">
        <v>5</v>
      </c>
      <c s="6" t="s">
        <v>6206</v>
      </c>
      <c s="36" t="s">
        <v>69</v>
      </c>
      <c s="37">
        <v>7</v>
      </c>
      <c s="36">
        <v>0</v>
      </c>
      <c s="36">
        <f>ROUND(G1651*H1651,6)</f>
      </c>
      <c r="L1651" s="38">
        <v>0</v>
      </c>
      <c s="32">
        <f>ROUND(ROUND(L1651,2)*ROUND(G1651,3),2)</f>
      </c>
      <c s="36" t="s">
        <v>4573</v>
      </c>
      <c>
        <f>(M1651*21)/100</f>
      </c>
      <c t="s">
        <v>28</v>
      </c>
    </row>
    <row r="1652" spans="1:5" ht="25.5">
      <c r="A1652" s="35" t="s">
        <v>57</v>
      </c>
      <c r="E1652" s="39" t="s">
        <v>6207</v>
      </c>
    </row>
    <row r="1653" spans="1:5" ht="12.75">
      <c r="A1653" s="35" t="s">
        <v>59</v>
      </c>
      <c r="E1653" s="40" t="s">
        <v>6208</v>
      </c>
    </row>
    <row r="1654" spans="1:5" ht="12.75">
      <c r="A1654" t="s">
        <v>60</v>
      </c>
      <c r="E1654" s="39" t="s">
        <v>5</v>
      </c>
    </row>
    <row r="1655" spans="1:13" ht="12.75">
      <c r="A1655" t="s">
        <v>47</v>
      </c>
      <c r="C1655" s="31" t="s">
        <v>6209</v>
      </c>
      <c r="E1655" s="33" t="s">
        <v>6210</v>
      </c>
      <c r="J1655" s="32">
        <f>0</f>
      </c>
      <c s="32">
        <f>0</f>
      </c>
      <c s="32">
        <f>0+L1656+L1660+L1664</f>
      </c>
      <c s="32">
        <f>0+M1656+M1660+M1664</f>
      </c>
    </row>
    <row r="1656" spans="1:16" ht="25.5">
      <c r="A1656" t="s">
        <v>50</v>
      </c>
      <c s="34" t="s">
        <v>6211</v>
      </c>
      <c s="34" t="s">
        <v>6212</v>
      </c>
      <c s="35" t="s">
        <v>5</v>
      </c>
      <c s="6" t="s">
        <v>6213</v>
      </c>
      <c s="36" t="s">
        <v>151</v>
      </c>
      <c s="37">
        <v>70.66</v>
      </c>
      <c s="36">
        <v>0.00503</v>
      </c>
      <c s="36">
        <f>ROUND(G1656*H1656,6)</f>
      </c>
      <c r="L1656" s="38">
        <v>0</v>
      </c>
      <c s="32">
        <f>ROUND(ROUND(L1656,2)*ROUND(G1656,3),2)</f>
      </c>
      <c s="36" t="s">
        <v>4573</v>
      </c>
      <c>
        <f>(M1656*21)/100</f>
      </c>
      <c t="s">
        <v>28</v>
      </c>
    </row>
    <row r="1657" spans="1:5" ht="76.5">
      <c r="A1657" s="35" t="s">
        <v>57</v>
      </c>
      <c r="E1657" s="39" t="s">
        <v>6214</v>
      </c>
    </row>
    <row r="1658" spans="1:5" ht="38.25">
      <c r="A1658" s="35" t="s">
        <v>59</v>
      </c>
      <c r="E1658" s="40" t="s">
        <v>6215</v>
      </c>
    </row>
    <row r="1659" spans="1:5" ht="12.75">
      <c r="A1659" t="s">
        <v>60</v>
      </c>
      <c r="E1659" s="39" t="s">
        <v>5</v>
      </c>
    </row>
    <row r="1660" spans="1:16" ht="12.75">
      <c r="A1660" t="s">
        <v>50</v>
      </c>
      <c s="34" t="s">
        <v>6216</v>
      </c>
      <c s="34" t="s">
        <v>6217</v>
      </c>
      <c s="35" t="s">
        <v>5</v>
      </c>
      <c s="6" t="s">
        <v>6218</v>
      </c>
      <c s="36" t="s">
        <v>151</v>
      </c>
      <c s="37">
        <v>70.66</v>
      </c>
      <c s="36">
        <v>0</v>
      </c>
      <c s="36">
        <f>ROUND(G1660*H1660,6)</f>
      </c>
      <c r="L1660" s="38">
        <v>0</v>
      </c>
      <c s="32">
        <f>ROUND(ROUND(L1660,2)*ROUND(G1660,3),2)</f>
      </c>
      <c s="36" t="s">
        <v>4573</v>
      </c>
      <c>
        <f>(M1660*21)/100</f>
      </c>
      <c t="s">
        <v>28</v>
      </c>
    </row>
    <row r="1661" spans="1:5" ht="38.25">
      <c r="A1661" s="35" t="s">
        <v>57</v>
      </c>
      <c r="E1661" s="39" t="s">
        <v>6219</v>
      </c>
    </row>
    <row r="1662" spans="1:5" ht="38.25">
      <c r="A1662" s="35" t="s">
        <v>59</v>
      </c>
      <c r="E1662" s="40" t="s">
        <v>6215</v>
      </c>
    </row>
    <row r="1663" spans="1:5" ht="12.75">
      <c r="A1663" t="s">
        <v>60</v>
      </c>
      <c r="E1663" s="39" t="s">
        <v>5</v>
      </c>
    </row>
    <row r="1664" spans="1:16" ht="25.5">
      <c r="A1664" t="s">
        <v>50</v>
      </c>
      <c s="34" t="s">
        <v>6220</v>
      </c>
      <c s="34" t="s">
        <v>6221</v>
      </c>
      <c s="35" t="s">
        <v>5</v>
      </c>
      <c s="6" t="s">
        <v>6222</v>
      </c>
      <c s="36" t="s">
        <v>151</v>
      </c>
      <c s="37">
        <v>76.313</v>
      </c>
      <c s="36">
        <v>0.036</v>
      </c>
      <c s="36">
        <f>ROUND(G1664*H1664,6)</f>
      </c>
      <c r="L1664" s="38">
        <v>0</v>
      </c>
      <c s="32">
        <f>ROUND(ROUND(L1664,2)*ROUND(G1664,3),2)</f>
      </c>
      <c s="36" t="s">
        <v>56</v>
      </c>
      <c>
        <f>(M1664*21)/100</f>
      </c>
      <c t="s">
        <v>28</v>
      </c>
    </row>
    <row r="1665" spans="1:5" ht="25.5">
      <c r="A1665" s="35" t="s">
        <v>57</v>
      </c>
      <c r="E1665" s="39" t="s">
        <v>6222</v>
      </c>
    </row>
    <row r="1666" spans="1:5" ht="38.25">
      <c r="A1666" s="35" t="s">
        <v>59</v>
      </c>
      <c r="E1666" s="40" t="s">
        <v>6223</v>
      </c>
    </row>
    <row r="1667" spans="1:5" ht="12.75">
      <c r="A1667" t="s">
        <v>60</v>
      </c>
      <c r="E1667" s="39" t="s">
        <v>5</v>
      </c>
    </row>
    <row r="1668" spans="1:13" ht="12.75">
      <c r="A1668" t="s">
        <v>47</v>
      </c>
      <c r="C1668" s="31" t="s">
        <v>6224</v>
      </c>
      <c r="E1668" s="33" t="s">
        <v>6225</v>
      </c>
      <c r="J1668" s="32">
        <f>0</f>
      </c>
      <c s="32">
        <f>0</f>
      </c>
      <c s="32">
        <f>0+L1669+L1673+L1677+L1681+L1685+L1689+L1693+L1697+L1701</f>
      </c>
      <c s="32">
        <f>0+M1669+M1673+M1677+M1681+M1685+M1689+M1693+M1697+M1701</f>
      </c>
    </row>
    <row r="1669" spans="1:16" ht="12.75">
      <c r="A1669" t="s">
        <v>50</v>
      </c>
      <c s="34" t="s">
        <v>6226</v>
      </c>
      <c s="34" t="s">
        <v>6227</v>
      </c>
      <c s="35" t="s">
        <v>5</v>
      </c>
      <c s="6" t="s">
        <v>6228</v>
      </c>
      <c s="36" t="s">
        <v>79</v>
      </c>
      <c s="37">
        <v>2</v>
      </c>
      <c s="36">
        <v>0.0192</v>
      </c>
      <c s="36">
        <f>ROUND(G1669*H1669,6)</f>
      </c>
      <c r="L1669" s="38">
        <v>0</v>
      </c>
      <c s="32">
        <f>ROUND(ROUND(L1669,2)*ROUND(G1669,3),2)</f>
      </c>
      <c s="36" t="s">
        <v>56</v>
      </c>
      <c>
        <f>(M1669*21)/100</f>
      </c>
      <c t="s">
        <v>28</v>
      </c>
    </row>
    <row r="1670" spans="1:5" ht="12.75">
      <c r="A1670" s="35" t="s">
        <v>57</v>
      </c>
      <c r="E1670" s="39" t="s">
        <v>6229</v>
      </c>
    </row>
    <row r="1671" spans="1:5" ht="12.75">
      <c r="A1671" s="35" t="s">
        <v>59</v>
      </c>
      <c r="E1671" s="40" t="s">
        <v>3667</v>
      </c>
    </row>
    <row r="1672" spans="1:5" ht="12.75">
      <c r="A1672" t="s">
        <v>60</v>
      </c>
      <c r="E1672" s="39" t="s">
        <v>5</v>
      </c>
    </row>
    <row r="1673" spans="1:16" ht="12.75">
      <c r="A1673" t="s">
        <v>50</v>
      </c>
      <c s="34" t="s">
        <v>6230</v>
      </c>
      <c s="34" t="s">
        <v>6231</v>
      </c>
      <c s="35" t="s">
        <v>5</v>
      </c>
      <c s="6" t="s">
        <v>6232</v>
      </c>
      <c s="36" t="s">
        <v>69</v>
      </c>
      <c s="37">
        <v>4.8</v>
      </c>
      <c s="36">
        <v>0</v>
      </c>
      <c s="36">
        <f>ROUND(G1673*H1673,6)</f>
      </c>
      <c r="L1673" s="38">
        <v>0</v>
      </c>
      <c s="32">
        <f>ROUND(ROUND(L1673,2)*ROUND(G1673,3),2)</f>
      </c>
      <c s="36" t="s">
        <v>4573</v>
      </c>
      <c>
        <f>(M1673*21)/100</f>
      </c>
      <c t="s">
        <v>28</v>
      </c>
    </row>
    <row r="1674" spans="1:5" ht="25.5">
      <c r="A1674" s="35" t="s">
        <v>57</v>
      </c>
      <c r="E1674" s="39" t="s">
        <v>6233</v>
      </c>
    </row>
    <row r="1675" spans="1:5" ht="25.5">
      <c r="A1675" s="35" t="s">
        <v>59</v>
      </c>
      <c r="E1675" s="42" t="s">
        <v>6234</v>
      </c>
    </row>
    <row r="1676" spans="1:5" ht="12.75">
      <c r="A1676" t="s">
        <v>60</v>
      </c>
      <c r="E1676" s="39" t="s">
        <v>5</v>
      </c>
    </row>
    <row r="1677" spans="1:16" ht="12.75">
      <c r="A1677" t="s">
        <v>50</v>
      </c>
      <c s="34" t="s">
        <v>6235</v>
      </c>
      <c s="34" t="s">
        <v>6236</v>
      </c>
      <c s="35" t="s">
        <v>51</v>
      </c>
      <c s="6" t="s">
        <v>6237</v>
      </c>
      <c s="36" t="s">
        <v>79</v>
      </c>
      <c s="37">
        <v>1</v>
      </c>
      <c s="36">
        <v>0.0192</v>
      </c>
      <c s="36">
        <f>ROUND(G1677*H1677,6)</f>
      </c>
      <c r="L1677" s="38">
        <v>0</v>
      </c>
      <c s="32">
        <f>ROUND(ROUND(L1677,2)*ROUND(G1677,3),2)</f>
      </c>
      <c s="36" t="s">
        <v>56</v>
      </c>
      <c>
        <f>(M1677*21)/100</f>
      </c>
      <c t="s">
        <v>28</v>
      </c>
    </row>
    <row r="1678" spans="1:5" ht="12.75">
      <c r="A1678" s="35" t="s">
        <v>57</v>
      </c>
      <c r="E1678" s="39" t="s">
        <v>6229</v>
      </c>
    </row>
    <row r="1679" spans="1:5" ht="12.75">
      <c r="A1679" s="35" t="s">
        <v>59</v>
      </c>
      <c r="E1679" s="40" t="s">
        <v>3468</v>
      </c>
    </row>
    <row r="1680" spans="1:5" ht="12.75">
      <c r="A1680" t="s">
        <v>60</v>
      </c>
      <c r="E1680" s="39" t="s">
        <v>5</v>
      </c>
    </row>
    <row r="1681" spans="1:16" ht="12.75">
      <c r="A1681" t="s">
        <v>50</v>
      </c>
      <c s="34" t="s">
        <v>6238</v>
      </c>
      <c s="34" t="s">
        <v>6239</v>
      </c>
      <c s="35" t="s">
        <v>5</v>
      </c>
      <c s="6" t="s">
        <v>6240</v>
      </c>
      <c s="36" t="s">
        <v>79</v>
      </c>
      <c s="37">
        <v>6</v>
      </c>
      <c s="36">
        <v>0.0059</v>
      </c>
      <c s="36">
        <f>ROUND(G1681*H1681,6)</f>
      </c>
      <c r="L1681" s="38">
        <v>0</v>
      </c>
      <c s="32">
        <f>ROUND(ROUND(L1681,2)*ROUND(G1681,3),2)</f>
      </c>
      <c s="36" t="s">
        <v>56</v>
      </c>
      <c>
        <f>(M1681*21)/100</f>
      </c>
      <c t="s">
        <v>28</v>
      </c>
    </row>
    <row r="1682" spans="1:5" ht="12.75">
      <c r="A1682" s="35" t="s">
        <v>57</v>
      </c>
      <c r="E1682" s="39" t="s">
        <v>6240</v>
      </c>
    </row>
    <row r="1683" spans="1:5" ht="12.75">
      <c r="A1683" s="35" t="s">
        <v>59</v>
      </c>
      <c r="E1683" s="40" t="s">
        <v>6241</v>
      </c>
    </row>
    <row r="1684" spans="1:5" ht="12.75">
      <c r="A1684" t="s">
        <v>60</v>
      </c>
      <c r="E1684" s="39" t="s">
        <v>5</v>
      </c>
    </row>
    <row r="1685" spans="1:16" ht="12.75">
      <c r="A1685" t="s">
        <v>50</v>
      </c>
      <c s="34" t="s">
        <v>6242</v>
      </c>
      <c s="34" t="s">
        <v>6239</v>
      </c>
      <c s="35" t="s">
        <v>51</v>
      </c>
      <c s="6" t="s">
        <v>6243</v>
      </c>
      <c s="36" t="s">
        <v>79</v>
      </c>
      <c s="37">
        <v>2</v>
      </c>
      <c s="36">
        <v>0.0059</v>
      </c>
      <c s="36">
        <f>ROUND(G1685*H1685,6)</f>
      </c>
      <c r="L1685" s="38">
        <v>0</v>
      </c>
      <c s="32">
        <f>ROUND(ROUND(L1685,2)*ROUND(G1685,3),2)</f>
      </c>
      <c s="36" t="s">
        <v>56</v>
      </c>
      <c>
        <f>(M1685*21)/100</f>
      </c>
      <c t="s">
        <v>28</v>
      </c>
    </row>
    <row r="1686" spans="1:5" ht="12.75">
      <c r="A1686" s="35" t="s">
        <v>57</v>
      </c>
      <c r="E1686" s="39" t="s">
        <v>6243</v>
      </c>
    </row>
    <row r="1687" spans="1:5" ht="12.75">
      <c r="A1687" s="35" t="s">
        <v>59</v>
      </c>
      <c r="E1687" s="40" t="s">
        <v>3667</v>
      </c>
    </row>
    <row r="1688" spans="1:5" ht="12.75">
      <c r="A1688" t="s">
        <v>60</v>
      </c>
      <c r="E1688" s="39" t="s">
        <v>5</v>
      </c>
    </row>
    <row r="1689" spans="1:16" ht="25.5">
      <c r="A1689" t="s">
        <v>50</v>
      </c>
      <c s="34" t="s">
        <v>6244</v>
      </c>
      <c s="34" t="s">
        <v>6245</v>
      </c>
      <c s="35" t="s">
        <v>5</v>
      </c>
      <c s="6" t="s">
        <v>6246</v>
      </c>
      <c s="36" t="s">
        <v>3559</v>
      </c>
      <c s="37">
        <v>5</v>
      </c>
      <c s="36">
        <v>0</v>
      </c>
      <c s="36">
        <f>ROUND(G1689*H1689,6)</f>
      </c>
      <c r="L1689" s="38">
        <v>0</v>
      </c>
      <c s="32">
        <f>ROUND(ROUND(L1689,2)*ROUND(G1689,3),2)</f>
      </c>
      <c s="36" t="s">
        <v>56</v>
      </c>
      <c>
        <f>(M1689*21)/100</f>
      </c>
      <c t="s">
        <v>28</v>
      </c>
    </row>
    <row r="1690" spans="1:5" ht="12.75">
      <c r="A1690" s="35" t="s">
        <v>57</v>
      </c>
      <c r="E1690" s="39" t="s">
        <v>6247</v>
      </c>
    </row>
    <row r="1691" spans="1:5" ht="25.5">
      <c r="A1691" s="35" t="s">
        <v>59</v>
      </c>
      <c r="E1691" s="40" t="s">
        <v>6248</v>
      </c>
    </row>
    <row r="1692" spans="1:5" ht="12.75">
      <c r="A1692" t="s">
        <v>60</v>
      </c>
      <c r="E1692" s="39" t="s">
        <v>5</v>
      </c>
    </row>
    <row r="1693" spans="1:16" ht="12.75">
      <c r="A1693" t="s">
        <v>50</v>
      </c>
      <c s="34" t="s">
        <v>6249</v>
      </c>
      <c s="34" t="s">
        <v>6250</v>
      </c>
      <c s="35" t="s">
        <v>5</v>
      </c>
      <c s="6" t="s">
        <v>6251</v>
      </c>
      <c s="36" t="s">
        <v>1754</v>
      </c>
      <c s="37">
        <v>324.666</v>
      </c>
      <c s="36">
        <v>0.001</v>
      </c>
      <c s="36">
        <f>ROUND(G1693*H1693,6)</f>
      </c>
      <c r="L1693" s="38">
        <v>0</v>
      </c>
      <c s="32">
        <f>ROUND(ROUND(L1693,2)*ROUND(G1693,3),2)</f>
      </c>
      <c s="36" t="s">
        <v>56</v>
      </c>
      <c>
        <f>(M1693*21)/100</f>
      </c>
      <c t="s">
        <v>28</v>
      </c>
    </row>
    <row r="1694" spans="1:5" ht="38.25">
      <c r="A1694" s="35" t="s">
        <v>57</v>
      </c>
      <c r="E1694" s="39" t="s">
        <v>4804</v>
      </c>
    </row>
    <row r="1695" spans="1:5" ht="25.5">
      <c r="A1695" s="35" t="s">
        <v>59</v>
      </c>
      <c r="E1695" s="42" t="s">
        <v>6252</v>
      </c>
    </row>
    <row r="1696" spans="1:5" ht="12.75">
      <c r="A1696" t="s">
        <v>60</v>
      </c>
      <c r="E1696" s="39" t="s">
        <v>5</v>
      </c>
    </row>
    <row r="1697" spans="1:16" ht="12.75">
      <c r="A1697" t="s">
        <v>50</v>
      </c>
      <c s="34" t="s">
        <v>6253</v>
      </c>
      <c s="34" t="s">
        <v>6254</v>
      </c>
      <c s="35" t="s">
        <v>5</v>
      </c>
      <c s="6" t="s">
        <v>6255</v>
      </c>
      <c s="36" t="s">
        <v>1754</v>
      </c>
      <c s="37">
        <v>286.536</v>
      </c>
      <c s="36">
        <v>0.001</v>
      </c>
      <c s="36">
        <f>ROUND(G1697*H1697,6)</f>
      </c>
      <c r="L1697" s="38">
        <v>0</v>
      </c>
      <c s="32">
        <f>ROUND(ROUND(L1697,2)*ROUND(G1697,3),2)</f>
      </c>
      <c s="36" t="s">
        <v>56</v>
      </c>
      <c>
        <f>(M1697*21)/100</f>
      </c>
      <c t="s">
        <v>28</v>
      </c>
    </row>
    <row r="1698" spans="1:5" ht="38.25">
      <c r="A1698" s="35" t="s">
        <v>57</v>
      </c>
      <c r="E1698" s="39" t="s">
        <v>4804</v>
      </c>
    </row>
    <row r="1699" spans="1:5" ht="12.75">
      <c r="A1699" s="35" t="s">
        <v>59</v>
      </c>
      <c r="E1699" s="40" t="s">
        <v>6256</v>
      </c>
    </row>
    <row r="1700" spans="1:5" ht="12.75">
      <c r="A1700" t="s">
        <v>60</v>
      </c>
      <c r="E1700" s="39" t="s">
        <v>5</v>
      </c>
    </row>
    <row r="1701" spans="1:16" ht="12.75">
      <c r="A1701" t="s">
        <v>50</v>
      </c>
      <c s="34" t="s">
        <v>6257</v>
      </c>
      <c s="34" t="s">
        <v>6254</v>
      </c>
      <c s="35" t="s">
        <v>28</v>
      </c>
      <c s="6" t="s">
        <v>6255</v>
      </c>
      <c s="36" t="s">
        <v>1754</v>
      </c>
      <c s="37">
        <v>5</v>
      </c>
      <c s="36">
        <v>0.001</v>
      </c>
      <c s="36">
        <f>ROUND(G1701*H1701,6)</f>
      </c>
      <c r="L1701" s="38">
        <v>0</v>
      </c>
      <c s="32">
        <f>ROUND(ROUND(L1701,2)*ROUND(G1701,3),2)</f>
      </c>
      <c s="36" t="s">
        <v>56</v>
      </c>
      <c>
        <f>(M1701*21)/100</f>
      </c>
      <c t="s">
        <v>28</v>
      </c>
    </row>
    <row r="1702" spans="1:5" ht="38.25">
      <c r="A1702" s="35" t="s">
        <v>57</v>
      </c>
      <c r="E1702" s="39" t="s">
        <v>4804</v>
      </c>
    </row>
    <row r="1703" spans="1:5" ht="25.5">
      <c r="A1703" s="35" t="s">
        <v>59</v>
      </c>
      <c r="E1703" s="42" t="s">
        <v>6258</v>
      </c>
    </row>
    <row r="1704" spans="1:5" ht="12.75">
      <c r="A1704" t="s">
        <v>60</v>
      </c>
      <c r="E1704" s="39" t="s">
        <v>5</v>
      </c>
    </row>
    <row r="1705" spans="1:13" ht="12.75">
      <c r="A1705" t="s">
        <v>47</v>
      </c>
      <c r="C1705" s="31" t="s">
        <v>6259</v>
      </c>
      <c r="E1705" s="33" t="s">
        <v>6260</v>
      </c>
      <c r="J1705" s="32">
        <f>0</f>
      </c>
      <c s="32">
        <f>0</f>
      </c>
      <c s="32">
        <f>0+L1706+L1710+L1714+L1718+L1722+L1726+L1730+L1734+L1738+L1742+L1746+L1750+L1754+L1758+L1762</f>
      </c>
      <c s="32">
        <f>0+M1706+M1710+M1714+M1718+M1722+M1726+M1730+M1734+M1738+M1742+M1746+M1750+M1754+M1758+M1762</f>
      </c>
    </row>
    <row r="1706" spans="1:16" ht="25.5">
      <c r="A1706" t="s">
        <v>50</v>
      </c>
      <c s="34" t="s">
        <v>6261</v>
      </c>
      <c s="34" t="s">
        <v>6262</v>
      </c>
      <c s="35" t="s">
        <v>5</v>
      </c>
      <c s="6" t="s">
        <v>6263</v>
      </c>
      <c s="36" t="s">
        <v>79</v>
      </c>
      <c s="37">
        <v>2</v>
      </c>
      <c s="36">
        <v>0.0055</v>
      </c>
      <c s="36">
        <f>ROUND(G1706*H1706,6)</f>
      </c>
      <c r="L1706" s="38">
        <v>0</v>
      </c>
      <c s="32">
        <f>ROUND(ROUND(L1706,2)*ROUND(G1706,3),2)</f>
      </c>
      <c s="36" t="s">
        <v>4573</v>
      </c>
      <c>
        <f>(M1706*21)/100</f>
      </c>
      <c t="s">
        <v>28</v>
      </c>
    </row>
    <row r="1707" spans="1:5" ht="76.5">
      <c r="A1707" s="35" t="s">
        <v>57</v>
      </c>
      <c r="E1707" s="39" t="s">
        <v>6264</v>
      </c>
    </row>
    <row r="1708" spans="1:5" ht="12.75">
      <c r="A1708" s="35" t="s">
        <v>59</v>
      </c>
      <c r="E1708" s="40" t="s">
        <v>6265</v>
      </c>
    </row>
    <row r="1709" spans="1:5" ht="12.75">
      <c r="A1709" t="s">
        <v>60</v>
      </c>
      <c r="E1709" s="39" t="s">
        <v>5</v>
      </c>
    </row>
    <row r="1710" spans="1:16" ht="12.75">
      <c r="A1710" t="s">
        <v>50</v>
      </c>
      <c s="34" t="s">
        <v>6266</v>
      </c>
      <c s="34" t="s">
        <v>6267</v>
      </c>
      <c s="35" t="s">
        <v>5</v>
      </c>
      <c s="6" t="s">
        <v>6268</v>
      </c>
      <c s="36" t="s">
        <v>69</v>
      </c>
      <c s="37">
        <v>33.082</v>
      </c>
      <c s="36">
        <v>0.00017</v>
      </c>
      <c s="36">
        <f>ROUND(G1710*H1710,6)</f>
      </c>
      <c r="L1710" s="38">
        <v>0</v>
      </c>
      <c s="32">
        <f>ROUND(ROUND(L1710,2)*ROUND(G1710,3),2)</f>
      </c>
      <c s="36" t="s">
        <v>4573</v>
      </c>
      <c>
        <f>(M1710*21)/100</f>
      </c>
      <c t="s">
        <v>28</v>
      </c>
    </row>
    <row r="1711" spans="1:5" ht="38.25">
      <c r="A1711" s="35" t="s">
        <v>57</v>
      </c>
      <c r="E1711" s="39" t="s">
        <v>6269</v>
      </c>
    </row>
    <row r="1712" spans="1:5" ht="89.25">
      <c r="A1712" s="35" t="s">
        <v>59</v>
      </c>
      <c r="E1712" s="42" t="s">
        <v>6270</v>
      </c>
    </row>
    <row r="1713" spans="1:5" ht="12.75">
      <c r="A1713" t="s">
        <v>60</v>
      </c>
      <c r="E1713" s="39" t="s">
        <v>5</v>
      </c>
    </row>
    <row r="1714" spans="1:16" ht="12.75">
      <c r="A1714" t="s">
        <v>50</v>
      </c>
      <c s="34" t="s">
        <v>6271</v>
      </c>
      <c s="34" t="s">
        <v>6272</v>
      </c>
      <c s="35" t="s">
        <v>5</v>
      </c>
      <c s="6" t="s">
        <v>6273</v>
      </c>
      <c s="36" t="s">
        <v>79</v>
      </c>
      <c s="37">
        <v>2</v>
      </c>
      <c s="36">
        <v>0</v>
      </c>
      <c s="36">
        <f>ROUND(G1714*H1714,6)</f>
      </c>
      <c r="L1714" s="38">
        <v>0</v>
      </c>
      <c s="32">
        <f>ROUND(ROUND(L1714,2)*ROUND(G1714,3),2)</f>
      </c>
      <c s="36" t="s">
        <v>4573</v>
      </c>
      <c>
        <f>(M1714*21)/100</f>
      </c>
      <c t="s">
        <v>28</v>
      </c>
    </row>
    <row r="1715" spans="1:5" ht="51">
      <c r="A1715" s="35" t="s">
        <v>57</v>
      </c>
      <c r="E1715" s="39" t="s">
        <v>6274</v>
      </c>
    </row>
    <row r="1716" spans="1:5" ht="38.25">
      <c r="A1716" s="35" t="s">
        <v>59</v>
      </c>
      <c r="E1716" s="40" t="s">
        <v>6275</v>
      </c>
    </row>
    <row r="1717" spans="1:5" ht="12.75">
      <c r="A1717" t="s">
        <v>60</v>
      </c>
      <c r="E1717" s="39" t="s">
        <v>5</v>
      </c>
    </row>
    <row r="1718" spans="1:16" ht="12.75">
      <c r="A1718" t="s">
        <v>50</v>
      </c>
      <c s="34" t="s">
        <v>6276</v>
      </c>
      <c s="34" t="s">
        <v>6277</v>
      </c>
      <c s="35" t="s">
        <v>5</v>
      </c>
      <c s="6" t="s">
        <v>6278</v>
      </c>
      <c s="36" t="s">
        <v>79</v>
      </c>
      <c s="37">
        <v>2</v>
      </c>
      <c s="36">
        <v>0</v>
      </c>
      <c s="36">
        <f>ROUND(G1718*H1718,6)</f>
      </c>
      <c r="L1718" s="38">
        <v>0</v>
      </c>
      <c s="32">
        <f>ROUND(ROUND(L1718,2)*ROUND(G1718,3),2)</f>
      </c>
      <c s="36" t="s">
        <v>4573</v>
      </c>
      <c>
        <f>(M1718*21)/100</f>
      </c>
      <c t="s">
        <v>28</v>
      </c>
    </row>
    <row r="1719" spans="1:5" ht="51">
      <c r="A1719" s="35" t="s">
        <v>57</v>
      </c>
      <c r="E1719" s="39" t="s">
        <v>6279</v>
      </c>
    </row>
    <row r="1720" spans="1:5" ht="12.75">
      <c r="A1720" s="35" t="s">
        <v>59</v>
      </c>
      <c r="E1720" s="40" t="s">
        <v>6280</v>
      </c>
    </row>
    <row r="1721" spans="1:5" ht="242.25">
      <c r="A1721" t="s">
        <v>60</v>
      </c>
      <c r="E1721" s="39" t="s">
        <v>6281</v>
      </c>
    </row>
    <row r="1722" spans="1:16" ht="12.75">
      <c r="A1722" t="s">
        <v>50</v>
      </c>
      <c s="34" t="s">
        <v>6282</v>
      </c>
      <c s="34" t="s">
        <v>6283</v>
      </c>
      <c s="35" t="s">
        <v>5</v>
      </c>
      <c s="6" t="s">
        <v>6284</v>
      </c>
      <c s="36" t="s">
        <v>79</v>
      </c>
      <c s="37">
        <v>1</v>
      </c>
      <c s="36">
        <v>0</v>
      </c>
      <c s="36">
        <f>ROUND(G1722*H1722,6)</f>
      </c>
      <c r="L1722" s="38">
        <v>0</v>
      </c>
      <c s="32">
        <f>ROUND(ROUND(L1722,2)*ROUND(G1722,3),2)</f>
      </c>
      <c s="36" t="s">
        <v>4573</v>
      </c>
      <c>
        <f>(M1722*21)/100</f>
      </c>
      <c t="s">
        <v>28</v>
      </c>
    </row>
    <row r="1723" spans="1:5" ht="51">
      <c r="A1723" s="35" t="s">
        <v>57</v>
      </c>
      <c r="E1723" s="39" t="s">
        <v>6285</v>
      </c>
    </row>
    <row r="1724" spans="1:5" ht="12.75">
      <c r="A1724" s="35" t="s">
        <v>59</v>
      </c>
      <c r="E1724" s="40" t="s">
        <v>6286</v>
      </c>
    </row>
    <row r="1725" spans="1:5" ht="12.75">
      <c r="A1725" t="s">
        <v>60</v>
      </c>
      <c r="E1725" s="39" t="s">
        <v>5</v>
      </c>
    </row>
    <row r="1726" spans="1:16" ht="12.75">
      <c r="A1726" t="s">
        <v>50</v>
      </c>
      <c s="34" t="s">
        <v>6287</v>
      </c>
      <c s="34" t="s">
        <v>6288</v>
      </c>
      <c s="35" t="s">
        <v>5</v>
      </c>
      <c s="6" t="s">
        <v>6289</v>
      </c>
      <c s="36" t="s">
        <v>79</v>
      </c>
      <c s="37">
        <v>13</v>
      </c>
      <c s="36">
        <v>0</v>
      </c>
      <c s="36">
        <f>ROUND(G1726*H1726,6)</f>
      </c>
      <c r="L1726" s="38">
        <v>0</v>
      </c>
      <c s="32">
        <f>ROUND(ROUND(L1726,2)*ROUND(G1726,3),2)</f>
      </c>
      <c s="36" t="s">
        <v>4573</v>
      </c>
      <c>
        <f>(M1726*21)/100</f>
      </c>
      <c t="s">
        <v>28</v>
      </c>
    </row>
    <row r="1727" spans="1:5" ht="38.25">
      <c r="A1727" s="35" t="s">
        <v>57</v>
      </c>
      <c r="E1727" s="39" t="s">
        <v>6290</v>
      </c>
    </row>
    <row r="1728" spans="1:5" ht="38.25">
      <c r="A1728" s="35" t="s">
        <v>59</v>
      </c>
      <c r="E1728" s="40" t="s">
        <v>6291</v>
      </c>
    </row>
    <row r="1729" spans="1:5" ht="12.75">
      <c r="A1729" t="s">
        <v>60</v>
      </c>
      <c r="E1729" s="39" t="s">
        <v>5</v>
      </c>
    </row>
    <row r="1730" spans="1:16" ht="12.75">
      <c r="A1730" t="s">
        <v>50</v>
      </c>
      <c s="34" t="s">
        <v>6292</v>
      </c>
      <c s="34" t="s">
        <v>6293</v>
      </c>
      <c s="35" t="s">
        <v>5</v>
      </c>
      <c s="6" t="s">
        <v>6294</v>
      </c>
      <c s="36" t="s">
        <v>79</v>
      </c>
      <c s="37">
        <v>1</v>
      </c>
      <c s="36">
        <v>0</v>
      </c>
      <c s="36">
        <f>ROUND(G1730*H1730,6)</f>
      </c>
      <c r="L1730" s="38">
        <v>0</v>
      </c>
      <c s="32">
        <f>ROUND(ROUND(L1730,2)*ROUND(G1730,3),2)</f>
      </c>
      <c s="36" t="s">
        <v>4573</v>
      </c>
      <c>
        <f>(M1730*21)/100</f>
      </c>
      <c t="s">
        <v>28</v>
      </c>
    </row>
    <row r="1731" spans="1:5" ht="38.25">
      <c r="A1731" s="35" t="s">
        <v>57</v>
      </c>
      <c r="E1731" s="39" t="s">
        <v>6295</v>
      </c>
    </row>
    <row r="1732" spans="1:5" ht="12.75">
      <c r="A1732" s="35" t="s">
        <v>59</v>
      </c>
      <c r="E1732" s="40" t="s">
        <v>6296</v>
      </c>
    </row>
    <row r="1733" spans="1:5" ht="12.75">
      <c r="A1733" t="s">
        <v>60</v>
      </c>
      <c r="E1733" s="39" t="s">
        <v>5</v>
      </c>
    </row>
    <row r="1734" spans="1:16" ht="12.75">
      <c r="A1734" t="s">
        <v>50</v>
      </c>
      <c s="34" t="s">
        <v>6297</v>
      </c>
      <c s="34" t="s">
        <v>6298</v>
      </c>
      <c s="35" t="s">
        <v>5</v>
      </c>
      <c s="6" t="s">
        <v>6299</v>
      </c>
      <c s="36" t="s">
        <v>79</v>
      </c>
      <c s="37">
        <v>9</v>
      </c>
      <c s="36">
        <v>0.00033</v>
      </c>
      <c s="36">
        <f>ROUND(G1734*H1734,6)</f>
      </c>
      <c r="L1734" s="38">
        <v>0</v>
      </c>
      <c s="32">
        <f>ROUND(ROUND(L1734,2)*ROUND(G1734,3),2)</f>
      </c>
      <c s="36" t="s">
        <v>4573</v>
      </c>
      <c>
        <f>(M1734*21)/100</f>
      </c>
      <c t="s">
        <v>28</v>
      </c>
    </row>
    <row r="1735" spans="1:5" ht="38.25">
      <c r="A1735" s="35" t="s">
        <v>57</v>
      </c>
      <c r="E1735" s="39" t="s">
        <v>6300</v>
      </c>
    </row>
    <row r="1736" spans="1:5" ht="114.75">
      <c r="A1736" s="35" t="s">
        <v>59</v>
      </c>
      <c r="E1736" s="40" t="s">
        <v>6301</v>
      </c>
    </row>
    <row r="1737" spans="1:5" ht="12.75">
      <c r="A1737" t="s">
        <v>60</v>
      </c>
      <c r="E1737" s="39" t="s">
        <v>5</v>
      </c>
    </row>
    <row r="1738" spans="1:16" ht="12.75">
      <c r="A1738" t="s">
        <v>50</v>
      </c>
      <c s="34" t="s">
        <v>6302</v>
      </c>
      <c s="34" t="s">
        <v>6303</v>
      </c>
      <c s="35" t="s">
        <v>5</v>
      </c>
      <c s="6" t="s">
        <v>6304</v>
      </c>
      <c s="36" t="s">
        <v>151</v>
      </c>
      <c s="37">
        <v>8.1</v>
      </c>
      <c s="36">
        <v>0.00015</v>
      </c>
      <c s="36">
        <f>ROUND(G1738*H1738,6)</f>
      </c>
      <c r="L1738" s="38">
        <v>0</v>
      </c>
      <c s="32">
        <f>ROUND(ROUND(L1738,2)*ROUND(G1738,3),2)</f>
      </c>
      <c s="36" t="s">
        <v>4573</v>
      </c>
      <c>
        <f>(M1738*21)/100</f>
      </c>
      <c t="s">
        <v>28</v>
      </c>
    </row>
    <row r="1739" spans="1:5" ht="38.25">
      <c r="A1739" s="35" t="s">
        <v>57</v>
      </c>
      <c r="E1739" s="39" t="s">
        <v>6305</v>
      </c>
    </row>
    <row r="1740" spans="1:5" ht="12.75">
      <c r="A1740" s="35" t="s">
        <v>59</v>
      </c>
      <c r="E1740" s="40" t="s">
        <v>6306</v>
      </c>
    </row>
    <row r="1741" spans="1:5" ht="12.75">
      <c r="A1741" t="s">
        <v>60</v>
      </c>
      <c r="E1741" s="39" t="s">
        <v>5</v>
      </c>
    </row>
    <row r="1742" spans="1:16" ht="12.75">
      <c r="A1742" t="s">
        <v>50</v>
      </c>
      <c s="34" t="s">
        <v>6307</v>
      </c>
      <c s="34" t="s">
        <v>6308</v>
      </c>
      <c s="35" t="s">
        <v>5</v>
      </c>
      <c s="6" t="s">
        <v>6309</v>
      </c>
      <c s="36" t="s">
        <v>55</v>
      </c>
      <c s="37">
        <v>3.96</v>
      </c>
      <c s="36">
        <v>0</v>
      </c>
      <c s="36">
        <f>ROUND(G1742*H1742,6)</f>
      </c>
      <c r="L1742" s="38">
        <v>0</v>
      </c>
      <c s="32">
        <f>ROUND(ROUND(L1742,2)*ROUND(G1742,3),2)</f>
      </c>
      <c s="36" t="s">
        <v>4573</v>
      </c>
      <c>
        <f>(M1742*21)/100</f>
      </c>
      <c t="s">
        <v>28</v>
      </c>
    </row>
    <row r="1743" spans="1:5" ht="63.75">
      <c r="A1743" s="35" t="s">
        <v>57</v>
      </c>
      <c r="E1743" s="39" t="s">
        <v>6310</v>
      </c>
    </row>
    <row r="1744" spans="1:5" ht="12.75">
      <c r="A1744" s="35" t="s">
        <v>59</v>
      </c>
      <c r="E1744" s="40" t="s">
        <v>6311</v>
      </c>
    </row>
    <row r="1745" spans="1:5" ht="12.75">
      <c r="A1745" t="s">
        <v>60</v>
      </c>
      <c r="E1745" s="39" t="s">
        <v>5</v>
      </c>
    </row>
    <row r="1746" spans="1:16" ht="12.75">
      <c r="A1746" t="s">
        <v>50</v>
      </c>
      <c s="34" t="s">
        <v>6312</v>
      </c>
      <c s="34" t="s">
        <v>6313</v>
      </c>
      <c s="35" t="s">
        <v>5</v>
      </c>
      <c s="6" t="s">
        <v>6314</v>
      </c>
      <c s="36" t="s">
        <v>55</v>
      </c>
      <c s="37">
        <v>3.96</v>
      </c>
      <c s="36">
        <v>0</v>
      </c>
      <c s="36">
        <f>ROUND(G1746*H1746,6)</f>
      </c>
      <c r="L1746" s="38">
        <v>0</v>
      </c>
      <c s="32">
        <f>ROUND(ROUND(L1746,2)*ROUND(G1746,3),2)</f>
      </c>
      <c s="36" t="s">
        <v>4573</v>
      </c>
      <c>
        <f>(M1746*21)/100</f>
      </c>
      <c t="s">
        <v>28</v>
      </c>
    </row>
    <row r="1747" spans="1:5" ht="63.75">
      <c r="A1747" s="35" t="s">
        <v>57</v>
      </c>
      <c r="E1747" s="39" t="s">
        <v>6315</v>
      </c>
    </row>
    <row r="1748" spans="1:5" ht="12.75">
      <c r="A1748" s="35" t="s">
        <v>59</v>
      </c>
      <c r="E1748" s="40" t="s">
        <v>6311</v>
      </c>
    </row>
    <row r="1749" spans="1:5" ht="12.75">
      <c r="A1749" t="s">
        <v>60</v>
      </c>
      <c r="E1749" s="39" t="s">
        <v>5</v>
      </c>
    </row>
    <row r="1750" spans="1:16" ht="12.75">
      <c r="A1750" t="s">
        <v>50</v>
      </c>
      <c s="34" t="s">
        <v>6316</v>
      </c>
      <c s="34" t="s">
        <v>6317</v>
      </c>
      <c s="35" t="s">
        <v>5</v>
      </c>
      <c s="6" t="s">
        <v>6318</v>
      </c>
      <c s="36" t="s">
        <v>69</v>
      </c>
      <c s="37">
        <v>33.082</v>
      </c>
      <c s="36">
        <v>0.0037</v>
      </c>
      <c s="36">
        <f>ROUND(G1750*H1750,6)</f>
      </c>
      <c r="L1750" s="38">
        <v>0</v>
      </c>
      <c s="32">
        <f>ROUND(ROUND(L1750,2)*ROUND(G1750,3),2)</f>
      </c>
      <c s="36" t="s">
        <v>56</v>
      </c>
      <c>
        <f>(M1750*21)/100</f>
      </c>
      <c t="s">
        <v>28</v>
      </c>
    </row>
    <row r="1751" spans="1:5" ht="12.75">
      <c r="A1751" s="35" t="s">
        <v>57</v>
      </c>
      <c r="E1751" s="39" t="s">
        <v>6318</v>
      </c>
    </row>
    <row r="1752" spans="1:5" ht="12.75">
      <c r="A1752" s="35" t="s">
        <v>59</v>
      </c>
      <c r="E1752" s="40" t="s">
        <v>6319</v>
      </c>
    </row>
    <row r="1753" spans="1:5" ht="12.75">
      <c r="A1753" t="s">
        <v>60</v>
      </c>
      <c r="E1753" s="39" t="s">
        <v>5</v>
      </c>
    </row>
    <row r="1754" spans="1:16" ht="25.5">
      <c r="A1754" t="s">
        <v>50</v>
      </c>
      <c s="34" t="s">
        <v>6320</v>
      </c>
      <c s="34" t="s">
        <v>6321</v>
      </c>
      <c s="35" t="s">
        <v>5</v>
      </c>
      <c s="6" t="s">
        <v>6322</v>
      </c>
      <c s="36" t="s">
        <v>1281</v>
      </c>
      <c s="37">
        <v>1</v>
      </c>
      <c s="36">
        <v>0.08</v>
      </c>
      <c s="36">
        <f>ROUND(G1754*H1754,6)</f>
      </c>
      <c r="L1754" s="38">
        <v>0</v>
      </c>
      <c s="32">
        <f>ROUND(ROUND(L1754,2)*ROUND(G1754,3),2)</f>
      </c>
      <c s="36" t="s">
        <v>56</v>
      </c>
      <c>
        <f>(M1754*21)/100</f>
      </c>
      <c t="s">
        <v>28</v>
      </c>
    </row>
    <row r="1755" spans="1:5" ht="12.75">
      <c r="A1755" s="35" t="s">
        <v>57</v>
      </c>
      <c r="E1755" s="39" t="s">
        <v>6323</v>
      </c>
    </row>
    <row r="1756" spans="1:5" ht="12.75">
      <c r="A1756" s="35" t="s">
        <v>59</v>
      </c>
      <c r="E1756" s="40" t="s">
        <v>5</v>
      </c>
    </row>
    <row r="1757" spans="1:5" ht="12.75">
      <c r="A1757" t="s">
        <v>60</v>
      </c>
      <c r="E1757" s="39" t="s">
        <v>5</v>
      </c>
    </row>
    <row r="1758" spans="1:16" ht="12.75">
      <c r="A1758" t="s">
        <v>50</v>
      </c>
      <c s="34" t="s">
        <v>6324</v>
      </c>
      <c s="34" t="s">
        <v>6325</v>
      </c>
      <c s="35" t="s">
        <v>5</v>
      </c>
      <c s="6" t="s">
        <v>6326</v>
      </c>
      <c s="36" t="s">
        <v>1754</v>
      </c>
      <c s="37">
        <v>30.144</v>
      </c>
      <c s="36">
        <v>0.001</v>
      </c>
      <c s="36">
        <f>ROUND(G1758*H1758,6)</f>
      </c>
      <c r="L1758" s="38">
        <v>0</v>
      </c>
      <c s="32">
        <f>ROUND(ROUND(L1758,2)*ROUND(G1758,3),2)</f>
      </c>
      <c s="36" t="s">
        <v>56</v>
      </c>
      <c>
        <f>(M1758*21)/100</f>
      </c>
      <c t="s">
        <v>28</v>
      </c>
    </row>
    <row r="1759" spans="1:5" ht="38.25">
      <c r="A1759" s="35" t="s">
        <v>57</v>
      </c>
      <c r="E1759" s="39" t="s">
        <v>6327</v>
      </c>
    </row>
    <row r="1760" spans="1:5" ht="12.75">
      <c r="A1760" s="35" t="s">
        <v>59</v>
      </c>
      <c r="E1760" s="40" t="s">
        <v>5</v>
      </c>
    </row>
    <row r="1761" spans="1:5" ht="12.75">
      <c r="A1761" t="s">
        <v>60</v>
      </c>
      <c r="E1761" s="39" t="s">
        <v>5</v>
      </c>
    </row>
    <row r="1762" spans="1:16" ht="12.75">
      <c r="A1762" t="s">
        <v>50</v>
      </c>
      <c s="34" t="s">
        <v>6328</v>
      </c>
      <c s="34" t="s">
        <v>6325</v>
      </c>
      <c s="35" t="s">
        <v>26</v>
      </c>
      <c s="6" t="s">
        <v>6326</v>
      </c>
      <c s="36" t="s">
        <v>1754</v>
      </c>
      <c s="37">
        <v>44.667</v>
      </c>
      <c s="36">
        <v>0.001</v>
      </c>
      <c s="36">
        <f>ROUND(G1762*H1762,6)</f>
      </c>
      <c r="L1762" s="38">
        <v>0</v>
      </c>
      <c s="32">
        <f>ROUND(ROUND(L1762,2)*ROUND(G1762,3),2)</f>
      </c>
      <c s="36" t="s">
        <v>56</v>
      </c>
      <c>
        <f>(M1762*21)/100</f>
      </c>
      <c t="s">
        <v>28</v>
      </c>
    </row>
    <row r="1763" spans="1:5" ht="38.25">
      <c r="A1763" s="35" t="s">
        <v>57</v>
      </c>
      <c r="E1763" s="39" t="s">
        <v>6327</v>
      </c>
    </row>
    <row r="1764" spans="1:5" ht="12.75">
      <c r="A1764" s="35" t="s">
        <v>59</v>
      </c>
      <c r="E1764" s="40" t="s">
        <v>5</v>
      </c>
    </row>
    <row r="1765" spans="1:5" ht="12.75">
      <c r="A1765" t="s">
        <v>60</v>
      </c>
      <c r="E1765" s="39" t="s">
        <v>5</v>
      </c>
    </row>
    <row r="1766" spans="1:13" ht="12.75">
      <c r="A1766" t="s">
        <v>47</v>
      </c>
      <c r="C1766" s="31" t="s">
        <v>6329</v>
      </c>
      <c r="E1766" s="33" t="s">
        <v>6330</v>
      </c>
      <c r="J1766" s="32">
        <f>0</f>
      </c>
      <c s="32">
        <f>0</f>
      </c>
      <c s="32">
        <f>0+L1767+L1771+L1775+L1779+L1783+L1787+L1791+L1795+L1799+L1803+L1807+L1811+L1815+L1819</f>
      </c>
      <c s="32">
        <f>0+M1767+M1771+M1775+M1779+M1783+M1787+M1791+M1795+M1799+M1803+M1807+M1811+M1815+M1819</f>
      </c>
    </row>
    <row r="1767" spans="1:16" ht="12.75">
      <c r="A1767" t="s">
        <v>50</v>
      </c>
      <c s="34" t="s">
        <v>6331</v>
      </c>
      <c s="34" t="s">
        <v>6332</v>
      </c>
      <c s="35" t="s">
        <v>5</v>
      </c>
      <c s="6" t="s">
        <v>6333</v>
      </c>
      <c s="36" t="s">
        <v>151</v>
      </c>
      <c s="37">
        <v>73.221</v>
      </c>
      <c s="36">
        <v>0.02</v>
      </c>
      <c s="36">
        <f>ROUND(G1767*H1767,6)</f>
      </c>
      <c r="L1767" s="38">
        <v>0</v>
      </c>
      <c s="32">
        <f>ROUND(ROUND(L1767,2)*ROUND(G1767,3),2)</f>
      </c>
      <c s="36" t="s">
        <v>56</v>
      </c>
      <c>
        <f>(M1767*21)/100</f>
      </c>
      <c t="s">
        <v>28</v>
      </c>
    </row>
    <row r="1768" spans="1:5" ht="12.75">
      <c r="A1768" s="35" t="s">
        <v>57</v>
      </c>
      <c r="E1768" s="39" t="s">
        <v>6333</v>
      </c>
    </row>
    <row r="1769" spans="1:5" ht="12.75">
      <c r="A1769" s="35" t="s">
        <v>59</v>
      </c>
      <c r="E1769" s="40" t="s">
        <v>6334</v>
      </c>
    </row>
    <row r="1770" spans="1:5" ht="12.75">
      <c r="A1770" t="s">
        <v>60</v>
      </c>
      <c r="E1770" s="39" t="s">
        <v>5</v>
      </c>
    </row>
    <row r="1771" spans="1:16" ht="25.5">
      <c r="A1771" t="s">
        <v>50</v>
      </c>
      <c s="34" t="s">
        <v>6335</v>
      </c>
      <c s="34" t="s">
        <v>6336</v>
      </c>
      <c s="35" t="s">
        <v>5</v>
      </c>
      <c s="6" t="s">
        <v>6337</v>
      </c>
      <c s="36" t="s">
        <v>151</v>
      </c>
      <c s="37">
        <v>167.154</v>
      </c>
      <c s="36">
        <v>0.022</v>
      </c>
      <c s="36">
        <f>ROUND(G1771*H1771,6)</f>
      </c>
      <c r="L1771" s="38">
        <v>0</v>
      </c>
      <c s="32">
        <f>ROUND(ROUND(L1771,2)*ROUND(G1771,3),2)</f>
      </c>
      <c s="36" t="s">
        <v>5135</v>
      </c>
      <c>
        <f>(M1771*21)/100</f>
      </c>
      <c t="s">
        <v>28</v>
      </c>
    </row>
    <row r="1772" spans="1:5" ht="25.5">
      <c r="A1772" s="35" t="s">
        <v>57</v>
      </c>
      <c r="E1772" s="39" t="s">
        <v>6337</v>
      </c>
    </row>
    <row r="1773" spans="1:5" ht="63.75">
      <c r="A1773" s="35" t="s">
        <v>59</v>
      </c>
      <c r="E1773" s="42" t="s">
        <v>6338</v>
      </c>
    </row>
    <row r="1774" spans="1:5" ht="12.75">
      <c r="A1774" t="s">
        <v>60</v>
      </c>
      <c r="E1774" s="39" t="s">
        <v>5</v>
      </c>
    </row>
    <row r="1775" spans="1:16" ht="25.5">
      <c r="A1775" t="s">
        <v>50</v>
      </c>
      <c s="34" t="s">
        <v>6339</v>
      </c>
      <c s="34" t="s">
        <v>6340</v>
      </c>
      <c s="35" t="s">
        <v>5</v>
      </c>
      <c s="6" t="s">
        <v>6341</v>
      </c>
      <c s="36" t="s">
        <v>151</v>
      </c>
      <c s="37">
        <v>90.742</v>
      </c>
      <c s="36">
        <v>0.022</v>
      </c>
      <c s="36">
        <f>ROUND(G1775*H1775,6)</f>
      </c>
      <c r="L1775" s="38">
        <v>0</v>
      </c>
      <c s="32">
        <f>ROUND(ROUND(L1775,2)*ROUND(G1775,3),2)</f>
      </c>
      <c s="36" t="s">
        <v>5135</v>
      </c>
      <c>
        <f>(M1775*21)/100</f>
      </c>
      <c t="s">
        <v>28</v>
      </c>
    </row>
    <row r="1776" spans="1:5" ht="25.5">
      <c r="A1776" s="35" t="s">
        <v>57</v>
      </c>
      <c r="E1776" s="39" t="s">
        <v>6341</v>
      </c>
    </row>
    <row r="1777" spans="1:5" ht="76.5">
      <c r="A1777" s="35" t="s">
        <v>59</v>
      </c>
      <c r="E1777" s="42" t="s">
        <v>6342</v>
      </c>
    </row>
    <row r="1778" spans="1:5" ht="12.75">
      <c r="A1778" t="s">
        <v>60</v>
      </c>
      <c r="E1778" s="39" t="s">
        <v>5</v>
      </c>
    </row>
    <row r="1779" spans="1:16" ht="12.75">
      <c r="A1779" t="s">
        <v>50</v>
      </c>
      <c s="34" t="s">
        <v>6343</v>
      </c>
      <c s="34" t="s">
        <v>6344</v>
      </c>
      <c s="35" t="s">
        <v>5</v>
      </c>
      <c s="6" t="s">
        <v>6345</v>
      </c>
      <c s="36" t="s">
        <v>151</v>
      </c>
      <c s="37">
        <v>133.538</v>
      </c>
      <c s="36">
        <v>0.0129</v>
      </c>
      <c s="36">
        <f>ROUND(G1779*H1779,6)</f>
      </c>
      <c r="L1779" s="38">
        <v>0</v>
      </c>
      <c s="32">
        <f>ROUND(ROUND(L1779,2)*ROUND(G1779,3),2)</f>
      </c>
      <c s="36" t="s">
        <v>56</v>
      </c>
      <c>
        <f>(M1779*21)/100</f>
      </c>
      <c t="s">
        <v>28</v>
      </c>
    </row>
    <row r="1780" spans="1:5" ht="12.75">
      <c r="A1780" s="35" t="s">
        <v>57</v>
      </c>
      <c r="E1780" s="39" t="s">
        <v>6345</v>
      </c>
    </row>
    <row r="1781" spans="1:5" ht="25.5">
      <c r="A1781" s="35" t="s">
        <v>59</v>
      </c>
      <c r="E1781" s="42" t="s">
        <v>6346</v>
      </c>
    </row>
    <row r="1782" spans="1:5" ht="12.75">
      <c r="A1782" t="s">
        <v>60</v>
      </c>
      <c r="E1782" s="39" t="s">
        <v>5</v>
      </c>
    </row>
    <row r="1783" spans="1:16" ht="12.75">
      <c r="A1783" t="s">
        <v>50</v>
      </c>
      <c s="34" t="s">
        <v>6347</v>
      </c>
      <c s="34" t="s">
        <v>6348</v>
      </c>
      <c s="35" t="s">
        <v>5</v>
      </c>
      <c s="6" t="s">
        <v>6349</v>
      </c>
      <c s="36" t="s">
        <v>151</v>
      </c>
      <c s="37">
        <v>221.77</v>
      </c>
      <c s="36">
        <v>0.0003</v>
      </c>
      <c s="36">
        <f>ROUND(G1783*H1783,6)</f>
      </c>
      <c r="L1783" s="38">
        <v>0</v>
      </c>
      <c s="32">
        <f>ROUND(ROUND(L1783,2)*ROUND(G1783,3),2)</f>
      </c>
      <c s="36" t="s">
        <v>4573</v>
      </c>
      <c>
        <f>(M1783*21)/100</f>
      </c>
      <c t="s">
        <v>28</v>
      </c>
    </row>
    <row r="1784" spans="1:5" ht="51">
      <c r="A1784" s="35" t="s">
        <v>57</v>
      </c>
      <c r="E1784" s="39" t="s">
        <v>6350</v>
      </c>
    </row>
    <row r="1785" spans="1:5" ht="38.25">
      <c r="A1785" s="35" t="s">
        <v>59</v>
      </c>
      <c r="E1785" s="40" t="s">
        <v>6351</v>
      </c>
    </row>
    <row r="1786" spans="1:5" ht="12.75">
      <c r="A1786" t="s">
        <v>60</v>
      </c>
      <c r="E1786" s="39" t="s">
        <v>5</v>
      </c>
    </row>
    <row r="1787" spans="1:16" ht="12.75">
      <c r="A1787" t="s">
        <v>50</v>
      </c>
      <c s="34" t="s">
        <v>6352</v>
      </c>
      <c s="34" t="s">
        <v>6353</v>
      </c>
      <c s="35" t="s">
        <v>5</v>
      </c>
      <c s="6" t="s">
        <v>6354</v>
      </c>
      <c s="36" t="s">
        <v>69</v>
      </c>
      <c s="37">
        <v>175.2</v>
      </c>
      <c s="36">
        <v>0.00058</v>
      </c>
      <c s="36">
        <f>ROUND(G1787*H1787,6)</f>
      </c>
      <c r="L1787" s="38">
        <v>0</v>
      </c>
      <c s="32">
        <f>ROUND(ROUND(L1787,2)*ROUND(G1787,3),2)</f>
      </c>
      <c s="36" t="s">
        <v>4573</v>
      </c>
      <c>
        <f>(M1787*21)/100</f>
      </c>
      <c t="s">
        <v>28</v>
      </c>
    </row>
    <row r="1788" spans="1:5" ht="63.75">
      <c r="A1788" s="35" t="s">
        <v>57</v>
      </c>
      <c r="E1788" s="39" t="s">
        <v>6355</v>
      </c>
    </row>
    <row r="1789" spans="1:5" ht="331.5">
      <c r="A1789" s="35" t="s">
        <v>59</v>
      </c>
      <c r="E1789" s="42" t="s">
        <v>6356</v>
      </c>
    </row>
    <row r="1790" spans="1:5" ht="12.75">
      <c r="A1790" t="s">
        <v>60</v>
      </c>
      <c r="E1790" s="39" t="s">
        <v>5</v>
      </c>
    </row>
    <row r="1791" spans="1:16" ht="12.75">
      <c r="A1791" t="s">
        <v>50</v>
      </c>
      <c s="34" t="s">
        <v>6357</v>
      </c>
      <c s="34" t="s">
        <v>6358</v>
      </c>
      <c s="35" t="s">
        <v>5</v>
      </c>
      <c s="6" t="s">
        <v>6359</v>
      </c>
      <c s="36" t="s">
        <v>151</v>
      </c>
      <c s="37">
        <v>146.6</v>
      </c>
      <c s="36">
        <v>0</v>
      </c>
      <c s="36">
        <f>ROUND(G1791*H1791,6)</f>
      </c>
      <c r="L1791" s="38">
        <v>0</v>
      </c>
      <c s="32">
        <f>ROUND(ROUND(L1791,2)*ROUND(G1791,3),2)</f>
      </c>
      <c s="36" t="s">
        <v>4573</v>
      </c>
      <c>
        <f>(M1791*21)/100</f>
      </c>
      <c t="s">
        <v>28</v>
      </c>
    </row>
    <row r="1792" spans="1:5" ht="25.5">
      <c r="A1792" s="35" t="s">
        <v>57</v>
      </c>
      <c r="E1792" s="39" t="s">
        <v>6360</v>
      </c>
    </row>
    <row r="1793" spans="1:5" ht="76.5">
      <c r="A1793" s="35" t="s">
        <v>59</v>
      </c>
      <c r="E1793" s="40" t="s">
        <v>6361</v>
      </c>
    </row>
    <row r="1794" spans="1:5" ht="12.75">
      <c r="A1794" t="s">
        <v>60</v>
      </c>
      <c r="E1794" s="39" t="s">
        <v>5</v>
      </c>
    </row>
    <row r="1795" spans="1:16" ht="12.75">
      <c r="A1795" t="s">
        <v>50</v>
      </c>
      <c s="34" t="s">
        <v>6362</v>
      </c>
      <c s="34" t="s">
        <v>6363</v>
      </c>
      <c s="35" t="s">
        <v>5</v>
      </c>
      <c s="6" t="s">
        <v>6364</v>
      </c>
      <c s="36" t="s">
        <v>151</v>
      </c>
      <c s="37">
        <v>72.43</v>
      </c>
      <c s="36">
        <v>0.0075</v>
      </c>
      <c s="36">
        <f>ROUND(G1795*H1795,6)</f>
      </c>
      <c r="L1795" s="38">
        <v>0</v>
      </c>
      <c s="32">
        <f>ROUND(ROUND(L1795,2)*ROUND(G1795,3),2)</f>
      </c>
      <c s="36" t="s">
        <v>4573</v>
      </c>
      <c>
        <f>(M1795*21)/100</f>
      </c>
      <c t="s">
        <v>28</v>
      </c>
    </row>
    <row r="1796" spans="1:5" ht="51">
      <c r="A1796" s="35" t="s">
        <v>57</v>
      </c>
      <c r="E1796" s="39" t="s">
        <v>6365</v>
      </c>
    </row>
    <row r="1797" spans="1:5" ht="216.75">
      <c r="A1797" s="35" t="s">
        <v>59</v>
      </c>
      <c r="E1797" s="42" t="s">
        <v>6366</v>
      </c>
    </row>
    <row r="1798" spans="1:5" ht="12.75">
      <c r="A1798" t="s">
        <v>60</v>
      </c>
      <c r="E1798" s="39" t="s">
        <v>5</v>
      </c>
    </row>
    <row r="1799" spans="1:16" ht="25.5">
      <c r="A1799" t="s">
        <v>50</v>
      </c>
      <c s="34" t="s">
        <v>6367</v>
      </c>
      <c s="34" t="s">
        <v>6368</v>
      </c>
      <c s="35" t="s">
        <v>5</v>
      </c>
      <c s="6" t="s">
        <v>6369</v>
      </c>
      <c s="36" t="s">
        <v>151</v>
      </c>
      <c s="37">
        <v>132.09</v>
      </c>
      <c s="36">
        <v>0.009</v>
      </c>
      <c s="36">
        <f>ROUND(G1799*H1799,6)</f>
      </c>
      <c r="L1799" s="38">
        <v>0</v>
      </c>
      <c s="32">
        <f>ROUND(ROUND(L1799,2)*ROUND(G1799,3),2)</f>
      </c>
      <c s="36" t="s">
        <v>4573</v>
      </c>
      <c>
        <f>(M1799*21)/100</f>
      </c>
      <c t="s">
        <v>28</v>
      </c>
    </row>
    <row r="1800" spans="1:5" ht="51">
      <c r="A1800" s="35" t="s">
        <v>57</v>
      </c>
      <c r="E1800" s="39" t="s">
        <v>6370</v>
      </c>
    </row>
    <row r="1801" spans="1:5" ht="12.75">
      <c r="A1801" s="35" t="s">
        <v>59</v>
      </c>
      <c r="E1801" s="40" t="s">
        <v>5</v>
      </c>
    </row>
    <row r="1802" spans="1:5" ht="12.75">
      <c r="A1802" t="s">
        <v>60</v>
      </c>
      <c r="E1802" s="39" t="s">
        <v>5</v>
      </c>
    </row>
    <row r="1803" spans="1:16" ht="25.5">
      <c r="A1803" t="s">
        <v>50</v>
      </c>
      <c s="34" t="s">
        <v>6371</v>
      </c>
      <c s="34" t="s">
        <v>6372</v>
      </c>
      <c s="35" t="s">
        <v>5</v>
      </c>
      <c s="6" t="s">
        <v>6373</v>
      </c>
      <c s="36" t="s">
        <v>151</v>
      </c>
      <c s="37">
        <v>48.15</v>
      </c>
      <c s="36">
        <v>0</v>
      </c>
      <c s="36">
        <f>ROUND(G1803*H1803,6)</f>
      </c>
      <c r="L1803" s="38">
        <v>0</v>
      </c>
      <c s="32">
        <f>ROUND(ROUND(L1803,2)*ROUND(G1803,3),2)</f>
      </c>
      <c s="36" t="s">
        <v>4573</v>
      </c>
      <c>
        <f>(M1803*21)/100</f>
      </c>
      <c t="s">
        <v>28</v>
      </c>
    </row>
    <row r="1804" spans="1:5" ht="38.25">
      <c r="A1804" s="35" t="s">
        <v>57</v>
      </c>
      <c r="E1804" s="39" t="s">
        <v>6374</v>
      </c>
    </row>
    <row r="1805" spans="1:5" ht="12.75">
      <c r="A1805" s="35" t="s">
        <v>59</v>
      </c>
      <c r="E1805" s="40" t="s">
        <v>5</v>
      </c>
    </row>
    <row r="1806" spans="1:5" ht="12.75">
      <c r="A1806" t="s">
        <v>60</v>
      </c>
      <c r="E1806" s="39" t="s">
        <v>5</v>
      </c>
    </row>
    <row r="1807" spans="1:16" ht="25.5">
      <c r="A1807" t="s">
        <v>50</v>
      </c>
      <c s="34" t="s">
        <v>6375</v>
      </c>
      <c s="34" t="s">
        <v>6376</v>
      </c>
      <c s="35" t="s">
        <v>5</v>
      </c>
      <c s="6" t="s">
        <v>6377</v>
      </c>
      <c s="36" t="s">
        <v>151</v>
      </c>
      <c s="37">
        <v>116.12</v>
      </c>
      <c s="36">
        <v>0.00605</v>
      </c>
      <c s="36">
        <f>ROUND(G1807*H1807,6)</f>
      </c>
      <c r="L1807" s="38">
        <v>0</v>
      </c>
      <c s="32">
        <f>ROUND(ROUND(L1807,2)*ROUND(G1807,3),2)</f>
      </c>
      <c s="36" t="s">
        <v>4573</v>
      </c>
      <c>
        <f>(M1807*21)/100</f>
      </c>
      <c t="s">
        <v>28</v>
      </c>
    </row>
    <row r="1808" spans="1:5" ht="76.5">
      <c r="A1808" s="35" t="s">
        <v>57</v>
      </c>
      <c r="E1808" s="39" t="s">
        <v>6378</v>
      </c>
    </row>
    <row r="1809" spans="1:5" ht="102">
      <c r="A1809" s="35" t="s">
        <v>59</v>
      </c>
      <c r="E1809" s="42" t="s">
        <v>6379</v>
      </c>
    </row>
    <row r="1810" spans="1:5" ht="12.75">
      <c r="A1810" t="s">
        <v>60</v>
      </c>
      <c r="E1810" s="39" t="s">
        <v>5</v>
      </c>
    </row>
    <row r="1811" spans="1:16" ht="25.5">
      <c r="A1811" t="s">
        <v>50</v>
      </c>
      <c s="34" t="s">
        <v>6380</v>
      </c>
      <c s="34" t="s">
        <v>6381</v>
      </c>
      <c s="35" t="s">
        <v>5</v>
      </c>
      <c s="6" t="s">
        <v>6382</v>
      </c>
      <c s="36" t="s">
        <v>151</v>
      </c>
      <c s="37">
        <v>80.032</v>
      </c>
      <c s="36">
        <v>0.009</v>
      </c>
      <c s="36">
        <f>ROUND(G1811*H1811,6)</f>
      </c>
      <c r="L1811" s="38">
        <v>0</v>
      </c>
      <c s="32">
        <f>ROUND(ROUND(L1811,2)*ROUND(G1811,3),2)</f>
      </c>
      <c s="36" t="s">
        <v>4573</v>
      </c>
      <c>
        <f>(M1811*21)/100</f>
      </c>
      <c t="s">
        <v>28</v>
      </c>
    </row>
    <row r="1812" spans="1:5" ht="76.5">
      <c r="A1812" s="35" t="s">
        <v>57</v>
      </c>
      <c r="E1812" s="39" t="s">
        <v>6383</v>
      </c>
    </row>
    <row r="1813" spans="1:5" ht="165.75">
      <c r="A1813" s="35" t="s">
        <v>59</v>
      </c>
      <c r="E1813" s="42" t="s">
        <v>6384</v>
      </c>
    </row>
    <row r="1814" spans="1:5" ht="12.75">
      <c r="A1814" t="s">
        <v>60</v>
      </c>
      <c r="E1814" s="39" t="s">
        <v>5</v>
      </c>
    </row>
    <row r="1815" spans="1:16" ht="12.75">
      <c r="A1815" t="s">
        <v>50</v>
      </c>
      <c s="34" t="s">
        <v>6385</v>
      </c>
      <c s="34" t="s">
        <v>6386</v>
      </c>
      <c s="35" t="s">
        <v>5</v>
      </c>
      <c s="6" t="s">
        <v>6387</v>
      </c>
      <c s="36" t="s">
        <v>55</v>
      </c>
      <c s="37">
        <v>11.96</v>
      </c>
      <c s="36">
        <v>0</v>
      </c>
      <c s="36">
        <f>ROUND(G1815*H1815,6)</f>
      </c>
      <c r="L1815" s="38">
        <v>0</v>
      </c>
      <c s="32">
        <f>ROUND(ROUND(L1815,2)*ROUND(G1815,3),2)</f>
      </c>
      <c s="36" t="s">
        <v>4573</v>
      </c>
      <c>
        <f>(M1815*21)/100</f>
      </c>
      <c t="s">
        <v>28</v>
      </c>
    </row>
    <row r="1816" spans="1:5" ht="63.75">
      <c r="A1816" s="35" t="s">
        <v>57</v>
      </c>
      <c r="E1816" s="39" t="s">
        <v>6388</v>
      </c>
    </row>
    <row r="1817" spans="1:5" ht="12.75">
      <c r="A1817" s="35" t="s">
        <v>59</v>
      </c>
      <c r="E1817" s="40" t="s">
        <v>6389</v>
      </c>
    </row>
    <row r="1818" spans="1:5" ht="12.75">
      <c r="A1818" t="s">
        <v>60</v>
      </c>
      <c r="E1818" s="39" t="s">
        <v>5</v>
      </c>
    </row>
    <row r="1819" spans="1:16" ht="12.75">
      <c r="A1819" t="s">
        <v>50</v>
      </c>
      <c s="34" t="s">
        <v>6390</v>
      </c>
      <c s="34" t="s">
        <v>6391</v>
      </c>
      <c s="35" t="s">
        <v>5</v>
      </c>
      <c s="6" t="s">
        <v>6392</v>
      </c>
      <c s="36" t="s">
        <v>55</v>
      </c>
      <c s="37">
        <v>11.96</v>
      </c>
      <c s="36">
        <v>0</v>
      </c>
      <c s="36">
        <f>ROUND(G1819*H1819,6)</f>
      </c>
      <c r="L1819" s="38">
        <v>0</v>
      </c>
      <c s="32">
        <f>ROUND(ROUND(L1819,2)*ROUND(G1819,3),2)</f>
      </c>
      <c s="36" t="s">
        <v>4573</v>
      </c>
      <c>
        <f>(M1819*21)/100</f>
      </c>
      <c t="s">
        <v>28</v>
      </c>
    </row>
    <row r="1820" spans="1:5" ht="63.75">
      <c r="A1820" s="35" t="s">
        <v>57</v>
      </c>
      <c r="E1820" s="39" t="s">
        <v>6393</v>
      </c>
    </row>
    <row r="1821" spans="1:5" ht="12.75">
      <c r="A1821" s="35" t="s">
        <v>59</v>
      </c>
      <c r="E1821" s="40" t="s">
        <v>6389</v>
      </c>
    </row>
    <row r="1822" spans="1:5" ht="12.75">
      <c r="A1822" t="s">
        <v>60</v>
      </c>
      <c r="E1822" s="39" t="s">
        <v>5</v>
      </c>
    </row>
    <row r="1823" spans="1:13" ht="12.75">
      <c r="A1823" t="s">
        <v>47</v>
      </c>
      <c r="C1823" s="31" t="s">
        <v>6394</v>
      </c>
      <c r="E1823" s="33" t="s">
        <v>6395</v>
      </c>
      <c r="J1823" s="32">
        <f>0</f>
      </c>
      <c s="32">
        <f>0</f>
      </c>
      <c s="32">
        <f>0+L1824+L1828+L1832+L1836+L1840+L1844+L1848+L1852+L1856+L1860+L1864+L1868</f>
      </c>
      <c s="32">
        <f>0+M1824+M1828+M1832+M1836+M1840+M1844+M1848+M1852+M1856+M1860+M1864+M1868</f>
      </c>
    </row>
    <row r="1824" spans="1:16" ht="12.75">
      <c r="A1824" t="s">
        <v>50</v>
      </c>
      <c s="34" t="s">
        <v>6396</v>
      </c>
      <c s="34" t="s">
        <v>6397</v>
      </c>
      <c s="35" t="s">
        <v>5</v>
      </c>
      <c s="6" t="s">
        <v>6398</v>
      </c>
      <c s="36" t="s">
        <v>151</v>
      </c>
      <c s="37">
        <v>174.099</v>
      </c>
      <c s="36">
        <v>0.00011</v>
      </c>
      <c s="36">
        <f>ROUND(G1824*H1824,6)</f>
      </c>
      <c r="L1824" s="38">
        <v>0</v>
      </c>
      <c s="32">
        <f>ROUND(ROUND(L1824,2)*ROUND(G1824,3),2)</f>
      </c>
      <c s="36" t="s">
        <v>56</v>
      </c>
      <c>
        <f>(M1824*21)/100</f>
      </c>
      <c t="s">
        <v>28</v>
      </c>
    </row>
    <row r="1825" spans="1:5" ht="12.75">
      <c r="A1825" s="35" t="s">
        <v>57</v>
      </c>
      <c r="E1825" s="39" t="s">
        <v>6398</v>
      </c>
    </row>
    <row r="1826" spans="1:5" ht="51">
      <c r="A1826" s="35" t="s">
        <v>59</v>
      </c>
      <c r="E1826" s="40" t="s">
        <v>6399</v>
      </c>
    </row>
    <row r="1827" spans="1:5" ht="12.75">
      <c r="A1827" t="s">
        <v>60</v>
      </c>
      <c r="E1827" s="39" t="s">
        <v>5</v>
      </c>
    </row>
    <row r="1828" spans="1:16" ht="12.75">
      <c r="A1828" t="s">
        <v>50</v>
      </c>
      <c s="34" t="s">
        <v>6400</v>
      </c>
      <c s="34" t="s">
        <v>6401</v>
      </c>
      <c s="35" t="s">
        <v>5</v>
      </c>
      <c s="6" t="s">
        <v>6402</v>
      </c>
      <c s="36" t="s">
        <v>151</v>
      </c>
      <c s="37">
        <v>154.418</v>
      </c>
      <c s="36">
        <v>0.0008</v>
      </c>
      <c s="36">
        <f>ROUND(G1828*H1828,6)</f>
      </c>
      <c r="L1828" s="38">
        <v>0</v>
      </c>
      <c s="32">
        <f>ROUND(ROUND(L1828,2)*ROUND(G1828,3),2)</f>
      </c>
      <c s="36" t="s">
        <v>56</v>
      </c>
      <c>
        <f>(M1828*21)/100</f>
      </c>
      <c t="s">
        <v>28</v>
      </c>
    </row>
    <row r="1829" spans="1:5" ht="12.75">
      <c r="A1829" s="35" t="s">
        <v>57</v>
      </c>
      <c r="E1829" s="39" t="s">
        <v>6402</v>
      </c>
    </row>
    <row r="1830" spans="1:5" ht="51">
      <c r="A1830" s="35" t="s">
        <v>59</v>
      </c>
      <c r="E1830" s="40" t="s">
        <v>6403</v>
      </c>
    </row>
    <row r="1831" spans="1:5" ht="12.75">
      <c r="A1831" t="s">
        <v>60</v>
      </c>
      <c r="E1831" s="39" t="s">
        <v>5</v>
      </c>
    </row>
    <row r="1832" spans="1:16" ht="12.75">
      <c r="A1832" t="s">
        <v>50</v>
      </c>
      <c s="34" t="s">
        <v>6404</v>
      </c>
      <c s="34" t="s">
        <v>6405</v>
      </c>
      <c s="35" t="s">
        <v>5</v>
      </c>
      <c s="6" t="s">
        <v>6406</v>
      </c>
      <c s="36" t="s">
        <v>151</v>
      </c>
      <c s="37">
        <v>166.529</v>
      </c>
      <c s="36">
        <v>0.0064</v>
      </c>
      <c s="36">
        <f>ROUND(G1832*H1832,6)</f>
      </c>
      <c r="L1832" s="38">
        <v>0</v>
      </c>
      <c s="32">
        <f>ROUND(ROUND(L1832,2)*ROUND(G1832,3),2)</f>
      </c>
      <c s="36" t="s">
        <v>56</v>
      </c>
      <c>
        <f>(M1832*21)/100</f>
      </c>
      <c t="s">
        <v>28</v>
      </c>
    </row>
    <row r="1833" spans="1:5" ht="12.75">
      <c r="A1833" s="35" t="s">
        <v>57</v>
      </c>
      <c r="E1833" s="39" t="s">
        <v>6406</v>
      </c>
    </row>
    <row r="1834" spans="1:5" ht="51">
      <c r="A1834" s="35" t="s">
        <v>59</v>
      </c>
      <c r="E1834" s="40" t="s">
        <v>6407</v>
      </c>
    </row>
    <row r="1835" spans="1:5" ht="12.75">
      <c r="A1835" t="s">
        <v>60</v>
      </c>
      <c r="E1835" s="39" t="s">
        <v>5</v>
      </c>
    </row>
    <row r="1836" spans="1:16" ht="12.75">
      <c r="A1836" t="s">
        <v>50</v>
      </c>
      <c s="34" t="s">
        <v>6408</v>
      </c>
      <c s="34" t="s">
        <v>6409</v>
      </c>
      <c s="35" t="s">
        <v>5</v>
      </c>
      <c s="6" t="s">
        <v>6410</v>
      </c>
      <c s="36" t="s">
        <v>69</v>
      </c>
      <c s="37">
        <v>173.151</v>
      </c>
      <c s="36">
        <v>0.0002</v>
      </c>
      <c s="36">
        <f>ROUND(G1836*H1836,6)</f>
      </c>
      <c r="L1836" s="38">
        <v>0</v>
      </c>
      <c s="32">
        <f>ROUND(ROUND(L1836,2)*ROUND(G1836,3),2)</f>
      </c>
      <c s="36" t="s">
        <v>56</v>
      </c>
      <c>
        <f>(M1836*21)/100</f>
      </c>
      <c t="s">
        <v>28</v>
      </c>
    </row>
    <row r="1837" spans="1:5" ht="12.75">
      <c r="A1837" s="35" t="s">
        <v>57</v>
      </c>
      <c r="E1837" s="39" t="s">
        <v>6410</v>
      </c>
    </row>
    <row r="1838" spans="1:5" ht="51">
      <c r="A1838" s="35" t="s">
        <v>59</v>
      </c>
      <c r="E1838" s="40" t="s">
        <v>6411</v>
      </c>
    </row>
    <row r="1839" spans="1:5" ht="12.75">
      <c r="A1839" t="s">
        <v>60</v>
      </c>
      <c r="E1839" s="39" t="s">
        <v>5</v>
      </c>
    </row>
    <row r="1840" spans="1:16" ht="12.75">
      <c r="A1840" t="s">
        <v>50</v>
      </c>
      <c s="34" t="s">
        <v>6412</v>
      </c>
      <c s="34" t="s">
        <v>6413</v>
      </c>
      <c s="35" t="s">
        <v>5</v>
      </c>
      <c s="6" t="s">
        <v>6414</v>
      </c>
      <c s="36" t="s">
        <v>151</v>
      </c>
      <c s="37">
        <v>151.39</v>
      </c>
      <c s="36">
        <v>0</v>
      </c>
      <c s="36">
        <f>ROUND(G1840*H1840,6)</f>
      </c>
      <c r="L1840" s="38">
        <v>0</v>
      </c>
      <c s="32">
        <f>ROUND(ROUND(L1840,2)*ROUND(G1840,3),2)</f>
      </c>
      <c s="36" t="s">
        <v>4573</v>
      </c>
      <c>
        <f>(M1840*21)/100</f>
      </c>
      <c t="s">
        <v>28</v>
      </c>
    </row>
    <row r="1841" spans="1:5" ht="38.25">
      <c r="A1841" s="35" t="s">
        <v>57</v>
      </c>
      <c r="E1841" s="39" t="s">
        <v>6415</v>
      </c>
    </row>
    <row r="1842" spans="1:5" ht="63.75">
      <c r="A1842" s="35" t="s">
        <v>59</v>
      </c>
      <c r="E1842" s="42" t="s">
        <v>6416</v>
      </c>
    </row>
    <row r="1843" spans="1:5" ht="12.75">
      <c r="A1843" t="s">
        <v>60</v>
      </c>
      <c r="E1843" s="39" t="s">
        <v>5</v>
      </c>
    </row>
    <row r="1844" spans="1:16" ht="12.75">
      <c r="A1844" t="s">
        <v>50</v>
      </c>
      <c s="34" t="s">
        <v>6417</v>
      </c>
      <c s="34" t="s">
        <v>6418</v>
      </c>
      <c s="35" t="s">
        <v>5</v>
      </c>
      <c s="6" t="s">
        <v>6419</v>
      </c>
      <c s="36" t="s">
        <v>151</v>
      </c>
      <c s="37">
        <v>151.39</v>
      </c>
      <c s="36">
        <v>3E-05</v>
      </c>
      <c s="36">
        <f>ROUND(G1844*H1844,6)</f>
      </c>
      <c r="L1844" s="38">
        <v>0</v>
      </c>
      <c s="32">
        <f>ROUND(ROUND(L1844,2)*ROUND(G1844,3),2)</f>
      </c>
      <c s="36" t="s">
        <v>4573</v>
      </c>
      <c>
        <f>(M1844*21)/100</f>
      </c>
      <c t="s">
        <v>28</v>
      </c>
    </row>
    <row r="1845" spans="1:5" ht="51">
      <c r="A1845" s="35" t="s">
        <v>57</v>
      </c>
      <c r="E1845" s="39" t="s">
        <v>6420</v>
      </c>
    </row>
    <row r="1846" spans="1:5" ht="63.75">
      <c r="A1846" s="35" t="s">
        <v>59</v>
      </c>
      <c r="E1846" s="42" t="s">
        <v>6416</v>
      </c>
    </row>
    <row r="1847" spans="1:5" ht="12.75">
      <c r="A1847" t="s">
        <v>60</v>
      </c>
      <c r="E1847" s="39" t="s">
        <v>5</v>
      </c>
    </row>
    <row r="1848" spans="1:16" ht="12.75">
      <c r="A1848" t="s">
        <v>50</v>
      </c>
      <c s="34" t="s">
        <v>6421</v>
      </c>
      <c s="34" t="s">
        <v>6422</v>
      </c>
      <c s="35" t="s">
        <v>5</v>
      </c>
      <c s="6" t="s">
        <v>6423</v>
      </c>
      <c s="36" t="s">
        <v>69</v>
      </c>
      <c s="37">
        <v>157.41</v>
      </c>
      <c s="36">
        <v>0</v>
      </c>
      <c s="36">
        <f>ROUND(G1848*H1848,6)</f>
      </c>
      <c r="L1848" s="38">
        <v>0</v>
      </c>
      <c s="32">
        <f>ROUND(ROUND(L1848,2)*ROUND(G1848,3),2)</f>
      </c>
      <c s="36" t="s">
        <v>4573</v>
      </c>
      <c>
        <f>(M1848*21)/100</f>
      </c>
      <c t="s">
        <v>28</v>
      </c>
    </row>
    <row r="1849" spans="1:5" ht="25.5">
      <c r="A1849" s="35" t="s">
        <v>57</v>
      </c>
      <c r="E1849" s="39" t="s">
        <v>6424</v>
      </c>
    </row>
    <row r="1850" spans="1:5" ht="63.75">
      <c r="A1850" s="35" t="s">
        <v>59</v>
      </c>
      <c r="E1850" s="42" t="s">
        <v>6425</v>
      </c>
    </row>
    <row r="1851" spans="1:5" ht="12.75">
      <c r="A1851" t="s">
        <v>60</v>
      </c>
      <c r="E1851" s="39" t="s">
        <v>5</v>
      </c>
    </row>
    <row r="1852" spans="1:16" ht="25.5">
      <c r="A1852" t="s">
        <v>50</v>
      </c>
      <c s="34" t="s">
        <v>6426</v>
      </c>
      <c s="34" t="s">
        <v>6427</v>
      </c>
      <c s="35" t="s">
        <v>5</v>
      </c>
      <c s="6" t="s">
        <v>6428</v>
      </c>
      <c s="36" t="s">
        <v>151</v>
      </c>
      <c s="37">
        <v>151.39</v>
      </c>
      <c s="36">
        <v>0.00014</v>
      </c>
      <c s="36">
        <f>ROUND(G1852*H1852,6)</f>
      </c>
      <c r="L1852" s="38">
        <v>0</v>
      </c>
      <c s="32">
        <f>ROUND(ROUND(L1852,2)*ROUND(G1852,3),2)</f>
      </c>
      <c s="36" t="s">
        <v>4573</v>
      </c>
      <c>
        <f>(M1852*21)/100</f>
      </c>
      <c t="s">
        <v>28</v>
      </c>
    </row>
    <row r="1853" spans="1:5" ht="63.75">
      <c r="A1853" s="35" t="s">
        <v>57</v>
      </c>
      <c r="E1853" s="39" t="s">
        <v>6429</v>
      </c>
    </row>
    <row r="1854" spans="1:5" ht="63.75">
      <c r="A1854" s="35" t="s">
        <v>59</v>
      </c>
      <c r="E1854" s="42" t="s">
        <v>6416</v>
      </c>
    </row>
    <row r="1855" spans="1:5" ht="12.75">
      <c r="A1855" t="s">
        <v>60</v>
      </c>
      <c r="E1855" s="39" t="s">
        <v>5</v>
      </c>
    </row>
    <row r="1856" spans="1:16" ht="12.75">
      <c r="A1856" t="s">
        <v>50</v>
      </c>
      <c s="34" t="s">
        <v>6430</v>
      </c>
      <c s="34" t="s">
        <v>6431</v>
      </c>
      <c s="35" t="s">
        <v>5</v>
      </c>
      <c s="6" t="s">
        <v>6432</v>
      </c>
      <c s="36" t="s">
        <v>151</v>
      </c>
      <c s="37">
        <v>151.39</v>
      </c>
      <c s="36">
        <v>0</v>
      </c>
      <c s="36">
        <f>ROUND(G1856*H1856,6)</f>
      </c>
      <c r="L1856" s="38">
        <v>0</v>
      </c>
      <c s="32">
        <f>ROUND(ROUND(L1856,2)*ROUND(G1856,3),2)</f>
      </c>
      <c s="36" t="s">
        <v>4573</v>
      </c>
      <c>
        <f>(M1856*21)/100</f>
      </c>
      <c t="s">
        <v>28</v>
      </c>
    </row>
    <row r="1857" spans="1:5" ht="51">
      <c r="A1857" s="35" t="s">
        <v>57</v>
      </c>
      <c r="E1857" s="39" t="s">
        <v>6433</v>
      </c>
    </row>
    <row r="1858" spans="1:5" ht="63.75">
      <c r="A1858" s="35" t="s">
        <v>59</v>
      </c>
      <c r="E1858" s="42" t="s">
        <v>6416</v>
      </c>
    </row>
    <row r="1859" spans="1:5" ht="12.75">
      <c r="A1859" t="s">
        <v>60</v>
      </c>
      <c r="E1859" s="39" t="s">
        <v>5</v>
      </c>
    </row>
    <row r="1860" spans="1:16" ht="12.75">
      <c r="A1860" t="s">
        <v>50</v>
      </c>
      <c s="34" t="s">
        <v>6434</v>
      </c>
      <c s="34" t="s">
        <v>6435</v>
      </c>
      <c s="35" t="s">
        <v>5</v>
      </c>
      <c s="6" t="s">
        <v>6436</v>
      </c>
      <c s="36" t="s">
        <v>151</v>
      </c>
      <c s="37">
        <v>151.39</v>
      </c>
      <c s="36">
        <v>0</v>
      </c>
      <c s="36">
        <f>ROUND(G1860*H1860,6)</f>
      </c>
      <c r="L1860" s="38">
        <v>0</v>
      </c>
      <c s="32">
        <f>ROUND(ROUND(L1860,2)*ROUND(G1860,3),2)</f>
      </c>
      <c s="36" t="s">
        <v>4573</v>
      </c>
      <c>
        <f>(M1860*21)/100</f>
      </c>
      <c t="s">
        <v>28</v>
      </c>
    </row>
    <row r="1861" spans="1:5" ht="51">
      <c r="A1861" s="35" t="s">
        <v>57</v>
      </c>
      <c r="E1861" s="39" t="s">
        <v>6437</v>
      </c>
    </row>
    <row r="1862" spans="1:5" ht="63.75">
      <c r="A1862" s="35" t="s">
        <v>59</v>
      </c>
      <c r="E1862" s="42" t="s">
        <v>6416</v>
      </c>
    </row>
    <row r="1863" spans="1:5" ht="12.75">
      <c r="A1863" t="s">
        <v>60</v>
      </c>
      <c r="E1863" s="39" t="s">
        <v>5</v>
      </c>
    </row>
    <row r="1864" spans="1:16" ht="12.75">
      <c r="A1864" t="s">
        <v>50</v>
      </c>
      <c s="34" t="s">
        <v>6438</v>
      </c>
      <c s="34" t="s">
        <v>6439</v>
      </c>
      <c s="35" t="s">
        <v>5</v>
      </c>
      <c s="6" t="s">
        <v>6440</v>
      </c>
      <c s="36" t="s">
        <v>55</v>
      </c>
      <c s="37">
        <v>1.26</v>
      </c>
      <c s="36">
        <v>0</v>
      </c>
      <c s="36">
        <f>ROUND(G1864*H1864,6)</f>
      </c>
      <c r="L1864" s="38">
        <v>0</v>
      </c>
      <c s="32">
        <f>ROUND(ROUND(L1864,2)*ROUND(G1864,3),2)</f>
      </c>
      <c s="36" t="s">
        <v>4573</v>
      </c>
      <c>
        <f>(M1864*21)/100</f>
      </c>
      <c t="s">
        <v>28</v>
      </c>
    </row>
    <row r="1865" spans="1:5" ht="63.75">
      <c r="A1865" s="35" t="s">
        <v>57</v>
      </c>
      <c r="E1865" s="39" t="s">
        <v>6441</v>
      </c>
    </row>
    <row r="1866" spans="1:5" ht="12.75">
      <c r="A1866" s="35" t="s">
        <v>59</v>
      </c>
      <c r="E1866" s="40" t="s">
        <v>6442</v>
      </c>
    </row>
    <row r="1867" spans="1:5" ht="12.75">
      <c r="A1867" t="s">
        <v>60</v>
      </c>
      <c r="E1867" s="39" t="s">
        <v>5</v>
      </c>
    </row>
    <row r="1868" spans="1:16" ht="12.75">
      <c r="A1868" t="s">
        <v>50</v>
      </c>
      <c s="34" t="s">
        <v>6443</v>
      </c>
      <c s="34" t="s">
        <v>6444</v>
      </c>
      <c s="35" t="s">
        <v>5</v>
      </c>
      <c s="6" t="s">
        <v>6445</v>
      </c>
      <c s="36" t="s">
        <v>55</v>
      </c>
      <c s="37">
        <v>1.26</v>
      </c>
      <c s="36">
        <v>0</v>
      </c>
      <c s="36">
        <f>ROUND(G1868*H1868,6)</f>
      </c>
      <c r="L1868" s="38">
        <v>0</v>
      </c>
      <c s="32">
        <f>ROUND(ROUND(L1868,2)*ROUND(G1868,3),2)</f>
      </c>
      <c s="36" t="s">
        <v>4573</v>
      </c>
      <c>
        <f>(M1868*21)/100</f>
      </c>
      <c t="s">
        <v>28</v>
      </c>
    </row>
    <row r="1869" spans="1:5" ht="63.75">
      <c r="A1869" s="35" t="s">
        <v>57</v>
      </c>
      <c r="E1869" s="39" t="s">
        <v>6446</v>
      </c>
    </row>
    <row r="1870" spans="1:5" ht="12.75">
      <c r="A1870" s="35" t="s">
        <v>59</v>
      </c>
      <c r="E1870" s="40" t="s">
        <v>6442</v>
      </c>
    </row>
    <row r="1871" spans="1:5" ht="12.75">
      <c r="A1871" t="s">
        <v>60</v>
      </c>
      <c r="E1871" s="39" t="s">
        <v>5</v>
      </c>
    </row>
    <row r="1872" spans="1:13" ht="12.75">
      <c r="A1872" t="s">
        <v>47</v>
      </c>
      <c r="C1872" s="31" t="s">
        <v>6447</v>
      </c>
      <c r="E1872" s="33" t="s">
        <v>6448</v>
      </c>
      <c r="J1872" s="32">
        <f>0</f>
      </c>
      <c s="32">
        <f>0</f>
      </c>
      <c s="32">
        <f>0+L1873+L1877+L1881+L1885+L1889+L1893+L1897</f>
      </c>
      <c s="32">
        <f>0+M1873+M1877+M1881+M1885+M1889+M1893+M1897</f>
      </c>
    </row>
    <row r="1873" spans="1:16" ht="12.75">
      <c r="A1873" t="s">
        <v>50</v>
      </c>
      <c s="34" t="s">
        <v>6449</v>
      </c>
      <c s="34" t="s">
        <v>6450</v>
      </c>
      <c s="35" t="s">
        <v>5</v>
      </c>
      <c s="6" t="s">
        <v>6451</v>
      </c>
      <c s="36" t="s">
        <v>151</v>
      </c>
      <c s="37">
        <v>89.635</v>
      </c>
      <c s="36">
        <v>0.00442</v>
      </c>
      <c s="36">
        <f>ROUND(G1873*H1873,6)</f>
      </c>
      <c r="L1873" s="38">
        <v>0</v>
      </c>
      <c s="32">
        <f>ROUND(ROUND(L1873,2)*ROUND(G1873,3),2)</f>
      </c>
      <c s="36" t="s">
        <v>56</v>
      </c>
      <c>
        <f>(M1873*21)/100</f>
      </c>
      <c t="s">
        <v>28</v>
      </c>
    </row>
    <row r="1874" spans="1:5" ht="12.75">
      <c r="A1874" s="35" t="s">
        <v>57</v>
      </c>
      <c r="E1874" s="39" t="s">
        <v>6451</v>
      </c>
    </row>
    <row r="1875" spans="1:5" ht="89.25">
      <c r="A1875" s="35" t="s">
        <v>59</v>
      </c>
      <c r="E1875" s="42" t="s">
        <v>6452</v>
      </c>
    </row>
    <row r="1876" spans="1:5" ht="12.75">
      <c r="A1876" t="s">
        <v>60</v>
      </c>
      <c r="E1876" s="39" t="s">
        <v>5</v>
      </c>
    </row>
    <row r="1877" spans="1:16" ht="12.75">
      <c r="A1877" t="s">
        <v>50</v>
      </c>
      <c s="34" t="s">
        <v>6453</v>
      </c>
      <c s="34" t="s">
        <v>6454</v>
      </c>
      <c s="35" t="s">
        <v>5</v>
      </c>
      <c s="6" t="s">
        <v>6455</v>
      </c>
      <c s="36" t="s">
        <v>151</v>
      </c>
      <c s="37">
        <v>40.98</v>
      </c>
      <c s="36">
        <v>3E-05</v>
      </c>
      <c s="36">
        <f>ROUND(G1877*H1877,6)</f>
      </c>
      <c r="L1877" s="38">
        <v>0</v>
      </c>
      <c s="32">
        <f>ROUND(ROUND(L1877,2)*ROUND(G1877,3),2)</f>
      </c>
      <c s="36" t="s">
        <v>4573</v>
      </c>
      <c>
        <f>(M1877*21)/100</f>
      </c>
      <c t="s">
        <v>28</v>
      </c>
    </row>
    <row r="1878" spans="1:5" ht="51">
      <c r="A1878" s="35" t="s">
        <v>57</v>
      </c>
      <c r="E1878" s="39" t="s">
        <v>6456</v>
      </c>
    </row>
    <row r="1879" spans="1:5" ht="51">
      <c r="A1879" s="35" t="s">
        <v>59</v>
      </c>
      <c r="E1879" s="42" t="s">
        <v>6457</v>
      </c>
    </row>
    <row r="1880" spans="1:5" ht="12.75">
      <c r="A1880" t="s">
        <v>60</v>
      </c>
      <c r="E1880" s="39" t="s">
        <v>5</v>
      </c>
    </row>
    <row r="1881" spans="1:16" ht="12.75">
      <c r="A1881" t="s">
        <v>50</v>
      </c>
      <c s="34" t="s">
        <v>6458</v>
      </c>
      <c s="34" t="s">
        <v>6459</v>
      </c>
      <c s="35" t="s">
        <v>5</v>
      </c>
      <c s="6" t="s">
        <v>6460</v>
      </c>
      <c s="36" t="s">
        <v>151</v>
      </c>
      <c s="37">
        <v>256.376</v>
      </c>
      <c s="36">
        <v>0</v>
      </c>
      <c s="36">
        <f>ROUND(G1881*H1881,6)</f>
      </c>
      <c r="L1881" s="38">
        <v>0</v>
      </c>
      <c s="32">
        <f>ROUND(ROUND(L1881,2)*ROUND(G1881,3),2)</f>
      </c>
      <c s="36" t="s">
        <v>4573</v>
      </c>
      <c>
        <f>(M1881*21)/100</f>
      </c>
      <c t="s">
        <v>28</v>
      </c>
    </row>
    <row r="1882" spans="1:5" ht="51">
      <c r="A1882" s="35" t="s">
        <v>57</v>
      </c>
      <c r="E1882" s="39" t="s">
        <v>6461</v>
      </c>
    </row>
    <row r="1883" spans="1:5" ht="242.25">
      <c r="A1883" s="35" t="s">
        <v>59</v>
      </c>
      <c r="E1883" s="40" t="s">
        <v>6462</v>
      </c>
    </row>
    <row r="1884" spans="1:5" ht="12.75">
      <c r="A1884" t="s">
        <v>60</v>
      </c>
      <c r="E1884" s="39" t="s">
        <v>5</v>
      </c>
    </row>
    <row r="1885" spans="1:16" ht="12.75">
      <c r="A1885" t="s">
        <v>50</v>
      </c>
      <c s="34" t="s">
        <v>6463</v>
      </c>
      <c s="34" t="s">
        <v>6464</v>
      </c>
      <c s="35" t="s">
        <v>5</v>
      </c>
      <c s="6" t="s">
        <v>6465</v>
      </c>
      <c s="36" t="s">
        <v>151</v>
      </c>
      <c s="37">
        <v>81.96</v>
      </c>
      <c s="36">
        <v>0.0006</v>
      </c>
      <c s="36">
        <f>ROUND(G1885*H1885,6)</f>
      </c>
      <c r="L1885" s="38">
        <v>0</v>
      </c>
      <c s="32">
        <f>ROUND(ROUND(L1885,2)*ROUND(G1885,3),2)</f>
      </c>
      <c s="36" t="s">
        <v>4573</v>
      </c>
      <c>
        <f>(M1885*21)/100</f>
      </c>
      <c t="s">
        <v>28</v>
      </c>
    </row>
    <row r="1886" spans="1:5" ht="38.25">
      <c r="A1886" s="35" t="s">
        <v>57</v>
      </c>
      <c r="E1886" s="39" t="s">
        <v>6466</v>
      </c>
    </row>
    <row r="1887" spans="1:5" ht="51">
      <c r="A1887" s="35" t="s">
        <v>59</v>
      </c>
      <c r="E1887" s="42" t="s">
        <v>6467</v>
      </c>
    </row>
    <row r="1888" spans="1:5" ht="12.75">
      <c r="A1888" t="s">
        <v>60</v>
      </c>
      <c r="E1888" s="39" t="s">
        <v>5</v>
      </c>
    </row>
    <row r="1889" spans="1:16" ht="12.75">
      <c r="A1889" t="s">
        <v>50</v>
      </c>
      <c s="34" t="s">
        <v>6468</v>
      </c>
      <c s="34" t="s">
        <v>6469</v>
      </c>
      <c s="35" t="s">
        <v>5</v>
      </c>
      <c s="6" t="s">
        <v>6470</v>
      </c>
      <c s="36" t="s">
        <v>69</v>
      </c>
      <c s="37">
        <v>34.07</v>
      </c>
      <c s="36">
        <v>3E-05</v>
      </c>
      <c s="36">
        <f>ROUND(G1889*H1889,6)</f>
      </c>
      <c r="L1889" s="38">
        <v>0</v>
      </c>
      <c s="32">
        <f>ROUND(ROUND(L1889,2)*ROUND(G1889,3),2)</f>
      </c>
      <c s="36" t="s">
        <v>4573</v>
      </c>
      <c>
        <f>(M1889*21)/100</f>
      </c>
      <c t="s">
        <v>28</v>
      </c>
    </row>
    <row r="1890" spans="1:5" ht="51">
      <c r="A1890" s="35" t="s">
        <v>57</v>
      </c>
      <c r="E1890" s="39" t="s">
        <v>6471</v>
      </c>
    </row>
    <row r="1891" spans="1:5" ht="51">
      <c r="A1891" s="35" t="s">
        <v>59</v>
      </c>
      <c r="E1891" s="42" t="s">
        <v>6472</v>
      </c>
    </row>
    <row r="1892" spans="1:5" ht="12.75">
      <c r="A1892" t="s">
        <v>60</v>
      </c>
      <c r="E1892" s="39" t="s">
        <v>5</v>
      </c>
    </row>
    <row r="1893" spans="1:16" ht="12.75">
      <c r="A1893" t="s">
        <v>50</v>
      </c>
      <c s="34" t="s">
        <v>6473</v>
      </c>
      <c s="34" t="s">
        <v>6474</v>
      </c>
      <c s="35" t="s">
        <v>5</v>
      </c>
      <c s="6" t="s">
        <v>6475</v>
      </c>
      <c s="36" t="s">
        <v>55</v>
      </c>
      <c s="37">
        <v>0.45</v>
      </c>
      <c s="36">
        <v>0</v>
      </c>
      <c s="36">
        <f>ROUND(G1893*H1893,6)</f>
      </c>
      <c r="L1893" s="38">
        <v>0</v>
      </c>
      <c s="32">
        <f>ROUND(ROUND(L1893,2)*ROUND(G1893,3),2)</f>
      </c>
      <c s="36" t="s">
        <v>4573</v>
      </c>
      <c>
        <f>(M1893*21)/100</f>
      </c>
      <c t="s">
        <v>28</v>
      </c>
    </row>
    <row r="1894" spans="1:5" ht="63.75">
      <c r="A1894" s="35" t="s">
        <v>57</v>
      </c>
      <c r="E1894" s="39" t="s">
        <v>6476</v>
      </c>
    </row>
    <row r="1895" spans="1:5" ht="12.75">
      <c r="A1895" s="35" t="s">
        <v>59</v>
      </c>
      <c r="E1895" s="40" t="s">
        <v>6477</v>
      </c>
    </row>
    <row r="1896" spans="1:5" ht="12.75">
      <c r="A1896" t="s">
        <v>60</v>
      </c>
      <c r="E1896" s="39" t="s">
        <v>5</v>
      </c>
    </row>
    <row r="1897" spans="1:16" ht="12.75">
      <c r="A1897" t="s">
        <v>50</v>
      </c>
      <c s="34" t="s">
        <v>6478</v>
      </c>
      <c s="34" t="s">
        <v>6479</v>
      </c>
      <c s="35" t="s">
        <v>5</v>
      </c>
      <c s="6" t="s">
        <v>6480</v>
      </c>
      <c s="36" t="s">
        <v>55</v>
      </c>
      <c s="37">
        <v>0.45</v>
      </c>
      <c s="36">
        <v>0</v>
      </c>
      <c s="36">
        <f>ROUND(G1897*H1897,6)</f>
      </c>
      <c r="L1897" s="38">
        <v>0</v>
      </c>
      <c s="32">
        <f>ROUND(ROUND(L1897,2)*ROUND(G1897,3),2)</f>
      </c>
      <c s="36" t="s">
        <v>4573</v>
      </c>
      <c>
        <f>(M1897*21)/100</f>
      </c>
      <c t="s">
        <v>28</v>
      </c>
    </row>
    <row r="1898" spans="1:5" ht="63.75">
      <c r="A1898" s="35" t="s">
        <v>57</v>
      </c>
      <c r="E1898" s="39" t="s">
        <v>6481</v>
      </c>
    </row>
    <row r="1899" spans="1:5" ht="12.75">
      <c r="A1899" s="35" t="s">
        <v>59</v>
      </c>
      <c r="E1899" s="40" t="s">
        <v>6477</v>
      </c>
    </row>
    <row r="1900" spans="1:5" ht="12.75">
      <c r="A1900" t="s">
        <v>60</v>
      </c>
      <c r="E1900" s="39" t="s">
        <v>5</v>
      </c>
    </row>
    <row r="1901" spans="1:13" ht="12.75">
      <c r="A1901" t="s">
        <v>47</v>
      </c>
      <c r="C1901" s="31" t="s">
        <v>6482</v>
      </c>
      <c r="E1901" s="33" t="s">
        <v>6483</v>
      </c>
      <c r="J1901" s="32">
        <f>0</f>
      </c>
      <c s="32">
        <f>0</f>
      </c>
      <c s="32">
        <f>0+L1902+L1906+L1910+L1914+L1918+L1922+L1926+L1930+L1934</f>
      </c>
      <c s="32">
        <f>0+M1902+M1906+M1910+M1914+M1918+M1922+M1926+M1930+M1934</f>
      </c>
    </row>
    <row r="1902" spans="1:16" ht="12.75">
      <c r="A1902" t="s">
        <v>50</v>
      </c>
      <c s="34" t="s">
        <v>6484</v>
      </c>
      <c s="34" t="s">
        <v>6485</v>
      </c>
      <c s="35" t="s">
        <v>5</v>
      </c>
      <c s="6" t="s">
        <v>6486</v>
      </c>
      <c s="36" t="s">
        <v>151</v>
      </c>
      <c s="37">
        <v>330.769</v>
      </c>
      <c s="36">
        <v>0.00012</v>
      </c>
      <c s="36">
        <f>ROUND(G1902*H1902,6)</f>
      </c>
      <c r="L1902" s="38">
        <v>0</v>
      </c>
      <c s="32">
        <f>ROUND(ROUND(L1902,2)*ROUND(G1902,3),2)</f>
      </c>
      <c s="36" t="s">
        <v>4573</v>
      </c>
      <c>
        <f>(M1902*21)/100</f>
      </c>
      <c t="s">
        <v>28</v>
      </c>
    </row>
    <row r="1903" spans="1:5" ht="38.25">
      <c r="A1903" s="35" t="s">
        <v>57</v>
      </c>
      <c r="E1903" s="39" t="s">
        <v>6487</v>
      </c>
    </row>
    <row r="1904" spans="1:5" ht="178.5">
      <c r="A1904" s="35" t="s">
        <v>59</v>
      </c>
      <c r="E1904" s="40" t="s">
        <v>6488</v>
      </c>
    </row>
    <row r="1905" spans="1:5" ht="12.75">
      <c r="A1905" t="s">
        <v>60</v>
      </c>
      <c r="E1905" s="39" t="s">
        <v>5</v>
      </c>
    </row>
    <row r="1906" spans="1:16" ht="12.75">
      <c r="A1906" t="s">
        <v>50</v>
      </c>
      <c s="34" t="s">
        <v>6489</v>
      </c>
      <c s="34" t="s">
        <v>6490</v>
      </c>
      <c s="35" t="s">
        <v>5</v>
      </c>
      <c s="6" t="s">
        <v>6491</v>
      </c>
      <c s="36" t="s">
        <v>151</v>
      </c>
      <c s="37">
        <v>330.769</v>
      </c>
      <c s="36">
        <v>0.00023</v>
      </c>
      <c s="36">
        <f>ROUND(G1906*H1906,6)</f>
      </c>
      <c r="L1906" s="38">
        <v>0</v>
      </c>
      <c s="32">
        <f>ROUND(ROUND(L1906,2)*ROUND(G1906,3),2)</f>
      </c>
      <c s="36" t="s">
        <v>4573</v>
      </c>
      <c>
        <f>(M1906*21)/100</f>
      </c>
      <c t="s">
        <v>28</v>
      </c>
    </row>
    <row r="1907" spans="1:5" ht="38.25">
      <c r="A1907" s="35" t="s">
        <v>57</v>
      </c>
      <c r="E1907" s="39" t="s">
        <v>6492</v>
      </c>
    </row>
    <row r="1908" spans="1:5" ht="191.25">
      <c r="A1908" s="35" t="s">
        <v>59</v>
      </c>
      <c r="E1908" s="40" t="s">
        <v>6493</v>
      </c>
    </row>
    <row r="1909" spans="1:5" ht="12.75">
      <c r="A1909" t="s">
        <v>60</v>
      </c>
      <c r="E1909" s="39" t="s">
        <v>5</v>
      </c>
    </row>
    <row r="1910" spans="1:16" ht="25.5">
      <c r="A1910" t="s">
        <v>50</v>
      </c>
      <c s="34" t="s">
        <v>6494</v>
      </c>
      <c s="34" t="s">
        <v>6495</v>
      </c>
      <c s="35" t="s">
        <v>5</v>
      </c>
      <c s="6" t="s">
        <v>6496</v>
      </c>
      <c s="36" t="s">
        <v>151</v>
      </c>
      <c s="37">
        <v>152.49</v>
      </c>
      <c s="36">
        <v>8E-05</v>
      </c>
      <c s="36">
        <f>ROUND(G1910*H1910,6)</f>
      </c>
      <c r="L1910" s="38">
        <v>0</v>
      </c>
      <c s="32">
        <f>ROUND(ROUND(L1910,2)*ROUND(G1910,3),2)</f>
      </c>
      <c s="36" t="s">
        <v>4573</v>
      </c>
      <c>
        <f>(M1910*21)/100</f>
      </c>
      <c t="s">
        <v>28</v>
      </c>
    </row>
    <row r="1911" spans="1:5" ht="38.25">
      <c r="A1911" s="35" t="s">
        <v>57</v>
      </c>
      <c r="E1911" s="39" t="s">
        <v>6497</v>
      </c>
    </row>
    <row r="1912" spans="1:5" ht="12.75">
      <c r="A1912" s="35" t="s">
        <v>59</v>
      </c>
      <c r="E1912" s="40" t="s">
        <v>6498</v>
      </c>
    </row>
    <row r="1913" spans="1:5" ht="12.75">
      <c r="A1913" t="s">
        <v>60</v>
      </c>
      <c r="E1913" s="39" t="s">
        <v>5</v>
      </c>
    </row>
    <row r="1914" spans="1:16" ht="12.75">
      <c r="A1914" t="s">
        <v>50</v>
      </c>
      <c s="34" t="s">
        <v>6499</v>
      </c>
      <c s="34" t="s">
        <v>6500</v>
      </c>
      <c s="35" t="s">
        <v>5</v>
      </c>
      <c s="6" t="s">
        <v>6501</v>
      </c>
      <c s="36" t="s">
        <v>151</v>
      </c>
      <c s="37">
        <v>152.49</v>
      </c>
      <c s="36">
        <v>0</v>
      </c>
      <c s="36">
        <f>ROUND(G1914*H1914,6)</f>
      </c>
      <c r="L1914" s="38">
        <v>0</v>
      </c>
      <c s="32">
        <f>ROUND(ROUND(L1914,2)*ROUND(G1914,3),2)</f>
      </c>
      <c s="36" t="s">
        <v>4573</v>
      </c>
      <c>
        <f>(M1914*21)/100</f>
      </c>
      <c t="s">
        <v>28</v>
      </c>
    </row>
    <row r="1915" spans="1:5" ht="38.25">
      <c r="A1915" s="35" t="s">
        <v>57</v>
      </c>
      <c r="E1915" s="39" t="s">
        <v>6502</v>
      </c>
    </row>
    <row r="1916" spans="1:5" ht="12.75">
      <c r="A1916" s="35" t="s">
        <v>59</v>
      </c>
      <c r="E1916" s="40" t="s">
        <v>6498</v>
      </c>
    </row>
    <row r="1917" spans="1:5" ht="12.75">
      <c r="A1917" t="s">
        <v>60</v>
      </c>
      <c r="E1917" s="39" t="s">
        <v>5</v>
      </c>
    </row>
    <row r="1918" spans="1:16" ht="12.75">
      <c r="A1918" t="s">
        <v>50</v>
      </c>
      <c s="34" t="s">
        <v>6503</v>
      </c>
      <c s="34" t="s">
        <v>6504</v>
      </c>
      <c s="35" t="s">
        <v>5</v>
      </c>
      <c s="6" t="s">
        <v>6505</v>
      </c>
      <c s="36" t="s">
        <v>151</v>
      </c>
      <c s="37">
        <v>152.49</v>
      </c>
      <c s="36">
        <v>0</v>
      </c>
      <c s="36">
        <f>ROUND(G1918*H1918,6)</f>
      </c>
      <c r="L1918" s="38">
        <v>0</v>
      </c>
      <c s="32">
        <f>ROUND(ROUND(L1918,2)*ROUND(G1918,3),2)</f>
      </c>
      <c s="36" t="s">
        <v>4573</v>
      </c>
      <c>
        <f>(M1918*21)/100</f>
      </c>
      <c t="s">
        <v>28</v>
      </c>
    </row>
    <row r="1919" spans="1:5" ht="38.25">
      <c r="A1919" s="35" t="s">
        <v>57</v>
      </c>
      <c r="E1919" s="39" t="s">
        <v>6506</v>
      </c>
    </row>
    <row r="1920" spans="1:5" ht="12.75">
      <c r="A1920" s="35" t="s">
        <v>59</v>
      </c>
      <c r="E1920" s="40" t="s">
        <v>6498</v>
      </c>
    </row>
    <row r="1921" spans="1:5" ht="12.75">
      <c r="A1921" t="s">
        <v>60</v>
      </c>
      <c r="E1921" s="39" t="s">
        <v>5</v>
      </c>
    </row>
    <row r="1922" spans="1:16" ht="12.75">
      <c r="A1922" t="s">
        <v>50</v>
      </c>
      <c s="34" t="s">
        <v>6507</v>
      </c>
      <c s="34" t="s">
        <v>6508</v>
      </c>
      <c s="35" t="s">
        <v>5</v>
      </c>
      <c s="6" t="s">
        <v>6509</v>
      </c>
      <c s="36" t="s">
        <v>151</v>
      </c>
      <c s="37">
        <v>152.49</v>
      </c>
      <c s="36">
        <v>0.00013</v>
      </c>
      <c s="36">
        <f>ROUND(G1922*H1922,6)</f>
      </c>
      <c r="L1922" s="38">
        <v>0</v>
      </c>
      <c s="32">
        <f>ROUND(ROUND(L1922,2)*ROUND(G1922,3),2)</f>
      </c>
      <c s="36" t="s">
        <v>4573</v>
      </c>
      <c>
        <f>(M1922*21)/100</f>
      </c>
      <c t="s">
        <v>28</v>
      </c>
    </row>
    <row r="1923" spans="1:5" ht="38.25">
      <c r="A1923" s="35" t="s">
        <v>57</v>
      </c>
      <c r="E1923" s="39" t="s">
        <v>6510</v>
      </c>
    </row>
    <row r="1924" spans="1:5" ht="102">
      <c r="A1924" s="35" t="s">
        <v>59</v>
      </c>
      <c r="E1924" s="40" t="s">
        <v>6511</v>
      </c>
    </row>
    <row r="1925" spans="1:5" ht="12.75">
      <c r="A1925" t="s">
        <v>60</v>
      </c>
      <c r="E1925" s="39" t="s">
        <v>5</v>
      </c>
    </row>
    <row r="1926" spans="1:16" ht="12.75">
      <c r="A1926" t="s">
        <v>50</v>
      </c>
      <c s="34" t="s">
        <v>6512</v>
      </c>
      <c s="34" t="s">
        <v>6513</v>
      </c>
      <c s="35" t="s">
        <v>5</v>
      </c>
      <c s="6" t="s">
        <v>6514</v>
      </c>
      <c s="36" t="s">
        <v>151</v>
      </c>
      <c s="37">
        <v>152.49</v>
      </c>
      <c s="36">
        <v>0.00014</v>
      </c>
      <c s="36">
        <f>ROUND(G1926*H1926,6)</f>
      </c>
      <c r="L1926" s="38">
        <v>0</v>
      </c>
      <c s="32">
        <f>ROUND(ROUND(L1926,2)*ROUND(G1926,3),2)</f>
      </c>
      <c s="36" t="s">
        <v>4573</v>
      </c>
      <c>
        <f>(M1926*21)/100</f>
      </c>
      <c t="s">
        <v>28</v>
      </c>
    </row>
    <row r="1927" spans="1:5" ht="51">
      <c r="A1927" s="35" t="s">
        <v>57</v>
      </c>
      <c r="E1927" s="39" t="s">
        <v>6515</v>
      </c>
    </row>
    <row r="1928" spans="1:5" ht="12.75">
      <c r="A1928" s="35" t="s">
        <v>59</v>
      </c>
      <c r="E1928" s="40" t="s">
        <v>6498</v>
      </c>
    </row>
    <row r="1929" spans="1:5" ht="12.75">
      <c r="A1929" t="s">
        <v>60</v>
      </c>
      <c r="E1929" s="39" t="s">
        <v>5</v>
      </c>
    </row>
    <row r="1930" spans="1:16" ht="12.75">
      <c r="A1930" t="s">
        <v>50</v>
      </c>
      <c s="34" t="s">
        <v>6516</v>
      </c>
      <c s="34" t="s">
        <v>6517</v>
      </c>
      <c s="35" t="s">
        <v>5</v>
      </c>
      <c s="6" t="s">
        <v>6518</v>
      </c>
      <c s="36" t="s">
        <v>151</v>
      </c>
      <c s="37">
        <v>152.49</v>
      </c>
      <c s="36">
        <v>0.00017</v>
      </c>
      <c s="36">
        <f>ROUND(G1930*H1930,6)</f>
      </c>
      <c r="L1930" s="38">
        <v>0</v>
      </c>
      <c s="32">
        <f>ROUND(ROUND(L1930,2)*ROUND(G1930,3),2)</f>
      </c>
      <c s="36" t="s">
        <v>4573</v>
      </c>
      <c>
        <f>(M1930*21)/100</f>
      </c>
      <c t="s">
        <v>28</v>
      </c>
    </row>
    <row r="1931" spans="1:5" ht="51">
      <c r="A1931" s="35" t="s">
        <v>57</v>
      </c>
      <c r="E1931" s="39" t="s">
        <v>6519</v>
      </c>
    </row>
    <row r="1932" spans="1:5" ht="12.75">
      <c r="A1932" s="35" t="s">
        <v>59</v>
      </c>
      <c r="E1932" s="40" t="s">
        <v>6498</v>
      </c>
    </row>
    <row r="1933" spans="1:5" ht="12.75">
      <c r="A1933" t="s">
        <v>60</v>
      </c>
      <c r="E1933" s="39" t="s">
        <v>5</v>
      </c>
    </row>
    <row r="1934" spans="1:16" ht="25.5">
      <c r="A1934" t="s">
        <v>50</v>
      </c>
      <c s="34" t="s">
        <v>6520</v>
      </c>
      <c s="34" t="s">
        <v>6521</v>
      </c>
      <c s="35" t="s">
        <v>5</v>
      </c>
      <c s="6" t="s">
        <v>6522</v>
      </c>
      <c s="36" t="s">
        <v>151</v>
      </c>
      <c s="37">
        <v>152.49</v>
      </c>
      <c s="36">
        <v>0</v>
      </c>
      <c s="36">
        <f>ROUND(G1934*H1934,6)</f>
      </c>
      <c r="L1934" s="38">
        <v>0</v>
      </c>
      <c s="32">
        <f>ROUND(ROUND(L1934,2)*ROUND(G1934,3),2)</f>
      </c>
      <c s="36" t="s">
        <v>4573</v>
      </c>
      <c>
        <f>(M1934*21)/100</f>
      </c>
      <c t="s">
        <v>28</v>
      </c>
    </row>
    <row r="1935" spans="1:5" ht="38.25">
      <c r="A1935" s="35" t="s">
        <v>57</v>
      </c>
      <c r="E1935" s="39" t="s">
        <v>6523</v>
      </c>
    </row>
    <row r="1936" spans="1:5" ht="12.75">
      <c r="A1936" s="35" t="s">
        <v>59</v>
      </c>
      <c r="E1936" s="40" t="s">
        <v>6498</v>
      </c>
    </row>
    <row r="1937" spans="1:5" ht="12.75">
      <c r="A1937" t="s">
        <v>60</v>
      </c>
      <c r="E1937" s="39" t="s">
        <v>5</v>
      </c>
    </row>
    <row r="1938" spans="1:13" ht="12.75">
      <c r="A1938" t="s">
        <v>47</v>
      </c>
      <c r="C1938" s="31" t="s">
        <v>6524</v>
      </c>
      <c r="E1938" s="33" t="s">
        <v>6525</v>
      </c>
      <c r="J1938" s="32">
        <f>0</f>
      </c>
      <c s="32">
        <f>0</f>
      </c>
      <c s="32">
        <f>0+L1939+L1943+L1947+L1951+L1955</f>
      </c>
      <c s="32">
        <f>0+M1939+M1943+M1947+M1951+M1955</f>
      </c>
    </row>
    <row r="1939" spans="1:16" ht="12.75">
      <c r="A1939" t="s">
        <v>50</v>
      </c>
      <c s="34" t="s">
        <v>6526</v>
      </c>
      <c s="34" t="s">
        <v>6527</v>
      </c>
      <c s="35" t="s">
        <v>5</v>
      </c>
      <c s="6" t="s">
        <v>6528</v>
      </c>
      <c s="36" t="s">
        <v>151</v>
      </c>
      <c s="37">
        <v>338.7</v>
      </c>
      <c s="36">
        <v>0.00041</v>
      </c>
      <c s="36">
        <f>ROUND(G1939*H1939,6)</f>
      </c>
      <c r="L1939" s="38">
        <v>0</v>
      </c>
      <c s="32">
        <f>ROUND(ROUND(L1939,2)*ROUND(G1939,3),2)</f>
      </c>
      <c s="36" t="s">
        <v>4573</v>
      </c>
      <c>
        <f>(M1939*21)/100</f>
      </c>
      <c t="s">
        <v>28</v>
      </c>
    </row>
    <row r="1940" spans="1:5" ht="76.5">
      <c r="A1940" s="35" t="s">
        <v>57</v>
      </c>
      <c r="E1940" s="39" t="s">
        <v>6529</v>
      </c>
    </row>
    <row r="1941" spans="1:5" ht="76.5">
      <c r="A1941" s="35" t="s">
        <v>59</v>
      </c>
      <c r="E1941" s="40" t="s">
        <v>6530</v>
      </c>
    </row>
    <row r="1942" spans="1:5" ht="12.75">
      <c r="A1942" t="s">
        <v>60</v>
      </c>
      <c r="E1942" s="39" t="s">
        <v>5</v>
      </c>
    </row>
    <row r="1943" spans="1:16" ht="12.75">
      <c r="A1943" t="s">
        <v>50</v>
      </c>
      <c s="34" t="s">
        <v>6531</v>
      </c>
      <c s="34" t="s">
        <v>6532</v>
      </c>
      <c s="35" t="s">
        <v>5</v>
      </c>
      <c s="6" t="s">
        <v>6533</v>
      </c>
      <c s="36" t="s">
        <v>151</v>
      </c>
      <c s="37">
        <v>338.7</v>
      </c>
      <c s="36">
        <v>0.00032</v>
      </c>
      <c s="36">
        <f>ROUND(G1943*H1943,6)</f>
      </c>
      <c r="L1943" s="38">
        <v>0</v>
      </c>
      <c s="32">
        <f>ROUND(ROUND(L1943,2)*ROUND(G1943,3),2)</f>
      </c>
      <c s="36" t="s">
        <v>4573</v>
      </c>
      <c>
        <f>(M1943*21)/100</f>
      </c>
      <c t="s">
        <v>28</v>
      </c>
    </row>
    <row r="1944" spans="1:5" ht="76.5">
      <c r="A1944" s="35" t="s">
        <v>57</v>
      </c>
      <c r="E1944" s="39" t="s">
        <v>6534</v>
      </c>
    </row>
    <row r="1945" spans="1:5" ht="12.75">
      <c r="A1945" s="35" t="s">
        <v>59</v>
      </c>
      <c r="E1945" s="40" t="s">
        <v>6535</v>
      </c>
    </row>
    <row r="1946" spans="1:5" ht="12.75">
      <c r="A1946" t="s">
        <v>60</v>
      </c>
      <c r="E1946" s="39" t="s">
        <v>5</v>
      </c>
    </row>
    <row r="1947" spans="1:16" ht="25.5">
      <c r="A1947" t="s">
        <v>50</v>
      </c>
      <c s="34" t="s">
        <v>6536</v>
      </c>
      <c s="34" t="s">
        <v>6537</v>
      </c>
      <c s="35" t="s">
        <v>5</v>
      </c>
      <c s="6" t="s">
        <v>6538</v>
      </c>
      <c s="36" t="s">
        <v>151</v>
      </c>
      <c s="37">
        <v>388.7</v>
      </c>
      <c s="36">
        <v>0.00028</v>
      </c>
      <c s="36">
        <f>ROUND(G1947*H1947,6)</f>
      </c>
      <c r="L1947" s="38">
        <v>0</v>
      </c>
      <c s="32">
        <f>ROUND(ROUND(L1947,2)*ROUND(G1947,3),2)</f>
      </c>
      <c s="36" t="s">
        <v>4573</v>
      </c>
      <c>
        <f>(M1947*21)/100</f>
      </c>
      <c t="s">
        <v>28</v>
      </c>
    </row>
    <row r="1948" spans="1:5" ht="76.5">
      <c r="A1948" s="35" t="s">
        <v>57</v>
      </c>
      <c r="E1948" s="39" t="s">
        <v>6539</v>
      </c>
    </row>
    <row r="1949" spans="1:5" ht="12.75">
      <c r="A1949" s="35" t="s">
        <v>59</v>
      </c>
      <c r="E1949" s="40" t="s">
        <v>6540</v>
      </c>
    </row>
    <row r="1950" spans="1:5" ht="12.75">
      <c r="A1950" t="s">
        <v>60</v>
      </c>
      <c r="E1950" s="39" t="s">
        <v>5</v>
      </c>
    </row>
    <row r="1951" spans="1:16" ht="25.5">
      <c r="A1951" t="s">
        <v>50</v>
      </c>
      <c s="34" t="s">
        <v>6541</v>
      </c>
      <c s="34" t="s">
        <v>6542</v>
      </c>
      <c s="35" t="s">
        <v>5</v>
      </c>
      <c s="6" t="s">
        <v>6543</v>
      </c>
      <c s="36" t="s">
        <v>151</v>
      </c>
      <c s="37">
        <v>220.99</v>
      </c>
      <c s="36">
        <v>0.00154</v>
      </c>
      <c s="36">
        <f>ROUND(G1951*H1951,6)</f>
      </c>
      <c r="L1951" s="38">
        <v>0</v>
      </c>
      <c s="32">
        <f>ROUND(ROUND(L1951,2)*ROUND(G1951,3),2)</f>
      </c>
      <c s="36" t="s">
        <v>4573</v>
      </c>
      <c>
        <f>(M1951*21)/100</f>
      </c>
      <c t="s">
        <v>28</v>
      </c>
    </row>
    <row r="1952" spans="1:5" ht="51">
      <c r="A1952" s="35" t="s">
        <v>57</v>
      </c>
      <c r="E1952" s="39" t="s">
        <v>6544</v>
      </c>
    </row>
    <row r="1953" spans="1:5" ht="38.25">
      <c r="A1953" s="35" t="s">
        <v>59</v>
      </c>
      <c r="E1953" s="40" t="s">
        <v>6545</v>
      </c>
    </row>
    <row r="1954" spans="1:5" ht="12.75">
      <c r="A1954" t="s">
        <v>60</v>
      </c>
      <c r="E1954" s="39" t="s">
        <v>5</v>
      </c>
    </row>
    <row r="1955" spans="1:16" ht="12.75">
      <c r="A1955" t="s">
        <v>50</v>
      </c>
      <c s="34" t="s">
        <v>6546</v>
      </c>
      <c s="34" t="s">
        <v>6547</v>
      </c>
      <c s="35" t="s">
        <v>5</v>
      </c>
      <c s="6" t="s">
        <v>6548</v>
      </c>
      <c s="36" t="s">
        <v>1754</v>
      </c>
      <c s="37">
        <v>12557.59</v>
      </c>
      <c s="36">
        <v>0</v>
      </c>
      <c s="36">
        <f>ROUND(G1955*H1955,6)</f>
      </c>
      <c r="L1955" s="38">
        <v>0</v>
      </c>
      <c s="32">
        <f>ROUND(ROUND(L1955,2)*ROUND(G1955,3),2)</f>
      </c>
      <c s="36" t="s">
        <v>56</v>
      </c>
      <c>
        <f>(M1955*21)/100</f>
      </c>
      <c t="s">
        <v>28</v>
      </c>
    </row>
    <row r="1956" spans="1:5" ht="12.75">
      <c r="A1956" s="35" t="s">
        <v>57</v>
      </c>
      <c r="E1956" s="39" t="s">
        <v>6548</v>
      </c>
    </row>
    <row r="1957" spans="1:5" ht="102">
      <c r="A1957" s="35" t="s">
        <v>59</v>
      </c>
      <c r="E1957" s="42" t="s">
        <v>6549</v>
      </c>
    </row>
    <row r="1958" spans="1:5" ht="12.75">
      <c r="A1958" t="s">
        <v>60</v>
      </c>
      <c r="E1958" s="39" t="s">
        <v>5</v>
      </c>
    </row>
    <row r="1959" spans="1:13" ht="12.75">
      <c r="A1959" t="s">
        <v>47</v>
      </c>
      <c r="C1959" s="31" t="s">
        <v>82</v>
      </c>
      <c r="E1959" s="33" t="s">
        <v>4037</v>
      </c>
      <c r="J1959" s="32">
        <f>0</f>
      </c>
      <c s="32">
        <f>0</f>
      </c>
      <c s="32">
        <f>0+L1960+L1964+L1968+L1972+L1976</f>
      </c>
      <c s="32">
        <f>0+M1960+M1964+M1968+M1972+M1976</f>
      </c>
    </row>
    <row r="1960" spans="1:16" ht="25.5">
      <c r="A1960" t="s">
        <v>50</v>
      </c>
      <c s="34" t="s">
        <v>6550</v>
      </c>
      <c s="34" t="s">
        <v>6551</v>
      </c>
      <c s="35" t="s">
        <v>5</v>
      </c>
      <c s="6" t="s">
        <v>6552</v>
      </c>
      <c s="36" t="s">
        <v>79</v>
      </c>
      <c s="37">
        <v>3</v>
      </c>
      <c s="36">
        <v>0</v>
      </c>
      <c s="36">
        <f>ROUND(G1960*H1960,6)</f>
      </c>
      <c r="L1960" s="38">
        <v>0</v>
      </c>
      <c s="32">
        <f>ROUND(ROUND(L1960,2)*ROUND(G1960,3),2)</f>
      </c>
      <c s="36" t="s">
        <v>4573</v>
      </c>
      <c>
        <f>(M1960*21)/100</f>
      </c>
      <c t="s">
        <v>28</v>
      </c>
    </row>
    <row r="1961" spans="1:5" ht="38.25">
      <c r="A1961" s="35" t="s">
        <v>57</v>
      </c>
      <c r="E1961" s="39" t="s">
        <v>6553</v>
      </c>
    </row>
    <row r="1962" spans="1:5" ht="12.75">
      <c r="A1962" s="35" t="s">
        <v>59</v>
      </c>
      <c r="E1962" s="40" t="s">
        <v>3445</v>
      </c>
    </row>
    <row r="1963" spans="1:5" ht="12.75">
      <c r="A1963" t="s">
        <v>60</v>
      </c>
      <c r="E1963" s="39" t="s">
        <v>5</v>
      </c>
    </row>
    <row r="1964" spans="1:16" ht="25.5">
      <c r="A1964" t="s">
        <v>50</v>
      </c>
      <c s="34" t="s">
        <v>6554</v>
      </c>
      <c s="34" t="s">
        <v>6555</v>
      </c>
      <c s="35" t="s">
        <v>5</v>
      </c>
      <c s="6" t="s">
        <v>6556</v>
      </c>
      <c s="36" t="s">
        <v>79</v>
      </c>
      <c s="37">
        <v>3</v>
      </c>
      <c s="36">
        <v>0.21734</v>
      </c>
      <c s="36">
        <f>ROUND(G1964*H1964,6)</f>
      </c>
      <c r="L1964" s="38">
        <v>0</v>
      </c>
      <c s="32">
        <f>ROUND(ROUND(L1964,2)*ROUND(G1964,3),2)</f>
      </c>
      <c s="36" t="s">
        <v>4573</v>
      </c>
      <c>
        <f>(M1964*21)/100</f>
      </c>
      <c t="s">
        <v>28</v>
      </c>
    </row>
    <row r="1965" spans="1:5" ht="51">
      <c r="A1965" s="35" t="s">
        <v>57</v>
      </c>
      <c r="E1965" s="39" t="s">
        <v>6557</v>
      </c>
    </row>
    <row r="1966" spans="1:5" ht="12.75">
      <c r="A1966" s="35" t="s">
        <v>59</v>
      </c>
      <c r="E1966" s="40" t="s">
        <v>6558</v>
      </c>
    </row>
    <row r="1967" spans="1:5" ht="12.75">
      <c r="A1967" t="s">
        <v>60</v>
      </c>
      <c r="E1967" s="39" t="s">
        <v>5</v>
      </c>
    </row>
    <row r="1968" spans="1:16" ht="12.75">
      <c r="A1968" t="s">
        <v>50</v>
      </c>
      <c s="34" t="s">
        <v>6559</v>
      </c>
      <c s="34" t="s">
        <v>6560</v>
      </c>
      <c s="35" t="s">
        <v>5</v>
      </c>
      <c s="6" t="s">
        <v>6561</v>
      </c>
      <c s="36" t="s">
        <v>79</v>
      </c>
      <c s="37">
        <v>21</v>
      </c>
      <c s="36">
        <v>0.01298</v>
      </c>
      <c s="36">
        <f>ROUND(G1968*H1968,6)</f>
      </c>
      <c r="L1968" s="38">
        <v>0</v>
      </c>
      <c s="32">
        <f>ROUND(ROUND(L1968,2)*ROUND(G1968,3),2)</f>
      </c>
      <c s="36" t="s">
        <v>4573</v>
      </c>
      <c>
        <f>(M1968*21)/100</f>
      </c>
      <c t="s">
        <v>28</v>
      </c>
    </row>
    <row r="1969" spans="1:5" ht="63.75">
      <c r="A1969" s="35" t="s">
        <v>57</v>
      </c>
      <c r="E1969" s="39" t="s">
        <v>6562</v>
      </c>
    </row>
    <row r="1970" spans="1:5" ht="12.75">
      <c r="A1970" s="35" t="s">
        <v>59</v>
      </c>
      <c r="E1970" s="40" t="s">
        <v>6563</v>
      </c>
    </row>
    <row r="1971" spans="1:5" ht="12.75">
      <c r="A1971" t="s">
        <v>60</v>
      </c>
      <c r="E1971" s="39" t="s">
        <v>5</v>
      </c>
    </row>
    <row r="1972" spans="1:16" ht="12.75">
      <c r="A1972" t="s">
        <v>50</v>
      </c>
      <c s="34" t="s">
        <v>6564</v>
      </c>
      <c s="34" t="s">
        <v>6565</v>
      </c>
      <c s="35" t="s">
        <v>5</v>
      </c>
      <c s="6" t="s">
        <v>6566</v>
      </c>
      <c s="36" t="s">
        <v>55</v>
      </c>
      <c s="37">
        <v>1.075</v>
      </c>
      <c s="36">
        <v>0</v>
      </c>
      <c s="36">
        <f>ROUND(G1972*H1972,6)</f>
      </c>
      <c r="L1972" s="38">
        <v>0</v>
      </c>
      <c s="32">
        <f>ROUND(ROUND(L1972,2)*ROUND(G1972,3),2)</f>
      </c>
      <c s="36" t="s">
        <v>4573</v>
      </c>
      <c>
        <f>(M1972*21)/100</f>
      </c>
      <c t="s">
        <v>28</v>
      </c>
    </row>
    <row r="1973" spans="1:5" ht="63.75">
      <c r="A1973" s="35" t="s">
        <v>57</v>
      </c>
      <c r="E1973" s="39" t="s">
        <v>6567</v>
      </c>
    </row>
    <row r="1974" spans="1:5" ht="12.75">
      <c r="A1974" s="35" t="s">
        <v>59</v>
      </c>
      <c r="E1974" s="40" t="s">
        <v>6568</v>
      </c>
    </row>
    <row r="1975" spans="1:5" ht="12.75">
      <c r="A1975" t="s">
        <v>60</v>
      </c>
      <c r="E1975" s="39" t="s">
        <v>5</v>
      </c>
    </row>
    <row r="1976" spans="1:16" ht="25.5">
      <c r="A1976" t="s">
        <v>50</v>
      </c>
      <c s="34" t="s">
        <v>6569</v>
      </c>
      <c s="34" t="s">
        <v>6570</v>
      </c>
      <c s="35" t="s">
        <v>5</v>
      </c>
      <c s="6" t="s">
        <v>6571</v>
      </c>
      <c s="36" t="s">
        <v>79</v>
      </c>
      <c s="37">
        <v>3</v>
      </c>
      <c s="36">
        <v>0.05</v>
      </c>
      <c s="36">
        <f>ROUND(G1976*H1976,6)</f>
      </c>
      <c r="L1976" s="38">
        <v>0</v>
      </c>
      <c s="32">
        <f>ROUND(ROUND(L1976,2)*ROUND(G1976,3),2)</f>
      </c>
      <c s="36" t="s">
        <v>56</v>
      </c>
      <c>
        <f>(M1976*21)/100</f>
      </c>
      <c t="s">
        <v>28</v>
      </c>
    </row>
    <row r="1977" spans="1:5" ht="25.5">
      <c r="A1977" s="35" t="s">
        <v>57</v>
      </c>
      <c r="E1977" s="39" t="s">
        <v>6571</v>
      </c>
    </row>
    <row r="1978" spans="1:5" ht="12.75">
      <c r="A1978" s="35" t="s">
        <v>59</v>
      </c>
      <c r="E1978" s="40" t="s">
        <v>6572</v>
      </c>
    </row>
    <row r="1979" spans="1:5" ht="12.75">
      <c r="A1979" t="s">
        <v>60</v>
      </c>
      <c r="E1979" s="39" t="s">
        <v>5</v>
      </c>
    </row>
    <row r="1980" spans="1:13" ht="12.75">
      <c r="A1980" t="s">
        <v>47</v>
      </c>
      <c r="C1980" s="31" t="s">
        <v>85</v>
      </c>
      <c r="E1980" s="33" t="s">
        <v>6573</v>
      </c>
      <c r="J1980" s="32">
        <f>0</f>
      </c>
      <c s="32">
        <f>0</f>
      </c>
      <c s="32">
        <f>0+L1981+L1985+L1989+L1993+L1997+L2001+L2005+L2009+L2013+L2017+L2021+L2025+L2029+L2033+L2037+L2041+L2045+L2049+L2053+L2057+L2061+L2065+L2069+L2073+L2077+L2081+L2085+L2089+L2093+L2097+L2101+L2105+L2109+L2113+L2117+L2121+L2125+L2129+L2133+L2137+L2141+L2145+L2149+L2153+L2157+L2161+L2165+L2169+L2173+L2177+L2181+L2185+L2189+L2193+L2197+L2201+L2205+L2209+L2213+L2217+L2221+L2225+L2229</f>
      </c>
      <c s="32">
        <f>0+M1981+M1985+M1989+M1993+M1997+M2001+M2005+M2009+M2013+M2017+M2021+M2025+M2029+M2033+M2037+M2041+M2045+M2049+M2053+M2057+M2061+M2065+M2069+M2073+M2077+M2081+M2085+M2089+M2093+M2097+M2101+M2105+M2109+M2113+M2117+M2121+M2125+M2129+M2133+M2137+M2141+M2145+M2149+M2153+M2157+M2161+M2165+M2169+M2173+M2177+M2181+M2185+M2189+M2193+M2197+M2201+M2205+M2209+M2213+M2217+M2221+M2225+M2229</f>
      </c>
    </row>
    <row r="1981" spans="1:16" ht="12.75">
      <c r="A1981" t="s">
        <v>50</v>
      </c>
      <c s="34" t="s">
        <v>6574</v>
      </c>
      <c s="34" t="s">
        <v>6575</v>
      </c>
      <c s="35" t="s">
        <v>5</v>
      </c>
      <c s="6" t="s">
        <v>6576</v>
      </c>
      <c s="36" t="s">
        <v>79</v>
      </c>
      <c s="37">
        <v>4</v>
      </c>
      <c s="36">
        <v>0.012</v>
      </c>
      <c s="36">
        <f>ROUND(G1981*H1981,6)</f>
      </c>
      <c r="L1981" s="38">
        <v>0</v>
      </c>
      <c s="32">
        <f>ROUND(ROUND(L1981,2)*ROUND(G1981,3),2)</f>
      </c>
      <c s="36" t="s">
        <v>56</v>
      </c>
      <c>
        <f>(M1981*21)/100</f>
      </c>
      <c t="s">
        <v>28</v>
      </c>
    </row>
    <row r="1982" spans="1:5" ht="12.75">
      <c r="A1982" s="35" t="s">
        <v>57</v>
      </c>
      <c r="E1982" s="39" t="s">
        <v>6577</v>
      </c>
    </row>
    <row r="1983" spans="1:5" ht="12.75">
      <c r="A1983" s="35" t="s">
        <v>59</v>
      </c>
      <c r="E1983" s="40" t="s">
        <v>6578</v>
      </c>
    </row>
    <row r="1984" spans="1:5" ht="12.75">
      <c r="A1984" t="s">
        <v>60</v>
      </c>
      <c r="E1984" s="39" t="s">
        <v>5</v>
      </c>
    </row>
    <row r="1985" spans="1:16" ht="12.75">
      <c r="A1985" t="s">
        <v>50</v>
      </c>
      <c s="34" t="s">
        <v>6579</v>
      </c>
      <c s="34" t="s">
        <v>6580</v>
      </c>
      <c s="35" t="s">
        <v>5</v>
      </c>
      <c s="6" t="s">
        <v>6581</v>
      </c>
      <c s="36" t="s">
        <v>79</v>
      </c>
      <c s="37">
        <v>6</v>
      </c>
      <c s="36">
        <v>0.009</v>
      </c>
      <c s="36">
        <f>ROUND(G1985*H1985,6)</f>
      </c>
      <c r="L1985" s="38">
        <v>0</v>
      </c>
      <c s="32">
        <f>ROUND(ROUND(L1985,2)*ROUND(G1985,3),2)</f>
      </c>
      <c s="36" t="s">
        <v>56</v>
      </c>
      <c>
        <f>(M1985*21)/100</f>
      </c>
      <c t="s">
        <v>28</v>
      </c>
    </row>
    <row r="1986" spans="1:5" ht="12.75">
      <c r="A1986" s="35" t="s">
        <v>57</v>
      </c>
      <c r="E1986" s="39" t="s">
        <v>6582</v>
      </c>
    </row>
    <row r="1987" spans="1:5" ht="12.75">
      <c r="A1987" s="35" t="s">
        <v>59</v>
      </c>
      <c r="E1987" s="40" t="s">
        <v>6583</v>
      </c>
    </row>
    <row r="1988" spans="1:5" ht="12.75">
      <c r="A1988" t="s">
        <v>60</v>
      </c>
      <c r="E1988" s="39" t="s">
        <v>5</v>
      </c>
    </row>
    <row r="1989" spans="1:16" ht="12.75">
      <c r="A1989" t="s">
        <v>50</v>
      </c>
      <c s="34" t="s">
        <v>6584</v>
      </c>
      <c s="34" t="s">
        <v>6585</v>
      </c>
      <c s="35" t="s">
        <v>5</v>
      </c>
      <c s="6" t="s">
        <v>6586</v>
      </c>
      <c s="36" t="s">
        <v>69</v>
      </c>
      <c s="37">
        <v>0.65</v>
      </c>
      <c s="36">
        <v>0.00861</v>
      </c>
      <c s="36">
        <f>ROUND(G1989*H1989,6)</f>
      </c>
      <c r="L1989" s="38">
        <v>0</v>
      </c>
      <c s="32">
        <f>ROUND(ROUND(L1989,2)*ROUND(G1989,3),2)</f>
      </c>
      <c s="36" t="s">
        <v>56</v>
      </c>
      <c>
        <f>(M1989*21)/100</f>
      </c>
      <c t="s">
        <v>28</v>
      </c>
    </row>
    <row r="1990" spans="1:5" ht="51">
      <c r="A1990" s="35" t="s">
        <v>57</v>
      </c>
      <c r="E1990" s="39" t="s">
        <v>6587</v>
      </c>
    </row>
    <row r="1991" spans="1:5" ht="25.5">
      <c r="A1991" s="35" t="s">
        <v>59</v>
      </c>
      <c r="E1991" s="42" t="s">
        <v>6588</v>
      </c>
    </row>
    <row r="1992" spans="1:5" ht="12.75">
      <c r="A1992" t="s">
        <v>60</v>
      </c>
      <c r="E1992" s="39" t="s">
        <v>5</v>
      </c>
    </row>
    <row r="1993" spans="1:16" ht="12.75">
      <c r="A1993" t="s">
        <v>50</v>
      </c>
      <c s="34" t="s">
        <v>6589</v>
      </c>
      <c s="34" t="s">
        <v>6590</v>
      </c>
      <c s="35" t="s">
        <v>5</v>
      </c>
      <c s="6" t="s">
        <v>6591</v>
      </c>
      <c s="36" t="s">
        <v>69</v>
      </c>
      <c s="37">
        <v>1.35</v>
      </c>
      <c s="36">
        <v>0.01171</v>
      </c>
      <c s="36">
        <f>ROUND(G1993*H1993,6)</f>
      </c>
      <c r="L1993" s="38">
        <v>0</v>
      </c>
      <c s="32">
        <f>ROUND(ROUND(L1993,2)*ROUND(G1993,3),2)</f>
      </c>
      <c s="36" t="s">
        <v>56</v>
      </c>
      <c>
        <f>(M1993*21)/100</f>
      </c>
      <c t="s">
        <v>28</v>
      </c>
    </row>
    <row r="1994" spans="1:5" ht="51">
      <c r="A1994" s="35" t="s">
        <v>57</v>
      </c>
      <c r="E1994" s="39" t="s">
        <v>6592</v>
      </c>
    </row>
    <row r="1995" spans="1:5" ht="12.75">
      <c r="A1995" s="35" t="s">
        <v>59</v>
      </c>
      <c r="E1995" s="40" t="s">
        <v>6593</v>
      </c>
    </row>
    <row r="1996" spans="1:5" ht="12.75">
      <c r="A1996" t="s">
        <v>60</v>
      </c>
      <c r="E1996" s="39" t="s">
        <v>5</v>
      </c>
    </row>
    <row r="1997" spans="1:16" ht="12.75">
      <c r="A1997" t="s">
        <v>50</v>
      </c>
      <c s="34" t="s">
        <v>6594</v>
      </c>
      <c s="34" t="s">
        <v>6595</v>
      </c>
      <c s="35" t="s">
        <v>5</v>
      </c>
      <c s="6" t="s">
        <v>6596</v>
      </c>
      <c s="36" t="s">
        <v>69</v>
      </c>
      <c s="37">
        <v>1.95</v>
      </c>
      <c s="36">
        <v>0.01535</v>
      </c>
      <c s="36">
        <f>ROUND(G1997*H1997,6)</f>
      </c>
      <c r="L1997" s="38">
        <v>0</v>
      </c>
      <c s="32">
        <f>ROUND(ROUND(L1997,2)*ROUND(G1997,3),2)</f>
      </c>
      <c s="36" t="s">
        <v>4573</v>
      </c>
      <c>
        <f>(M1997*21)/100</f>
      </c>
      <c t="s">
        <v>28</v>
      </c>
    </row>
    <row r="1998" spans="1:5" ht="51">
      <c r="A1998" s="35" t="s">
        <v>57</v>
      </c>
      <c r="E1998" s="39" t="s">
        <v>6597</v>
      </c>
    </row>
    <row r="1999" spans="1:5" ht="12.75">
      <c r="A1999" s="35" t="s">
        <v>59</v>
      </c>
      <c r="E1999" s="40" t="s">
        <v>6598</v>
      </c>
    </row>
    <row r="2000" spans="1:5" ht="12.75">
      <c r="A2000" t="s">
        <v>60</v>
      </c>
      <c r="E2000" s="39" t="s">
        <v>5</v>
      </c>
    </row>
    <row r="2001" spans="1:16" ht="12.75">
      <c r="A2001" t="s">
        <v>50</v>
      </c>
      <c s="34" t="s">
        <v>6599</v>
      </c>
      <c s="34" t="s">
        <v>6600</v>
      </c>
      <c s="35" t="s">
        <v>5</v>
      </c>
      <c s="6" t="s">
        <v>6601</v>
      </c>
      <c s="36" t="s">
        <v>69</v>
      </c>
      <c s="37">
        <v>10.15</v>
      </c>
      <c s="36">
        <v>0.01846</v>
      </c>
      <c s="36">
        <f>ROUND(G2001*H2001,6)</f>
      </c>
      <c r="L2001" s="38">
        <v>0</v>
      </c>
      <c s="32">
        <f>ROUND(ROUND(L2001,2)*ROUND(G2001,3),2)</f>
      </c>
      <c s="36" t="s">
        <v>4573</v>
      </c>
      <c>
        <f>(M2001*21)/100</f>
      </c>
      <c t="s">
        <v>28</v>
      </c>
    </row>
    <row r="2002" spans="1:5" ht="51">
      <c r="A2002" s="35" t="s">
        <v>57</v>
      </c>
      <c r="E2002" s="39" t="s">
        <v>6602</v>
      </c>
    </row>
    <row r="2003" spans="1:5" ht="12.75">
      <c r="A2003" s="35" t="s">
        <v>59</v>
      </c>
      <c r="E2003" s="40" t="s">
        <v>6603</v>
      </c>
    </row>
    <row r="2004" spans="1:5" ht="12.75">
      <c r="A2004" t="s">
        <v>60</v>
      </c>
      <c r="E2004" s="39" t="s">
        <v>5</v>
      </c>
    </row>
    <row r="2005" spans="1:16" ht="12.75">
      <c r="A2005" t="s">
        <v>50</v>
      </c>
      <c s="34" t="s">
        <v>6604</v>
      </c>
      <c s="34" t="s">
        <v>6605</v>
      </c>
      <c s="35" t="s">
        <v>5</v>
      </c>
      <c s="6" t="s">
        <v>6606</v>
      </c>
      <c s="36" t="s">
        <v>69</v>
      </c>
      <c s="37">
        <v>1.38</v>
      </c>
      <c s="36">
        <v>0.03528</v>
      </c>
      <c s="36">
        <f>ROUND(G2005*H2005,6)</f>
      </c>
      <c r="L2005" s="38">
        <v>0</v>
      </c>
      <c s="32">
        <f>ROUND(ROUND(L2005,2)*ROUND(G2005,3),2)</f>
      </c>
      <c s="36" t="s">
        <v>4573</v>
      </c>
      <c>
        <f>(M2005*21)/100</f>
      </c>
      <c t="s">
        <v>28</v>
      </c>
    </row>
    <row r="2006" spans="1:5" ht="51">
      <c r="A2006" s="35" t="s">
        <v>57</v>
      </c>
      <c r="E2006" s="39" t="s">
        <v>6607</v>
      </c>
    </row>
    <row r="2007" spans="1:5" ht="12.75">
      <c r="A2007" s="35" t="s">
        <v>59</v>
      </c>
      <c r="E2007" s="40" t="s">
        <v>6608</v>
      </c>
    </row>
    <row r="2008" spans="1:5" ht="12.75">
      <c r="A2008" t="s">
        <v>60</v>
      </c>
      <c r="E2008" s="39" t="s">
        <v>5</v>
      </c>
    </row>
    <row r="2009" spans="1:16" ht="12.75">
      <c r="A2009" t="s">
        <v>50</v>
      </c>
      <c s="34" t="s">
        <v>6609</v>
      </c>
      <c s="34" t="s">
        <v>6610</v>
      </c>
      <c s="35" t="s">
        <v>5</v>
      </c>
      <c s="6" t="s">
        <v>6611</v>
      </c>
      <c s="36" t="s">
        <v>69</v>
      </c>
      <c s="37">
        <v>2.05</v>
      </c>
      <c s="36">
        <v>0.05084</v>
      </c>
      <c s="36">
        <f>ROUND(G2009*H2009,6)</f>
      </c>
      <c r="L2009" s="38">
        <v>0</v>
      </c>
      <c s="32">
        <f>ROUND(ROUND(L2009,2)*ROUND(G2009,3),2)</f>
      </c>
      <c s="36" t="s">
        <v>4573</v>
      </c>
      <c>
        <f>(M2009*21)/100</f>
      </c>
      <c t="s">
        <v>28</v>
      </c>
    </row>
    <row r="2010" spans="1:5" ht="51">
      <c r="A2010" s="35" t="s">
        <v>57</v>
      </c>
      <c r="E2010" s="39" t="s">
        <v>6612</v>
      </c>
    </row>
    <row r="2011" spans="1:5" ht="12.75">
      <c r="A2011" s="35" t="s">
        <v>59</v>
      </c>
      <c r="E2011" s="40" t="s">
        <v>6613</v>
      </c>
    </row>
    <row r="2012" spans="1:5" ht="12.75">
      <c r="A2012" t="s">
        <v>60</v>
      </c>
      <c r="E2012" s="39" t="s">
        <v>5</v>
      </c>
    </row>
    <row r="2013" spans="1:16" ht="12.75">
      <c r="A2013" t="s">
        <v>50</v>
      </c>
      <c s="34" t="s">
        <v>6614</v>
      </c>
      <c s="34" t="s">
        <v>6615</v>
      </c>
      <c s="35" t="s">
        <v>5</v>
      </c>
      <c s="6" t="s">
        <v>6616</v>
      </c>
      <c s="36" t="s">
        <v>151</v>
      </c>
      <c s="37">
        <v>938.18</v>
      </c>
      <c s="36">
        <v>1E-05</v>
      </c>
      <c s="36">
        <f>ROUND(G2013*H2013,6)</f>
      </c>
      <c r="L2013" s="38">
        <v>0</v>
      </c>
      <c s="32">
        <f>ROUND(ROUND(L2013,2)*ROUND(G2013,3),2)</f>
      </c>
      <c s="36" t="s">
        <v>4573</v>
      </c>
      <c>
        <f>(M2013*21)/100</f>
      </c>
      <c t="s">
        <v>28</v>
      </c>
    </row>
    <row r="2014" spans="1:5" ht="38.25">
      <c r="A2014" s="35" t="s">
        <v>57</v>
      </c>
      <c r="E2014" s="39" t="s">
        <v>6617</v>
      </c>
    </row>
    <row r="2015" spans="1:5" ht="25.5">
      <c r="A2015" s="35" t="s">
        <v>59</v>
      </c>
      <c r="E2015" s="42" t="s">
        <v>6618</v>
      </c>
    </row>
    <row r="2016" spans="1:5" ht="12.75">
      <c r="A2016" t="s">
        <v>60</v>
      </c>
      <c r="E2016" s="39" t="s">
        <v>5</v>
      </c>
    </row>
    <row r="2017" spans="1:16" ht="25.5">
      <c r="A2017" t="s">
        <v>50</v>
      </c>
      <c s="34" t="s">
        <v>6619</v>
      </c>
      <c s="34" t="s">
        <v>6620</v>
      </c>
      <c s="35" t="s">
        <v>5</v>
      </c>
      <c s="6" t="s">
        <v>6621</v>
      </c>
      <c s="36" t="s">
        <v>79</v>
      </c>
      <c s="37">
        <v>1</v>
      </c>
      <c s="36">
        <v>0.0008</v>
      </c>
      <c s="36">
        <f>ROUND(G2017*H2017,6)</f>
      </c>
      <c r="L2017" s="38">
        <v>0</v>
      </c>
      <c s="32">
        <f>ROUND(ROUND(L2017,2)*ROUND(G2017,3),2)</f>
      </c>
      <c s="36" t="s">
        <v>4573</v>
      </c>
      <c>
        <f>(M2017*21)/100</f>
      </c>
      <c t="s">
        <v>28</v>
      </c>
    </row>
    <row r="2018" spans="1:5" ht="51">
      <c r="A2018" s="35" t="s">
        <v>57</v>
      </c>
      <c r="E2018" s="39" t="s">
        <v>6622</v>
      </c>
    </row>
    <row r="2019" spans="1:5" ht="12.75">
      <c r="A2019" s="35" t="s">
        <v>59</v>
      </c>
      <c r="E2019" s="40" t="s">
        <v>3468</v>
      </c>
    </row>
    <row r="2020" spans="1:5" ht="12.75">
      <c r="A2020" t="s">
        <v>60</v>
      </c>
      <c r="E2020" s="39" t="s">
        <v>5</v>
      </c>
    </row>
    <row r="2021" spans="1:16" ht="25.5">
      <c r="A2021" t="s">
        <v>50</v>
      </c>
      <c s="34" t="s">
        <v>6623</v>
      </c>
      <c s="34" t="s">
        <v>6624</v>
      </c>
      <c s="35" t="s">
        <v>5</v>
      </c>
      <c s="6" t="s">
        <v>6625</v>
      </c>
      <c s="36" t="s">
        <v>6626</v>
      </c>
      <c s="37">
        <v>1</v>
      </c>
      <c s="36">
        <v>0.22606</v>
      </c>
      <c s="36">
        <f>ROUND(G2021*H2021,6)</f>
      </c>
      <c r="L2021" s="38">
        <v>0</v>
      </c>
      <c s="32">
        <f>ROUND(ROUND(L2021,2)*ROUND(G2021,3),2)</f>
      </c>
      <c s="36" t="s">
        <v>4573</v>
      </c>
      <c>
        <f>(M2021*21)/100</f>
      </c>
      <c t="s">
        <v>28</v>
      </c>
    </row>
    <row r="2022" spans="1:5" ht="63.75">
      <c r="A2022" s="35" t="s">
        <v>57</v>
      </c>
      <c r="E2022" s="39" t="s">
        <v>6627</v>
      </c>
    </row>
    <row r="2023" spans="1:5" ht="12.75">
      <c r="A2023" s="35" t="s">
        <v>59</v>
      </c>
      <c r="E2023" s="40" t="s">
        <v>6628</v>
      </c>
    </row>
    <row r="2024" spans="1:5" ht="12.75">
      <c r="A2024" t="s">
        <v>60</v>
      </c>
      <c r="E2024" s="39" t="s">
        <v>5</v>
      </c>
    </row>
    <row r="2025" spans="1:16" ht="25.5">
      <c r="A2025" t="s">
        <v>50</v>
      </c>
      <c s="34" t="s">
        <v>6629</v>
      </c>
      <c s="34" t="s">
        <v>6630</v>
      </c>
      <c s="35" t="s">
        <v>5</v>
      </c>
      <c s="6" t="s">
        <v>6631</v>
      </c>
      <c s="36" t="s">
        <v>69</v>
      </c>
      <c s="37">
        <v>13.085</v>
      </c>
      <c s="36">
        <v>0.00167</v>
      </c>
      <c s="36">
        <f>ROUND(G2025*H2025,6)</f>
      </c>
      <c r="L2025" s="38">
        <v>0</v>
      </c>
      <c s="32">
        <f>ROUND(ROUND(L2025,2)*ROUND(G2025,3),2)</f>
      </c>
      <c s="36" t="s">
        <v>4573</v>
      </c>
      <c>
        <f>(M2025*21)/100</f>
      </c>
      <c t="s">
        <v>28</v>
      </c>
    </row>
    <row r="2026" spans="1:5" ht="89.25">
      <c r="A2026" s="35" t="s">
        <v>57</v>
      </c>
      <c r="E2026" s="39" t="s">
        <v>6632</v>
      </c>
    </row>
    <row r="2027" spans="1:5" ht="12.75">
      <c r="A2027" s="35" t="s">
        <v>59</v>
      </c>
      <c r="E2027" s="40" t="s">
        <v>6633</v>
      </c>
    </row>
    <row r="2028" spans="1:5" ht="12.75">
      <c r="A2028" t="s">
        <v>60</v>
      </c>
      <c r="E2028" s="39" t="s">
        <v>5</v>
      </c>
    </row>
    <row r="2029" spans="1:16" ht="12.75">
      <c r="A2029" t="s">
        <v>50</v>
      </c>
      <c s="34" t="s">
        <v>6634</v>
      </c>
      <c s="34" t="s">
        <v>6635</v>
      </c>
      <c s="35" t="s">
        <v>5</v>
      </c>
      <c s="6" t="s">
        <v>6636</v>
      </c>
      <c s="36" t="s">
        <v>79</v>
      </c>
      <c s="37">
        <v>10</v>
      </c>
      <c s="36">
        <v>0.00018</v>
      </c>
      <c s="36">
        <f>ROUND(G2029*H2029,6)</f>
      </c>
      <c r="L2029" s="38">
        <v>0</v>
      </c>
      <c s="32">
        <f>ROUND(ROUND(L2029,2)*ROUND(G2029,3),2)</f>
      </c>
      <c s="36" t="s">
        <v>4573</v>
      </c>
      <c>
        <f>(M2029*21)/100</f>
      </c>
      <c t="s">
        <v>28</v>
      </c>
    </row>
    <row r="2030" spans="1:5" ht="38.25">
      <c r="A2030" s="35" t="s">
        <v>57</v>
      </c>
      <c r="E2030" s="39" t="s">
        <v>6637</v>
      </c>
    </row>
    <row r="2031" spans="1:5" ht="12.75">
      <c r="A2031" s="35" t="s">
        <v>59</v>
      </c>
      <c r="E2031" s="40" t="s">
        <v>6638</v>
      </c>
    </row>
    <row r="2032" spans="1:5" ht="12.75">
      <c r="A2032" t="s">
        <v>60</v>
      </c>
      <c r="E2032" s="39" t="s">
        <v>5</v>
      </c>
    </row>
    <row r="2033" spans="1:16" ht="12.75">
      <c r="A2033" t="s">
        <v>50</v>
      </c>
      <c s="34" t="s">
        <v>6639</v>
      </c>
      <c s="34" t="s">
        <v>6640</v>
      </c>
      <c s="35" t="s">
        <v>5</v>
      </c>
      <c s="6" t="s">
        <v>6641</v>
      </c>
      <c s="36" t="s">
        <v>144</v>
      </c>
      <c s="37">
        <v>1.189</v>
      </c>
      <c s="36">
        <v>0</v>
      </c>
      <c s="36">
        <f>ROUND(G2033*H2033,6)</f>
      </c>
      <c r="L2033" s="38">
        <v>0</v>
      </c>
      <c s="32">
        <f>ROUND(ROUND(L2033,2)*ROUND(G2033,3),2)</f>
      </c>
      <c s="36" t="s">
        <v>4573</v>
      </c>
      <c>
        <f>(M2033*21)/100</f>
      </c>
      <c t="s">
        <v>28</v>
      </c>
    </row>
    <row r="2034" spans="1:5" ht="51">
      <c r="A2034" s="35" t="s">
        <v>57</v>
      </c>
      <c r="E2034" s="39" t="s">
        <v>6642</v>
      </c>
    </row>
    <row r="2035" spans="1:5" ht="140.25">
      <c r="A2035" s="35" t="s">
        <v>59</v>
      </c>
      <c r="E2035" s="42" t="s">
        <v>6643</v>
      </c>
    </row>
    <row r="2036" spans="1:5" ht="12.75">
      <c r="A2036" t="s">
        <v>60</v>
      </c>
      <c r="E2036" s="39" t="s">
        <v>5</v>
      </c>
    </row>
    <row r="2037" spans="1:16" ht="12.75">
      <c r="A2037" t="s">
        <v>50</v>
      </c>
      <c s="34" t="s">
        <v>6644</v>
      </c>
      <c s="34" t="s">
        <v>6645</v>
      </c>
      <c s="35" t="s">
        <v>5</v>
      </c>
      <c s="6" t="s">
        <v>6646</v>
      </c>
      <c s="36" t="s">
        <v>151</v>
      </c>
      <c s="37">
        <v>17.191</v>
      </c>
      <c s="36">
        <v>0</v>
      </c>
      <c s="36">
        <f>ROUND(G2037*H2037,6)</f>
      </c>
      <c r="L2037" s="38">
        <v>0</v>
      </c>
      <c s="32">
        <f>ROUND(ROUND(L2037,2)*ROUND(G2037,3),2)</f>
      </c>
      <c s="36" t="s">
        <v>4573</v>
      </c>
      <c>
        <f>(M2037*21)/100</f>
      </c>
      <c t="s">
        <v>28</v>
      </c>
    </row>
    <row r="2038" spans="1:5" ht="51">
      <c r="A2038" s="35" t="s">
        <v>57</v>
      </c>
      <c r="E2038" s="39" t="s">
        <v>6647</v>
      </c>
    </row>
    <row r="2039" spans="1:5" ht="38.25">
      <c r="A2039" s="35" t="s">
        <v>59</v>
      </c>
      <c r="E2039" s="40" t="s">
        <v>6648</v>
      </c>
    </row>
    <row r="2040" spans="1:5" ht="12.75">
      <c r="A2040" t="s">
        <v>60</v>
      </c>
      <c r="E2040" s="39" t="s">
        <v>5</v>
      </c>
    </row>
    <row r="2041" spans="1:16" ht="12.75">
      <c r="A2041" t="s">
        <v>50</v>
      </c>
      <c s="34" t="s">
        <v>6649</v>
      </c>
      <c s="34" t="s">
        <v>6650</v>
      </c>
      <c s="35" t="s">
        <v>5</v>
      </c>
      <c s="6" t="s">
        <v>6651</v>
      </c>
      <c s="36" t="s">
        <v>151</v>
      </c>
      <c s="37">
        <v>31.31</v>
      </c>
      <c s="36">
        <v>0</v>
      </c>
      <c s="36">
        <f>ROUND(G2041*H2041,6)</f>
      </c>
      <c r="L2041" s="38">
        <v>0</v>
      </c>
      <c s="32">
        <f>ROUND(ROUND(L2041,2)*ROUND(G2041,3),2)</f>
      </c>
      <c s="36" t="s">
        <v>4573</v>
      </c>
      <c>
        <f>(M2041*21)/100</f>
      </c>
      <c t="s">
        <v>28</v>
      </c>
    </row>
    <row r="2042" spans="1:5" ht="51">
      <c r="A2042" s="35" t="s">
        <v>57</v>
      </c>
      <c r="E2042" s="39" t="s">
        <v>6652</v>
      </c>
    </row>
    <row r="2043" spans="1:5" ht="51">
      <c r="A2043" s="35" t="s">
        <v>59</v>
      </c>
      <c r="E2043" s="40" t="s">
        <v>6653</v>
      </c>
    </row>
    <row r="2044" spans="1:5" ht="12.75">
      <c r="A2044" t="s">
        <v>60</v>
      </c>
      <c r="E2044" s="39" t="s">
        <v>5</v>
      </c>
    </row>
    <row r="2045" spans="1:16" ht="12.75">
      <c r="A2045" t="s">
        <v>50</v>
      </c>
      <c s="34" t="s">
        <v>6654</v>
      </c>
      <c s="34" t="s">
        <v>6655</v>
      </c>
      <c s="35" t="s">
        <v>5</v>
      </c>
      <c s="6" t="s">
        <v>6656</v>
      </c>
      <c s="36" t="s">
        <v>144</v>
      </c>
      <c s="37">
        <v>0.731</v>
      </c>
      <c s="36">
        <v>0</v>
      </c>
      <c s="36">
        <f>ROUND(G2045*H2045,6)</f>
      </c>
      <c r="L2045" s="38">
        <v>0</v>
      </c>
      <c s="32">
        <f>ROUND(ROUND(L2045,2)*ROUND(G2045,3),2)</f>
      </c>
      <c s="36" t="s">
        <v>4573</v>
      </c>
      <c>
        <f>(M2045*21)/100</f>
      </c>
      <c t="s">
        <v>28</v>
      </c>
    </row>
    <row r="2046" spans="1:5" ht="51">
      <c r="A2046" s="35" t="s">
        <v>57</v>
      </c>
      <c r="E2046" s="39" t="s">
        <v>6657</v>
      </c>
    </row>
    <row r="2047" spans="1:5" ht="12.75">
      <c r="A2047" s="35" t="s">
        <v>59</v>
      </c>
      <c r="E2047" s="40" t="s">
        <v>5</v>
      </c>
    </row>
    <row r="2048" spans="1:5" ht="12.75">
      <c r="A2048" t="s">
        <v>60</v>
      </c>
      <c r="E2048" s="39" t="s">
        <v>5</v>
      </c>
    </row>
    <row r="2049" spans="1:16" ht="12.75">
      <c r="A2049" t="s">
        <v>50</v>
      </c>
      <c s="34" t="s">
        <v>6658</v>
      </c>
      <c s="34" t="s">
        <v>6659</v>
      </c>
      <c s="35" t="s">
        <v>5</v>
      </c>
      <c s="6" t="s">
        <v>6660</v>
      </c>
      <c s="36" t="s">
        <v>144</v>
      </c>
      <c s="37">
        <v>19.493</v>
      </c>
      <c s="36">
        <v>0</v>
      </c>
      <c s="36">
        <f>ROUND(G2049*H2049,6)</f>
      </c>
      <c r="L2049" s="38">
        <v>0</v>
      </c>
      <c s="32">
        <f>ROUND(ROUND(L2049,2)*ROUND(G2049,3),2)</f>
      </c>
      <c s="36" t="s">
        <v>4573</v>
      </c>
      <c>
        <f>(M2049*21)/100</f>
      </c>
      <c t="s">
        <v>28</v>
      </c>
    </row>
    <row r="2050" spans="1:5" ht="51">
      <c r="A2050" s="35" t="s">
        <v>57</v>
      </c>
      <c r="E2050" s="39" t="s">
        <v>6661</v>
      </c>
    </row>
    <row r="2051" spans="1:5" ht="165.75">
      <c r="A2051" s="35" t="s">
        <v>59</v>
      </c>
      <c r="E2051" s="42" t="s">
        <v>6662</v>
      </c>
    </row>
    <row r="2052" spans="1:5" ht="12.75">
      <c r="A2052" t="s">
        <v>60</v>
      </c>
      <c r="E2052" s="39" t="s">
        <v>5</v>
      </c>
    </row>
    <row r="2053" spans="1:16" ht="12.75">
      <c r="A2053" t="s">
        <v>50</v>
      </c>
      <c s="34" t="s">
        <v>6663</v>
      </c>
      <c s="34" t="s">
        <v>6664</v>
      </c>
      <c s="35" t="s">
        <v>5</v>
      </c>
      <c s="6" t="s">
        <v>6665</v>
      </c>
      <c s="36" t="s">
        <v>144</v>
      </c>
      <c s="37">
        <v>19.501</v>
      </c>
      <c s="36">
        <v>0</v>
      </c>
      <c s="36">
        <f>ROUND(G2053*H2053,6)</f>
      </c>
      <c r="L2053" s="38">
        <v>0</v>
      </c>
      <c s="32">
        <f>ROUND(ROUND(L2053,2)*ROUND(G2053,3),2)</f>
      </c>
      <c s="36" t="s">
        <v>4573</v>
      </c>
      <c>
        <f>(M2053*21)/100</f>
      </c>
      <c t="s">
        <v>28</v>
      </c>
    </row>
    <row r="2054" spans="1:5" ht="51">
      <c r="A2054" s="35" t="s">
        <v>57</v>
      </c>
      <c r="E2054" s="39" t="s">
        <v>6666</v>
      </c>
    </row>
    <row r="2055" spans="1:5" ht="12.75">
      <c r="A2055" s="35" t="s">
        <v>59</v>
      </c>
      <c r="E2055" s="40" t="s">
        <v>6667</v>
      </c>
    </row>
    <row r="2056" spans="1:5" ht="12.75">
      <c r="A2056" t="s">
        <v>60</v>
      </c>
      <c r="E2056" s="39" t="s">
        <v>5</v>
      </c>
    </row>
    <row r="2057" spans="1:16" ht="12.75">
      <c r="A2057" t="s">
        <v>50</v>
      </c>
      <c s="34" t="s">
        <v>6668</v>
      </c>
      <c s="34" t="s">
        <v>6669</v>
      </c>
      <c s="35" t="s">
        <v>5</v>
      </c>
      <c s="6" t="s">
        <v>6670</v>
      </c>
      <c s="36" t="s">
        <v>144</v>
      </c>
      <c s="37">
        <v>1.438</v>
      </c>
      <c s="36">
        <v>0</v>
      </c>
      <c s="36">
        <f>ROUND(G2057*H2057,6)</f>
      </c>
      <c r="L2057" s="38">
        <v>0</v>
      </c>
      <c s="32">
        <f>ROUND(ROUND(L2057,2)*ROUND(G2057,3),2)</f>
      </c>
      <c s="36" t="s">
        <v>4573</v>
      </c>
      <c>
        <f>(M2057*21)/100</f>
      </c>
      <c t="s">
        <v>28</v>
      </c>
    </row>
    <row r="2058" spans="1:5" ht="51">
      <c r="A2058" s="35" t="s">
        <v>57</v>
      </c>
      <c r="E2058" s="39" t="s">
        <v>6671</v>
      </c>
    </row>
    <row r="2059" spans="1:5" ht="25.5">
      <c r="A2059" s="35" t="s">
        <v>59</v>
      </c>
      <c r="E2059" s="42" t="s">
        <v>6672</v>
      </c>
    </row>
    <row r="2060" spans="1:5" ht="12.75">
      <c r="A2060" t="s">
        <v>60</v>
      </c>
      <c r="E2060" s="39" t="s">
        <v>5</v>
      </c>
    </row>
    <row r="2061" spans="1:16" ht="12.75">
      <c r="A2061" t="s">
        <v>50</v>
      </c>
      <c s="34" t="s">
        <v>6673</v>
      </c>
      <c s="34" t="s">
        <v>6674</v>
      </c>
      <c s="35" t="s">
        <v>5</v>
      </c>
      <c s="6" t="s">
        <v>6675</v>
      </c>
      <c s="36" t="s">
        <v>151</v>
      </c>
      <c s="37">
        <v>6.165</v>
      </c>
      <c s="36">
        <v>0</v>
      </c>
      <c s="36">
        <f>ROUND(G2061*H2061,6)</f>
      </c>
      <c r="L2061" s="38">
        <v>0</v>
      </c>
      <c s="32">
        <f>ROUND(ROUND(L2061,2)*ROUND(G2061,3),2)</f>
      </c>
      <c s="36" t="s">
        <v>4573</v>
      </c>
      <c>
        <f>(M2061*21)/100</f>
      </c>
      <c t="s">
        <v>28</v>
      </c>
    </row>
    <row r="2062" spans="1:5" ht="38.25">
      <c r="A2062" s="35" t="s">
        <v>57</v>
      </c>
      <c r="E2062" s="39" t="s">
        <v>6676</v>
      </c>
    </row>
    <row r="2063" spans="1:5" ht="102">
      <c r="A2063" s="35" t="s">
        <v>59</v>
      </c>
      <c r="E2063" s="42" t="s">
        <v>6677</v>
      </c>
    </row>
    <row r="2064" spans="1:5" ht="12.75">
      <c r="A2064" t="s">
        <v>60</v>
      </c>
      <c r="E2064" s="39" t="s">
        <v>5</v>
      </c>
    </row>
    <row r="2065" spans="1:16" ht="12.75">
      <c r="A2065" t="s">
        <v>50</v>
      </c>
      <c s="34" t="s">
        <v>6678</v>
      </c>
      <c s="34" t="s">
        <v>6679</v>
      </c>
      <c s="35" t="s">
        <v>5</v>
      </c>
      <c s="6" t="s">
        <v>6680</v>
      </c>
      <c s="36" t="s">
        <v>69</v>
      </c>
      <c s="37">
        <v>10.5</v>
      </c>
      <c s="36">
        <v>0</v>
      </c>
      <c s="36">
        <f>ROUND(G2065*H2065,6)</f>
      </c>
      <c r="L2065" s="38">
        <v>0</v>
      </c>
      <c s="32">
        <f>ROUND(ROUND(L2065,2)*ROUND(G2065,3),2)</f>
      </c>
      <c s="36" t="s">
        <v>4573</v>
      </c>
      <c>
        <f>(M2065*21)/100</f>
      </c>
      <c t="s">
        <v>28</v>
      </c>
    </row>
    <row r="2066" spans="1:5" ht="51">
      <c r="A2066" s="35" t="s">
        <v>57</v>
      </c>
      <c r="E2066" s="39" t="s">
        <v>6681</v>
      </c>
    </row>
    <row r="2067" spans="1:5" ht="12.75">
      <c r="A2067" s="35" t="s">
        <v>59</v>
      </c>
      <c r="E2067" s="40" t="s">
        <v>6682</v>
      </c>
    </row>
    <row r="2068" spans="1:5" ht="12.75">
      <c r="A2068" t="s">
        <v>60</v>
      </c>
      <c r="E2068" s="39" t="s">
        <v>5</v>
      </c>
    </row>
    <row r="2069" spans="1:16" ht="12.75">
      <c r="A2069" t="s">
        <v>50</v>
      </c>
      <c s="34" t="s">
        <v>6683</v>
      </c>
      <c s="34" t="s">
        <v>6684</v>
      </c>
      <c s="35" t="s">
        <v>5</v>
      </c>
      <c s="6" t="s">
        <v>6685</v>
      </c>
      <c s="36" t="s">
        <v>151</v>
      </c>
      <c s="37">
        <v>54.589</v>
      </c>
      <c s="36">
        <v>0</v>
      </c>
      <c s="36">
        <f>ROUND(G2069*H2069,6)</f>
      </c>
      <c r="L2069" s="38">
        <v>0</v>
      </c>
      <c s="32">
        <f>ROUND(ROUND(L2069,2)*ROUND(G2069,3),2)</f>
      </c>
      <c s="36" t="s">
        <v>4573</v>
      </c>
      <c>
        <f>(M2069*21)/100</f>
      </c>
      <c t="s">
        <v>28</v>
      </c>
    </row>
    <row r="2070" spans="1:5" ht="38.25">
      <c r="A2070" s="35" t="s">
        <v>57</v>
      </c>
      <c r="E2070" s="39" t="s">
        <v>6686</v>
      </c>
    </row>
    <row r="2071" spans="1:5" ht="51">
      <c r="A2071" s="35" t="s">
        <v>59</v>
      </c>
      <c r="E2071" s="40" t="s">
        <v>6687</v>
      </c>
    </row>
    <row r="2072" spans="1:5" ht="12.75">
      <c r="A2072" t="s">
        <v>60</v>
      </c>
      <c r="E2072" s="39" t="s">
        <v>5</v>
      </c>
    </row>
    <row r="2073" spans="1:16" ht="25.5">
      <c r="A2073" t="s">
        <v>50</v>
      </c>
      <c s="34" t="s">
        <v>6688</v>
      </c>
      <c s="34" t="s">
        <v>6689</v>
      </c>
      <c s="35" t="s">
        <v>5</v>
      </c>
      <c s="6" t="s">
        <v>6690</v>
      </c>
      <c s="36" t="s">
        <v>144</v>
      </c>
      <c s="37">
        <v>0.728</v>
      </c>
      <c s="36">
        <v>0</v>
      </c>
      <c s="36">
        <f>ROUND(G2073*H2073,6)</f>
      </c>
      <c r="L2073" s="38">
        <v>0</v>
      </c>
      <c s="32">
        <f>ROUND(ROUND(L2073,2)*ROUND(G2073,3),2)</f>
      </c>
      <c s="36" t="s">
        <v>4573</v>
      </c>
      <c>
        <f>(M2073*21)/100</f>
      </c>
      <c t="s">
        <v>28</v>
      </c>
    </row>
    <row r="2074" spans="1:5" ht="51">
      <c r="A2074" s="35" t="s">
        <v>57</v>
      </c>
      <c r="E2074" s="39" t="s">
        <v>6691</v>
      </c>
    </row>
    <row r="2075" spans="1:5" ht="51">
      <c r="A2075" s="35" t="s">
        <v>59</v>
      </c>
      <c r="E2075" s="42" t="s">
        <v>6692</v>
      </c>
    </row>
    <row r="2076" spans="1:5" ht="12.75">
      <c r="A2076" t="s">
        <v>60</v>
      </c>
      <c r="E2076" s="39" t="s">
        <v>5</v>
      </c>
    </row>
    <row r="2077" spans="1:16" ht="25.5">
      <c r="A2077" t="s">
        <v>50</v>
      </c>
      <c s="34" t="s">
        <v>6693</v>
      </c>
      <c s="34" t="s">
        <v>6694</v>
      </c>
      <c s="35" t="s">
        <v>5</v>
      </c>
      <c s="6" t="s">
        <v>6695</v>
      </c>
      <c s="36" t="s">
        <v>144</v>
      </c>
      <c s="37">
        <v>2.669</v>
      </c>
      <c s="36">
        <v>0</v>
      </c>
      <c s="36">
        <f>ROUND(G2077*H2077,6)</f>
      </c>
      <c r="L2077" s="38">
        <v>0</v>
      </c>
      <c s="32">
        <f>ROUND(ROUND(L2077,2)*ROUND(G2077,3),2)</f>
      </c>
      <c s="36" t="s">
        <v>4573</v>
      </c>
      <c>
        <f>(M2077*21)/100</f>
      </c>
      <c t="s">
        <v>28</v>
      </c>
    </row>
    <row r="2078" spans="1:5" ht="51">
      <c r="A2078" s="35" t="s">
        <v>57</v>
      </c>
      <c r="E2078" s="39" t="s">
        <v>6696</v>
      </c>
    </row>
    <row r="2079" spans="1:5" ht="51">
      <c r="A2079" s="35" t="s">
        <v>59</v>
      </c>
      <c r="E2079" s="42" t="s">
        <v>6697</v>
      </c>
    </row>
    <row r="2080" spans="1:5" ht="12.75">
      <c r="A2080" t="s">
        <v>60</v>
      </c>
      <c r="E2080" s="39" t="s">
        <v>5</v>
      </c>
    </row>
    <row r="2081" spans="1:16" ht="12.75">
      <c r="A2081" t="s">
        <v>50</v>
      </c>
      <c s="34" t="s">
        <v>6698</v>
      </c>
      <c s="34" t="s">
        <v>6699</v>
      </c>
      <c s="35" t="s">
        <v>5</v>
      </c>
      <c s="6" t="s">
        <v>6700</v>
      </c>
      <c s="36" t="s">
        <v>79</v>
      </c>
      <c s="37">
        <v>21</v>
      </c>
      <c s="36">
        <v>0</v>
      </c>
      <c s="36">
        <f>ROUND(G2081*H2081,6)</f>
      </c>
      <c r="L2081" s="38">
        <v>0</v>
      </c>
      <c s="32">
        <f>ROUND(ROUND(L2081,2)*ROUND(G2081,3),2)</f>
      </c>
      <c s="36" t="s">
        <v>4573</v>
      </c>
      <c>
        <f>(M2081*21)/100</f>
      </c>
      <c t="s">
        <v>28</v>
      </c>
    </row>
    <row r="2082" spans="1:5" ht="51">
      <c r="A2082" s="35" t="s">
        <v>57</v>
      </c>
      <c r="E2082" s="39" t="s">
        <v>6701</v>
      </c>
    </row>
    <row r="2083" spans="1:5" ht="25.5">
      <c r="A2083" s="35" t="s">
        <v>59</v>
      </c>
      <c r="E2083" s="42" t="s">
        <v>6702</v>
      </c>
    </row>
    <row r="2084" spans="1:5" ht="12.75">
      <c r="A2084" t="s">
        <v>60</v>
      </c>
      <c r="E2084" s="39" t="s">
        <v>5</v>
      </c>
    </row>
    <row r="2085" spans="1:16" ht="12.75">
      <c r="A2085" t="s">
        <v>50</v>
      </c>
      <c s="34" t="s">
        <v>6703</v>
      </c>
      <c s="34" t="s">
        <v>6704</v>
      </c>
      <c s="35" t="s">
        <v>5</v>
      </c>
      <c s="6" t="s">
        <v>6705</v>
      </c>
      <c s="36" t="s">
        <v>79</v>
      </c>
      <c s="37">
        <v>54</v>
      </c>
      <c s="36">
        <v>0</v>
      </c>
      <c s="36">
        <f>ROUND(G2085*H2085,6)</f>
      </c>
      <c r="L2085" s="38">
        <v>0</v>
      </c>
      <c s="32">
        <f>ROUND(ROUND(L2085,2)*ROUND(G2085,3),2)</f>
      </c>
      <c s="36" t="s">
        <v>4573</v>
      </c>
      <c>
        <f>(M2085*21)/100</f>
      </c>
      <c t="s">
        <v>28</v>
      </c>
    </row>
    <row r="2086" spans="1:5" ht="12.75">
      <c r="A2086" s="35" t="s">
        <v>57</v>
      </c>
      <c r="E2086" s="39" t="s">
        <v>6705</v>
      </c>
    </row>
    <row r="2087" spans="1:5" ht="12.75">
      <c r="A2087" s="35" t="s">
        <v>59</v>
      </c>
      <c r="E2087" s="40" t="s">
        <v>5</v>
      </c>
    </row>
    <row r="2088" spans="1:5" ht="12.75">
      <c r="A2088" t="s">
        <v>60</v>
      </c>
      <c r="E2088" s="39" t="s">
        <v>5</v>
      </c>
    </row>
    <row r="2089" spans="1:16" ht="12.75">
      <c r="A2089" t="s">
        <v>50</v>
      </c>
      <c s="34" t="s">
        <v>6706</v>
      </c>
      <c s="34" t="s">
        <v>6707</v>
      </c>
      <c s="35" t="s">
        <v>5</v>
      </c>
      <c s="6" t="s">
        <v>6708</v>
      </c>
      <c s="36" t="s">
        <v>151</v>
      </c>
      <c s="37">
        <v>59.477</v>
      </c>
      <c s="36">
        <v>0</v>
      </c>
      <c s="36">
        <f>ROUND(G2089*H2089,6)</f>
      </c>
      <c r="L2089" s="38">
        <v>0</v>
      </c>
      <c s="32">
        <f>ROUND(ROUND(L2089,2)*ROUND(G2089,3),2)</f>
      </c>
      <c s="36" t="s">
        <v>4573</v>
      </c>
      <c>
        <f>(M2089*21)/100</f>
      </c>
      <c t="s">
        <v>28</v>
      </c>
    </row>
    <row r="2090" spans="1:5" ht="51">
      <c r="A2090" s="35" t="s">
        <v>57</v>
      </c>
      <c r="E2090" s="39" t="s">
        <v>6709</v>
      </c>
    </row>
    <row r="2091" spans="1:5" ht="25.5">
      <c r="A2091" s="35" t="s">
        <v>59</v>
      </c>
      <c r="E2091" s="42" t="s">
        <v>6710</v>
      </c>
    </row>
    <row r="2092" spans="1:5" ht="12.75">
      <c r="A2092" t="s">
        <v>60</v>
      </c>
      <c r="E2092" s="39" t="s">
        <v>5</v>
      </c>
    </row>
    <row r="2093" spans="1:16" ht="12.75">
      <c r="A2093" t="s">
        <v>50</v>
      </c>
      <c s="34" t="s">
        <v>6711</v>
      </c>
      <c s="34" t="s">
        <v>6712</v>
      </c>
      <c s="35" t="s">
        <v>5</v>
      </c>
      <c s="6" t="s">
        <v>6713</v>
      </c>
      <c s="36" t="s">
        <v>151</v>
      </c>
      <c s="37">
        <v>58.52</v>
      </c>
      <c s="36">
        <v>0</v>
      </c>
      <c s="36">
        <f>ROUND(G2093*H2093,6)</f>
      </c>
      <c r="L2093" s="38">
        <v>0</v>
      </c>
      <c s="32">
        <f>ROUND(ROUND(L2093,2)*ROUND(G2093,3),2)</f>
      </c>
      <c s="36" t="s">
        <v>4573</v>
      </c>
      <c>
        <f>(M2093*21)/100</f>
      </c>
      <c t="s">
        <v>28</v>
      </c>
    </row>
    <row r="2094" spans="1:5" ht="38.25">
      <c r="A2094" s="35" t="s">
        <v>57</v>
      </c>
      <c r="E2094" s="39" t="s">
        <v>6714</v>
      </c>
    </row>
    <row r="2095" spans="1:5" ht="114.75">
      <c r="A2095" s="35" t="s">
        <v>59</v>
      </c>
      <c r="E2095" s="42" t="s">
        <v>6715</v>
      </c>
    </row>
    <row r="2096" spans="1:5" ht="12.75">
      <c r="A2096" t="s">
        <v>60</v>
      </c>
      <c r="E2096" s="39" t="s">
        <v>5</v>
      </c>
    </row>
    <row r="2097" spans="1:16" ht="12.75">
      <c r="A2097" t="s">
        <v>50</v>
      </c>
      <c s="34" t="s">
        <v>6716</v>
      </c>
      <c s="34" t="s">
        <v>6717</v>
      </c>
      <c s="35" t="s">
        <v>5</v>
      </c>
      <c s="6" t="s">
        <v>6718</v>
      </c>
      <c s="36" t="s">
        <v>151</v>
      </c>
      <c s="37">
        <v>8.945</v>
      </c>
      <c s="36">
        <v>0</v>
      </c>
      <c s="36">
        <f>ROUND(G2097*H2097,6)</f>
      </c>
      <c r="L2097" s="38">
        <v>0</v>
      </c>
      <c s="32">
        <f>ROUND(ROUND(L2097,2)*ROUND(G2097,3),2)</f>
      </c>
      <c s="36" t="s">
        <v>4573</v>
      </c>
      <c>
        <f>(M2097*21)/100</f>
      </c>
      <c t="s">
        <v>28</v>
      </c>
    </row>
    <row r="2098" spans="1:5" ht="38.25">
      <c r="A2098" s="35" t="s">
        <v>57</v>
      </c>
      <c r="E2098" s="39" t="s">
        <v>6719</v>
      </c>
    </row>
    <row r="2099" spans="1:5" ht="63.75">
      <c r="A2099" s="35" t="s">
        <v>59</v>
      </c>
      <c r="E2099" s="42" t="s">
        <v>6720</v>
      </c>
    </row>
    <row r="2100" spans="1:5" ht="12.75">
      <c r="A2100" t="s">
        <v>60</v>
      </c>
      <c r="E2100" s="39" t="s">
        <v>5</v>
      </c>
    </row>
    <row r="2101" spans="1:16" ht="12.75">
      <c r="A2101" t="s">
        <v>50</v>
      </c>
      <c s="34" t="s">
        <v>6721</v>
      </c>
      <c s="34" t="s">
        <v>6722</v>
      </c>
      <c s="35" t="s">
        <v>5</v>
      </c>
      <c s="6" t="s">
        <v>6723</v>
      </c>
      <c s="36" t="s">
        <v>79</v>
      </c>
      <c s="37">
        <v>12</v>
      </c>
      <c s="36">
        <v>0</v>
      </c>
      <c s="36">
        <f>ROUND(G2101*H2101,6)</f>
      </c>
      <c r="L2101" s="38">
        <v>0</v>
      </c>
      <c s="32">
        <f>ROUND(ROUND(L2101,2)*ROUND(G2101,3),2)</f>
      </c>
      <c s="36" t="s">
        <v>4573</v>
      </c>
      <c>
        <f>(M2101*21)/100</f>
      </c>
      <c t="s">
        <v>28</v>
      </c>
    </row>
    <row r="2102" spans="1:5" ht="76.5">
      <c r="A2102" s="35" t="s">
        <v>57</v>
      </c>
      <c r="E2102" s="39" t="s">
        <v>6724</v>
      </c>
    </row>
    <row r="2103" spans="1:5" ht="127.5">
      <c r="A2103" s="35" t="s">
        <v>59</v>
      </c>
      <c r="E2103" s="42" t="s">
        <v>6725</v>
      </c>
    </row>
    <row r="2104" spans="1:5" ht="12.75">
      <c r="A2104" t="s">
        <v>60</v>
      </c>
      <c r="E2104" s="39" t="s">
        <v>5</v>
      </c>
    </row>
    <row r="2105" spans="1:16" ht="12.75">
      <c r="A2105" t="s">
        <v>50</v>
      </c>
      <c s="34" t="s">
        <v>6726</v>
      </c>
      <c s="34" t="s">
        <v>6727</v>
      </c>
      <c s="35" t="s">
        <v>5</v>
      </c>
      <c s="6" t="s">
        <v>6728</v>
      </c>
      <c s="36" t="s">
        <v>79</v>
      </c>
      <c s="37">
        <v>4</v>
      </c>
      <c s="36">
        <v>0</v>
      </c>
      <c s="36">
        <f>ROUND(G2105*H2105,6)</f>
      </c>
      <c r="L2105" s="38">
        <v>0</v>
      </c>
      <c s="32">
        <f>ROUND(ROUND(L2105,2)*ROUND(G2105,3),2)</f>
      </c>
      <c s="36" t="s">
        <v>4573</v>
      </c>
      <c>
        <f>(M2105*21)/100</f>
      </c>
      <c t="s">
        <v>28</v>
      </c>
    </row>
    <row r="2106" spans="1:5" ht="76.5">
      <c r="A2106" s="35" t="s">
        <v>57</v>
      </c>
      <c r="E2106" s="39" t="s">
        <v>6729</v>
      </c>
    </row>
    <row r="2107" spans="1:5" ht="51">
      <c r="A2107" s="35" t="s">
        <v>59</v>
      </c>
      <c r="E2107" s="42" t="s">
        <v>6730</v>
      </c>
    </row>
    <row r="2108" spans="1:5" ht="12.75">
      <c r="A2108" t="s">
        <v>60</v>
      </c>
      <c r="E2108" s="39" t="s">
        <v>5</v>
      </c>
    </row>
    <row r="2109" spans="1:16" ht="12.75">
      <c r="A2109" t="s">
        <v>50</v>
      </c>
      <c s="34" t="s">
        <v>6731</v>
      </c>
      <c s="34" t="s">
        <v>6732</v>
      </c>
      <c s="35" t="s">
        <v>5</v>
      </c>
      <c s="6" t="s">
        <v>6733</v>
      </c>
      <c s="36" t="s">
        <v>79</v>
      </c>
      <c s="37">
        <v>4</v>
      </c>
      <c s="36">
        <v>0</v>
      </c>
      <c s="36">
        <f>ROUND(G2109*H2109,6)</f>
      </c>
      <c r="L2109" s="38">
        <v>0</v>
      </c>
      <c s="32">
        <f>ROUND(ROUND(L2109,2)*ROUND(G2109,3),2)</f>
      </c>
      <c s="36" t="s">
        <v>4573</v>
      </c>
      <c>
        <f>(M2109*21)/100</f>
      </c>
      <c t="s">
        <v>28</v>
      </c>
    </row>
    <row r="2110" spans="1:5" ht="76.5">
      <c r="A2110" s="35" t="s">
        <v>57</v>
      </c>
      <c r="E2110" s="39" t="s">
        <v>6734</v>
      </c>
    </row>
    <row r="2111" spans="1:5" ht="63.75">
      <c r="A2111" s="35" t="s">
        <v>59</v>
      </c>
      <c r="E2111" s="42" t="s">
        <v>6735</v>
      </c>
    </row>
    <row r="2112" spans="1:5" ht="12.75">
      <c r="A2112" t="s">
        <v>60</v>
      </c>
      <c r="E2112" s="39" t="s">
        <v>5</v>
      </c>
    </row>
    <row r="2113" spans="1:16" ht="12.75">
      <c r="A2113" t="s">
        <v>50</v>
      </c>
      <c s="34" t="s">
        <v>6736</v>
      </c>
      <c s="34" t="s">
        <v>6737</v>
      </c>
      <c s="35" t="s">
        <v>5</v>
      </c>
      <c s="6" t="s">
        <v>6738</v>
      </c>
      <c s="36" t="s">
        <v>144</v>
      </c>
      <c s="37">
        <v>0.813</v>
      </c>
      <c s="36">
        <v>0</v>
      </c>
      <c s="36">
        <f>ROUND(G2113*H2113,6)</f>
      </c>
      <c r="L2113" s="38">
        <v>0</v>
      </c>
      <c s="32">
        <f>ROUND(ROUND(L2113,2)*ROUND(G2113,3),2)</f>
      </c>
      <c s="36" t="s">
        <v>4573</v>
      </c>
      <c>
        <f>(M2113*21)/100</f>
      </c>
      <c t="s">
        <v>28</v>
      </c>
    </row>
    <row r="2114" spans="1:5" ht="76.5">
      <c r="A2114" s="35" t="s">
        <v>57</v>
      </c>
      <c r="E2114" s="39" t="s">
        <v>6739</v>
      </c>
    </row>
    <row r="2115" spans="1:5" ht="25.5">
      <c r="A2115" s="35" t="s">
        <v>59</v>
      </c>
      <c r="E2115" s="42" t="s">
        <v>6740</v>
      </c>
    </row>
    <row r="2116" spans="1:5" ht="12.75">
      <c r="A2116" t="s">
        <v>60</v>
      </c>
      <c r="E2116" s="39" t="s">
        <v>5</v>
      </c>
    </row>
    <row r="2117" spans="1:16" ht="12.75">
      <c r="A2117" t="s">
        <v>50</v>
      </c>
      <c s="34" t="s">
        <v>6741</v>
      </c>
      <c s="34" t="s">
        <v>6742</v>
      </c>
      <c s="35" t="s">
        <v>5</v>
      </c>
      <c s="6" t="s">
        <v>6743</v>
      </c>
      <c s="36" t="s">
        <v>79</v>
      </c>
      <c s="37">
        <v>217</v>
      </c>
      <c s="36">
        <v>0</v>
      </c>
      <c s="36">
        <f>ROUND(G2117*H2117,6)</f>
      </c>
      <c r="L2117" s="38">
        <v>0</v>
      </c>
      <c s="32">
        <f>ROUND(ROUND(L2117,2)*ROUND(G2117,3),2)</f>
      </c>
      <c s="36" t="s">
        <v>4573</v>
      </c>
      <c>
        <f>(M2117*21)/100</f>
      </c>
      <c t="s">
        <v>28</v>
      </c>
    </row>
    <row r="2118" spans="1:5" ht="63.75">
      <c r="A2118" s="35" t="s">
        <v>57</v>
      </c>
      <c r="E2118" s="39" t="s">
        <v>6744</v>
      </c>
    </row>
    <row r="2119" spans="1:5" ht="76.5">
      <c r="A2119" s="35" t="s">
        <v>59</v>
      </c>
      <c r="E2119" s="42" t="s">
        <v>6745</v>
      </c>
    </row>
    <row r="2120" spans="1:5" ht="12.75">
      <c r="A2120" t="s">
        <v>60</v>
      </c>
      <c r="E2120" s="39" t="s">
        <v>5</v>
      </c>
    </row>
    <row r="2121" spans="1:16" ht="12.75">
      <c r="A2121" t="s">
        <v>50</v>
      </c>
      <c s="34" t="s">
        <v>6746</v>
      </c>
      <c s="34" t="s">
        <v>6747</v>
      </c>
      <c s="35" t="s">
        <v>5</v>
      </c>
      <c s="6" t="s">
        <v>6748</v>
      </c>
      <c s="36" t="s">
        <v>69</v>
      </c>
      <c s="37">
        <v>25</v>
      </c>
      <c s="36">
        <v>0</v>
      </c>
      <c s="36">
        <f>ROUND(G2121*H2121,6)</f>
      </c>
      <c r="L2121" s="38">
        <v>0</v>
      </c>
      <c s="32">
        <f>ROUND(ROUND(L2121,2)*ROUND(G2121,3),2)</f>
      </c>
      <c s="36" t="s">
        <v>4573</v>
      </c>
      <c>
        <f>(M2121*21)/100</f>
      </c>
      <c t="s">
        <v>28</v>
      </c>
    </row>
    <row r="2122" spans="1:5" ht="38.25">
      <c r="A2122" s="35" t="s">
        <v>57</v>
      </c>
      <c r="E2122" s="39" t="s">
        <v>6749</v>
      </c>
    </row>
    <row r="2123" spans="1:5" ht="89.25">
      <c r="A2123" s="35" t="s">
        <v>59</v>
      </c>
      <c r="E2123" s="42" t="s">
        <v>6750</v>
      </c>
    </row>
    <row r="2124" spans="1:5" ht="12.75">
      <c r="A2124" t="s">
        <v>60</v>
      </c>
      <c r="E2124" s="39" t="s">
        <v>5</v>
      </c>
    </row>
    <row r="2125" spans="1:16" ht="12.75">
      <c r="A2125" t="s">
        <v>50</v>
      </c>
      <c s="34" t="s">
        <v>6751</v>
      </c>
      <c s="34" t="s">
        <v>6752</v>
      </c>
      <c s="35" t="s">
        <v>5</v>
      </c>
      <c s="6" t="s">
        <v>6753</v>
      </c>
      <c s="36" t="s">
        <v>69</v>
      </c>
      <c s="37">
        <v>20.24</v>
      </c>
      <c s="36">
        <v>0</v>
      </c>
      <c s="36">
        <f>ROUND(G2125*H2125,6)</f>
      </c>
      <c r="L2125" s="38">
        <v>0</v>
      </c>
      <c s="32">
        <f>ROUND(ROUND(L2125,2)*ROUND(G2125,3),2)</f>
      </c>
      <c s="36" t="s">
        <v>4573</v>
      </c>
      <c>
        <f>(M2125*21)/100</f>
      </c>
      <c t="s">
        <v>28</v>
      </c>
    </row>
    <row r="2126" spans="1:5" ht="38.25">
      <c r="A2126" s="35" t="s">
        <v>57</v>
      </c>
      <c r="E2126" s="39" t="s">
        <v>6754</v>
      </c>
    </row>
    <row r="2127" spans="1:5" ht="12.75">
      <c r="A2127" s="35" t="s">
        <v>59</v>
      </c>
      <c r="E2127" s="40" t="s">
        <v>6755</v>
      </c>
    </row>
    <row r="2128" spans="1:5" ht="12.75">
      <c r="A2128" t="s">
        <v>60</v>
      </c>
      <c r="E2128" s="39" t="s">
        <v>5</v>
      </c>
    </row>
    <row r="2129" spans="1:16" ht="12.75">
      <c r="A2129" t="s">
        <v>50</v>
      </c>
      <c s="34" t="s">
        <v>6756</v>
      </c>
      <c s="34" t="s">
        <v>6757</v>
      </c>
      <c s="35" t="s">
        <v>5</v>
      </c>
      <c s="6" t="s">
        <v>6758</v>
      </c>
      <c s="36" t="s">
        <v>69</v>
      </c>
      <c s="37">
        <v>11.9</v>
      </c>
      <c s="36">
        <v>0</v>
      </c>
      <c s="36">
        <f>ROUND(G2129*H2129,6)</f>
      </c>
      <c r="L2129" s="38">
        <v>0</v>
      </c>
      <c s="32">
        <f>ROUND(ROUND(L2129,2)*ROUND(G2129,3),2)</f>
      </c>
      <c s="36" t="s">
        <v>4573</v>
      </c>
      <c>
        <f>(M2129*21)/100</f>
      </c>
      <c t="s">
        <v>28</v>
      </c>
    </row>
    <row r="2130" spans="1:5" ht="38.25">
      <c r="A2130" s="35" t="s">
        <v>57</v>
      </c>
      <c r="E2130" s="39" t="s">
        <v>6759</v>
      </c>
    </row>
    <row r="2131" spans="1:5" ht="12.75">
      <c r="A2131" s="35" t="s">
        <v>59</v>
      </c>
      <c r="E2131" s="40" t="s">
        <v>6760</v>
      </c>
    </row>
    <row r="2132" spans="1:5" ht="12.75">
      <c r="A2132" t="s">
        <v>60</v>
      </c>
      <c r="E2132" s="39" t="s">
        <v>5</v>
      </c>
    </row>
    <row r="2133" spans="1:16" ht="12.75">
      <c r="A2133" t="s">
        <v>50</v>
      </c>
      <c s="34" t="s">
        <v>6761</v>
      </c>
      <c s="34" t="s">
        <v>6762</v>
      </c>
      <c s="35" t="s">
        <v>5</v>
      </c>
      <c s="6" t="s">
        <v>6763</v>
      </c>
      <c s="36" t="s">
        <v>69</v>
      </c>
      <c s="37">
        <v>44.92</v>
      </c>
      <c s="36">
        <v>0</v>
      </c>
      <c s="36">
        <f>ROUND(G2133*H2133,6)</f>
      </c>
      <c r="L2133" s="38">
        <v>0</v>
      </c>
      <c s="32">
        <f>ROUND(ROUND(L2133,2)*ROUND(G2133,3),2)</f>
      </c>
      <c s="36" t="s">
        <v>4573</v>
      </c>
      <c>
        <f>(M2133*21)/100</f>
      </c>
      <c t="s">
        <v>28</v>
      </c>
    </row>
    <row r="2134" spans="1:5" ht="38.25">
      <c r="A2134" s="35" t="s">
        <v>57</v>
      </c>
      <c r="E2134" s="39" t="s">
        <v>6764</v>
      </c>
    </row>
    <row r="2135" spans="1:5" ht="38.25">
      <c r="A2135" s="35" t="s">
        <v>59</v>
      </c>
      <c r="E2135" s="40" t="s">
        <v>6765</v>
      </c>
    </row>
    <row r="2136" spans="1:5" ht="12.75">
      <c r="A2136" t="s">
        <v>60</v>
      </c>
      <c r="E2136" s="39" t="s">
        <v>5</v>
      </c>
    </row>
    <row r="2137" spans="1:16" ht="12.75">
      <c r="A2137" t="s">
        <v>50</v>
      </c>
      <c s="34" t="s">
        <v>6766</v>
      </c>
      <c s="34" t="s">
        <v>6767</v>
      </c>
      <c s="35" t="s">
        <v>5</v>
      </c>
      <c s="6" t="s">
        <v>6768</v>
      </c>
      <c s="36" t="s">
        <v>69</v>
      </c>
      <c s="37">
        <v>21.1</v>
      </c>
      <c s="36">
        <v>0</v>
      </c>
      <c s="36">
        <f>ROUND(G2137*H2137,6)</f>
      </c>
      <c r="L2137" s="38">
        <v>0</v>
      </c>
      <c s="32">
        <f>ROUND(ROUND(L2137,2)*ROUND(G2137,3),2)</f>
      </c>
      <c s="36" t="s">
        <v>4573</v>
      </c>
      <c>
        <f>(M2137*21)/100</f>
      </c>
      <c t="s">
        <v>28</v>
      </c>
    </row>
    <row r="2138" spans="1:5" ht="51">
      <c r="A2138" s="35" t="s">
        <v>57</v>
      </c>
      <c r="E2138" s="39" t="s">
        <v>6769</v>
      </c>
    </row>
    <row r="2139" spans="1:5" ht="51">
      <c r="A2139" s="35" t="s">
        <v>59</v>
      </c>
      <c r="E2139" s="42" t="s">
        <v>6770</v>
      </c>
    </row>
    <row r="2140" spans="1:5" ht="12.75">
      <c r="A2140" t="s">
        <v>60</v>
      </c>
      <c r="E2140" s="39" t="s">
        <v>5</v>
      </c>
    </row>
    <row r="2141" spans="1:16" ht="12.75">
      <c r="A2141" t="s">
        <v>50</v>
      </c>
      <c s="34" t="s">
        <v>6771</v>
      </c>
      <c s="34" t="s">
        <v>6772</v>
      </c>
      <c s="35" t="s">
        <v>5</v>
      </c>
      <c s="6" t="s">
        <v>6773</v>
      </c>
      <c s="36" t="s">
        <v>69</v>
      </c>
      <c s="37">
        <v>27.36</v>
      </c>
      <c s="36">
        <v>0</v>
      </c>
      <c s="36">
        <f>ROUND(G2141*H2141,6)</f>
      </c>
      <c r="L2141" s="38">
        <v>0</v>
      </c>
      <c s="32">
        <f>ROUND(ROUND(L2141,2)*ROUND(G2141,3),2)</f>
      </c>
      <c s="36" t="s">
        <v>4573</v>
      </c>
      <c>
        <f>(M2141*21)/100</f>
      </c>
      <c t="s">
        <v>28</v>
      </c>
    </row>
    <row r="2142" spans="1:5" ht="51">
      <c r="A2142" s="35" t="s">
        <v>57</v>
      </c>
      <c r="E2142" s="39" t="s">
        <v>6774</v>
      </c>
    </row>
    <row r="2143" spans="1:5" ht="25.5">
      <c r="A2143" s="35" t="s">
        <v>59</v>
      </c>
      <c r="E2143" s="42" t="s">
        <v>6775</v>
      </c>
    </row>
    <row r="2144" spans="1:5" ht="12.75">
      <c r="A2144" t="s">
        <v>60</v>
      </c>
      <c r="E2144" s="39" t="s">
        <v>5</v>
      </c>
    </row>
    <row r="2145" spans="1:16" ht="12.75">
      <c r="A2145" t="s">
        <v>50</v>
      </c>
      <c s="34" t="s">
        <v>6776</v>
      </c>
      <c s="34" t="s">
        <v>6777</v>
      </c>
      <c s="35" t="s">
        <v>5</v>
      </c>
      <c s="6" t="s">
        <v>6778</v>
      </c>
      <c s="36" t="s">
        <v>69</v>
      </c>
      <c s="37">
        <v>0.65</v>
      </c>
      <c s="36">
        <v>0.00123</v>
      </c>
      <c s="36">
        <f>ROUND(G2145*H2145,6)</f>
      </c>
      <c r="L2145" s="38">
        <v>0</v>
      </c>
      <c s="32">
        <f>ROUND(ROUND(L2145,2)*ROUND(G2145,3),2)</f>
      </c>
      <c s="36" t="s">
        <v>4573</v>
      </c>
      <c>
        <f>(M2145*21)/100</f>
      </c>
      <c t="s">
        <v>28</v>
      </c>
    </row>
    <row r="2146" spans="1:5" ht="51">
      <c r="A2146" s="35" t="s">
        <v>57</v>
      </c>
      <c r="E2146" s="39" t="s">
        <v>6779</v>
      </c>
    </row>
    <row r="2147" spans="1:5" ht="12.75">
      <c r="A2147" s="35" t="s">
        <v>59</v>
      </c>
      <c r="E2147" s="40" t="s">
        <v>6780</v>
      </c>
    </row>
    <row r="2148" spans="1:5" ht="12.75">
      <c r="A2148" t="s">
        <v>60</v>
      </c>
      <c r="E2148" s="39" t="s">
        <v>5</v>
      </c>
    </row>
    <row r="2149" spans="1:16" ht="12.75">
      <c r="A2149" t="s">
        <v>50</v>
      </c>
      <c s="34" t="s">
        <v>6781</v>
      </c>
      <c s="34" t="s">
        <v>6782</v>
      </c>
      <c s="35" t="s">
        <v>5</v>
      </c>
      <c s="6" t="s">
        <v>6783</v>
      </c>
      <c s="36" t="s">
        <v>69</v>
      </c>
      <c s="37">
        <v>1.35</v>
      </c>
      <c s="36">
        <v>0.00128</v>
      </c>
      <c s="36">
        <f>ROUND(G2149*H2149,6)</f>
      </c>
      <c r="L2149" s="38">
        <v>0</v>
      </c>
      <c s="32">
        <f>ROUND(ROUND(L2149,2)*ROUND(G2149,3),2)</f>
      </c>
      <c s="36" t="s">
        <v>4573</v>
      </c>
      <c>
        <f>(M2149*21)/100</f>
      </c>
      <c t="s">
        <v>28</v>
      </c>
    </row>
    <row r="2150" spans="1:5" ht="51">
      <c r="A2150" s="35" t="s">
        <v>57</v>
      </c>
      <c r="E2150" s="39" t="s">
        <v>6784</v>
      </c>
    </row>
    <row r="2151" spans="1:5" ht="12.75">
      <c r="A2151" s="35" t="s">
        <v>59</v>
      </c>
      <c r="E2151" s="40" t="s">
        <v>6785</v>
      </c>
    </row>
    <row r="2152" spans="1:5" ht="12.75">
      <c r="A2152" t="s">
        <v>60</v>
      </c>
      <c r="E2152" s="39" t="s">
        <v>5</v>
      </c>
    </row>
    <row r="2153" spans="1:16" ht="12.75">
      <c r="A2153" t="s">
        <v>50</v>
      </c>
      <c s="34" t="s">
        <v>6786</v>
      </c>
      <c s="34" t="s">
        <v>6787</v>
      </c>
      <c s="35" t="s">
        <v>5</v>
      </c>
      <c s="6" t="s">
        <v>6788</v>
      </c>
      <c s="36" t="s">
        <v>69</v>
      </c>
      <c s="37">
        <v>1.95</v>
      </c>
      <c s="36">
        <v>0.00142</v>
      </c>
      <c s="36">
        <f>ROUND(G2153*H2153,6)</f>
      </c>
      <c r="L2153" s="38">
        <v>0</v>
      </c>
      <c s="32">
        <f>ROUND(ROUND(L2153,2)*ROUND(G2153,3),2)</f>
      </c>
      <c s="36" t="s">
        <v>4573</v>
      </c>
      <c>
        <f>(M2153*21)/100</f>
      </c>
      <c t="s">
        <v>28</v>
      </c>
    </row>
    <row r="2154" spans="1:5" ht="51">
      <c r="A2154" s="35" t="s">
        <v>57</v>
      </c>
      <c r="E2154" s="39" t="s">
        <v>6789</v>
      </c>
    </row>
    <row r="2155" spans="1:5" ht="12.75">
      <c r="A2155" s="35" t="s">
        <v>59</v>
      </c>
      <c r="E2155" s="40" t="s">
        <v>6790</v>
      </c>
    </row>
    <row r="2156" spans="1:5" ht="12.75">
      <c r="A2156" t="s">
        <v>60</v>
      </c>
      <c r="E2156" s="39" t="s">
        <v>5</v>
      </c>
    </row>
    <row r="2157" spans="1:16" ht="12.75">
      <c r="A2157" t="s">
        <v>50</v>
      </c>
      <c s="34" t="s">
        <v>6791</v>
      </c>
      <c s="34" t="s">
        <v>6792</v>
      </c>
      <c s="35" t="s">
        <v>5</v>
      </c>
      <c s="6" t="s">
        <v>6793</v>
      </c>
      <c s="36" t="s">
        <v>69</v>
      </c>
      <c s="37">
        <v>6.3</v>
      </c>
      <c s="36">
        <v>0.00147</v>
      </c>
      <c s="36">
        <f>ROUND(G2157*H2157,6)</f>
      </c>
      <c r="L2157" s="38">
        <v>0</v>
      </c>
      <c s="32">
        <f>ROUND(ROUND(L2157,2)*ROUND(G2157,3),2)</f>
      </c>
      <c s="36" t="s">
        <v>4573</v>
      </c>
      <c>
        <f>(M2157*21)/100</f>
      </c>
      <c t="s">
        <v>28</v>
      </c>
    </row>
    <row r="2158" spans="1:5" ht="51">
      <c r="A2158" s="35" t="s">
        <v>57</v>
      </c>
      <c r="E2158" s="39" t="s">
        <v>6794</v>
      </c>
    </row>
    <row r="2159" spans="1:5" ht="12.75">
      <c r="A2159" s="35" t="s">
        <v>59</v>
      </c>
      <c r="E2159" s="40" t="s">
        <v>6795</v>
      </c>
    </row>
    <row r="2160" spans="1:5" ht="12.75">
      <c r="A2160" t="s">
        <v>60</v>
      </c>
      <c r="E2160" s="39" t="s">
        <v>5</v>
      </c>
    </row>
    <row r="2161" spans="1:16" ht="12.75">
      <c r="A2161" t="s">
        <v>50</v>
      </c>
      <c s="34" t="s">
        <v>6796</v>
      </c>
      <c s="34" t="s">
        <v>6797</v>
      </c>
      <c s="35" t="s">
        <v>5</v>
      </c>
      <c s="6" t="s">
        <v>6798</v>
      </c>
      <c s="36" t="s">
        <v>69</v>
      </c>
      <c s="37">
        <v>3.85</v>
      </c>
      <c s="36">
        <v>0.00279</v>
      </c>
      <c s="36">
        <f>ROUND(G2161*H2161,6)</f>
      </c>
      <c r="L2161" s="38">
        <v>0</v>
      </c>
      <c s="32">
        <f>ROUND(ROUND(L2161,2)*ROUND(G2161,3),2)</f>
      </c>
      <c s="36" t="s">
        <v>4573</v>
      </c>
      <c>
        <f>(M2161*21)/100</f>
      </c>
      <c t="s">
        <v>28</v>
      </c>
    </row>
    <row r="2162" spans="1:5" ht="51">
      <c r="A2162" s="35" t="s">
        <v>57</v>
      </c>
      <c r="E2162" s="39" t="s">
        <v>6799</v>
      </c>
    </row>
    <row r="2163" spans="1:5" ht="12.75">
      <c r="A2163" s="35" t="s">
        <v>59</v>
      </c>
      <c r="E2163" s="40" t="s">
        <v>6800</v>
      </c>
    </row>
    <row r="2164" spans="1:5" ht="12.75">
      <c r="A2164" t="s">
        <v>60</v>
      </c>
      <c r="E2164" s="39" t="s">
        <v>5</v>
      </c>
    </row>
    <row r="2165" spans="1:16" ht="12.75">
      <c r="A2165" t="s">
        <v>50</v>
      </c>
      <c s="34" t="s">
        <v>6801</v>
      </c>
      <c s="34" t="s">
        <v>6802</v>
      </c>
      <c s="35" t="s">
        <v>5</v>
      </c>
      <c s="6" t="s">
        <v>6803</v>
      </c>
      <c s="36" t="s">
        <v>69</v>
      </c>
      <c s="37">
        <v>1.38</v>
      </c>
      <c s="36">
        <v>0.00345</v>
      </c>
      <c s="36">
        <f>ROUND(G2165*H2165,6)</f>
      </c>
      <c r="L2165" s="38">
        <v>0</v>
      </c>
      <c s="32">
        <f>ROUND(ROUND(L2165,2)*ROUND(G2165,3),2)</f>
      </c>
      <c s="36" t="s">
        <v>4573</v>
      </c>
      <c>
        <f>(M2165*21)/100</f>
      </c>
      <c t="s">
        <v>28</v>
      </c>
    </row>
    <row r="2166" spans="1:5" ht="51">
      <c r="A2166" s="35" t="s">
        <v>57</v>
      </c>
      <c r="E2166" s="39" t="s">
        <v>6804</v>
      </c>
    </row>
    <row r="2167" spans="1:5" ht="12.75">
      <c r="A2167" s="35" t="s">
        <v>59</v>
      </c>
      <c r="E2167" s="40" t="s">
        <v>6805</v>
      </c>
    </row>
    <row r="2168" spans="1:5" ht="12.75">
      <c r="A2168" t="s">
        <v>60</v>
      </c>
      <c r="E2168" s="39" t="s">
        <v>5</v>
      </c>
    </row>
    <row r="2169" spans="1:16" ht="12.75">
      <c r="A2169" t="s">
        <v>50</v>
      </c>
      <c s="34" t="s">
        <v>6806</v>
      </c>
      <c s="34" t="s">
        <v>6807</v>
      </c>
      <c s="35" t="s">
        <v>5</v>
      </c>
      <c s="6" t="s">
        <v>6808</v>
      </c>
      <c s="36" t="s">
        <v>69</v>
      </c>
      <c s="37">
        <v>2.05</v>
      </c>
      <c s="36">
        <v>0.00365</v>
      </c>
      <c s="36">
        <f>ROUND(G2169*H2169,6)</f>
      </c>
      <c r="L2169" s="38">
        <v>0</v>
      </c>
      <c s="32">
        <f>ROUND(ROUND(L2169,2)*ROUND(G2169,3),2)</f>
      </c>
      <c s="36" t="s">
        <v>4573</v>
      </c>
      <c>
        <f>(M2169*21)/100</f>
      </c>
      <c t="s">
        <v>28</v>
      </c>
    </row>
    <row r="2170" spans="1:5" ht="51">
      <c r="A2170" s="35" t="s">
        <v>57</v>
      </c>
      <c r="E2170" s="39" t="s">
        <v>6809</v>
      </c>
    </row>
    <row r="2171" spans="1:5" ht="12.75">
      <c r="A2171" s="35" t="s">
        <v>59</v>
      </c>
      <c r="E2171" s="40" t="s">
        <v>6810</v>
      </c>
    </row>
    <row r="2172" spans="1:5" ht="12.75">
      <c r="A2172" t="s">
        <v>60</v>
      </c>
      <c r="E2172" s="39" t="s">
        <v>5</v>
      </c>
    </row>
    <row r="2173" spans="1:16" ht="25.5">
      <c r="A2173" t="s">
        <v>50</v>
      </c>
      <c s="34" t="s">
        <v>6811</v>
      </c>
      <c s="34" t="s">
        <v>6812</v>
      </c>
      <c s="35" t="s">
        <v>5</v>
      </c>
      <c s="6" t="s">
        <v>6813</v>
      </c>
      <c s="36" t="s">
        <v>151</v>
      </c>
      <c s="37">
        <v>938.78</v>
      </c>
      <c s="36">
        <v>0</v>
      </c>
      <c s="36">
        <f>ROUND(G2173*H2173,6)</f>
      </c>
      <c r="L2173" s="38">
        <v>0</v>
      </c>
      <c s="32">
        <f>ROUND(ROUND(L2173,2)*ROUND(G2173,3),2)</f>
      </c>
      <c s="36" t="s">
        <v>4573</v>
      </c>
      <c>
        <f>(M2173*21)/100</f>
      </c>
      <c t="s">
        <v>28</v>
      </c>
    </row>
    <row r="2174" spans="1:5" ht="38.25">
      <c r="A2174" s="35" t="s">
        <v>57</v>
      </c>
      <c r="E2174" s="39" t="s">
        <v>6814</v>
      </c>
    </row>
    <row r="2175" spans="1:5" ht="318.75">
      <c r="A2175" s="35" t="s">
        <v>59</v>
      </c>
      <c r="E2175" s="40" t="s">
        <v>6815</v>
      </c>
    </row>
    <row r="2176" spans="1:5" ht="12.75">
      <c r="A2176" t="s">
        <v>60</v>
      </c>
      <c r="E2176" s="39" t="s">
        <v>5</v>
      </c>
    </row>
    <row r="2177" spans="1:16" ht="25.5">
      <c r="A2177" t="s">
        <v>50</v>
      </c>
      <c s="34" t="s">
        <v>6816</v>
      </c>
      <c s="34" t="s">
        <v>6817</v>
      </c>
      <c s="35" t="s">
        <v>5</v>
      </c>
      <c s="6" t="s">
        <v>6818</v>
      </c>
      <c s="36" t="s">
        <v>151</v>
      </c>
      <c s="37">
        <v>580.578</v>
      </c>
      <c s="36">
        <v>0</v>
      </c>
      <c s="36">
        <f>ROUND(G2177*H2177,6)</f>
      </c>
      <c r="L2177" s="38">
        <v>0</v>
      </c>
      <c s="32">
        <f>ROUND(ROUND(L2177,2)*ROUND(G2177,3),2)</f>
      </c>
      <c s="36" t="s">
        <v>4573</v>
      </c>
      <c>
        <f>(M2177*21)/100</f>
      </c>
      <c t="s">
        <v>28</v>
      </c>
    </row>
    <row r="2178" spans="1:5" ht="51">
      <c r="A2178" s="35" t="s">
        <v>57</v>
      </c>
      <c r="E2178" s="39" t="s">
        <v>6819</v>
      </c>
    </row>
    <row r="2179" spans="1:5" ht="114.75">
      <c r="A2179" s="35" t="s">
        <v>59</v>
      </c>
      <c r="E2179" s="42" t="s">
        <v>6820</v>
      </c>
    </row>
    <row r="2180" spans="1:5" ht="12.75">
      <c r="A2180" t="s">
        <v>60</v>
      </c>
      <c r="E2180" s="39" t="s">
        <v>5</v>
      </c>
    </row>
    <row r="2181" spans="1:16" ht="12.75">
      <c r="A2181" t="s">
        <v>50</v>
      </c>
      <c s="34" t="s">
        <v>6821</v>
      </c>
      <c s="34" t="s">
        <v>6822</v>
      </c>
      <c s="35" t="s">
        <v>5</v>
      </c>
      <c s="6" t="s">
        <v>6823</v>
      </c>
      <c s="36" t="s">
        <v>151</v>
      </c>
      <c s="37">
        <v>133.4</v>
      </c>
      <c s="36">
        <v>0</v>
      </c>
      <c s="36">
        <f>ROUND(G2181*H2181,6)</f>
      </c>
      <c r="L2181" s="38">
        <v>0</v>
      </c>
      <c s="32">
        <f>ROUND(ROUND(L2181,2)*ROUND(G2181,3),2)</f>
      </c>
      <c s="36" t="s">
        <v>4573</v>
      </c>
      <c>
        <f>(M2181*21)/100</f>
      </c>
      <c t="s">
        <v>28</v>
      </c>
    </row>
    <row r="2182" spans="1:5" ht="63.75">
      <c r="A2182" s="35" t="s">
        <v>57</v>
      </c>
      <c r="E2182" s="39" t="s">
        <v>6824</v>
      </c>
    </row>
    <row r="2183" spans="1:5" ht="76.5">
      <c r="A2183" s="35" t="s">
        <v>59</v>
      </c>
      <c r="E2183" s="42" t="s">
        <v>6825</v>
      </c>
    </row>
    <row r="2184" spans="1:5" ht="12.75">
      <c r="A2184" t="s">
        <v>60</v>
      </c>
      <c r="E2184" s="39" t="s">
        <v>5</v>
      </c>
    </row>
    <row r="2185" spans="1:16" ht="12.75">
      <c r="A2185" t="s">
        <v>50</v>
      </c>
      <c s="34" t="s">
        <v>6826</v>
      </c>
      <c s="34" t="s">
        <v>6827</v>
      </c>
      <c s="35" t="s">
        <v>5</v>
      </c>
      <c s="6" t="s">
        <v>6828</v>
      </c>
      <c s="36" t="s">
        <v>151</v>
      </c>
      <c s="37">
        <v>18.37</v>
      </c>
      <c s="36">
        <v>0</v>
      </c>
      <c s="36">
        <f>ROUND(G2185*H2185,6)</f>
      </c>
      <c r="L2185" s="38">
        <v>0</v>
      </c>
      <c s="32">
        <f>ROUND(ROUND(L2185,2)*ROUND(G2185,3),2)</f>
      </c>
      <c s="36" t="s">
        <v>4573</v>
      </c>
      <c>
        <f>(M2185*21)/100</f>
      </c>
      <c t="s">
        <v>28</v>
      </c>
    </row>
    <row r="2186" spans="1:5" ht="63.75">
      <c r="A2186" s="35" t="s">
        <v>57</v>
      </c>
      <c r="E2186" s="39" t="s">
        <v>6829</v>
      </c>
    </row>
    <row r="2187" spans="1:5" ht="12.75">
      <c r="A2187" s="35" t="s">
        <v>59</v>
      </c>
      <c r="E2187" s="40" t="s">
        <v>6830</v>
      </c>
    </row>
    <row r="2188" spans="1:5" ht="12.75">
      <c r="A2188" t="s">
        <v>60</v>
      </c>
      <c r="E2188" s="39" t="s">
        <v>5</v>
      </c>
    </row>
    <row r="2189" spans="1:16" ht="12.75">
      <c r="A2189" t="s">
        <v>50</v>
      </c>
      <c s="34" t="s">
        <v>6831</v>
      </c>
      <c s="34" t="s">
        <v>6832</v>
      </c>
      <c s="35" t="s">
        <v>5</v>
      </c>
      <c s="6" t="s">
        <v>6833</v>
      </c>
      <c s="36" t="s">
        <v>55</v>
      </c>
      <c s="37">
        <v>377.897</v>
      </c>
      <c s="36">
        <v>0</v>
      </c>
      <c s="36">
        <f>ROUND(G2189*H2189,6)</f>
      </c>
      <c r="L2189" s="38">
        <v>0</v>
      </c>
      <c s="32">
        <f>ROUND(ROUND(L2189,2)*ROUND(G2189,3),2)</f>
      </c>
      <c s="36" t="s">
        <v>4573</v>
      </c>
      <c>
        <f>(M2189*21)/100</f>
      </c>
      <c t="s">
        <v>28</v>
      </c>
    </row>
    <row r="2190" spans="1:5" ht="25.5">
      <c r="A2190" s="35" t="s">
        <v>57</v>
      </c>
      <c r="E2190" s="39" t="s">
        <v>6834</v>
      </c>
    </row>
    <row r="2191" spans="1:5" ht="12.75">
      <c r="A2191" s="35" t="s">
        <v>59</v>
      </c>
      <c r="E2191" s="40" t="s">
        <v>6835</v>
      </c>
    </row>
    <row r="2192" spans="1:5" ht="12.75">
      <c r="A2192" t="s">
        <v>60</v>
      </c>
      <c r="E2192" s="39" t="s">
        <v>5</v>
      </c>
    </row>
    <row r="2193" spans="1:16" ht="12.75">
      <c r="A2193" t="s">
        <v>50</v>
      </c>
      <c s="34" t="s">
        <v>6836</v>
      </c>
      <c s="34" t="s">
        <v>6837</v>
      </c>
      <c s="35" t="s">
        <v>5</v>
      </c>
      <c s="6" t="s">
        <v>6838</v>
      </c>
      <c s="36" t="s">
        <v>55</v>
      </c>
      <c s="37">
        <v>5.707</v>
      </c>
      <c s="36">
        <v>0.0055</v>
      </c>
      <c s="36">
        <f>ROUND(G2193*H2193,6)</f>
      </c>
      <c r="L2193" s="38">
        <v>0</v>
      </c>
      <c s="32">
        <f>ROUND(ROUND(L2193,2)*ROUND(G2193,3),2)</f>
      </c>
      <c s="36" t="s">
        <v>4573</v>
      </c>
      <c>
        <f>(M2193*21)/100</f>
      </c>
      <c t="s">
        <v>28</v>
      </c>
    </row>
    <row r="2194" spans="1:5" ht="51">
      <c r="A2194" s="35" t="s">
        <v>57</v>
      </c>
      <c r="E2194" s="39" t="s">
        <v>6839</v>
      </c>
    </row>
    <row r="2195" spans="1:5" ht="25.5">
      <c r="A2195" s="35" t="s">
        <v>59</v>
      </c>
      <c r="E2195" s="42" t="s">
        <v>6840</v>
      </c>
    </row>
    <row r="2196" spans="1:5" ht="12.75">
      <c r="A2196" t="s">
        <v>60</v>
      </c>
      <c r="E2196" s="39" t="s">
        <v>5</v>
      </c>
    </row>
    <row r="2197" spans="1:16" ht="25.5">
      <c r="A2197" t="s">
        <v>50</v>
      </c>
      <c s="34" t="s">
        <v>6841</v>
      </c>
      <c s="34" t="s">
        <v>6842</v>
      </c>
      <c s="35" t="s">
        <v>5</v>
      </c>
      <c s="6" t="s">
        <v>6843</v>
      </c>
      <c s="36" t="s">
        <v>55</v>
      </c>
      <c s="37">
        <v>358.46</v>
      </c>
      <c s="36">
        <v>0</v>
      </c>
      <c s="36">
        <f>ROUND(G2197*H2197,6)</f>
      </c>
      <c r="L2197" s="38">
        <v>0</v>
      </c>
      <c s="32">
        <f>ROUND(ROUND(L2197,2)*ROUND(G2197,3),2)</f>
      </c>
      <c s="36" t="s">
        <v>4573</v>
      </c>
      <c>
        <f>(M2197*21)/100</f>
      </c>
      <c t="s">
        <v>28</v>
      </c>
    </row>
    <row r="2198" spans="1:5" ht="63.75">
      <c r="A2198" s="35" t="s">
        <v>57</v>
      </c>
      <c r="E2198" s="39" t="s">
        <v>6844</v>
      </c>
    </row>
    <row r="2199" spans="1:5" ht="12.75">
      <c r="A2199" s="35" t="s">
        <v>59</v>
      </c>
      <c r="E2199" s="40" t="s">
        <v>6845</v>
      </c>
    </row>
    <row r="2200" spans="1:5" ht="12.75">
      <c r="A2200" t="s">
        <v>60</v>
      </c>
      <c r="E2200" s="39" t="s">
        <v>5</v>
      </c>
    </row>
    <row r="2201" spans="1:16" ht="12.75">
      <c r="A2201" t="s">
        <v>50</v>
      </c>
      <c s="34" t="s">
        <v>6846</v>
      </c>
      <c s="34" t="s">
        <v>6847</v>
      </c>
      <c s="35" t="s">
        <v>5</v>
      </c>
      <c s="6" t="s">
        <v>6848</v>
      </c>
      <c s="36" t="s">
        <v>69</v>
      </c>
      <c s="37">
        <v>12</v>
      </c>
      <c s="36">
        <v>0</v>
      </c>
      <c s="36">
        <f>ROUND(G2201*H2201,6)</f>
      </c>
      <c r="L2201" s="38">
        <v>0</v>
      </c>
      <c s="32">
        <f>ROUND(ROUND(L2201,2)*ROUND(G2201,3),2)</f>
      </c>
      <c s="36" t="s">
        <v>4573</v>
      </c>
      <c>
        <f>(M2201*21)/100</f>
      </c>
      <c t="s">
        <v>28</v>
      </c>
    </row>
    <row r="2202" spans="1:5" ht="38.25">
      <c r="A2202" s="35" t="s">
        <v>57</v>
      </c>
      <c r="E2202" s="39" t="s">
        <v>6849</v>
      </c>
    </row>
    <row r="2203" spans="1:5" ht="12.75">
      <c r="A2203" s="35" t="s">
        <v>59</v>
      </c>
      <c r="E2203" s="40" t="s">
        <v>6850</v>
      </c>
    </row>
    <row r="2204" spans="1:5" ht="12.75">
      <c r="A2204" t="s">
        <v>60</v>
      </c>
      <c r="E2204" s="39" t="s">
        <v>5</v>
      </c>
    </row>
    <row r="2205" spans="1:16" ht="12.75">
      <c r="A2205" t="s">
        <v>50</v>
      </c>
      <c s="34" t="s">
        <v>6851</v>
      </c>
      <c s="34" t="s">
        <v>6852</v>
      </c>
      <c s="35" t="s">
        <v>5</v>
      </c>
      <c s="6" t="s">
        <v>6853</v>
      </c>
      <c s="36" t="s">
        <v>69</v>
      </c>
      <c s="37">
        <v>1440</v>
      </c>
      <c s="36">
        <v>0</v>
      </c>
      <c s="36">
        <f>ROUND(G2205*H2205,6)</f>
      </c>
      <c r="L2205" s="38">
        <v>0</v>
      </c>
      <c s="32">
        <f>ROUND(ROUND(L2205,2)*ROUND(G2205,3),2)</f>
      </c>
      <c s="36" t="s">
        <v>4573</v>
      </c>
      <c>
        <f>(M2205*21)/100</f>
      </c>
      <c t="s">
        <v>28</v>
      </c>
    </row>
    <row r="2206" spans="1:5" ht="63.75">
      <c r="A2206" s="35" t="s">
        <v>57</v>
      </c>
      <c r="E2206" s="39" t="s">
        <v>6854</v>
      </c>
    </row>
    <row r="2207" spans="1:5" ht="25.5">
      <c r="A2207" s="35" t="s">
        <v>59</v>
      </c>
      <c r="E2207" s="42" t="s">
        <v>6855</v>
      </c>
    </row>
    <row r="2208" spans="1:5" ht="12.75">
      <c r="A2208" t="s">
        <v>60</v>
      </c>
      <c r="E2208" s="39" t="s">
        <v>5</v>
      </c>
    </row>
    <row r="2209" spans="1:16" ht="12.75">
      <c r="A2209" t="s">
        <v>50</v>
      </c>
      <c s="34" t="s">
        <v>6856</v>
      </c>
      <c s="34" t="s">
        <v>6857</v>
      </c>
      <c s="35" t="s">
        <v>5</v>
      </c>
      <c s="6" t="s">
        <v>6858</v>
      </c>
      <c s="36" t="s">
        <v>55</v>
      </c>
      <c s="37">
        <v>656.242</v>
      </c>
      <c s="36">
        <v>0</v>
      </c>
      <c s="36">
        <f>ROUND(G2209*H2209,6)</f>
      </c>
      <c r="L2209" s="38">
        <v>0</v>
      </c>
      <c s="32">
        <f>ROUND(ROUND(L2209,2)*ROUND(G2209,3),2)</f>
      </c>
      <c s="36" t="s">
        <v>4573</v>
      </c>
      <c>
        <f>(M2209*21)/100</f>
      </c>
      <c t="s">
        <v>28</v>
      </c>
    </row>
    <row r="2210" spans="1:5" ht="63.75">
      <c r="A2210" s="35" t="s">
        <v>57</v>
      </c>
      <c r="E2210" s="39" t="s">
        <v>6859</v>
      </c>
    </row>
    <row r="2211" spans="1:5" ht="25.5">
      <c r="A2211" s="35" t="s">
        <v>59</v>
      </c>
      <c r="E2211" s="40" t="s">
        <v>6860</v>
      </c>
    </row>
    <row r="2212" spans="1:5" ht="12.75">
      <c r="A2212" t="s">
        <v>60</v>
      </c>
      <c r="E2212" s="39" t="s">
        <v>5</v>
      </c>
    </row>
    <row r="2213" spans="1:16" ht="12.75">
      <c r="A2213" t="s">
        <v>50</v>
      </c>
      <c s="34" t="s">
        <v>6861</v>
      </c>
      <c s="34" t="s">
        <v>6862</v>
      </c>
      <c s="35" t="s">
        <v>5</v>
      </c>
      <c s="6" t="s">
        <v>6863</v>
      </c>
      <c s="36" t="s">
        <v>79</v>
      </c>
      <c s="37">
        <v>7</v>
      </c>
      <c s="36">
        <v>0.08112</v>
      </c>
      <c s="36">
        <f>ROUND(G2213*H2213,6)</f>
      </c>
      <c r="L2213" s="38">
        <v>0</v>
      </c>
      <c s="32">
        <f>ROUND(ROUND(L2213,2)*ROUND(G2213,3),2)</f>
      </c>
      <c s="36" t="s">
        <v>56</v>
      </c>
      <c>
        <f>(M2213*21)/100</f>
      </c>
      <c t="s">
        <v>28</v>
      </c>
    </row>
    <row r="2214" spans="1:5" ht="12.75">
      <c r="A2214" s="35" t="s">
        <v>57</v>
      </c>
      <c r="E2214" s="39" t="s">
        <v>6863</v>
      </c>
    </row>
    <row r="2215" spans="1:5" ht="51">
      <c r="A2215" s="35" t="s">
        <v>59</v>
      </c>
      <c r="E2215" s="40" t="s">
        <v>6864</v>
      </c>
    </row>
    <row r="2216" spans="1:5" ht="12.75">
      <c r="A2216" t="s">
        <v>60</v>
      </c>
      <c r="E2216" s="39" t="s">
        <v>5</v>
      </c>
    </row>
    <row r="2217" spans="1:16" ht="12.75">
      <c r="A2217" t="s">
        <v>50</v>
      </c>
      <c s="34" t="s">
        <v>6865</v>
      </c>
      <c s="34" t="s">
        <v>6866</v>
      </c>
      <c s="35" t="s">
        <v>5</v>
      </c>
      <c s="6" t="s">
        <v>6867</v>
      </c>
      <c s="36" t="s">
        <v>1281</v>
      </c>
      <c s="37">
        <v>1</v>
      </c>
      <c s="36">
        <v>0.02</v>
      </c>
      <c s="36">
        <f>ROUND(G2217*H2217,6)</f>
      </c>
      <c r="L2217" s="38">
        <v>0</v>
      </c>
      <c s="32">
        <f>ROUND(ROUND(L2217,2)*ROUND(G2217,3),2)</f>
      </c>
      <c s="36" t="s">
        <v>56</v>
      </c>
      <c>
        <f>(M2217*21)/100</f>
      </c>
      <c t="s">
        <v>28</v>
      </c>
    </row>
    <row r="2218" spans="1:5" ht="12.75">
      <c r="A2218" s="35" t="s">
        <v>57</v>
      </c>
      <c r="E2218" s="39" t="s">
        <v>6868</v>
      </c>
    </row>
    <row r="2219" spans="1:5" ht="12.75">
      <c r="A2219" s="35" t="s">
        <v>59</v>
      </c>
      <c r="E2219" s="40" t="s">
        <v>6869</v>
      </c>
    </row>
    <row r="2220" spans="1:5" ht="12.75">
      <c r="A2220" t="s">
        <v>60</v>
      </c>
      <c r="E2220" s="39" t="s">
        <v>5</v>
      </c>
    </row>
    <row r="2221" spans="1:16" ht="12.75">
      <c r="A2221" t="s">
        <v>50</v>
      </c>
      <c s="34" t="s">
        <v>6870</v>
      </c>
      <c s="34" t="s">
        <v>6871</v>
      </c>
      <c s="35" t="s">
        <v>5</v>
      </c>
      <c s="6" t="s">
        <v>6872</v>
      </c>
      <c s="36" t="s">
        <v>151</v>
      </c>
      <c s="37">
        <v>82.288</v>
      </c>
      <c s="36">
        <v>0</v>
      </c>
      <c s="36">
        <f>ROUND(G2221*H2221,6)</f>
      </c>
      <c r="L2221" s="38">
        <v>0</v>
      </c>
      <c s="32">
        <f>ROUND(ROUND(L2221,2)*ROUND(G2221,3),2)</f>
      </c>
      <c s="36" t="s">
        <v>56</v>
      </c>
      <c>
        <f>(M2221*21)/100</f>
      </c>
      <c t="s">
        <v>28</v>
      </c>
    </row>
    <row r="2222" spans="1:5" ht="51">
      <c r="A2222" s="35" t="s">
        <v>57</v>
      </c>
      <c r="E2222" s="39" t="s">
        <v>6873</v>
      </c>
    </row>
    <row r="2223" spans="1:5" ht="89.25">
      <c r="A2223" s="35" t="s">
        <v>59</v>
      </c>
      <c r="E2223" s="40" t="s">
        <v>6874</v>
      </c>
    </row>
    <row r="2224" spans="1:5" ht="12.75">
      <c r="A2224" t="s">
        <v>60</v>
      </c>
      <c r="E2224" s="39" t="s">
        <v>5</v>
      </c>
    </row>
    <row r="2225" spans="1:16" ht="12.75">
      <c r="A2225" t="s">
        <v>50</v>
      </c>
      <c s="34" t="s">
        <v>6875</v>
      </c>
      <c s="34" t="s">
        <v>6876</v>
      </c>
      <c s="35" t="s">
        <v>5</v>
      </c>
      <c s="6" t="s">
        <v>6877</v>
      </c>
      <c s="36" t="s">
        <v>144</v>
      </c>
      <c s="37">
        <v>3.591</v>
      </c>
      <c s="36">
        <v>0</v>
      </c>
      <c s="36">
        <f>ROUND(G2225*H2225,6)</f>
      </c>
      <c r="L2225" s="38">
        <v>0</v>
      </c>
      <c s="32">
        <f>ROUND(ROUND(L2225,2)*ROUND(G2225,3),2)</f>
      </c>
      <c s="36" t="s">
        <v>56</v>
      </c>
      <c>
        <f>(M2225*21)/100</f>
      </c>
      <c t="s">
        <v>28</v>
      </c>
    </row>
    <row r="2226" spans="1:5" ht="12.75">
      <c r="A2226" s="35" t="s">
        <v>57</v>
      </c>
      <c r="E2226" s="39" t="s">
        <v>6878</v>
      </c>
    </row>
    <row r="2227" spans="1:5" ht="63.75">
      <c r="A2227" s="35" t="s">
        <v>59</v>
      </c>
      <c r="E2227" s="42" t="s">
        <v>6879</v>
      </c>
    </row>
    <row r="2228" spans="1:5" ht="12.75">
      <c r="A2228" t="s">
        <v>60</v>
      </c>
      <c r="E2228" s="39" t="s">
        <v>5</v>
      </c>
    </row>
    <row r="2229" spans="1:16" ht="12.75">
      <c r="A2229" t="s">
        <v>50</v>
      </c>
      <c s="34" t="s">
        <v>6880</v>
      </c>
      <c s="34" t="s">
        <v>6881</v>
      </c>
      <c s="35" t="s">
        <v>5</v>
      </c>
      <c s="6" t="s">
        <v>6882</v>
      </c>
      <c s="36" t="s">
        <v>1281</v>
      </c>
      <c s="37">
        <v>1</v>
      </c>
      <c s="36">
        <v>0</v>
      </c>
      <c s="36">
        <f>ROUND(G2229*H2229,6)</f>
      </c>
      <c r="L2229" s="38">
        <v>0</v>
      </c>
      <c s="32">
        <f>ROUND(ROUND(L2229,2)*ROUND(G2229,3),2)</f>
      </c>
      <c s="36" t="s">
        <v>56</v>
      </c>
      <c>
        <f>(M2229*21)/100</f>
      </c>
      <c t="s">
        <v>28</v>
      </c>
    </row>
    <row r="2230" spans="1:5" ht="12.75">
      <c r="A2230" s="35" t="s">
        <v>57</v>
      </c>
      <c r="E2230" s="39" t="s">
        <v>6882</v>
      </c>
    </row>
    <row r="2231" spans="1:5" ht="12.75">
      <c r="A2231" s="35" t="s">
        <v>59</v>
      </c>
      <c r="E2231" s="40" t="s">
        <v>5</v>
      </c>
    </row>
    <row r="2232" spans="1:5" ht="12.75">
      <c r="A2232" t="s">
        <v>60</v>
      </c>
      <c r="E2232" s="39" t="s">
        <v>5</v>
      </c>
    </row>
    <row r="2233" spans="1:13" ht="12.75">
      <c r="A2233" t="s">
        <v>47</v>
      </c>
      <c r="C2233" s="31" t="s">
        <v>427</v>
      </c>
      <c r="E2233" s="33" t="s">
        <v>6883</v>
      </c>
      <c r="J2233" s="32">
        <f>0</f>
      </c>
      <c s="32">
        <f>0</f>
      </c>
      <c s="32">
        <f>0+L2234+L2238+L2242+L2246+L2250+L2254+L2258+L2262+L2266+L2270+L2274</f>
      </c>
      <c s="32">
        <f>0+M2234+M2238+M2242+M2246+M2250+M2254+M2258+M2262+M2266+M2270+M2274</f>
      </c>
    </row>
    <row r="2234" spans="1:16" ht="25.5">
      <c r="A2234" t="s">
        <v>50</v>
      </c>
      <c s="34" t="s">
        <v>6884</v>
      </c>
      <c s="34" t="s">
        <v>6885</v>
      </c>
      <c s="35" t="s">
        <v>5</v>
      </c>
      <c s="6" t="s">
        <v>6886</v>
      </c>
      <c s="36" t="s">
        <v>151</v>
      </c>
      <c s="37">
        <v>680</v>
      </c>
      <c s="36">
        <v>0</v>
      </c>
      <c s="36">
        <f>ROUND(G2234*H2234,6)</f>
      </c>
      <c r="L2234" s="38">
        <v>0</v>
      </c>
      <c s="32">
        <f>ROUND(ROUND(L2234,2)*ROUND(G2234,3),2)</f>
      </c>
      <c s="36" t="s">
        <v>4573</v>
      </c>
      <c>
        <f>(M2234*21)/100</f>
      </c>
      <c t="s">
        <v>28</v>
      </c>
    </row>
    <row r="2235" spans="1:5" ht="51">
      <c r="A2235" s="35" t="s">
        <v>57</v>
      </c>
      <c r="E2235" s="39" t="s">
        <v>6887</v>
      </c>
    </row>
    <row r="2236" spans="1:5" ht="76.5">
      <c r="A2236" s="35" t="s">
        <v>59</v>
      </c>
      <c r="E2236" s="42" t="s">
        <v>6888</v>
      </c>
    </row>
    <row r="2237" spans="1:5" ht="12.75">
      <c r="A2237" t="s">
        <v>60</v>
      </c>
      <c r="E2237" s="39" t="s">
        <v>5</v>
      </c>
    </row>
    <row r="2238" spans="1:16" ht="25.5">
      <c r="A2238" t="s">
        <v>50</v>
      </c>
      <c s="34" t="s">
        <v>6889</v>
      </c>
      <c s="34" t="s">
        <v>6890</v>
      </c>
      <c s="35" t="s">
        <v>5</v>
      </c>
      <c s="6" t="s">
        <v>6891</v>
      </c>
      <c s="36" t="s">
        <v>151</v>
      </c>
      <c s="37">
        <v>163200</v>
      </c>
      <c s="36">
        <v>0</v>
      </c>
      <c s="36">
        <f>ROUND(G2238*H2238,6)</f>
      </c>
      <c r="L2238" s="38">
        <v>0</v>
      </c>
      <c s="32">
        <f>ROUND(ROUND(L2238,2)*ROUND(G2238,3),2)</f>
      </c>
      <c s="36" t="s">
        <v>4573</v>
      </c>
      <c>
        <f>(M2238*21)/100</f>
      </c>
      <c t="s">
        <v>28</v>
      </c>
    </row>
    <row r="2239" spans="1:5" ht="51">
      <c r="A2239" s="35" t="s">
        <v>57</v>
      </c>
      <c r="E2239" s="39" t="s">
        <v>6892</v>
      </c>
    </row>
    <row r="2240" spans="1:5" ht="25.5">
      <c r="A2240" s="35" t="s">
        <v>59</v>
      </c>
      <c r="E2240" s="42" t="s">
        <v>6893</v>
      </c>
    </row>
    <row r="2241" spans="1:5" ht="12.75">
      <c r="A2241" t="s">
        <v>60</v>
      </c>
      <c r="E2241" s="39" t="s">
        <v>5</v>
      </c>
    </row>
    <row r="2242" spans="1:16" ht="25.5">
      <c r="A2242" t="s">
        <v>50</v>
      </c>
      <c s="34" t="s">
        <v>6894</v>
      </c>
      <c s="34" t="s">
        <v>6895</v>
      </c>
      <c s="35" t="s">
        <v>5</v>
      </c>
      <c s="6" t="s">
        <v>6896</v>
      </c>
      <c s="36" t="s">
        <v>151</v>
      </c>
      <c s="37">
        <v>680</v>
      </c>
      <c s="36">
        <v>0</v>
      </c>
      <c s="36">
        <f>ROUND(G2242*H2242,6)</f>
      </c>
      <c r="L2242" s="38">
        <v>0</v>
      </c>
      <c s="32">
        <f>ROUND(ROUND(L2242,2)*ROUND(G2242,3),2)</f>
      </c>
      <c s="36" t="s">
        <v>4573</v>
      </c>
      <c>
        <f>(M2242*21)/100</f>
      </c>
      <c t="s">
        <v>28</v>
      </c>
    </row>
    <row r="2243" spans="1:5" ht="51">
      <c r="A2243" s="35" t="s">
        <v>57</v>
      </c>
      <c r="E2243" s="39" t="s">
        <v>6897</v>
      </c>
    </row>
    <row r="2244" spans="1:5" ht="12.75">
      <c r="A2244" s="35" t="s">
        <v>59</v>
      </c>
      <c r="E2244" s="40" t="s">
        <v>6898</v>
      </c>
    </row>
    <row r="2245" spans="1:5" ht="12.75">
      <c r="A2245" t="s">
        <v>60</v>
      </c>
      <c r="E2245" s="39" t="s">
        <v>5</v>
      </c>
    </row>
    <row r="2246" spans="1:16" ht="25.5">
      <c r="A2246" t="s">
        <v>50</v>
      </c>
      <c s="34" t="s">
        <v>6899</v>
      </c>
      <c s="34" t="s">
        <v>6900</v>
      </c>
      <c s="35" t="s">
        <v>5</v>
      </c>
      <c s="6" t="s">
        <v>6901</v>
      </c>
      <c s="36" t="s">
        <v>69</v>
      </c>
      <c s="37">
        <v>341</v>
      </c>
      <c s="36">
        <v>0</v>
      </c>
      <c s="36">
        <f>ROUND(G2246*H2246,6)</f>
      </c>
      <c r="L2246" s="38">
        <v>0</v>
      </c>
      <c s="32">
        <f>ROUND(ROUND(L2246,2)*ROUND(G2246,3),2)</f>
      </c>
      <c s="36" t="s">
        <v>4573</v>
      </c>
      <c>
        <f>(M2246*21)/100</f>
      </c>
      <c t="s">
        <v>28</v>
      </c>
    </row>
    <row r="2247" spans="1:5" ht="38.25">
      <c r="A2247" s="35" t="s">
        <v>57</v>
      </c>
      <c r="E2247" s="39" t="s">
        <v>6902</v>
      </c>
    </row>
    <row r="2248" spans="1:5" ht="12.75">
      <c r="A2248" s="35" t="s">
        <v>59</v>
      </c>
      <c r="E2248" s="40" t="s">
        <v>6903</v>
      </c>
    </row>
    <row r="2249" spans="1:5" ht="12.75">
      <c r="A2249" t="s">
        <v>60</v>
      </c>
      <c r="E2249" s="39" t="s">
        <v>5</v>
      </c>
    </row>
    <row r="2250" spans="1:16" ht="25.5">
      <c r="A2250" t="s">
        <v>50</v>
      </c>
      <c s="34" t="s">
        <v>6904</v>
      </c>
      <c s="34" t="s">
        <v>6905</v>
      </c>
      <c s="35" t="s">
        <v>5</v>
      </c>
      <c s="6" t="s">
        <v>6906</v>
      </c>
      <c s="36" t="s">
        <v>69</v>
      </c>
      <c s="37">
        <v>81840</v>
      </c>
      <c s="36">
        <v>0</v>
      </c>
      <c s="36">
        <f>ROUND(G2250*H2250,6)</f>
      </c>
      <c r="L2250" s="38">
        <v>0</v>
      </c>
      <c s="32">
        <f>ROUND(ROUND(L2250,2)*ROUND(G2250,3),2)</f>
      </c>
      <c s="36" t="s">
        <v>4573</v>
      </c>
      <c>
        <f>(M2250*21)/100</f>
      </c>
      <c t="s">
        <v>28</v>
      </c>
    </row>
    <row r="2251" spans="1:5" ht="38.25">
      <c r="A2251" s="35" t="s">
        <v>57</v>
      </c>
      <c r="E2251" s="39" t="s">
        <v>6907</v>
      </c>
    </row>
    <row r="2252" spans="1:5" ht="25.5">
      <c r="A2252" s="35" t="s">
        <v>59</v>
      </c>
      <c r="E2252" s="42" t="s">
        <v>6908</v>
      </c>
    </row>
    <row r="2253" spans="1:5" ht="12.75">
      <c r="A2253" t="s">
        <v>60</v>
      </c>
      <c r="E2253" s="39" t="s">
        <v>5</v>
      </c>
    </row>
    <row r="2254" spans="1:16" ht="25.5">
      <c r="A2254" t="s">
        <v>50</v>
      </c>
      <c s="34" t="s">
        <v>6909</v>
      </c>
      <c s="34" t="s">
        <v>6910</v>
      </c>
      <c s="35" t="s">
        <v>5</v>
      </c>
      <c s="6" t="s">
        <v>6911</v>
      </c>
      <c s="36" t="s">
        <v>69</v>
      </c>
      <c s="37">
        <v>341</v>
      </c>
      <c s="36">
        <v>0</v>
      </c>
      <c s="36">
        <f>ROUND(G2254*H2254,6)</f>
      </c>
      <c r="L2254" s="38">
        <v>0</v>
      </c>
      <c s="32">
        <f>ROUND(ROUND(L2254,2)*ROUND(G2254,3),2)</f>
      </c>
      <c s="36" t="s">
        <v>4573</v>
      </c>
      <c>
        <f>(M2254*21)/100</f>
      </c>
      <c t="s">
        <v>28</v>
      </c>
    </row>
    <row r="2255" spans="1:5" ht="38.25">
      <c r="A2255" s="35" t="s">
        <v>57</v>
      </c>
      <c r="E2255" s="39" t="s">
        <v>6912</v>
      </c>
    </row>
    <row r="2256" spans="1:5" ht="12.75">
      <c r="A2256" s="35" t="s">
        <v>59</v>
      </c>
      <c r="E2256" s="40" t="s">
        <v>6903</v>
      </c>
    </row>
    <row r="2257" spans="1:5" ht="12.75">
      <c r="A2257" t="s">
        <v>60</v>
      </c>
      <c r="E2257" s="39" t="s">
        <v>5</v>
      </c>
    </row>
    <row r="2258" spans="1:16" ht="12.75">
      <c r="A2258" t="s">
        <v>50</v>
      </c>
      <c s="34" t="s">
        <v>6913</v>
      </c>
      <c s="34" t="s">
        <v>6914</v>
      </c>
      <c s="35" t="s">
        <v>5</v>
      </c>
      <c s="6" t="s">
        <v>6915</v>
      </c>
      <c s="36" t="s">
        <v>151</v>
      </c>
      <c s="37">
        <v>680</v>
      </c>
      <c s="36">
        <v>0</v>
      </c>
      <c s="36">
        <f>ROUND(G2258*H2258,6)</f>
      </c>
      <c r="L2258" s="38">
        <v>0</v>
      </c>
      <c s="32">
        <f>ROUND(ROUND(L2258,2)*ROUND(G2258,3),2)</f>
      </c>
      <c s="36" t="s">
        <v>4573</v>
      </c>
      <c>
        <f>(M2258*21)/100</f>
      </c>
      <c t="s">
        <v>28</v>
      </c>
    </row>
    <row r="2259" spans="1:5" ht="38.25">
      <c r="A2259" s="35" t="s">
        <v>57</v>
      </c>
      <c r="E2259" s="39" t="s">
        <v>6916</v>
      </c>
    </row>
    <row r="2260" spans="1:5" ht="12.75">
      <c r="A2260" s="35" t="s">
        <v>59</v>
      </c>
      <c r="E2260" s="40" t="s">
        <v>6917</v>
      </c>
    </row>
    <row r="2261" spans="1:5" ht="12.75">
      <c r="A2261" t="s">
        <v>60</v>
      </c>
      <c r="E2261" s="39" t="s">
        <v>5</v>
      </c>
    </row>
    <row r="2262" spans="1:16" ht="12.75">
      <c r="A2262" t="s">
        <v>50</v>
      </c>
      <c s="34" t="s">
        <v>6918</v>
      </c>
      <c s="34" t="s">
        <v>6919</v>
      </c>
      <c s="35" t="s">
        <v>5</v>
      </c>
      <c s="6" t="s">
        <v>6920</v>
      </c>
      <c s="36" t="s">
        <v>151</v>
      </c>
      <c s="37">
        <v>163200</v>
      </c>
      <c s="36">
        <v>0</v>
      </c>
      <c s="36">
        <f>ROUND(G2262*H2262,6)</f>
      </c>
      <c r="L2262" s="38">
        <v>0</v>
      </c>
      <c s="32">
        <f>ROUND(ROUND(L2262,2)*ROUND(G2262,3),2)</f>
      </c>
      <c s="36" t="s">
        <v>4573</v>
      </c>
      <c>
        <f>(M2262*21)/100</f>
      </c>
      <c t="s">
        <v>28</v>
      </c>
    </row>
    <row r="2263" spans="1:5" ht="38.25">
      <c r="A2263" s="35" t="s">
        <v>57</v>
      </c>
      <c r="E2263" s="39" t="s">
        <v>6921</v>
      </c>
    </row>
    <row r="2264" spans="1:5" ht="12.75">
      <c r="A2264" s="35" t="s">
        <v>59</v>
      </c>
      <c r="E2264" s="40" t="s">
        <v>6922</v>
      </c>
    </row>
    <row r="2265" spans="1:5" ht="12.75">
      <c r="A2265" t="s">
        <v>60</v>
      </c>
      <c r="E2265" s="39" t="s">
        <v>5</v>
      </c>
    </row>
    <row r="2266" spans="1:16" ht="12.75">
      <c r="A2266" t="s">
        <v>50</v>
      </c>
      <c s="34" t="s">
        <v>6923</v>
      </c>
      <c s="34" t="s">
        <v>6924</v>
      </c>
      <c s="35" t="s">
        <v>5</v>
      </c>
      <c s="6" t="s">
        <v>6925</v>
      </c>
      <c s="36" t="s">
        <v>151</v>
      </c>
      <c s="37">
        <v>680</v>
      </c>
      <c s="36">
        <v>0</v>
      </c>
      <c s="36">
        <f>ROUND(G2266*H2266,6)</f>
      </c>
      <c r="L2266" s="38">
        <v>0</v>
      </c>
      <c s="32">
        <f>ROUND(ROUND(L2266,2)*ROUND(G2266,3),2)</f>
      </c>
      <c s="36" t="s">
        <v>4573</v>
      </c>
      <c>
        <f>(M2266*21)/100</f>
      </c>
      <c t="s">
        <v>28</v>
      </c>
    </row>
    <row r="2267" spans="1:5" ht="38.25">
      <c r="A2267" s="35" t="s">
        <v>57</v>
      </c>
      <c r="E2267" s="39" t="s">
        <v>6926</v>
      </c>
    </row>
    <row r="2268" spans="1:5" ht="12.75">
      <c r="A2268" s="35" t="s">
        <v>59</v>
      </c>
      <c r="E2268" s="40" t="s">
        <v>6927</v>
      </c>
    </row>
    <row r="2269" spans="1:5" ht="12.75">
      <c r="A2269" t="s">
        <v>60</v>
      </c>
      <c r="E2269" s="39" t="s">
        <v>5</v>
      </c>
    </row>
    <row r="2270" spans="1:16" ht="25.5">
      <c r="A2270" t="s">
        <v>50</v>
      </c>
      <c s="34" t="s">
        <v>6928</v>
      </c>
      <c s="34" t="s">
        <v>6929</v>
      </c>
      <c s="35" t="s">
        <v>5</v>
      </c>
      <c s="6" t="s">
        <v>6930</v>
      </c>
      <c s="36" t="s">
        <v>151</v>
      </c>
      <c s="37">
        <v>469.09</v>
      </c>
      <c s="36">
        <v>0.00013</v>
      </c>
      <c s="36">
        <f>ROUND(G2270*H2270,6)</f>
      </c>
      <c r="L2270" s="38">
        <v>0</v>
      </c>
      <c s="32">
        <f>ROUND(ROUND(L2270,2)*ROUND(G2270,3),2)</f>
      </c>
      <c s="36" t="s">
        <v>4573</v>
      </c>
      <c>
        <f>(M2270*21)/100</f>
      </c>
      <c t="s">
        <v>28</v>
      </c>
    </row>
    <row r="2271" spans="1:5" ht="38.25">
      <c r="A2271" s="35" t="s">
        <v>57</v>
      </c>
      <c r="E2271" s="39" t="s">
        <v>6931</v>
      </c>
    </row>
    <row r="2272" spans="1:5" ht="12.75">
      <c r="A2272" s="35" t="s">
        <v>59</v>
      </c>
      <c r="E2272" s="40" t="s">
        <v>6932</v>
      </c>
    </row>
    <row r="2273" spans="1:5" ht="12.75">
      <c r="A2273" t="s">
        <v>60</v>
      </c>
      <c r="E2273" s="39" t="s">
        <v>5</v>
      </c>
    </row>
    <row r="2274" spans="1:16" ht="12.75">
      <c r="A2274" t="s">
        <v>50</v>
      </c>
      <c s="34" t="s">
        <v>6933</v>
      </c>
      <c s="34" t="s">
        <v>6934</v>
      </c>
      <c s="35" t="s">
        <v>5</v>
      </c>
      <c s="6" t="s">
        <v>6935</v>
      </c>
      <c s="36" t="s">
        <v>1281</v>
      </c>
      <c s="37">
        <v>1</v>
      </c>
      <c s="36">
        <v>0</v>
      </c>
      <c s="36">
        <f>ROUND(G2274*H2274,6)</f>
      </c>
      <c r="L2274" s="38">
        <v>0</v>
      </c>
      <c s="32">
        <f>ROUND(ROUND(L2274,2)*ROUND(G2274,3),2)</f>
      </c>
      <c s="36" t="s">
        <v>56</v>
      </c>
      <c>
        <f>(M2274*21)/100</f>
      </c>
      <c t="s">
        <v>28</v>
      </c>
    </row>
    <row r="2275" spans="1:5" ht="12.75">
      <c r="A2275" s="35" t="s">
        <v>57</v>
      </c>
      <c r="E2275" s="39" t="s">
        <v>6935</v>
      </c>
    </row>
    <row r="2276" spans="1:5" ht="12.75">
      <c r="A2276" s="35" t="s">
        <v>59</v>
      </c>
      <c r="E2276" s="40" t="s">
        <v>5</v>
      </c>
    </row>
    <row r="2277" spans="1:5" ht="12.75">
      <c r="A2277" t="s">
        <v>60</v>
      </c>
      <c r="E227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4493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4493</v>
      </c>
      <c r="E4" s="26" t="s">
        <v>4494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6938</v>
      </c>
      <c r="E8" s="30" t="s">
        <v>6937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47</v>
      </c>
      <c r="C9" s="31" t="s">
        <v>97</v>
      </c>
      <c r="E9" s="33" t="s">
        <v>4024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3989</v>
      </c>
      <c s="35" t="s">
        <v>5</v>
      </c>
      <c s="6" t="s">
        <v>3990</v>
      </c>
      <c s="36" t="s">
        <v>144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6939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635</v>
      </c>
    </row>
    <row r="14" spans="1:13" ht="12.75">
      <c r="A14" t="s">
        <v>47</v>
      </c>
      <c r="C14" s="31" t="s">
        <v>113</v>
      </c>
      <c r="E14" s="33" t="s">
        <v>6940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147</v>
      </c>
      <c s="35" t="s">
        <v>5</v>
      </c>
      <c s="6" t="s">
        <v>148</v>
      </c>
      <c s="36" t="s">
        <v>144</v>
      </c>
      <c s="37">
        <v>42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635</v>
      </c>
    </row>
    <row r="19" spans="1:13" ht="12.75">
      <c r="A19" t="s">
        <v>47</v>
      </c>
      <c r="C19" s="31" t="s">
        <v>379</v>
      </c>
      <c r="E19" s="33" t="s">
        <v>756</v>
      </c>
      <c r="J19" s="32">
        <f>0</f>
      </c>
      <c s="32">
        <f>0</f>
      </c>
      <c s="32">
        <f>0+L20+L24+L28+L32+L36+L40+L44+L48+L52+L56+L60+L64+L68+L72+L76+L80</f>
      </c>
      <c s="32">
        <f>0+M20+M24+M28+M32+M36+M40+M44+M48+M52+M56+M60+M64+M68+M72+M76+M80</f>
      </c>
    </row>
    <row r="20" spans="1:16" ht="12.75">
      <c r="A20" t="s">
        <v>50</v>
      </c>
      <c s="34" t="s">
        <v>26</v>
      </c>
      <c s="34" t="s">
        <v>6941</v>
      </c>
      <c s="35" t="s">
        <v>5</v>
      </c>
      <c s="6" t="s">
        <v>6942</v>
      </c>
      <c s="36" t="s">
        <v>69</v>
      </c>
      <c s="37">
        <v>185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70</v>
      </c>
      <c>
        <f>(M20*21)/100</f>
      </c>
      <c t="s">
        <v>28</v>
      </c>
    </row>
    <row r="21" spans="1:5" ht="12.75">
      <c r="A21" s="35" t="s">
        <v>57</v>
      </c>
      <c r="E21" s="39" t="s">
        <v>5</v>
      </c>
    </row>
    <row r="22" spans="1:5" ht="12.75">
      <c r="A22" s="35" t="s">
        <v>59</v>
      </c>
      <c r="E22" s="40" t="s">
        <v>5</v>
      </c>
    </row>
    <row r="23" spans="1:5" ht="12.75">
      <c r="A23" t="s">
        <v>60</v>
      </c>
      <c r="E23" s="39" t="s">
        <v>635</v>
      </c>
    </row>
    <row r="24" spans="1:16" ht="12.75">
      <c r="A24" t="s">
        <v>50</v>
      </c>
      <c s="34" t="s">
        <v>4</v>
      </c>
      <c s="34" t="s">
        <v>6943</v>
      </c>
      <c s="35" t="s">
        <v>5</v>
      </c>
      <c s="6" t="s">
        <v>6944</v>
      </c>
      <c s="36" t="s">
        <v>79</v>
      </c>
      <c s="37">
        <v>9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12.75">
      <c r="A26" s="35" t="s">
        <v>59</v>
      </c>
      <c r="E26" s="40" t="s">
        <v>5</v>
      </c>
    </row>
    <row r="27" spans="1:5" ht="12.75">
      <c r="A27" t="s">
        <v>60</v>
      </c>
      <c r="E27" s="39" t="s">
        <v>635</v>
      </c>
    </row>
    <row r="28" spans="1:16" ht="12.75">
      <c r="A28" t="s">
        <v>50</v>
      </c>
      <c s="34" t="s">
        <v>74</v>
      </c>
      <c s="34" t="s">
        <v>555</v>
      </c>
      <c s="35" t="s">
        <v>5</v>
      </c>
      <c s="6" t="s">
        <v>556</v>
      </c>
      <c s="36" t="s">
        <v>79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12.75">
      <c r="A30" s="35" t="s">
        <v>59</v>
      </c>
      <c r="E30" s="40" t="s">
        <v>5</v>
      </c>
    </row>
    <row r="31" spans="1:5" ht="12.75">
      <c r="A31" t="s">
        <v>60</v>
      </c>
      <c r="E31" s="39" t="s">
        <v>635</v>
      </c>
    </row>
    <row r="32" spans="1:16" ht="12.75">
      <c r="A32" t="s">
        <v>50</v>
      </c>
      <c s="34" t="s">
        <v>27</v>
      </c>
      <c s="34" t="s">
        <v>559</v>
      </c>
      <c s="35" t="s">
        <v>5</v>
      </c>
      <c s="6" t="s">
        <v>560</v>
      </c>
      <c s="36" t="s">
        <v>79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70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12.75">
      <c r="A34" s="35" t="s">
        <v>59</v>
      </c>
      <c r="E34" s="40" t="s">
        <v>5</v>
      </c>
    </row>
    <row r="35" spans="1:5" ht="12.75">
      <c r="A35" t="s">
        <v>60</v>
      </c>
      <c r="E35" s="39" t="s">
        <v>635</v>
      </c>
    </row>
    <row r="36" spans="1:16" ht="25.5">
      <c r="A36" t="s">
        <v>50</v>
      </c>
      <c s="34" t="s">
        <v>65</v>
      </c>
      <c s="34" t="s">
        <v>6945</v>
      </c>
      <c s="35" t="s">
        <v>5</v>
      </c>
      <c s="6" t="s">
        <v>6946</v>
      </c>
      <c s="36" t="s">
        <v>69</v>
      </c>
      <c s="37">
        <v>190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12.75">
      <c r="A38" s="35" t="s">
        <v>59</v>
      </c>
      <c r="E38" s="40" t="s">
        <v>5</v>
      </c>
    </row>
    <row r="39" spans="1:5" ht="12.75">
      <c r="A39" t="s">
        <v>60</v>
      </c>
      <c r="E39" s="39" t="s">
        <v>635</v>
      </c>
    </row>
    <row r="40" spans="1:16" ht="25.5">
      <c r="A40" t="s">
        <v>50</v>
      </c>
      <c s="34" t="s">
        <v>82</v>
      </c>
      <c s="34" t="s">
        <v>6947</v>
      </c>
      <c s="35" t="s">
        <v>5</v>
      </c>
      <c s="6" t="s">
        <v>6948</v>
      </c>
      <c s="36" t="s">
        <v>79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12.75">
      <c r="A42" s="35" t="s">
        <v>59</v>
      </c>
      <c r="E42" s="40" t="s">
        <v>5</v>
      </c>
    </row>
    <row r="43" spans="1:5" ht="12.75">
      <c r="A43" t="s">
        <v>60</v>
      </c>
      <c r="E43" s="39" t="s">
        <v>635</v>
      </c>
    </row>
    <row r="44" spans="1:16" ht="12.75">
      <c r="A44" t="s">
        <v>50</v>
      </c>
      <c s="34" t="s">
        <v>85</v>
      </c>
      <c s="34" t="s">
        <v>6949</v>
      </c>
      <c s="35" t="s">
        <v>5</v>
      </c>
      <c s="6" t="s">
        <v>6950</v>
      </c>
      <c s="36" t="s">
        <v>79</v>
      </c>
      <c s="37">
        <v>14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12.75">
      <c r="A46" s="35" t="s">
        <v>59</v>
      </c>
      <c r="E46" s="40" t="s">
        <v>5</v>
      </c>
    </row>
    <row r="47" spans="1:5" ht="12.75">
      <c r="A47" t="s">
        <v>60</v>
      </c>
      <c r="E47" s="39" t="s">
        <v>635</v>
      </c>
    </row>
    <row r="48" spans="1:16" ht="12.75">
      <c r="A48" t="s">
        <v>50</v>
      </c>
      <c s="34" t="s">
        <v>88</v>
      </c>
      <c s="34" t="s">
        <v>6951</v>
      </c>
      <c s="35" t="s">
        <v>5</v>
      </c>
      <c s="6" t="s">
        <v>6952</v>
      </c>
      <c s="36" t="s">
        <v>79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5</v>
      </c>
    </row>
    <row r="51" spans="1:5" ht="12.75">
      <c r="A51" t="s">
        <v>60</v>
      </c>
      <c r="E51" s="39" t="s">
        <v>635</v>
      </c>
    </row>
    <row r="52" spans="1:16" ht="25.5">
      <c r="A52" t="s">
        <v>50</v>
      </c>
      <c s="34" t="s">
        <v>91</v>
      </c>
      <c s="34" t="s">
        <v>759</v>
      </c>
      <c s="35" t="s">
        <v>5</v>
      </c>
      <c s="6" t="s">
        <v>760</v>
      </c>
      <c s="36" t="s">
        <v>69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12.75">
      <c r="A54" s="35" t="s">
        <v>59</v>
      </c>
      <c r="E54" s="40" t="s">
        <v>6953</v>
      </c>
    </row>
    <row r="55" spans="1:5" ht="12.75">
      <c r="A55" t="s">
        <v>60</v>
      </c>
      <c r="E55" s="39" t="s">
        <v>635</v>
      </c>
    </row>
    <row r="56" spans="1:16" ht="25.5">
      <c r="A56" t="s">
        <v>50</v>
      </c>
      <c s="34" t="s">
        <v>94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5</v>
      </c>
    </row>
    <row r="59" spans="1:5" ht="12.75">
      <c r="A59" t="s">
        <v>60</v>
      </c>
      <c r="E59" s="39" t="s">
        <v>635</v>
      </c>
    </row>
    <row r="60" spans="1:16" ht="25.5">
      <c r="A60" t="s">
        <v>50</v>
      </c>
      <c s="34" t="s">
        <v>97</v>
      </c>
      <c s="34" t="s">
        <v>799</v>
      </c>
      <c s="35" t="s">
        <v>5</v>
      </c>
      <c s="6" t="s">
        <v>800</v>
      </c>
      <c s="36" t="s">
        <v>79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2.75">
      <c r="A62" s="35" t="s">
        <v>59</v>
      </c>
      <c r="E62" s="40" t="s">
        <v>5</v>
      </c>
    </row>
    <row r="63" spans="1:5" ht="12.75">
      <c r="A63" t="s">
        <v>60</v>
      </c>
      <c r="E63" s="39" t="s">
        <v>635</v>
      </c>
    </row>
    <row r="64" spans="1:16" ht="12.75">
      <c r="A64" t="s">
        <v>50</v>
      </c>
      <c s="34" t="s">
        <v>100</v>
      </c>
      <c s="34" t="s">
        <v>6954</v>
      </c>
      <c s="35" t="s">
        <v>5</v>
      </c>
      <c s="6" t="s">
        <v>6955</v>
      </c>
      <c s="36" t="s">
        <v>79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2.75">
      <c r="A66" s="35" t="s">
        <v>59</v>
      </c>
      <c r="E66" s="40" t="s">
        <v>5</v>
      </c>
    </row>
    <row r="67" spans="1:5" ht="12.75">
      <c r="A67" t="s">
        <v>60</v>
      </c>
      <c r="E67" s="39" t="s">
        <v>635</v>
      </c>
    </row>
    <row r="68" spans="1:16" ht="12.75">
      <c r="A68" t="s">
        <v>50</v>
      </c>
      <c s="34" t="s">
        <v>103</v>
      </c>
      <c s="34" t="s">
        <v>805</v>
      </c>
      <c s="35" t="s">
        <v>5</v>
      </c>
      <c s="6" t="s">
        <v>806</v>
      </c>
      <c s="36" t="s">
        <v>106</v>
      </c>
      <c s="37">
        <v>32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635</v>
      </c>
    </row>
    <row r="72" spans="1:16" ht="12.75">
      <c r="A72" t="s">
        <v>50</v>
      </c>
      <c s="34" t="s">
        <v>110</v>
      </c>
      <c s="34" t="s">
        <v>808</v>
      </c>
      <c s="35" t="s">
        <v>5</v>
      </c>
      <c s="6" t="s">
        <v>809</v>
      </c>
      <c s="36" t="s">
        <v>106</v>
      </c>
      <c s="37">
        <v>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2.75">
      <c r="A74" s="35" t="s">
        <v>59</v>
      </c>
      <c r="E74" s="40" t="s">
        <v>5</v>
      </c>
    </row>
    <row r="75" spans="1:5" ht="12.75">
      <c r="A75" t="s">
        <v>60</v>
      </c>
      <c r="E75" s="39" t="s">
        <v>635</v>
      </c>
    </row>
    <row r="76" spans="1:16" ht="12.75">
      <c r="A76" t="s">
        <v>50</v>
      </c>
      <c s="34" t="s">
        <v>113</v>
      </c>
      <c s="34" t="s">
        <v>6956</v>
      </c>
      <c s="35" t="s">
        <v>5</v>
      </c>
      <c s="6" t="s">
        <v>6957</v>
      </c>
      <c s="36" t="s">
        <v>79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56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12.75">
      <c r="A78" s="35" t="s">
        <v>59</v>
      </c>
      <c r="E78" s="40" t="s">
        <v>5</v>
      </c>
    </row>
    <row r="79" spans="1:5" ht="89.25">
      <c r="A79" t="s">
        <v>60</v>
      </c>
      <c r="E79" s="39" t="s">
        <v>6958</v>
      </c>
    </row>
    <row r="80" spans="1:16" ht="12.75">
      <c r="A80" t="s">
        <v>50</v>
      </c>
      <c s="34" t="s">
        <v>116</v>
      </c>
      <c s="34" t="s">
        <v>6959</v>
      </c>
      <c s="35" t="s">
        <v>5</v>
      </c>
      <c s="6" t="s">
        <v>6960</v>
      </c>
      <c s="36" t="s">
        <v>1281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56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2.75">
      <c r="A82" s="35" t="s">
        <v>59</v>
      </c>
      <c r="E82" s="40" t="s">
        <v>5</v>
      </c>
    </row>
    <row r="83" spans="1:5" ht="25.5">
      <c r="A83" t="s">
        <v>60</v>
      </c>
      <c r="E83" s="39" t="s">
        <v>6961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4493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4493</v>
      </c>
      <c r="E4" s="26" t="s">
        <v>4494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COUNTIFS(L8:L218,"=0",A8:A218,"P")+COUNTIFS(L8:L218,"",A8:A218,"P")+SUM(Q8:Q218)</f>
      </c>
    </row>
    <row r="8" spans="1:13" ht="12.75">
      <c r="A8" t="s">
        <v>45</v>
      </c>
      <c r="C8" s="28" t="s">
        <v>6964</v>
      </c>
      <c r="E8" s="30" t="s">
        <v>6963</v>
      </c>
      <c r="J8" s="29">
        <f>0+J9+J38+J55+J60+J77+J98+J107+J136+J185</f>
      </c>
      <c s="29">
        <f>0+K9+K38+K55+K60+K77+K98+K107+K136+K185</f>
      </c>
      <c s="29">
        <f>0+L9+L38+L55+L60+L77+L98+L107+L136+L185</f>
      </c>
      <c s="29">
        <f>0+M9+M38+M55+M60+M77+M98+M107+M136+M185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2314</v>
      </c>
      <c s="36" t="s">
        <v>55</v>
      </c>
      <c s="37">
        <v>6.782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6965</v>
      </c>
    </row>
    <row r="13" spans="1:5" ht="255">
      <c r="A13" t="s">
        <v>60</v>
      </c>
      <c r="E13" s="39" t="s">
        <v>61</v>
      </c>
    </row>
    <row r="14" spans="1:16" ht="38.25">
      <c r="A14" t="s">
        <v>50</v>
      </c>
      <c s="34" t="s">
        <v>28</v>
      </c>
      <c s="34" t="s">
        <v>1291</v>
      </c>
      <c s="35" t="s">
        <v>1292</v>
      </c>
      <c s="6" t="s">
        <v>4543</v>
      </c>
      <c s="36" t="s">
        <v>55</v>
      </c>
      <c s="37">
        <v>4.853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63.75">
      <c r="A16" s="35" t="s">
        <v>59</v>
      </c>
      <c r="E16" s="40" t="s">
        <v>6966</v>
      </c>
    </row>
    <row r="17" spans="1:5" ht="255">
      <c r="A17" t="s">
        <v>60</v>
      </c>
      <c r="E17" s="39" t="s">
        <v>2867</v>
      </c>
    </row>
    <row r="18" spans="1:16" ht="25.5">
      <c r="A18" t="s">
        <v>50</v>
      </c>
      <c s="34" t="s">
        <v>26</v>
      </c>
      <c s="34" t="s">
        <v>1297</v>
      </c>
      <c s="35" t="s">
        <v>1298</v>
      </c>
      <c s="6" t="s">
        <v>2316</v>
      </c>
      <c s="36" t="s">
        <v>55</v>
      </c>
      <c s="37">
        <v>14.299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7.5">
      <c r="A20" s="35" t="s">
        <v>59</v>
      </c>
      <c r="E20" s="40" t="s">
        <v>6967</v>
      </c>
    </row>
    <row r="21" spans="1:5" ht="242.25">
      <c r="A21" t="s">
        <v>60</v>
      </c>
      <c r="E21" s="39" t="s">
        <v>846</v>
      </c>
    </row>
    <row r="22" spans="1:16" ht="38.25">
      <c r="A22" t="s">
        <v>50</v>
      </c>
      <c s="34" t="s">
        <v>4</v>
      </c>
      <c s="34" t="s">
        <v>243</v>
      </c>
      <c s="35" t="s">
        <v>244</v>
      </c>
      <c s="6" t="s">
        <v>4553</v>
      </c>
      <c s="36" t="s">
        <v>55</v>
      </c>
      <c s="37">
        <v>0.015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25.5">
      <c r="A24" s="35" t="s">
        <v>59</v>
      </c>
      <c r="E24" s="40" t="s">
        <v>6968</v>
      </c>
    </row>
    <row r="25" spans="1:5" ht="242.25">
      <c r="A25" t="s">
        <v>60</v>
      </c>
      <c r="E25" s="39" t="s">
        <v>846</v>
      </c>
    </row>
    <row r="26" spans="1:16" ht="25.5">
      <c r="A26" t="s">
        <v>50</v>
      </c>
      <c s="34" t="s">
        <v>74</v>
      </c>
      <c s="34" t="s">
        <v>847</v>
      </c>
      <c s="35" t="s">
        <v>848</v>
      </c>
      <c s="6" t="s">
        <v>4556</v>
      </c>
      <c s="36" t="s">
        <v>55</v>
      </c>
      <c s="37">
        <v>0.499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25.5">
      <c r="A28" s="35" t="s">
        <v>59</v>
      </c>
      <c r="E28" s="40" t="s">
        <v>6969</v>
      </c>
    </row>
    <row r="29" spans="1:5" ht="242.25">
      <c r="A29" t="s">
        <v>60</v>
      </c>
      <c r="E29" s="39" t="s">
        <v>846</v>
      </c>
    </row>
    <row r="30" spans="1:16" ht="25.5">
      <c r="A30" t="s">
        <v>50</v>
      </c>
      <c s="34" t="s">
        <v>27</v>
      </c>
      <c s="34" t="s">
        <v>6970</v>
      </c>
      <c s="35" t="s">
        <v>6971</v>
      </c>
      <c s="6" t="s">
        <v>6972</v>
      </c>
      <c s="36" t="s">
        <v>55</v>
      </c>
      <c s="37">
        <v>0.454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6973</v>
      </c>
    </row>
    <row r="33" spans="1:5" ht="242.25">
      <c r="A33" t="s">
        <v>60</v>
      </c>
      <c r="E33" s="39" t="s">
        <v>4551</v>
      </c>
    </row>
    <row r="34" spans="1:16" ht="12.75">
      <c r="A34" t="s">
        <v>50</v>
      </c>
      <c s="34" t="s">
        <v>65</v>
      </c>
      <c s="34" t="s">
        <v>6974</v>
      </c>
      <c s="35" t="s">
        <v>5</v>
      </c>
      <c s="6" t="s">
        <v>6975</v>
      </c>
      <c s="36" t="s">
        <v>1281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6976</v>
      </c>
    </row>
    <row r="36" spans="1:5" ht="12.75">
      <c r="A36" s="35" t="s">
        <v>59</v>
      </c>
      <c r="E36" s="40" t="s">
        <v>3468</v>
      </c>
    </row>
    <row r="37" spans="1:5" ht="12.75">
      <c r="A37" t="s">
        <v>60</v>
      </c>
      <c r="E37" s="39" t="s">
        <v>1635</v>
      </c>
    </row>
    <row r="38" spans="1:13" ht="12.75">
      <c r="A38" t="s">
        <v>47</v>
      </c>
      <c r="C38" s="31" t="s">
        <v>51</v>
      </c>
      <c r="E38" s="33" t="s">
        <v>957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25.5">
      <c r="A39" t="s">
        <v>50</v>
      </c>
      <c s="34" t="s">
        <v>82</v>
      </c>
      <c s="34" t="s">
        <v>3035</v>
      </c>
      <c s="35" t="s">
        <v>5</v>
      </c>
      <c s="6" t="s">
        <v>3036</v>
      </c>
      <c s="36" t="s">
        <v>144</v>
      </c>
      <c s="37">
        <v>0.199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51">
      <c r="A41" s="35" t="s">
        <v>59</v>
      </c>
      <c r="E41" s="40" t="s">
        <v>6977</v>
      </c>
    </row>
    <row r="42" spans="1:5" ht="63.75">
      <c r="A42" t="s">
        <v>60</v>
      </c>
      <c r="E42" s="39" t="s">
        <v>3038</v>
      </c>
    </row>
    <row r="43" spans="1:16" ht="25.5">
      <c r="A43" t="s">
        <v>50</v>
      </c>
      <c s="34" t="s">
        <v>85</v>
      </c>
      <c s="34" t="s">
        <v>6978</v>
      </c>
      <c s="35" t="s">
        <v>5</v>
      </c>
      <c s="6" t="s">
        <v>6979</v>
      </c>
      <c s="36" t="s">
        <v>144</v>
      </c>
      <c s="37">
        <v>1.247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25.5">
      <c r="A45" s="35" t="s">
        <v>59</v>
      </c>
      <c r="E45" s="40" t="s">
        <v>6980</v>
      </c>
    </row>
    <row r="46" spans="1:5" ht="63.75">
      <c r="A46" t="s">
        <v>60</v>
      </c>
      <c r="E46" s="39" t="s">
        <v>3038</v>
      </c>
    </row>
    <row r="47" spans="1:16" ht="12.75">
      <c r="A47" t="s">
        <v>50</v>
      </c>
      <c s="34" t="s">
        <v>88</v>
      </c>
      <c s="34" t="s">
        <v>540</v>
      </c>
      <c s="35" t="s">
        <v>5</v>
      </c>
      <c s="6" t="s">
        <v>541</v>
      </c>
      <c s="36" t="s">
        <v>144</v>
      </c>
      <c s="37">
        <v>3.802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76.5">
      <c r="A49" s="35" t="s">
        <v>59</v>
      </c>
      <c r="E49" s="40" t="s">
        <v>6981</v>
      </c>
    </row>
    <row r="50" spans="1:5" ht="318.75">
      <c r="A50" t="s">
        <v>60</v>
      </c>
      <c r="E50" s="39" t="s">
        <v>4248</v>
      </c>
    </row>
    <row r="51" spans="1:16" ht="12.75">
      <c r="A51" t="s">
        <v>50</v>
      </c>
      <c s="34" t="s">
        <v>91</v>
      </c>
      <c s="34" t="s">
        <v>147</v>
      </c>
      <c s="35" t="s">
        <v>5</v>
      </c>
      <c s="6" t="s">
        <v>148</v>
      </c>
      <c s="36" t="s">
        <v>144</v>
      </c>
      <c s="37">
        <v>0.433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25.5">
      <c r="A53" s="35" t="s">
        <v>59</v>
      </c>
      <c r="E53" s="40" t="s">
        <v>6982</v>
      </c>
    </row>
    <row r="54" spans="1:5" ht="229.5">
      <c r="A54" t="s">
        <v>60</v>
      </c>
      <c r="E54" s="39" t="s">
        <v>2811</v>
      </c>
    </row>
    <row r="55" spans="1:13" ht="12.75">
      <c r="A55" t="s">
        <v>47</v>
      </c>
      <c r="C55" s="31" t="s">
        <v>28</v>
      </c>
      <c r="E55" s="33" t="s">
        <v>2323</v>
      </c>
      <c r="J55" s="32">
        <f>0</f>
      </c>
      <c s="32">
        <f>0</f>
      </c>
      <c s="32">
        <f>0+L56</f>
      </c>
      <c s="32">
        <f>0+M56</f>
      </c>
    </row>
    <row r="56" spans="1:16" ht="25.5">
      <c r="A56" t="s">
        <v>50</v>
      </c>
      <c s="34" t="s">
        <v>94</v>
      </c>
      <c s="34" t="s">
        <v>6983</v>
      </c>
      <c s="35" t="s">
        <v>5</v>
      </c>
      <c s="6" t="s">
        <v>6984</v>
      </c>
      <c s="36" t="s">
        <v>69</v>
      </c>
      <c s="37">
        <v>8.4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25.5">
      <c r="A58" s="35" t="s">
        <v>59</v>
      </c>
      <c r="E58" s="40" t="s">
        <v>6985</v>
      </c>
    </row>
    <row r="59" spans="1:5" ht="63.75">
      <c r="A59" t="s">
        <v>60</v>
      </c>
      <c r="E59" s="39" t="s">
        <v>3496</v>
      </c>
    </row>
    <row r="60" spans="1:13" ht="12.75">
      <c r="A60" t="s">
        <v>47</v>
      </c>
      <c r="C60" s="31" t="s">
        <v>26</v>
      </c>
      <c r="E60" s="33" t="s">
        <v>2427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50</v>
      </c>
      <c s="34" t="s">
        <v>97</v>
      </c>
      <c s="34" t="s">
        <v>6986</v>
      </c>
      <c s="35" t="s">
        <v>5</v>
      </c>
      <c s="6" t="s">
        <v>6987</v>
      </c>
      <c s="36" t="s">
        <v>144</v>
      </c>
      <c s="37">
        <v>1.288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28</v>
      </c>
    </row>
    <row r="62" spans="1:5" ht="12.75">
      <c r="A62" s="35" t="s">
        <v>57</v>
      </c>
      <c r="E62" s="39" t="s">
        <v>5</v>
      </c>
    </row>
    <row r="63" spans="1:5" ht="63.75">
      <c r="A63" s="35" t="s">
        <v>59</v>
      </c>
      <c r="E63" s="40" t="s">
        <v>6988</v>
      </c>
    </row>
    <row r="64" spans="1:5" ht="38.25">
      <c r="A64" t="s">
        <v>60</v>
      </c>
      <c r="E64" s="39" t="s">
        <v>3415</v>
      </c>
    </row>
    <row r="65" spans="1:16" ht="12.75">
      <c r="A65" t="s">
        <v>50</v>
      </c>
      <c s="34" t="s">
        <v>100</v>
      </c>
      <c s="34" t="s">
        <v>6989</v>
      </c>
      <c s="35" t="s">
        <v>5</v>
      </c>
      <c s="6" t="s">
        <v>6990</v>
      </c>
      <c s="36" t="s">
        <v>144</v>
      </c>
      <c s="37">
        <v>1.023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28</v>
      </c>
    </row>
    <row r="66" spans="1:5" ht="12.75">
      <c r="A66" s="35" t="s">
        <v>57</v>
      </c>
      <c r="E66" s="39" t="s">
        <v>5</v>
      </c>
    </row>
    <row r="67" spans="1:5" ht="76.5">
      <c r="A67" s="35" t="s">
        <v>59</v>
      </c>
      <c r="E67" s="40" t="s">
        <v>6991</v>
      </c>
    </row>
    <row r="68" spans="1:5" ht="369.75">
      <c r="A68" t="s">
        <v>60</v>
      </c>
      <c r="E68" s="39" t="s">
        <v>2888</v>
      </c>
    </row>
    <row r="69" spans="1:16" ht="12.75">
      <c r="A69" t="s">
        <v>50</v>
      </c>
      <c s="34" t="s">
        <v>103</v>
      </c>
      <c s="34" t="s">
        <v>3772</v>
      </c>
      <c s="35" t="s">
        <v>5</v>
      </c>
      <c s="6" t="s">
        <v>3773</v>
      </c>
      <c s="36" t="s">
        <v>55</v>
      </c>
      <c s="37">
        <v>0.321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25.5">
      <c r="A71" s="35" t="s">
        <v>59</v>
      </c>
      <c r="E71" s="40" t="s">
        <v>6992</v>
      </c>
    </row>
    <row r="72" spans="1:5" ht="267.75">
      <c r="A72" t="s">
        <v>60</v>
      </c>
      <c r="E72" s="39" t="s">
        <v>2901</v>
      </c>
    </row>
    <row r="73" spans="1:16" ht="12.75">
      <c r="A73" t="s">
        <v>50</v>
      </c>
      <c s="34" t="s">
        <v>110</v>
      </c>
      <c s="34" t="s">
        <v>6993</v>
      </c>
      <c s="35" t="s">
        <v>5</v>
      </c>
      <c s="6" t="s">
        <v>6994</v>
      </c>
      <c s="36" t="s">
        <v>151</v>
      </c>
      <c s="37">
        <v>19.676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5</v>
      </c>
    </row>
    <row r="75" spans="1:5" ht="12.75">
      <c r="A75" s="35" t="s">
        <v>59</v>
      </c>
      <c r="E75" s="40" t="s">
        <v>6995</v>
      </c>
    </row>
    <row r="76" spans="1:5" ht="63.75">
      <c r="A76" t="s">
        <v>60</v>
      </c>
      <c r="E76" s="39" t="s">
        <v>6996</v>
      </c>
    </row>
    <row r="77" spans="1:13" ht="12.75">
      <c r="A77" t="s">
        <v>47</v>
      </c>
      <c r="C77" s="31" t="s">
        <v>4</v>
      </c>
      <c r="E77" s="33" t="s">
        <v>2328</v>
      </c>
      <c r="J77" s="32">
        <f>0</f>
      </c>
      <c s="32">
        <f>0</f>
      </c>
      <c s="32">
        <f>0+L78+L82+L86+L90+L94</f>
      </c>
      <c s="32">
        <f>0+M78+M82+M86+M90+M94</f>
      </c>
    </row>
    <row r="78" spans="1:16" ht="12.75">
      <c r="A78" t="s">
        <v>50</v>
      </c>
      <c s="34" t="s">
        <v>113</v>
      </c>
      <c s="34" t="s">
        <v>2763</v>
      </c>
      <c s="35" t="s">
        <v>5</v>
      </c>
      <c s="6" t="s">
        <v>2764</v>
      </c>
      <c s="36" t="s">
        <v>144</v>
      </c>
      <c s="37">
        <v>0.526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51">
      <c r="A80" s="35" t="s">
        <v>59</v>
      </c>
      <c r="E80" s="40" t="s">
        <v>6997</v>
      </c>
    </row>
    <row r="81" spans="1:5" ht="369.75">
      <c r="A81" t="s">
        <v>60</v>
      </c>
      <c r="E81" s="39" t="s">
        <v>2431</v>
      </c>
    </row>
    <row r="82" spans="1:16" ht="12.75">
      <c r="A82" t="s">
        <v>50</v>
      </c>
      <c s="34" t="s">
        <v>116</v>
      </c>
      <c s="34" t="s">
        <v>3532</v>
      </c>
      <c s="35" t="s">
        <v>5</v>
      </c>
      <c s="6" t="s">
        <v>3533</v>
      </c>
      <c s="36" t="s">
        <v>144</v>
      </c>
      <c s="37">
        <v>0.38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76.5">
      <c r="A84" s="35" t="s">
        <v>59</v>
      </c>
      <c r="E84" s="40" t="s">
        <v>6998</v>
      </c>
    </row>
    <row r="85" spans="1:5" ht="369.75">
      <c r="A85" t="s">
        <v>60</v>
      </c>
      <c r="E85" s="39" t="s">
        <v>2431</v>
      </c>
    </row>
    <row r="86" spans="1:16" ht="12.75">
      <c r="A86" t="s">
        <v>50</v>
      </c>
      <c s="34" t="s">
        <v>119</v>
      </c>
      <c s="34" t="s">
        <v>3536</v>
      </c>
      <c s="35" t="s">
        <v>5</v>
      </c>
      <c s="6" t="s">
        <v>3537</v>
      </c>
      <c s="36" t="s">
        <v>55</v>
      </c>
      <c s="37">
        <v>0.119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25.5">
      <c r="A88" s="35" t="s">
        <v>59</v>
      </c>
      <c r="E88" s="40" t="s">
        <v>6999</v>
      </c>
    </row>
    <row r="89" spans="1:5" ht="178.5">
      <c r="A89" t="s">
        <v>60</v>
      </c>
      <c r="E89" s="39" t="s">
        <v>3540</v>
      </c>
    </row>
    <row r="90" spans="1:16" ht="12.75">
      <c r="A90" t="s">
        <v>50</v>
      </c>
      <c s="34" t="s">
        <v>122</v>
      </c>
      <c s="34" t="s">
        <v>7000</v>
      </c>
      <c s="35" t="s">
        <v>5</v>
      </c>
      <c s="6" t="s">
        <v>7001</v>
      </c>
      <c s="36" t="s">
        <v>144</v>
      </c>
      <c s="37">
        <v>0.526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76.5">
      <c r="A92" s="35" t="s">
        <v>59</v>
      </c>
      <c r="E92" s="40" t="s">
        <v>7002</v>
      </c>
    </row>
    <row r="93" spans="1:5" ht="38.25">
      <c r="A93" t="s">
        <v>60</v>
      </c>
      <c r="E93" s="39" t="s">
        <v>2913</v>
      </c>
    </row>
    <row r="94" spans="1:16" ht="12.75">
      <c r="A94" t="s">
        <v>50</v>
      </c>
      <c s="34" t="s">
        <v>125</v>
      </c>
      <c s="34" t="s">
        <v>7003</v>
      </c>
      <c s="35" t="s">
        <v>5</v>
      </c>
      <c s="6" t="s">
        <v>7004</v>
      </c>
      <c s="36" t="s">
        <v>144</v>
      </c>
      <c s="37">
        <v>0.829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25.5">
      <c r="A96" s="35" t="s">
        <v>59</v>
      </c>
      <c r="E96" s="40" t="s">
        <v>7005</v>
      </c>
    </row>
    <row r="97" spans="1:5" ht="369.75">
      <c r="A97" t="s">
        <v>60</v>
      </c>
      <c r="E97" s="39" t="s">
        <v>2431</v>
      </c>
    </row>
    <row r="98" spans="1:13" ht="12.75">
      <c r="A98" t="s">
        <v>47</v>
      </c>
      <c r="C98" s="31" t="s">
        <v>74</v>
      </c>
      <c r="E98" s="33" t="s">
        <v>2439</v>
      </c>
      <c r="J98" s="32">
        <f>0</f>
      </c>
      <c s="32">
        <f>0</f>
      </c>
      <c s="32">
        <f>0+L99+L103</f>
      </c>
      <c s="32">
        <f>0+M99+M103</f>
      </c>
    </row>
    <row r="99" spans="1:16" ht="12.75">
      <c r="A99" t="s">
        <v>50</v>
      </c>
      <c s="34" t="s">
        <v>128</v>
      </c>
      <c s="34" t="s">
        <v>7006</v>
      </c>
      <c s="35" t="s">
        <v>5</v>
      </c>
      <c s="6" t="s">
        <v>4295</v>
      </c>
      <c s="36" t="s">
        <v>151</v>
      </c>
      <c s="37">
        <v>1.183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</v>
      </c>
      <c>
        <f>(M99*21)/100</f>
      </c>
      <c t="s">
        <v>28</v>
      </c>
    </row>
    <row r="100" spans="1:5" ht="12.75">
      <c r="A100" s="35" t="s">
        <v>57</v>
      </c>
      <c r="E100" s="39" t="s">
        <v>7007</v>
      </c>
    </row>
    <row r="101" spans="1:5" ht="25.5">
      <c r="A101" s="35" t="s">
        <v>59</v>
      </c>
      <c r="E101" s="40" t="s">
        <v>7008</v>
      </c>
    </row>
    <row r="102" spans="1:5" ht="51">
      <c r="A102" t="s">
        <v>60</v>
      </c>
      <c r="E102" s="39" t="s">
        <v>2509</v>
      </c>
    </row>
    <row r="103" spans="1:16" ht="12.75">
      <c r="A103" t="s">
        <v>50</v>
      </c>
      <c s="34" t="s">
        <v>179</v>
      </c>
      <c s="34" t="s">
        <v>2929</v>
      </c>
      <c s="35" t="s">
        <v>5</v>
      </c>
      <c s="6" t="s">
        <v>7009</v>
      </c>
      <c s="36" t="s">
        <v>151</v>
      </c>
      <c s="37">
        <v>18.9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56</v>
      </c>
      <c>
        <f>(M103*21)/100</f>
      </c>
      <c t="s">
        <v>28</v>
      </c>
    </row>
    <row r="104" spans="1:5" ht="12.75">
      <c r="A104" s="35" t="s">
        <v>57</v>
      </c>
      <c r="E104" s="39" t="s">
        <v>7010</v>
      </c>
    </row>
    <row r="105" spans="1:5" ht="25.5">
      <c r="A105" s="35" t="s">
        <v>59</v>
      </c>
      <c r="E105" s="40" t="s">
        <v>7011</v>
      </c>
    </row>
    <row r="106" spans="1:5" ht="153">
      <c r="A106" t="s">
        <v>60</v>
      </c>
      <c r="E106" s="39" t="s">
        <v>7012</v>
      </c>
    </row>
    <row r="107" spans="1:13" ht="12.75">
      <c r="A107" t="s">
        <v>47</v>
      </c>
      <c r="C107" s="31" t="s">
        <v>27</v>
      </c>
      <c r="E107" s="33" t="s">
        <v>2837</v>
      </c>
      <c r="J107" s="32">
        <f>0</f>
      </c>
      <c s="32">
        <f>0</f>
      </c>
      <c s="32">
        <f>0+L108+L112+L116+L120+L124+L128+L132</f>
      </c>
      <c s="32">
        <f>0+M108+M112+M116+M120+M124+M128+M132</f>
      </c>
    </row>
    <row r="108" spans="1:16" ht="12.75">
      <c r="A108" t="s">
        <v>50</v>
      </c>
      <c s="34" t="s">
        <v>180</v>
      </c>
      <c s="34" t="s">
        <v>7013</v>
      </c>
      <c s="35" t="s">
        <v>5</v>
      </c>
      <c s="6" t="s">
        <v>7014</v>
      </c>
      <c s="36" t="s">
        <v>151</v>
      </c>
      <c s="37">
        <v>82.595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63.75">
      <c r="A110" s="35" t="s">
        <v>59</v>
      </c>
      <c r="E110" s="40" t="s">
        <v>7015</v>
      </c>
    </row>
    <row r="111" spans="1:5" ht="51">
      <c r="A111" t="s">
        <v>60</v>
      </c>
      <c r="E111" s="39" t="s">
        <v>7016</v>
      </c>
    </row>
    <row r="112" spans="1:16" ht="12.75">
      <c r="A112" t="s">
        <v>50</v>
      </c>
      <c s="34" t="s">
        <v>184</v>
      </c>
      <c s="34" t="s">
        <v>7017</v>
      </c>
      <c s="35" t="s">
        <v>5</v>
      </c>
      <c s="6" t="s">
        <v>7018</v>
      </c>
      <c s="36" t="s">
        <v>151</v>
      </c>
      <c s="37">
        <v>30.166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51">
      <c r="A114" s="35" t="s">
        <v>59</v>
      </c>
      <c r="E114" s="40" t="s">
        <v>7019</v>
      </c>
    </row>
    <row r="115" spans="1:5" ht="51">
      <c r="A115" t="s">
        <v>60</v>
      </c>
      <c r="E115" s="39" t="s">
        <v>7016</v>
      </c>
    </row>
    <row r="116" spans="1:16" ht="12.75">
      <c r="A116" t="s">
        <v>50</v>
      </c>
      <c s="34" t="s">
        <v>187</v>
      </c>
      <c s="34" t="s">
        <v>7020</v>
      </c>
      <c s="35" t="s">
        <v>5</v>
      </c>
      <c s="6" t="s">
        <v>7021</v>
      </c>
      <c s="36" t="s">
        <v>151</v>
      </c>
      <c s="37">
        <v>91.929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51">
      <c r="A118" s="35" t="s">
        <v>59</v>
      </c>
      <c r="E118" s="40" t="s">
        <v>7022</v>
      </c>
    </row>
    <row r="119" spans="1:5" ht="51">
      <c r="A119" t="s">
        <v>60</v>
      </c>
      <c r="E119" s="39" t="s">
        <v>7016</v>
      </c>
    </row>
    <row r="120" spans="1:16" ht="12.75">
      <c r="A120" t="s">
        <v>50</v>
      </c>
      <c s="34" t="s">
        <v>190</v>
      </c>
      <c s="34" t="s">
        <v>3434</v>
      </c>
      <c s="35" t="s">
        <v>5</v>
      </c>
      <c s="6" t="s">
        <v>3435</v>
      </c>
      <c s="36" t="s">
        <v>144</v>
      </c>
      <c s="37">
        <v>0.691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28</v>
      </c>
    </row>
    <row r="121" spans="1:5" ht="12.75">
      <c r="A121" s="35" t="s">
        <v>57</v>
      </c>
      <c r="E121" s="39" t="s">
        <v>5</v>
      </c>
    </row>
    <row r="122" spans="1:5" ht="38.25">
      <c r="A122" s="35" t="s">
        <v>59</v>
      </c>
      <c r="E122" s="40" t="s">
        <v>7023</v>
      </c>
    </row>
    <row r="123" spans="1:5" ht="357">
      <c r="A123" t="s">
        <v>60</v>
      </c>
      <c r="E123" s="39" t="s">
        <v>3437</v>
      </c>
    </row>
    <row r="124" spans="1:16" ht="12.75">
      <c r="A124" t="s">
        <v>50</v>
      </c>
      <c s="34" t="s">
        <v>193</v>
      </c>
      <c s="34" t="s">
        <v>7024</v>
      </c>
      <c s="35" t="s">
        <v>5</v>
      </c>
      <c s="6" t="s">
        <v>7025</v>
      </c>
      <c s="36" t="s">
        <v>151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70</v>
      </c>
      <c>
        <f>(M124*21)/100</f>
      </c>
      <c t="s">
        <v>28</v>
      </c>
    </row>
    <row r="125" spans="1:5" ht="12.75">
      <c r="A125" s="35" t="s">
        <v>57</v>
      </c>
      <c r="E125" s="39" t="s">
        <v>5</v>
      </c>
    </row>
    <row r="126" spans="1:5" ht="38.25">
      <c r="A126" s="35" t="s">
        <v>59</v>
      </c>
      <c r="E126" s="40" t="s">
        <v>7026</v>
      </c>
    </row>
    <row r="127" spans="1:5" ht="76.5">
      <c r="A127" t="s">
        <v>60</v>
      </c>
      <c r="E127" s="39" t="s">
        <v>7027</v>
      </c>
    </row>
    <row r="128" spans="1:16" ht="12.75">
      <c r="A128" t="s">
        <v>50</v>
      </c>
      <c s="34" t="s">
        <v>196</v>
      </c>
      <c s="34" t="s">
        <v>7028</v>
      </c>
      <c s="35" t="s">
        <v>28</v>
      </c>
      <c s="6" t="s">
        <v>7029</v>
      </c>
      <c s="36" t="s">
        <v>151</v>
      </c>
      <c s="37">
        <v>108.061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56</v>
      </c>
      <c>
        <f>(M128*21)/100</f>
      </c>
      <c t="s">
        <v>28</v>
      </c>
    </row>
    <row r="129" spans="1:5" ht="12.75">
      <c r="A129" s="35" t="s">
        <v>57</v>
      </c>
      <c r="E129" s="39" t="s">
        <v>5</v>
      </c>
    </row>
    <row r="130" spans="1:5" ht="63.75">
      <c r="A130" s="35" t="s">
        <v>59</v>
      </c>
      <c r="E130" s="40" t="s">
        <v>7030</v>
      </c>
    </row>
    <row r="131" spans="1:5" ht="51">
      <c r="A131" t="s">
        <v>60</v>
      </c>
      <c r="E131" s="39" t="s">
        <v>7016</v>
      </c>
    </row>
    <row r="132" spans="1:16" ht="12.75">
      <c r="A132" t="s">
        <v>50</v>
      </c>
      <c s="34" t="s">
        <v>199</v>
      </c>
      <c s="34" t="s">
        <v>7031</v>
      </c>
      <c s="35" t="s">
        <v>5</v>
      </c>
      <c s="6" t="s">
        <v>7032</v>
      </c>
      <c s="36" t="s">
        <v>151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56</v>
      </c>
      <c>
        <f>(M132*21)/100</f>
      </c>
      <c t="s">
        <v>28</v>
      </c>
    </row>
    <row r="133" spans="1:5" ht="12.75">
      <c r="A133" s="35" t="s">
        <v>57</v>
      </c>
      <c r="E133" s="39" t="s">
        <v>5</v>
      </c>
    </row>
    <row r="134" spans="1:5" ht="63.75">
      <c r="A134" s="35" t="s">
        <v>59</v>
      </c>
      <c r="E134" s="40" t="s">
        <v>7033</v>
      </c>
    </row>
    <row r="135" spans="1:5" ht="140.25">
      <c r="A135" t="s">
        <v>60</v>
      </c>
      <c r="E135" s="39" t="s">
        <v>7034</v>
      </c>
    </row>
    <row r="136" spans="1:13" ht="12.75">
      <c r="A136" t="s">
        <v>47</v>
      </c>
      <c r="C136" s="31" t="s">
        <v>65</v>
      </c>
      <c r="E136" s="33" t="s">
        <v>1304</v>
      </c>
      <c r="J136" s="32">
        <f>0</f>
      </c>
      <c s="32">
        <f>0</f>
      </c>
      <c s="32">
        <f>0+L137+L141+L145+L149+L153+L157+L161+L165+L169+L173+L177+L181</f>
      </c>
      <c s="32">
        <f>0+M137+M141+M145+M149+M153+M157+M161+M165+M169+M173+M177+M181</f>
      </c>
    </row>
    <row r="137" spans="1:16" ht="25.5">
      <c r="A137" t="s">
        <v>50</v>
      </c>
      <c s="34" t="s">
        <v>202</v>
      </c>
      <c s="34" t="s">
        <v>7035</v>
      </c>
      <c s="35" t="s">
        <v>5</v>
      </c>
      <c s="6" t="s">
        <v>7036</v>
      </c>
      <c s="36" t="s">
        <v>69</v>
      </c>
      <c s="37">
        <v>2.375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70</v>
      </c>
      <c>
        <f>(M137*21)/100</f>
      </c>
      <c t="s">
        <v>28</v>
      </c>
    </row>
    <row r="138" spans="1:5" ht="12.75">
      <c r="A138" s="35" t="s">
        <v>57</v>
      </c>
      <c r="E138" s="39" t="s">
        <v>5</v>
      </c>
    </row>
    <row r="139" spans="1:5" ht="25.5">
      <c r="A139" s="35" t="s">
        <v>59</v>
      </c>
      <c r="E139" s="40" t="s">
        <v>7037</v>
      </c>
    </row>
    <row r="140" spans="1:5" ht="127.5">
      <c r="A140" t="s">
        <v>60</v>
      </c>
      <c r="E140" s="39" t="s">
        <v>7038</v>
      </c>
    </row>
    <row r="141" spans="1:16" ht="25.5">
      <c r="A141" t="s">
        <v>50</v>
      </c>
      <c s="34" t="s">
        <v>205</v>
      </c>
      <c s="34" t="s">
        <v>2937</v>
      </c>
      <c s="35" t="s">
        <v>5</v>
      </c>
      <c s="6" t="s">
        <v>2938</v>
      </c>
      <c s="36" t="s">
        <v>151</v>
      </c>
      <c s="37">
        <v>57.916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70</v>
      </c>
      <c>
        <f>(M141*21)/100</f>
      </c>
      <c t="s">
        <v>28</v>
      </c>
    </row>
    <row r="142" spans="1:5" ht="12.75">
      <c r="A142" s="35" t="s">
        <v>57</v>
      </c>
      <c r="E142" s="39" t="s">
        <v>5</v>
      </c>
    </row>
    <row r="143" spans="1:5" ht="51">
      <c r="A143" s="35" t="s">
        <v>59</v>
      </c>
      <c r="E143" s="40" t="s">
        <v>7039</v>
      </c>
    </row>
    <row r="144" spans="1:5" ht="191.25">
      <c r="A144" t="s">
        <v>60</v>
      </c>
      <c r="E144" s="39" t="s">
        <v>2936</v>
      </c>
    </row>
    <row r="145" spans="1:16" ht="12.75">
      <c r="A145" t="s">
        <v>50</v>
      </c>
      <c s="34" t="s">
        <v>208</v>
      </c>
      <c s="34" t="s">
        <v>7040</v>
      </c>
      <c s="35" t="s">
        <v>5</v>
      </c>
      <c s="6" t="s">
        <v>7041</v>
      </c>
      <c s="36" t="s">
        <v>151</v>
      </c>
      <c s="37">
        <v>4.5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28</v>
      </c>
    </row>
    <row r="146" spans="1:5" ht="12.75">
      <c r="A146" s="35" t="s">
        <v>57</v>
      </c>
      <c r="E146" s="39" t="s">
        <v>5</v>
      </c>
    </row>
    <row r="147" spans="1:5" ht="25.5">
      <c r="A147" s="35" t="s">
        <v>59</v>
      </c>
      <c r="E147" s="40" t="s">
        <v>7042</v>
      </c>
    </row>
    <row r="148" spans="1:5" ht="102">
      <c r="A148" t="s">
        <v>60</v>
      </c>
      <c r="E148" s="39" t="s">
        <v>7043</v>
      </c>
    </row>
    <row r="149" spans="1:16" ht="12.75">
      <c r="A149" t="s">
        <v>50</v>
      </c>
      <c s="34" t="s">
        <v>211</v>
      </c>
      <c s="34" t="s">
        <v>7044</v>
      </c>
      <c s="35" t="s">
        <v>5</v>
      </c>
      <c s="6" t="s">
        <v>7045</v>
      </c>
      <c s="36" t="s">
        <v>69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70</v>
      </c>
      <c>
        <f>(M149*21)/100</f>
      </c>
      <c t="s">
        <v>28</v>
      </c>
    </row>
    <row r="150" spans="1:5" ht="12.75">
      <c r="A150" s="35" t="s">
        <v>57</v>
      </c>
      <c r="E150" s="39" t="s">
        <v>5</v>
      </c>
    </row>
    <row r="151" spans="1:5" ht="25.5">
      <c r="A151" s="35" t="s">
        <v>59</v>
      </c>
      <c r="E151" s="40" t="s">
        <v>7046</v>
      </c>
    </row>
    <row r="152" spans="1:5" ht="127.5">
      <c r="A152" t="s">
        <v>60</v>
      </c>
      <c r="E152" s="39" t="s">
        <v>7047</v>
      </c>
    </row>
    <row r="153" spans="1:16" ht="12.75">
      <c r="A153" t="s">
        <v>50</v>
      </c>
      <c s="34" t="s">
        <v>214</v>
      </c>
      <c s="34" t="s">
        <v>7048</v>
      </c>
      <c s="35" t="s">
        <v>5</v>
      </c>
      <c s="6" t="s">
        <v>7049</v>
      </c>
      <c s="36" t="s">
        <v>151</v>
      </c>
      <c s="37">
        <v>106.074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70</v>
      </c>
      <c>
        <f>(M153*21)/100</f>
      </c>
      <c t="s">
        <v>28</v>
      </c>
    </row>
    <row r="154" spans="1:5" ht="12.75">
      <c r="A154" s="35" t="s">
        <v>57</v>
      </c>
      <c r="E154" s="39" t="s">
        <v>5</v>
      </c>
    </row>
    <row r="155" spans="1:5" ht="63.75">
      <c r="A155" s="35" t="s">
        <v>59</v>
      </c>
      <c r="E155" s="40" t="s">
        <v>7050</v>
      </c>
    </row>
    <row r="156" spans="1:5" ht="51">
      <c r="A156" t="s">
        <v>60</v>
      </c>
      <c r="E156" s="39" t="s">
        <v>7051</v>
      </c>
    </row>
    <row r="157" spans="1:16" ht="12.75">
      <c r="A157" t="s">
        <v>50</v>
      </c>
      <c s="34" t="s">
        <v>217</v>
      </c>
      <c s="34" t="s">
        <v>7052</v>
      </c>
      <c s="35" t="s">
        <v>5</v>
      </c>
      <c s="6" t="s">
        <v>7053</v>
      </c>
      <c s="36" t="s">
        <v>79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56</v>
      </c>
      <c>
        <f>(M157*21)/100</f>
      </c>
      <c t="s">
        <v>28</v>
      </c>
    </row>
    <row r="158" spans="1:5" ht="12.75">
      <c r="A158" s="35" t="s">
        <v>57</v>
      </c>
      <c r="E158" s="39" t="s">
        <v>5</v>
      </c>
    </row>
    <row r="159" spans="1:5" ht="12.75">
      <c r="A159" s="35" t="s">
        <v>59</v>
      </c>
      <c r="E159" s="40" t="s">
        <v>3667</v>
      </c>
    </row>
    <row r="160" spans="1:5" ht="76.5">
      <c r="A160" t="s">
        <v>60</v>
      </c>
      <c r="E160" s="39" t="s">
        <v>7054</v>
      </c>
    </row>
    <row r="161" spans="1:16" ht="12.75">
      <c r="A161" t="s">
        <v>50</v>
      </c>
      <c s="34" t="s">
        <v>220</v>
      </c>
      <c s="34" t="s">
        <v>7055</v>
      </c>
      <c s="35" t="s">
        <v>5</v>
      </c>
      <c s="6" t="s">
        <v>7056</v>
      </c>
      <c s="36" t="s">
        <v>79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</v>
      </c>
      <c>
        <f>(M161*21)/100</f>
      </c>
      <c t="s">
        <v>28</v>
      </c>
    </row>
    <row r="162" spans="1:5" ht="12.75">
      <c r="A162" s="35" t="s">
        <v>57</v>
      </c>
      <c r="E162" s="39" t="s">
        <v>5</v>
      </c>
    </row>
    <row r="163" spans="1:5" ht="12.75">
      <c r="A163" s="35" t="s">
        <v>59</v>
      </c>
      <c r="E163" s="40" t="s">
        <v>3468</v>
      </c>
    </row>
    <row r="164" spans="1:5" ht="76.5">
      <c r="A164" t="s">
        <v>60</v>
      </c>
      <c r="E164" s="39" t="s">
        <v>7054</v>
      </c>
    </row>
    <row r="165" spans="1:16" ht="12.75">
      <c r="A165" t="s">
        <v>50</v>
      </c>
      <c s="34" t="s">
        <v>223</v>
      </c>
      <c s="34" t="s">
        <v>7057</v>
      </c>
      <c s="35" t="s">
        <v>5</v>
      </c>
      <c s="6" t="s">
        <v>7058</v>
      </c>
      <c s="36" t="s">
        <v>3559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56</v>
      </c>
      <c>
        <f>(M165*21)/100</f>
      </c>
      <c t="s">
        <v>28</v>
      </c>
    </row>
    <row r="166" spans="1:5" ht="12.75">
      <c r="A166" s="35" t="s">
        <v>57</v>
      </c>
      <c r="E166" s="39" t="s">
        <v>5</v>
      </c>
    </row>
    <row r="167" spans="1:5" ht="25.5">
      <c r="A167" s="35" t="s">
        <v>59</v>
      </c>
      <c r="E167" s="40" t="s">
        <v>7059</v>
      </c>
    </row>
    <row r="168" spans="1:5" ht="12.75">
      <c r="A168" t="s">
        <v>60</v>
      </c>
      <c r="E168" s="39" t="s">
        <v>5</v>
      </c>
    </row>
    <row r="169" spans="1:16" ht="12.75">
      <c r="A169" t="s">
        <v>50</v>
      </c>
      <c s="34" t="s">
        <v>226</v>
      </c>
      <c s="34" t="s">
        <v>7060</v>
      </c>
      <c s="35" t="s">
        <v>5</v>
      </c>
      <c s="6" t="s">
        <v>7061</v>
      </c>
      <c s="36" t="s">
        <v>151</v>
      </c>
      <c s="37">
        <v>6.006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56</v>
      </c>
      <c>
        <f>(M169*21)/100</f>
      </c>
      <c t="s">
        <v>28</v>
      </c>
    </row>
    <row r="170" spans="1:5" ht="12.75">
      <c r="A170" s="35" t="s">
        <v>57</v>
      </c>
      <c r="E170" s="39" t="s">
        <v>5</v>
      </c>
    </row>
    <row r="171" spans="1:5" ht="38.25">
      <c r="A171" s="35" t="s">
        <v>59</v>
      </c>
      <c r="E171" s="40" t="s">
        <v>7062</v>
      </c>
    </row>
    <row r="172" spans="1:5" ht="89.25">
      <c r="A172" t="s">
        <v>60</v>
      </c>
      <c r="E172" s="39" t="s">
        <v>7063</v>
      </c>
    </row>
    <row r="173" spans="1:16" ht="12.75">
      <c r="A173" t="s">
        <v>50</v>
      </c>
      <c s="34" t="s">
        <v>227</v>
      </c>
      <c s="34" t="s">
        <v>3829</v>
      </c>
      <c s="35" t="s">
        <v>5</v>
      </c>
      <c s="6" t="s">
        <v>3830</v>
      </c>
      <c s="36" t="s">
        <v>1754</v>
      </c>
      <c s="37">
        <v>162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56</v>
      </c>
      <c>
        <f>(M173*21)/100</f>
      </c>
      <c t="s">
        <v>28</v>
      </c>
    </row>
    <row r="174" spans="1:5" ht="12.75">
      <c r="A174" s="35" t="s">
        <v>57</v>
      </c>
      <c r="E174" s="39" t="s">
        <v>5</v>
      </c>
    </row>
    <row r="175" spans="1:5" ht="25.5">
      <c r="A175" s="35" t="s">
        <v>59</v>
      </c>
      <c r="E175" s="40" t="s">
        <v>7064</v>
      </c>
    </row>
    <row r="176" spans="1:5" ht="76.5">
      <c r="A176" t="s">
        <v>60</v>
      </c>
      <c r="E176" s="39" t="s">
        <v>3365</v>
      </c>
    </row>
    <row r="177" spans="1:16" ht="12.75">
      <c r="A177" t="s">
        <v>50</v>
      </c>
      <c s="34" t="s">
        <v>228</v>
      </c>
      <c s="34" t="s">
        <v>3728</v>
      </c>
      <c s="35" t="s">
        <v>5</v>
      </c>
      <c s="6" t="s">
        <v>3729</v>
      </c>
      <c s="36" t="s">
        <v>151</v>
      </c>
      <c s="37">
        <v>2.512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56</v>
      </c>
      <c>
        <f>(M177*21)/100</f>
      </c>
      <c t="s">
        <v>28</v>
      </c>
    </row>
    <row r="178" spans="1:5" ht="12.75">
      <c r="A178" s="35" t="s">
        <v>57</v>
      </c>
      <c r="E178" s="39" t="s">
        <v>5</v>
      </c>
    </row>
    <row r="179" spans="1:5" ht="12.75">
      <c r="A179" s="35" t="s">
        <v>59</v>
      </c>
      <c r="E179" s="40" t="s">
        <v>7065</v>
      </c>
    </row>
    <row r="180" spans="1:5" ht="76.5">
      <c r="A180" t="s">
        <v>60</v>
      </c>
      <c r="E180" s="39" t="s">
        <v>3365</v>
      </c>
    </row>
    <row r="181" spans="1:16" ht="12.75">
      <c r="A181" t="s">
        <v>50</v>
      </c>
      <c s="34" t="s">
        <v>231</v>
      </c>
      <c s="34" t="s">
        <v>7066</v>
      </c>
      <c s="35" t="s">
        <v>5</v>
      </c>
      <c s="6" t="s">
        <v>7067</v>
      </c>
      <c s="36" t="s">
        <v>151</v>
      </c>
      <c s="37">
        <v>5.6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56</v>
      </c>
      <c>
        <f>(M181*21)/100</f>
      </c>
      <c t="s">
        <v>28</v>
      </c>
    </row>
    <row r="182" spans="1:5" ht="12.75">
      <c r="A182" s="35" t="s">
        <v>57</v>
      </c>
      <c r="E182" s="39" t="s">
        <v>7068</v>
      </c>
    </row>
    <row r="183" spans="1:5" ht="12.75">
      <c r="A183" s="35" t="s">
        <v>59</v>
      </c>
      <c r="E183" s="40" t="s">
        <v>7069</v>
      </c>
    </row>
    <row r="184" spans="1:5" ht="38.25">
      <c r="A184" t="s">
        <v>60</v>
      </c>
      <c r="E184" s="39" t="s">
        <v>3354</v>
      </c>
    </row>
    <row r="185" spans="1:13" ht="12.75">
      <c r="A185" t="s">
        <v>47</v>
      </c>
      <c r="C185" s="31" t="s">
        <v>85</v>
      </c>
      <c r="E185" s="33" t="s">
        <v>2337</v>
      </c>
      <c r="J185" s="32">
        <f>0</f>
      </c>
      <c s="32">
        <f>0</f>
      </c>
      <c s="32">
        <f>0+L186+L190+L194+L198+L202+L206+L210+L214+L218</f>
      </c>
      <c s="32">
        <f>0+M186+M190+M194+M198+M202+M206+M210+M214+M218</f>
      </c>
    </row>
    <row r="186" spans="1:16" ht="12.75">
      <c r="A186" t="s">
        <v>50</v>
      </c>
      <c s="34" t="s">
        <v>232</v>
      </c>
      <c s="34" t="s">
        <v>7070</v>
      </c>
      <c s="35" t="s">
        <v>5</v>
      </c>
      <c s="6" t="s">
        <v>7071</v>
      </c>
      <c s="36" t="s">
        <v>144</v>
      </c>
      <c s="37">
        <v>1.065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70</v>
      </c>
      <c>
        <f>(M186*21)/100</f>
      </c>
      <c t="s">
        <v>28</v>
      </c>
    </row>
    <row r="187" spans="1:5" ht="12.75">
      <c r="A187" s="35" t="s">
        <v>57</v>
      </c>
      <c r="E187" s="39" t="s">
        <v>5</v>
      </c>
    </row>
    <row r="188" spans="1:5" ht="25.5">
      <c r="A188" s="35" t="s">
        <v>59</v>
      </c>
      <c r="E188" s="40" t="s">
        <v>7072</v>
      </c>
    </row>
    <row r="189" spans="1:5" ht="114.75">
      <c r="A189" t="s">
        <v>60</v>
      </c>
      <c r="E189" s="39" t="s">
        <v>2327</v>
      </c>
    </row>
    <row r="190" spans="1:16" ht="12.75">
      <c r="A190" t="s">
        <v>50</v>
      </c>
      <c s="34" t="s">
        <v>233</v>
      </c>
      <c s="34" t="s">
        <v>3052</v>
      </c>
      <c s="35" t="s">
        <v>5</v>
      </c>
      <c s="6" t="s">
        <v>3053</v>
      </c>
      <c s="36" t="s">
        <v>144</v>
      </c>
      <c s="37">
        <v>3.518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70</v>
      </c>
      <c>
        <f>(M190*21)/100</f>
      </c>
      <c t="s">
        <v>28</v>
      </c>
    </row>
    <row r="191" spans="1:5" ht="12.75">
      <c r="A191" s="35" t="s">
        <v>57</v>
      </c>
      <c r="E191" s="39" t="s">
        <v>5</v>
      </c>
    </row>
    <row r="192" spans="1:5" ht="63.75">
      <c r="A192" s="35" t="s">
        <v>59</v>
      </c>
      <c r="E192" s="40" t="s">
        <v>7073</v>
      </c>
    </row>
    <row r="193" spans="1:5" ht="114.75">
      <c r="A193" t="s">
        <v>60</v>
      </c>
      <c r="E193" s="39" t="s">
        <v>7074</v>
      </c>
    </row>
    <row r="194" spans="1:16" ht="12.75">
      <c r="A194" t="s">
        <v>50</v>
      </c>
      <c s="34" t="s">
        <v>293</v>
      </c>
      <c s="34" t="s">
        <v>3384</v>
      </c>
      <c s="35" t="s">
        <v>5</v>
      </c>
      <c s="6" t="s">
        <v>3385</v>
      </c>
      <c s="36" t="s">
        <v>144</v>
      </c>
      <c s="37">
        <v>1.529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70</v>
      </c>
      <c>
        <f>(M194*21)/100</f>
      </c>
      <c t="s">
        <v>28</v>
      </c>
    </row>
    <row r="195" spans="1:5" ht="12.75">
      <c r="A195" s="35" t="s">
        <v>57</v>
      </c>
      <c r="E195" s="39" t="s">
        <v>5</v>
      </c>
    </row>
    <row r="196" spans="1:5" ht="63.75">
      <c r="A196" s="35" t="s">
        <v>59</v>
      </c>
      <c r="E196" s="40" t="s">
        <v>7075</v>
      </c>
    </row>
    <row r="197" spans="1:5" ht="114.75">
      <c r="A197" t="s">
        <v>60</v>
      </c>
      <c r="E197" s="39" t="s">
        <v>7074</v>
      </c>
    </row>
    <row r="198" spans="1:16" ht="12.75">
      <c r="A198" t="s">
        <v>50</v>
      </c>
      <c s="34" t="s">
        <v>296</v>
      </c>
      <c s="34" t="s">
        <v>7076</v>
      </c>
      <c s="35" t="s">
        <v>5</v>
      </c>
      <c s="6" t="s">
        <v>7077</v>
      </c>
      <c s="36" t="s">
        <v>55</v>
      </c>
      <c s="37">
        <v>0.035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70</v>
      </c>
      <c>
        <f>(M198*21)/100</f>
      </c>
      <c t="s">
        <v>28</v>
      </c>
    </row>
    <row r="199" spans="1:5" ht="12.75">
      <c r="A199" s="35" t="s">
        <v>57</v>
      </c>
      <c r="E199" s="39" t="s">
        <v>5</v>
      </c>
    </row>
    <row r="200" spans="1:5" ht="25.5">
      <c r="A200" s="35" t="s">
        <v>59</v>
      </c>
      <c r="E200" s="40" t="s">
        <v>7078</v>
      </c>
    </row>
    <row r="201" spans="1:5" ht="89.25">
      <c r="A201" t="s">
        <v>60</v>
      </c>
      <c r="E201" s="39" t="s">
        <v>7079</v>
      </c>
    </row>
    <row r="202" spans="1:16" ht="12.75">
      <c r="A202" t="s">
        <v>50</v>
      </c>
      <c s="34" t="s">
        <v>299</v>
      </c>
      <c s="34" t="s">
        <v>7080</v>
      </c>
      <c s="35" t="s">
        <v>5</v>
      </c>
      <c s="6" t="s">
        <v>7081</v>
      </c>
      <c s="36" t="s">
        <v>144</v>
      </c>
      <c s="37">
        <v>0.101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70</v>
      </c>
      <c>
        <f>(M202*21)/100</f>
      </c>
      <c t="s">
        <v>28</v>
      </c>
    </row>
    <row r="203" spans="1:5" ht="12.75">
      <c r="A203" s="35" t="s">
        <v>57</v>
      </c>
      <c r="E203" s="39" t="s">
        <v>5</v>
      </c>
    </row>
    <row r="204" spans="1:5" ht="63.75">
      <c r="A204" s="35" t="s">
        <v>59</v>
      </c>
      <c r="E204" s="40" t="s">
        <v>7082</v>
      </c>
    </row>
    <row r="205" spans="1:5" ht="76.5">
      <c r="A205" t="s">
        <v>60</v>
      </c>
      <c r="E205" s="39" t="s">
        <v>2854</v>
      </c>
    </row>
    <row r="206" spans="1:16" ht="12.75">
      <c r="A206" t="s">
        <v>50</v>
      </c>
      <c s="34" t="s">
        <v>302</v>
      </c>
      <c s="34" t="s">
        <v>7083</v>
      </c>
      <c s="35" t="s">
        <v>5</v>
      </c>
      <c s="6" t="s">
        <v>7084</v>
      </c>
      <c s="36" t="s">
        <v>144</v>
      </c>
      <c s="37">
        <v>0.102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70</v>
      </c>
      <c>
        <f>(M206*21)/100</f>
      </c>
      <c t="s">
        <v>28</v>
      </c>
    </row>
    <row r="207" spans="1:5" ht="12.75">
      <c r="A207" s="35" t="s">
        <v>57</v>
      </c>
      <c r="E207" s="39" t="s">
        <v>5</v>
      </c>
    </row>
    <row r="208" spans="1:5" ht="25.5">
      <c r="A208" s="35" t="s">
        <v>59</v>
      </c>
      <c r="E208" s="40" t="s">
        <v>7085</v>
      </c>
    </row>
    <row r="209" spans="1:5" ht="76.5">
      <c r="A209" t="s">
        <v>60</v>
      </c>
      <c r="E209" s="39" t="s">
        <v>2854</v>
      </c>
    </row>
    <row r="210" spans="1:16" ht="12.75">
      <c r="A210" t="s">
        <v>50</v>
      </c>
      <c s="34" t="s">
        <v>305</v>
      </c>
      <c s="34" t="s">
        <v>7086</v>
      </c>
      <c s="35" t="s">
        <v>5</v>
      </c>
      <c s="6" t="s">
        <v>7087</v>
      </c>
      <c s="36" t="s">
        <v>151</v>
      </c>
      <c s="37">
        <v>112.261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70</v>
      </c>
      <c>
        <f>(M210*21)/100</f>
      </c>
      <c t="s">
        <v>28</v>
      </c>
    </row>
    <row r="211" spans="1:5" ht="12.75">
      <c r="A211" s="35" t="s">
        <v>57</v>
      </c>
      <c r="E211" s="39" t="s">
        <v>5</v>
      </c>
    </row>
    <row r="212" spans="1:5" ht="140.25">
      <c r="A212" s="35" t="s">
        <v>59</v>
      </c>
      <c r="E212" s="40" t="s">
        <v>7088</v>
      </c>
    </row>
    <row r="213" spans="1:5" ht="76.5">
      <c r="A213" t="s">
        <v>60</v>
      </c>
      <c r="E213" s="39" t="s">
        <v>2854</v>
      </c>
    </row>
    <row r="214" spans="1:16" ht="12.75">
      <c r="A214" t="s">
        <v>50</v>
      </c>
      <c s="34" t="s">
        <v>308</v>
      </c>
      <c s="34" t="s">
        <v>7089</v>
      </c>
      <c s="35" t="s">
        <v>5</v>
      </c>
      <c s="6" t="s">
        <v>7090</v>
      </c>
      <c s="36" t="s">
        <v>151</v>
      </c>
      <c s="37">
        <v>5.6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5</v>
      </c>
    </row>
    <row r="216" spans="1:5" ht="25.5">
      <c r="A216" s="35" t="s">
        <v>59</v>
      </c>
      <c r="E216" s="40" t="s">
        <v>7091</v>
      </c>
    </row>
    <row r="217" spans="1:5" ht="38.25">
      <c r="A217" t="s">
        <v>60</v>
      </c>
      <c r="E217" s="39" t="s">
        <v>7092</v>
      </c>
    </row>
    <row r="218" spans="1:16" ht="12.75">
      <c r="A218" t="s">
        <v>50</v>
      </c>
      <c s="34" t="s">
        <v>311</v>
      </c>
      <c s="34" t="s">
        <v>7089</v>
      </c>
      <c s="35" t="s">
        <v>28</v>
      </c>
      <c s="6" t="s">
        <v>7090</v>
      </c>
      <c s="36" t="s">
        <v>79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5</v>
      </c>
    </row>
    <row r="220" spans="1:5" ht="25.5">
      <c r="A220" s="35" t="s">
        <v>59</v>
      </c>
      <c r="E220" s="40" t="s">
        <v>7093</v>
      </c>
    </row>
    <row r="221" spans="1:5" ht="38.25">
      <c r="A221" t="s">
        <v>60</v>
      </c>
      <c r="E221" s="39" t="s">
        <v>7092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A1:T3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4493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4493</v>
      </c>
      <c r="E4" s="26" t="s">
        <v>4494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COUNTIFS(L8:L366,"=0",A8:A366,"P")+COUNTIFS(L8:L366,"",A8:A366,"P")+SUM(Q8:Q366)</f>
      </c>
    </row>
    <row r="8" spans="1:13" ht="12.75">
      <c r="A8" t="s">
        <v>45</v>
      </c>
      <c r="C8" s="28" t="s">
        <v>7096</v>
      </c>
      <c r="E8" s="30" t="s">
        <v>7095</v>
      </c>
      <c r="J8" s="29">
        <f>0+J9+J14+J31+J40+J57+J74+J91+J100+J197+J210+J231+J280+J361</f>
      </c>
      <c s="29">
        <f>0+K9+K14+K31+K40+K57+K74+K91+K100+K197+K210+K231+K280+K361</f>
      </c>
      <c s="29">
        <f>0+L9+L14+L31+L40+L57+L74+L91+L100+L197+L210+L231+L280+L361</f>
      </c>
      <c s="29">
        <f>0+M9+M14+M31+M40+M57+M74+M91+M100+M197+M210+M231+M280+M361</f>
      </c>
    </row>
    <row r="9" spans="1:13" ht="25.5">
      <c r="A9" t="s">
        <v>47</v>
      </c>
      <c r="C9" s="31" t="s">
        <v>51</v>
      </c>
      <c r="E9" s="33" t="s">
        <v>7097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7098</v>
      </c>
      <c s="35" t="s">
        <v>5</v>
      </c>
      <c s="6" t="s">
        <v>7099</v>
      </c>
      <c s="36" t="s">
        <v>7100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7101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7102</v>
      </c>
    </row>
    <row r="14" spans="1:13" ht="12.75">
      <c r="A14" t="s">
        <v>47</v>
      </c>
      <c r="C14" s="31" t="s">
        <v>88</v>
      </c>
      <c r="E14" s="33" t="s">
        <v>7103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50</v>
      </c>
      <c s="34" t="s">
        <v>28</v>
      </c>
      <c s="34" t="s">
        <v>7104</v>
      </c>
      <c s="35" t="s">
        <v>5</v>
      </c>
      <c s="6" t="s">
        <v>7105</v>
      </c>
      <c s="36" t="s">
        <v>7100</v>
      </c>
      <c s="37">
        <v>65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7106</v>
      </c>
    </row>
    <row r="19" spans="1:16" ht="12.75">
      <c r="A19" t="s">
        <v>50</v>
      </c>
      <c s="34" t="s">
        <v>26</v>
      </c>
      <c s="34" t="s">
        <v>7107</v>
      </c>
      <c s="35" t="s">
        <v>5</v>
      </c>
      <c s="6" t="s">
        <v>7108</v>
      </c>
      <c s="36" t="s">
        <v>144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7109</v>
      </c>
    </row>
    <row r="23" spans="1:16" ht="12.75">
      <c r="A23" t="s">
        <v>50</v>
      </c>
      <c s="34" t="s">
        <v>4</v>
      </c>
      <c s="34" t="s">
        <v>7110</v>
      </c>
      <c s="35" t="s">
        <v>5</v>
      </c>
      <c s="6" t="s">
        <v>7111</v>
      </c>
      <c s="36" t="s">
        <v>144</v>
      </c>
      <c s="37">
        <v>100.1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7109</v>
      </c>
    </row>
    <row r="27" spans="1:16" ht="12.75">
      <c r="A27" t="s">
        <v>50</v>
      </c>
      <c s="34" t="s">
        <v>74</v>
      </c>
      <c s="34" t="s">
        <v>7112</v>
      </c>
      <c s="35" t="s">
        <v>5</v>
      </c>
      <c s="6" t="s">
        <v>7113</v>
      </c>
      <c s="36" t="s">
        <v>7100</v>
      </c>
      <c s="37">
        <v>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7114</v>
      </c>
    </row>
    <row r="31" spans="1:13" ht="12.75">
      <c r="A31" t="s">
        <v>47</v>
      </c>
      <c r="C31" s="31" t="s">
        <v>91</v>
      </c>
      <c r="E31" s="33" t="s">
        <v>7115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50</v>
      </c>
      <c s="34" t="s">
        <v>65</v>
      </c>
      <c s="34" t="s">
        <v>7116</v>
      </c>
      <c s="35" t="s">
        <v>5</v>
      </c>
      <c s="6" t="s">
        <v>7117</v>
      </c>
      <c s="36" t="s">
        <v>1281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12.75">
      <c r="A34" s="35" t="s">
        <v>59</v>
      </c>
      <c r="E34" s="40" t="s">
        <v>7118</v>
      </c>
    </row>
    <row r="35" spans="1:5" ht="12.75">
      <c r="A35" t="s">
        <v>60</v>
      </c>
      <c r="E35" s="39" t="s">
        <v>5</v>
      </c>
    </row>
    <row r="36" spans="1:16" ht="12.75">
      <c r="A36" t="s">
        <v>50</v>
      </c>
      <c s="34" t="s">
        <v>82</v>
      </c>
      <c s="34" t="s">
        <v>7119</v>
      </c>
      <c s="35" t="s">
        <v>5</v>
      </c>
      <c s="6" t="s">
        <v>7120</v>
      </c>
      <c s="36" t="s">
        <v>1281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12.75">
      <c r="A38" s="35" t="s">
        <v>59</v>
      </c>
      <c r="E38" s="40" t="s">
        <v>7121</v>
      </c>
    </row>
    <row r="39" spans="1:5" ht="12.75">
      <c r="A39" t="s">
        <v>60</v>
      </c>
      <c r="E39" s="39" t="s">
        <v>5</v>
      </c>
    </row>
    <row r="40" spans="1:13" ht="12.75">
      <c r="A40" t="s">
        <v>47</v>
      </c>
      <c r="C40" s="31" t="s">
        <v>94</v>
      </c>
      <c r="E40" s="33" t="s">
        <v>7122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25.5">
      <c r="A41" t="s">
        <v>50</v>
      </c>
      <c s="34" t="s">
        <v>85</v>
      </c>
      <c s="34" t="s">
        <v>7123</v>
      </c>
      <c s="35" t="s">
        <v>5</v>
      </c>
      <c s="6" t="s">
        <v>7124</v>
      </c>
      <c s="36" t="s">
        <v>1281</v>
      </c>
      <c s="37">
        <v>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56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12.75">
      <c r="A43" s="35" t="s">
        <v>59</v>
      </c>
      <c r="E43" s="40" t="s">
        <v>7125</v>
      </c>
    </row>
    <row r="44" spans="1:5" ht="12.75">
      <c r="A44" t="s">
        <v>60</v>
      </c>
      <c r="E44" s="39" t="s">
        <v>7126</v>
      </c>
    </row>
    <row r="45" spans="1:16" ht="12.75">
      <c r="A45" t="s">
        <v>50</v>
      </c>
      <c s="34" t="s">
        <v>88</v>
      </c>
      <c s="34" t="s">
        <v>7127</v>
      </c>
      <c s="35" t="s">
        <v>5</v>
      </c>
      <c s="6" t="s">
        <v>7128</v>
      </c>
      <c s="36" t="s">
        <v>1281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56</v>
      </c>
      <c>
        <f>(M45*21)/100</f>
      </c>
      <c t="s">
        <v>28</v>
      </c>
    </row>
    <row r="46" spans="1:5" ht="12.75">
      <c r="A46" s="35" t="s">
        <v>57</v>
      </c>
      <c r="E46" s="39" t="s">
        <v>7129</v>
      </c>
    </row>
    <row r="47" spans="1:5" ht="12.75">
      <c r="A47" s="35" t="s">
        <v>59</v>
      </c>
      <c r="E47" s="40" t="s">
        <v>7130</v>
      </c>
    </row>
    <row r="48" spans="1:5" ht="12.75">
      <c r="A48" t="s">
        <v>60</v>
      </c>
      <c r="E48" s="39" t="s">
        <v>7126</v>
      </c>
    </row>
    <row r="49" spans="1:16" ht="12.75">
      <c r="A49" t="s">
        <v>50</v>
      </c>
      <c s="34" t="s">
        <v>91</v>
      </c>
      <c s="34" t="s">
        <v>7131</v>
      </c>
      <c s="35" t="s">
        <v>5</v>
      </c>
      <c s="6" t="s">
        <v>7132</v>
      </c>
      <c s="36" t="s">
        <v>1281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12.75">
      <c r="A51" s="35" t="s">
        <v>59</v>
      </c>
      <c r="E51" s="40" t="s">
        <v>7133</v>
      </c>
    </row>
    <row r="52" spans="1:5" ht="12.75">
      <c r="A52" t="s">
        <v>60</v>
      </c>
      <c r="E52" s="39" t="s">
        <v>7126</v>
      </c>
    </row>
    <row r="53" spans="1:16" ht="12.75">
      <c r="A53" t="s">
        <v>50</v>
      </c>
      <c s="34" t="s">
        <v>94</v>
      </c>
      <c s="34" t="s">
        <v>7134</v>
      </c>
      <c s="35" t="s">
        <v>5</v>
      </c>
      <c s="6" t="s">
        <v>7135</v>
      </c>
      <c s="36" t="s">
        <v>1281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56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12.75">
      <c r="A55" s="35" t="s">
        <v>59</v>
      </c>
      <c r="E55" s="40" t="s">
        <v>7130</v>
      </c>
    </row>
    <row r="56" spans="1:5" ht="12.75">
      <c r="A56" t="s">
        <v>60</v>
      </c>
      <c r="E56" s="39" t="s">
        <v>7126</v>
      </c>
    </row>
    <row r="57" spans="1:13" ht="25.5">
      <c r="A57" t="s">
        <v>47</v>
      </c>
      <c r="C57" s="31" t="s">
        <v>28</v>
      </c>
      <c r="E57" s="33" t="s">
        <v>7136</v>
      </c>
      <c r="J57" s="32">
        <f>0</f>
      </c>
      <c s="32">
        <f>0</f>
      </c>
      <c s="32">
        <f>0+L58+L62+L66+L70</f>
      </c>
      <c s="32">
        <f>0+M58+M62+M66+M70</f>
      </c>
    </row>
    <row r="58" spans="1:16" ht="12.75">
      <c r="A58" t="s">
        <v>50</v>
      </c>
      <c s="34" t="s">
        <v>97</v>
      </c>
      <c s="34" t="s">
        <v>7137</v>
      </c>
      <c s="35" t="s">
        <v>5</v>
      </c>
      <c s="6" t="s">
        <v>7138</v>
      </c>
      <c s="36" t="s">
        <v>7100</v>
      </c>
      <c s="37">
        <v>176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7139</v>
      </c>
    </row>
    <row r="60" spans="1:5" ht="12.75">
      <c r="A60" s="35" t="s">
        <v>59</v>
      </c>
      <c r="E60" s="40" t="s">
        <v>5</v>
      </c>
    </row>
    <row r="61" spans="1:5" ht="12.75">
      <c r="A61" t="s">
        <v>60</v>
      </c>
      <c r="E61" s="39" t="s">
        <v>7140</v>
      </c>
    </row>
    <row r="62" spans="1:16" ht="12.75">
      <c r="A62" t="s">
        <v>50</v>
      </c>
      <c s="34" t="s">
        <v>100</v>
      </c>
      <c s="34" t="s">
        <v>7141</v>
      </c>
      <c s="35" t="s">
        <v>5</v>
      </c>
      <c s="6" t="s">
        <v>7142</v>
      </c>
      <c s="36" t="s">
        <v>7100</v>
      </c>
      <c s="37">
        <v>68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7143</v>
      </c>
    </row>
    <row r="64" spans="1:5" ht="12.75">
      <c r="A64" s="35" t="s">
        <v>59</v>
      </c>
      <c r="E64" s="40" t="s">
        <v>5</v>
      </c>
    </row>
    <row r="65" spans="1:5" ht="12.75">
      <c r="A65" t="s">
        <v>60</v>
      </c>
      <c r="E65" s="39" t="s">
        <v>7140</v>
      </c>
    </row>
    <row r="66" spans="1:16" ht="12.75">
      <c r="A66" t="s">
        <v>50</v>
      </c>
      <c s="34" t="s">
        <v>103</v>
      </c>
      <c s="34" t="s">
        <v>7144</v>
      </c>
      <c s="35" t="s">
        <v>5</v>
      </c>
      <c s="6" t="s">
        <v>7145</v>
      </c>
      <c s="36" t="s">
        <v>7100</v>
      </c>
      <c s="37">
        <v>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56</v>
      </c>
      <c>
        <f>(M66*21)/100</f>
      </c>
      <c t="s">
        <v>28</v>
      </c>
    </row>
    <row r="67" spans="1:5" ht="12.75">
      <c r="A67" s="35" t="s">
        <v>57</v>
      </c>
      <c r="E67" s="39" t="s">
        <v>7146</v>
      </c>
    </row>
    <row r="68" spans="1:5" ht="12.75">
      <c r="A68" s="35" t="s">
        <v>59</v>
      </c>
      <c r="E68" s="40" t="s">
        <v>5</v>
      </c>
    </row>
    <row r="69" spans="1:5" ht="12.75">
      <c r="A69" t="s">
        <v>60</v>
      </c>
      <c r="E69" s="39" t="s">
        <v>7140</v>
      </c>
    </row>
    <row r="70" spans="1:16" ht="12.75">
      <c r="A70" t="s">
        <v>50</v>
      </c>
      <c s="34" t="s">
        <v>110</v>
      </c>
      <c s="34" t="s">
        <v>7147</v>
      </c>
      <c s="35" t="s">
        <v>5</v>
      </c>
      <c s="6" t="s">
        <v>7148</v>
      </c>
      <c s="36" t="s">
        <v>7100</v>
      </c>
      <c s="37">
        <v>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56</v>
      </c>
      <c>
        <f>(M70*21)/100</f>
      </c>
      <c t="s">
        <v>28</v>
      </c>
    </row>
    <row r="71" spans="1:5" ht="12.75">
      <c r="A71" s="35" t="s">
        <v>57</v>
      </c>
      <c r="E71" s="39" t="s">
        <v>7101</v>
      </c>
    </row>
    <row r="72" spans="1:5" ht="12.75">
      <c r="A72" s="35" t="s">
        <v>59</v>
      </c>
      <c r="E72" s="40" t="s">
        <v>5</v>
      </c>
    </row>
    <row r="73" spans="1:5" ht="12.75">
      <c r="A73" t="s">
        <v>60</v>
      </c>
      <c r="E73" s="39" t="s">
        <v>7140</v>
      </c>
    </row>
    <row r="74" spans="1:13" ht="25.5">
      <c r="A74" t="s">
        <v>47</v>
      </c>
      <c r="C74" s="31" t="s">
        <v>26</v>
      </c>
      <c r="E74" s="33" t="s">
        <v>7149</v>
      </c>
      <c r="J74" s="32">
        <f>0</f>
      </c>
      <c s="32">
        <f>0</f>
      </c>
      <c s="32">
        <f>0+L75+L79+L83+L87</f>
      </c>
      <c s="32">
        <f>0+M75+M79+M83+M87</f>
      </c>
    </row>
    <row r="75" spans="1:16" ht="12.75">
      <c r="A75" t="s">
        <v>50</v>
      </c>
      <c s="34" t="s">
        <v>113</v>
      </c>
      <c s="34" t="s">
        <v>7150</v>
      </c>
      <c s="35" t="s">
        <v>5</v>
      </c>
      <c s="6" t="s">
        <v>7151</v>
      </c>
      <c s="36" t="s">
        <v>7100</v>
      </c>
      <c s="37">
        <v>89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</v>
      </c>
      <c>
        <f>(M75*21)/100</f>
      </c>
      <c t="s">
        <v>28</v>
      </c>
    </row>
    <row r="76" spans="1:5" ht="12.75">
      <c r="A76" s="35" t="s">
        <v>57</v>
      </c>
      <c r="E76" s="39" t="s">
        <v>7143</v>
      </c>
    </row>
    <row r="77" spans="1:5" ht="12.75">
      <c r="A77" s="35" t="s">
        <v>59</v>
      </c>
      <c r="E77" s="40" t="s">
        <v>5</v>
      </c>
    </row>
    <row r="78" spans="1:5" ht="25.5">
      <c r="A78" t="s">
        <v>60</v>
      </c>
      <c r="E78" s="39" t="s">
        <v>7152</v>
      </c>
    </row>
    <row r="79" spans="1:16" ht="12.75">
      <c r="A79" t="s">
        <v>50</v>
      </c>
      <c s="34" t="s">
        <v>116</v>
      </c>
      <c s="34" t="s">
        <v>7153</v>
      </c>
      <c s="35" t="s">
        <v>5</v>
      </c>
      <c s="6" t="s">
        <v>7154</v>
      </c>
      <c s="36" t="s">
        <v>7100</v>
      </c>
      <c s="37">
        <v>87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</v>
      </c>
      <c>
        <f>(M79*21)/100</f>
      </c>
      <c t="s">
        <v>28</v>
      </c>
    </row>
    <row r="80" spans="1:5" ht="12.75">
      <c r="A80" s="35" t="s">
        <v>57</v>
      </c>
      <c r="E80" s="39" t="s">
        <v>7143</v>
      </c>
    </row>
    <row r="81" spans="1:5" ht="12.75">
      <c r="A81" s="35" t="s">
        <v>59</v>
      </c>
      <c r="E81" s="40" t="s">
        <v>5</v>
      </c>
    </row>
    <row r="82" spans="1:5" ht="25.5">
      <c r="A82" t="s">
        <v>60</v>
      </c>
      <c r="E82" s="39" t="s">
        <v>7152</v>
      </c>
    </row>
    <row r="83" spans="1:16" ht="12.75">
      <c r="A83" t="s">
        <v>50</v>
      </c>
      <c s="34" t="s">
        <v>119</v>
      </c>
      <c s="34" t="s">
        <v>7155</v>
      </c>
      <c s="35" t="s">
        <v>5</v>
      </c>
      <c s="6" t="s">
        <v>7156</v>
      </c>
      <c s="36" t="s">
        <v>7100</v>
      </c>
      <c s="37">
        <v>35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</v>
      </c>
      <c>
        <f>(M83*21)/100</f>
      </c>
      <c t="s">
        <v>28</v>
      </c>
    </row>
    <row r="84" spans="1:5" ht="12.75">
      <c r="A84" s="35" t="s">
        <v>57</v>
      </c>
      <c r="E84" s="39" t="s">
        <v>7146</v>
      </c>
    </row>
    <row r="85" spans="1:5" ht="12.75">
      <c r="A85" s="35" t="s">
        <v>59</v>
      </c>
      <c r="E85" s="40" t="s">
        <v>5</v>
      </c>
    </row>
    <row r="86" spans="1:5" ht="25.5">
      <c r="A86" t="s">
        <v>60</v>
      </c>
      <c r="E86" s="39" t="s">
        <v>7152</v>
      </c>
    </row>
    <row r="87" spans="1:16" ht="12.75">
      <c r="A87" t="s">
        <v>50</v>
      </c>
      <c s="34" t="s">
        <v>122</v>
      </c>
      <c s="34" t="s">
        <v>7157</v>
      </c>
      <c s="35" t="s">
        <v>5</v>
      </c>
      <c s="6" t="s">
        <v>7158</v>
      </c>
      <c s="36" t="s">
        <v>7100</v>
      </c>
      <c s="37">
        <v>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</v>
      </c>
      <c>
        <f>(M87*21)/100</f>
      </c>
      <c t="s">
        <v>28</v>
      </c>
    </row>
    <row r="88" spans="1:5" ht="12.75">
      <c r="A88" s="35" t="s">
        <v>57</v>
      </c>
      <c r="E88" s="39" t="s">
        <v>7146</v>
      </c>
    </row>
    <row r="89" spans="1:5" ht="12.75">
      <c r="A89" s="35" t="s">
        <v>59</v>
      </c>
      <c r="E89" s="40" t="s">
        <v>5</v>
      </c>
    </row>
    <row r="90" spans="1:5" ht="25.5">
      <c r="A90" t="s">
        <v>60</v>
      </c>
      <c r="E90" s="39" t="s">
        <v>7152</v>
      </c>
    </row>
    <row r="91" spans="1:13" ht="25.5">
      <c r="A91" t="s">
        <v>47</v>
      </c>
      <c r="C91" s="31" t="s">
        <v>7159</v>
      </c>
      <c r="E91" s="33" t="s">
        <v>7160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50</v>
      </c>
      <c s="34" t="s">
        <v>125</v>
      </c>
      <c s="34" t="s">
        <v>7161</v>
      </c>
      <c s="35" t="s">
        <v>5</v>
      </c>
      <c s="6" t="s">
        <v>7162</v>
      </c>
      <c s="36" t="s">
        <v>7100</v>
      </c>
      <c s="37">
        <v>52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12.75">
      <c r="A93" s="35" t="s">
        <v>57</v>
      </c>
      <c r="E93" s="39" t="s">
        <v>7101</v>
      </c>
    </row>
    <row r="94" spans="1:5" ht="12.75">
      <c r="A94" s="35" t="s">
        <v>59</v>
      </c>
      <c r="E94" s="40" t="s">
        <v>5</v>
      </c>
    </row>
    <row r="95" spans="1:5" ht="25.5">
      <c r="A95" t="s">
        <v>60</v>
      </c>
      <c r="E95" s="39" t="s">
        <v>7152</v>
      </c>
    </row>
    <row r="96" spans="1:16" ht="12.75">
      <c r="A96" t="s">
        <v>50</v>
      </c>
      <c s="34" t="s">
        <v>128</v>
      </c>
      <c s="34" t="s">
        <v>7163</v>
      </c>
      <c s="35" t="s">
        <v>5</v>
      </c>
      <c s="6" t="s">
        <v>7164</v>
      </c>
      <c s="36" t="s">
        <v>7100</v>
      </c>
      <c s="37">
        <v>19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</v>
      </c>
      <c>
        <f>(M96*21)/100</f>
      </c>
      <c t="s">
        <v>28</v>
      </c>
    </row>
    <row r="97" spans="1:5" ht="12.75">
      <c r="A97" s="35" t="s">
        <v>57</v>
      </c>
      <c r="E97" s="39" t="s">
        <v>7165</v>
      </c>
    </row>
    <row r="98" spans="1:5" ht="12.75">
      <c r="A98" s="35" t="s">
        <v>59</v>
      </c>
      <c r="E98" s="40" t="s">
        <v>5</v>
      </c>
    </row>
    <row r="99" spans="1:5" ht="25.5">
      <c r="A99" t="s">
        <v>60</v>
      </c>
      <c r="E99" s="39" t="s">
        <v>7152</v>
      </c>
    </row>
    <row r="100" spans="1:13" ht="12.75">
      <c r="A100" t="s">
        <v>47</v>
      </c>
      <c r="C100" s="31" t="s">
        <v>4</v>
      </c>
      <c r="E100" s="33" t="s">
        <v>7166</v>
      </c>
      <c r="J100" s="32">
        <f>0</f>
      </c>
      <c s="32">
        <f>0</f>
      </c>
      <c s="32">
        <f>0+L101+L105+L109+L113+L117+L121+L125+L129+L133+L137+L141+L145+L149+L153+L157+L161+L165+L169+L173+L177+L181+L185+L189+L193</f>
      </c>
      <c s="32">
        <f>0+M101+M105+M109+M113+M117+M121+M125+M129+M133+M137+M141+M145+M149+M153+M157+M161+M165+M169+M173+M177+M181+M185+M189+M193</f>
      </c>
    </row>
    <row r="101" spans="1:16" ht="12.75">
      <c r="A101" t="s">
        <v>50</v>
      </c>
      <c s="34" t="s">
        <v>179</v>
      </c>
      <c s="34" t="s">
        <v>7167</v>
      </c>
      <c s="35" t="s">
        <v>5</v>
      </c>
      <c s="6" t="s">
        <v>7168</v>
      </c>
      <c s="36" t="s">
        <v>3559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</v>
      </c>
      <c>
        <f>(M101*21)/100</f>
      </c>
      <c t="s">
        <v>28</v>
      </c>
    </row>
    <row r="102" spans="1:5" ht="12.75">
      <c r="A102" s="35" t="s">
        <v>57</v>
      </c>
      <c r="E102" s="39" t="s">
        <v>7139</v>
      </c>
    </row>
    <row r="103" spans="1:5" ht="12.75">
      <c r="A103" s="35" t="s">
        <v>59</v>
      </c>
      <c r="E103" s="40" t="s">
        <v>5</v>
      </c>
    </row>
    <row r="104" spans="1:5" ht="12.75">
      <c r="A104" t="s">
        <v>60</v>
      </c>
      <c r="E104" s="39" t="s">
        <v>7169</v>
      </c>
    </row>
    <row r="105" spans="1:16" ht="12.75">
      <c r="A105" t="s">
        <v>50</v>
      </c>
      <c s="34" t="s">
        <v>180</v>
      </c>
      <c s="34" t="s">
        <v>7170</v>
      </c>
      <c s="35" t="s">
        <v>5</v>
      </c>
      <c s="6" t="s">
        <v>7171</v>
      </c>
      <c s="36" t="s">
        <v>3559</v>
      </c>
      <c s="37">
        <v>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</v>
      </c>
      <c>
        <f>(M105*21)/100</f>
      </c>
      <c t="s">
        <v>28</v>
      </c>
    </row>
    <row r="106" spans="1:5" ht="12.75">
      <c r="A106" s="35" t="s">
        <v>57</v>
      </c>
      <c r="E106" s="39" t="s">
        <v>7139</v>
      </c>
    </row>
    <row r="107" spans="1:5" ht="12.75">
      <c r="A107" s="35" t="s">
        <v>59</v>
      </c>
      <c r="E107" s="40" t="s">
        <v>5</v>
      </c>
    </row>
    <row r="108" spans="1:5" ht="12.75">
      <c r="A108" t="s">
        <v>60</v>
      </c>
      <c r="E108" s="39" t="s">
        <v>7169</v>
      </c>
    </row>
    <row r="109" spans="1:16" ht="12.75">
      <c r="A109" t="s">
        <v>50</v>
      </c>
      <c s="34" t="s">
        <v>184</v>
      </c>
      <c s="34" t="s">
        <v>7172</v>
      </c>
      <c s="35" t="s">
        <v>5</v>
      </c>
      <c s="6" t="s">
        <v>7173</v>
      </c>
      <c s="36" t="s">
        <v>3559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</v>
      </c>
      <c>
        <f>(M109*21)/100</f>
      </c>
      <c t="s">
        <v>28</v>
      </c>
    </row>
    <row r="110" spans="1:5" ht="12.75">
      <c r="A110" s="35" t="s">
        <v>57</v>
      </c>
      <c r="E110" s="39" t="s">
        <v>7143</v>
      </c>
    </row>
    <row r="111" spans="1:5" ht="12.75">
      <c r="A111" s="35" t="s">
        <v>59</v>
      </c>
      <c r="E111" s="40" t="s">
        <v>5</v>
      </c>
    </row>
    <row r="112" spans="1:5" ht="12.75">
      <c r="A112" t="s">
        <v>60</v>
      </c>
      <c r="E112" s="39" t="s">
        <v>7169</v>
      </c>
    </row>
    <row r="113" spans="1:16" ht="12.75">
      <c r="A113" t="s">
        <v>50</v>
      </c>
      <c s="34" t="s">
        <v>187</v>
      </c>
      <c s="34" t="s">
        <v>7174</v>
      </c>
      <c s="35" t="s">
        <v>5</v>
      </c>
      <c s="6" t="s">
        <v>7175</v>
      </c>
      <c s="36" t="s">
        <v>3559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56</v>
      </c>
      <c>
        <f>(M113*21)/100</f>
      </c>
      <c t="s">
        <v>28</v>
      </c>
    </row>
    <row r="114" spans="1:5" ht="12.75">
      <c r="A114" s="35" t="s">
        <v>57</v>
      </c>
      <c r="E114" s="39" t="s">
        <v>7143</v>
      </c>
    </row>
    <row r="115" spans="1:5" ht="12.75">
      <c r="A115" s="35" t="s">
        <v>59</v>
      </c>
      <c r="E115" s="40" t="s">
        <v>5</v>
      </c>
    </row>
    <row r="116" spans="1:5" ht="12.75">
      <c r="A116" t="s">
        <v>60</v>
      </c>
      <c r="E116" s="39" t="s">
        <v>7169</v>
      </c>
    </row>
    <row r="117" spans="1:16" ht="12.75">
      <c r="A117" t="s">
        <v>50</v>
      </c>
      <c s="34" t="s">
        <v>190</v>
      </c>
      <c s="34" t="s">
        <v>7176</v>
      </c>
      <c s="35" t="s">
        <v>5</v>
      </c>
      <c s="6" t="s">
        <v>7177</v>
      </c>
      <c s="36" t="s">
        <v>3559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56</v>
      </c>
      <c>
        <f>(M117*21)/100</f>
      </c>
      <c t="s">
        <v>28</v>
      </c>
    </row>
    <row r="118" spans="1:5" ht="12.75">
      <c r="A118" s="35" t="s">
        <v>57</v>
      </c>
      <c r="E118" s="39" t="s">
        <v>7146</v>
      </c>
    </row>
    <row r="119" spans="1:5" ht="12.75">
      <c r="A119" s="35" t="s">
        <v>59</v>
      </c>
      <c r="E119" s="40" t="s">
        <v>5</v>
      </c>
    </row>
    <row r="120" spans="1:5" ht="12.75">
      <c r="A120" t="s">
        <v>60</v>
      </c>
      <c r="E120" s="39" t="s">
        <v>7126</v>
      </c>
    </row>
    <row r="121" spans="1:16" ht="12.75">
      <c r="A121" t="s">
        <v>50</v>
      </c>
      <c s="34" t="s">
        <v>193</v>
      </c>
      <c s="34" t="s">
        <v>7178</v>
      </c>
      <c s="35" t="s">
        <v>5</v>
      </c>
      <c s="6" t="s">
        <v>7179</v>
      </c>
      <c s="36" t="s">
        <v>3559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56</v>
      </c>
      <c>
        <f>(M121*21)/100</f>
      </c>
      <c t="s">
        <v>28</v>
      </c>
    </row>
    <row r="122" spans="1:5" ht="12.75">
      <c r="A122" s="35" t="s">
        <v>57</v>
      </c>
      <c r="E122" s="39" t="s">
        <v>7139</v>
      </c>
    </row>
    <row r="123" spans="1:5" ht="12.75">
      <c r="A123" s="35" t="s">
        <v>59</v>
      </c>
      <c r="E123" s="40" t="s">
        <v>5</v>
      </c>
    </row>
    <row r="124" spans="1:5" ht="12.75">
      <c r="A124" t="s">
        <v>60</v>
      </c>
      <c r="E124" s="39" t="s">
        <v>7126</v>
      </c>
    </row>
    <row r="125" spans="1:16" ht="12.75">
      <c r="A125" t="s">
        <v>50</v>
      </c>
      <c s="34" t="s">
        <v>196</v>
      </c>
      <c s="34" t="s">
        <v>7180</v>
      </c>
      <c s="35" t="s">
        <v>5</v>
      </c>
      <c s="6" t="s">
        <v>7181</v>
      </c>
      <c s="36" t="s">
        <v>3559</v>
      </c>
      <c s="37">
        <v>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56</v>
      </c>
      <c>
        <f>(M125*21)/100</f>
      </c>
      <c t="s">
        <v>28</v>
      </c>
    </row>
    <row r="126" spans="1:5" ht="12.75">
      <c r="A126" s="35" t="s">
        <v>57</v>
      </c>
      <c r="E126" s="39" t="s">
        <v>7143</v>
      </c>
    </row>
    <row r="127" spans="1:5" ht="12.75">
      <c r="A127" s="35" t="s">
        <v>59</v>
      </c>
      <c r="E127" s="40" t="s">
        <v>5</v>
      </c>
    </row>
    <row r="128" spans="1:5" ht="12.75">
      <c r="A128" t="s">
        <v>60</v>
      </c>
      <c r="E128" s="39" t="s">
        <v>7126</v>
      </c>
    </row>
    <row r="129" spans="1:16" ht="12.75">
      <c r="A129" t="s">
        <v>50</v>
      </c>
      <c s="34" t="s">
        <v>199</v>
      </c>
      <c s="34" t="s">
        <v>7182</v>
      </c>
      <c s="35" t="s">
        <v>5</v>
      </c>
      <c s="6" t="s">
        <v>7183</v>
      </c>
      <c s="36" t="s">
        <v>3559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56</v>
      </c>
      <c>
        <f>(M129*21)/100</f>
      </c>
      <c t="s">
        <v>28</v>
      </c>
    </row>
    <row r="130" spans="1:5" ht="12.75">
      <c r="A130" s="35" t="s">
        <v>57</v>
      </c>
      <c r="E130" s="39" t="s">
        <v>7146</v>
      </c>
    </row>
    <row r="131" spans="1:5" ht="12.75">
      <c r="A131" s="35" t="s">
        <v>59</v>
      </c>
      <c r="E131" s="40" t="s">
        <v>5</v>
      </c>
    </row>
    <row r="132" spans="1:5" ht="12.75">
      <c r="A132" t="s">
        <v>60</v>
      </c>
      <c r="E132" s="39" t="s">
        <v>7126</v>
      </c>
    </row>
    <row r="133" spans="1:16" ht="12.75">
      <c r="A133" t="s">
        <v>50</v>
      </c>
      <c s="34" t="s">
        <v>202</v>
      </c>
      <c s="34" t="s">
        <v>7184</v>
      </c>
      <c s="35" t="s">
        <v>5</v>
      </c>
      <c s="6" t="s">
        <v>7185</v>
      </c>
      <c s="36" t="s">
        <v>3559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56</v>
      </c>
      <c>
        <f>(M133*21)/100</f>
      </c>
      <c t="s">
        <v>28</v>
      </c>
    </row>
    <row r="134" spans="1:5" ht="12.75">
      <c r="A134" s="35" t="s">
        <v>57</v>
      </c>
      <c r="E134" s="39" t="s">
        <v>7101</v>
      </c>
    </row>
    <row r="135" spans="1:5" ht="12.75">
      <c r="A135" s="35" t="s">
        <v>59</v>
      </c>
      <c r="E135" s="40" t="s">
        <v>5</v>
      </c>
    </row>
    <row r="136" spans="1:5" ht="12.75">
      <c r="A136" t="s">
        <v>60</v>
      </c>
      <c r="E136" s="39" t="s">
        <v>7126</v>
      </c>
    </row>
    <row r="137" spans="1:16" ht="12.75">
      <c r="A137" t="s">
        <v>50</v>
      </c>
      <c s="34" t="s">
        <v>205</v>
      </c>
      <c s="34" t="s">
        <v>7186</v>
      </c>
      <c s="35" t="s">
        <v>5</v>
      </c>
      <c s="6" t="s">
        <v>7187</v>
      </c>
      <c s="36" t="s">
        <v>3559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56</v>
      </c>
      <c>
        <f>(M137*21)/100</f>
      </c>
      <c t="s">
        <v>28</v>
      </c>
    </row>
    <row r="138" spans="1:5" ht="12.75">
      <c r="A138" s="35" t="s">
        <v>57</v>
      </c>
      <c r="E138" s="39" t="s">
        <v>7146</v>
      </c>
    </row>
    <row r="139" spans="1:5" ht="12.75">
      <c r="A139" s="35" t="s">
        <v>59</v>
      </c>
      <c r="E139" s="40" t="s">
        <v>5</v>
      </c>
    </row>
    <row r="140" spans="1:5" ht="12.75">
      <c r="A140" t="s">
        <v>60</v>
      </c>
      <c r="E140" s="39" t="s">
        <v>7126</v>
      </c>
    </row>
    <row r="141" spans="1:16" ht="12.75">
      <c r="A141" t="s">
        <v>50</v>
      </c>
      <c s="34" t="s">
        <v>208</v>
      </c>
      <c s="34" t="s">
        <v>7188</v>
      </c>
      <c s="35" t="s">
        <v>5</v>
      </c>
      <c s="6" t="s">
        <v>7189</v>
      </c>
      <c s="36" t="s">
        <v>3559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56</v>
      </c>
      <c>
        <f>(M141*21)/100</f>
      </c>
      <c t="s">
        <v>28</v>
      </c>
    </row>
    <row r="142" spans="1:5" ht="12.75">
      <c r="A142" s="35" t="s">
        <v>57</v>
      </c>
      <c r="E142" s="39" t="s">
        <v>7101</v>
      </c>
    </row>
    <row r="143" spans="1:5" ht="12.75">
      <c r="A143" s="35" t="s">
        <v>59</v>
      </c>
      <c r="E143" s="40" t="s">
        <v>5</v>
      </c>
    </row>
    <row r="144" spans="1:5" ht="12.75">
      <c r="A144" t="s">
        <v>60</v>
      </c>
      <c r="E144" s="39" t="s">
        <v>7126</v>
      </c>
    </row>
    <row r="145" spans="1:16" ht="12.75">
      <c r="A145" t="s">
        <v>50</v>
      </c>
      <c s="34" t="s">
        <v>211</v>
      </c>
      <c s="34" t="s">
        <v>7190</v>
      </c>
      <c s="35" t="s">
        <v>5</v>
      </c>
      <c s="6" t="s">
        <v>7191</v>
      </c>
      <c s="36" t="s">
        <v>3559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56</v>
      </c>
      <c>
        <f>(M145*21)/100</f>
      </c>
      <c t="s">
        <v>28</v>
      </c>
    </row>
    <row r="146" spans="1:5" ht="12.75">
      <c r="A146" s="35" t="s">
        <v>57</v>
      </c>
      <c r="E146" s="39" t="s">
        <v>7139</v>
      </c>
    </row>
    <row r="147" spans="1:5" ht="12.75">
      <c r="A147" s="35" t="s">
        <v>59</v>
      </c>
      <c r="E147" s="40" t="s">
        <v>5</v>
      </c>
    </row>
    <row r="148" spans="1:5" ht="12.75">
      <c r="A148" t="s">
        <v>60</v>
      </c>
      <c r="E148" s="39" t="s">
        <v>7126</v>
      </c>
    </row>
    <row r="149" spans="1:16" ht="12.75">
      <c r="A149" t="s">
        <v>50</v>
      </c>
      <c s="34" t="s">
        <v>214</v>
      </c>
      <c s="34" t="s">
        <v>7192</v>
      </c>
      <c s="35" t="s">
        <v>5</v>
      </c>
      <c s="6" t="s">
        <v>7193</v>
      </c>
      <c s="36" t="s">
        <v>3559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56</v>
      </c>
      <c>
        <f>(M149*21)/100</f>
      </c>
      <c t="s">
        <v>28</v>
      </c>
    </row>
    <row r="150" spans="1:5" ht="12.75">
      <c r="A150" s="35" t="s">
        <v>57</v>
      </c>
      <c r="E150" s="39" t="s">
        <v>7146</v>
      </c>
    </row>
    <row r="151" spans="1:5" ht="12.75">
      <c r="A151" s="35" t="s">
        <v>59</v>
      </c>
      <c r="E151" s="40" t="s">
        <v>5</v>
      </c>
    </row>
    <row r="152" spans="1:5" ht="12.75">
      <c r="A152" t="s">
        <v>60</v>
      </c>
      <c r="E152" s="39" t="s">
        <v>7126</v>
      </c>
    </row>
    <row r="153" spans="1:16" ht="12.75">
      <c r="A153" t="s">
        <v>50</v>
      </c>
      <c s="34" t="s">
        <v>217</v>
      </c>
      <c s="34" t="s">
        <v>7194</v>
      </c>
      <c s="35" t="s">
        <v>5</v>
      </c>
      <c s="6" t="s">
        <v>7195</v>
      </c>
      <c s="36" t="s">
        <v>3559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56</v>
      </c>
      <c>
        <f>(M153*21)/100</f>
      </c>
      <c t="s">
        <v>28</v>
      </c>
    </row>
    <row r="154" spans="1:5" ht="12.75">
      <c r="A154" s="35" t="s">
        <v>57</v>
      </c>
      <c r="E154" s="39" t="s">
        <v>7101</v>
      </c>
    </row>
    <row r="155" spans="1:5" ht="12.75">
      <c r="A155" s="35" t="s">
        <v>59</v>
      </c>
      <c r="E155" s="40" t="s">
        <v>5</v>
      </c>
    </row>
    <row r="156" spans="1:5" ht="12.75">
      <c r="A156" t="s">
        <v>60</v>
      </c>
      <c r="E156" s="39" t="s">
        <v>7126</v>
      </c>
    </row>
    <row r="157" spans="1:16" ht="12.75">
      <c r="A157" t="s">
        <v>50</v>
      </c>
      <c s="34" t="s">
        <v>220</v>
      </c>
      <c s="34" t="s">
        <v>7196</v>
      </c>
      <c s="35" t="s">
        <v>5</v>
      </c>
      <c s="6" t="s">
        <v>7197</v>
      </c>
      <c s="36" t="s">
        <v>3559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56</v>
      </c>
      <c>
        <f>(M157*21)/100</f>
      </c>
      <c t="s">
        <v>28</v>
      </c>
    </row>
    <row r="158" spans="1:5" ht="12.75">
      <c r="A158" s="35" t="s">
        <v>57</v>
      </c>
      <c r="E158" s="39" t="s">
        <v>7146</v>
      </c>
    </row>
    <row r="159" spans="1:5" ht="12.75">
      <c r="A159" s="35" t="s">
        <v>59</v>
      </c>
      <c r="E159" s="40" t="s">
        <v>5</v>
      </c>
    </row>
    <row r="160" spans="1:5" ht="12.75">
      <c r="A160" t="s">
        <v>60</v>
      </c>
      <c r="E160" s="39" t="s">
        <v>7126</v>
      </c>
    </row>
    <row r="161" spans="1:16" ht="12.75">
      <c r="A161" t="s">
        <v>50</v>
      </c>
      <c s="34" t="s">
        <v>223</v>
      </c>
      <c s="34" t="s">
        <v>7198</v>
      </c>
      <c s="35" t="s">
        <v>5</v>
      </c>
      <c s="6" t="s">
        <v>7199</v>
      </c>
      <c s="36" t="s">
        <v>3559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</v>
      </c>
      <c>
        <f>(M161*21)/100</f>
      </c>
      <c t="s">
        <v>28</v>
      </c>
    </row>
    <row r="162" spans="1:5" ht="12.75">
      <c r="A162" s="35" t="s">
        <v>57</v>
      </c>
      <c r="E162" s="39" t="s">
        <v>5</v>
      </c>
    </row>
    <row r="163" spans="1:5" ht="12.75">
      <c r="A163" s="35" t="s">
        <v>59</v>
      </c>
      <c r="E163" s="40" t="s">
        <v>5</v>
      </c>
    </row>
    <row r="164" spans="1:5" ht="12.75">
      <c r="A164" t="s">
        <v>60</v>
      </c>
      <c r="E164" s="39" t="s">
        <v>7126</v>
      </c>
    </row>
    <row r="165" spans="1:16" ht="12.75">
      <c r="A165" t="s">
        <v>50</v>
      </c>
      <c s="34" t="s">
        <v>226</v>
      </c>
      <c s="34" t="s">
        <v>7200</v>
      </c>
      <c s="35" t="s">
        <v>5</v>
      </c>
      <c s="6" t="s">
        <v>7201</v>
      </c>
      <c s="36" t="s">
        <v>3559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56</v>
      </c>
      <c>
        <f>(M165*21)/100</f>
      </c>
      <c t="s">
        <v>28</v>
      </c>
    </row>
    <row r="166" spans="1:5" ht="12.75">
      <c r="A166" s="35" t="s">
        <v>57</v>
      </c>
      <c r="E166" s="39" t="s">
        <v>5</v>
      </c>
    </row>
    <row r="167" spans="1:5" ht="12.75">
      <c r="A167" s="35" t="s">
        <v>59</v>
      </c>
      <c r="E167" s="40" t="s">
        <v>5</v>
      </c>
    </row>
    <row r="168" spans="1:5" ht="12.75">
      <c r="A168" t="s">
        <v>60</v>
      </c>
      <c r="E168" s="39" t="s">
        <v>7126</v>
      </c>
    </row>
    <row r="169" spans="1:16" ht="12.75">
      <c r="A169" t="s">
        <v>50</v>
      </c>
      <c s="34" t="s">
        <v>227</v>
      </c>
      <c s="34" t="s">
        <v>7202</v>
      </c>
      <c s="35" t="s">
        <v>5</v>
      </c>
      <c s="6" t="s">
        <v>7203</v>
      </c>
      <c s="36" t="s">
        <v>3559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56</v>
      </c>
      <c>
        <f>(M169*21)/100</f>
      </c>
      <c t="s">
        <v>28</v>
      </c>
    </row>
    <row r="170" spans="1:5" ht="12.75">
      <c r="A170" s="35" t="s">
        <v>57</v>
      </c>
      <c r="E170" s="39" t="s">
        <v>5</v>
      </c>
    </row>
    <row r="171" spans="1:5" ht="12.75">
      <c r="A171" s="35" t="s">
        <v>59</v>
      </c>
      <c r="E171" s="40" t="s">
        <v>5</v>
      </c>
    </row>
    <row r="172" spans="1:5" ht="12.75">
      <c r="A172" t="s">
        <v>60</v>
      </c>
      <c r="E172" s="39" t="s">
        <v>7126</v>
      </c>
    </row>
    <row r="173" spans="1:16" ht="12.75">
      <c r="A173" t="s">
        <v>50</v>
      </c>
      <c s="34" t="s">
        <v>228</v>
      </c>
      <c s="34" t="s">
        <v>7204</v>
      </c>
      <c s="35" t="s">
        <v>5</v>
      </c>
      <c s="6" t="s">
        <v>7205</v>
      </c>
      <c s="36" t="s">
        <v>3559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56</v>
      </c>
      <c>
        <f>(M173*21)/100</f>
      </c>
      <c t="s">
        <v>28</v>
      </c>
    </row>
    <row r="174" spans="1:5" ht="12.75">
      <c r="A174" s="35" t="s">
        <v>57</v>
      </c>
      <c r="E174" s="39" t="s">
        <v>5</v>
      </c>
    </row>
    <row r="175" spans="1:5" ht="12.75">
      <c r="A175" s="35" t="s">
        <v>59</v>
      </c>
      <c r="E175" s="40" t="s">
        <v>5</v>
      </c>
    </row>
    <row r="176" spans="1:5" ht="12.75">
      <c r="A176" t="s">
        <v>60</v>
      </c>
      <c r="E176" s="39" t="s">
        <v>7126</v>
      </c>
    </row>
    <row r="177" spans="1:16" ht="12.75">
      <c r="A177" t="s">
        <v>50</v>
      </c>
      <c s="34" t="s">
        <v>231</v>
      </c>
      <c s="34" t="s">
        <v>7206</v>
      </c>
      <c s="35" t="s">
        <v>5</v>
      </c>
      <c s="6" t="s">
        <v>7207</v>
      </c>
      <c s="36" t="s">
        <v>3559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56</v>
      </c>
      <c>
        <f>(M177*21)/100</f>
      </c>
      <c t="s">
        <v>28</v>
      </c>
    </row>
    <row r="178" spans="1:5" ht="12.75">
      <c r="A178" s="35" t="s">
        <v>57</v>
      </c>
      <c r="E178" s="39" t="s">
        <v>5</v>
      </c>
    </row>
    <row r="179" spans="1:5" ht="12.75">
      <c r="A179" s="35" t="s">
        <v>59</v>
      </c>
      <c r="E179" s="40" t="s">
        <v>5</v>
      </c>
    </row>
    <row r="180" spans="1:5" ht="12.75">
      <c r="A180" t="s">
        <v>60</v>
      </c>
      <c r="E180" s="39" t="s">
        <v>7126</v>
      </c>
    </row>
    <row r="181" spans="1:16" ht="12.75">
      <c r="A181" t="s">
        <v>50</v>
      </c>
      <c s="34" t="s">
        <v>232</v>
      </c>
      <c s="34" t="s">
        <v>7208</v>
      </c>
      <c s="35" t="s">
        <v>5</v>
      </c>
      <c s="6" t="s">
        <v>7209</v>
      </c>
      <c s="36" t="s">
        <v>3559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56</v>
      </c>
      <c>
        <f>(M181*21)/100</f>
      </c>
      <c t="s">
        <v>28</v>
      </c>
    </row>
    <row r="182" spans="1:5" ht="12.75">
      <c r="A182" s="35" t="s">
        <v>57</v>
      </c>
      <c r="E182" s="39" t="s">
        <v>7139</v>
      </c>
    </row>
    <row r="183" spans="1:5" ht="12.75">
      <c r="A183" s="35" t="s">
        <v>59</v>
      </c>
      <c r="E183" s="40" t="s">
        <v>5</v>
      </c>
    </row>
    <row r="184" spans="1:5" ht="12.75">
      <c r="A184" t="s">
        <v>60</v>
      </c>
      <c r="E184" s="39" t="s">
        <v>5</v>
      </c>
    </row>
    <row r="185" spans="1:16" ht="12.75">
      <c r="A185" t="s">
        <v>50</v>
      </c>
      <c s="34" t="s">
        <v>233</v>
      </c>
      <c s="34" t="s">
        <v>7210</v>
      </c>
      <c s="35" t="s">
        <v>5</v>
      </c>
      <c s="6" t="s">
        <v>7211</v>
      </c>
      <c s="36" t="s">
        <v>3559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56</v>
      </c>
      <c>
        <f>(M185*21)/100</f>
      </c>
      <c t="s">
        <v>28</v>
      </c>
    </row>
    <row r="186" spans="1:5" ht="12.75">
      <c r="A186" s="35" t="s">
        <v>57</v>
      </c>
      <c r="E186" s="39" t="s">
        <v>7143</v>
      </c>
    </row>
    <row r="187" spans="1:5" ht="12.75">
      <c r="A187" s="35" t="s">
        <v>59</v>
      </c>
      <c r="E187" s="40" t="s">
        <v>5</v>
      </c>
    </row>
    <row r="188" spans="1:5" ht="12.75">
      <c r="A188" t="s">
        <v>60</v>
      </c>
      <c r="E188" s="39" t="s">
        <v>7126</v>
      </c>
    </row>
    <row r="189" spans="1:16" ht="12.75">
      <c r="A189" t="s">
        <v>50</v>
      </c>
      <c s="34" t="s">
        <v>293</v>
      </c>
      <c s="34" t="s">
        <v>7212</v>
      </c>
      <c s="35" t="s">
        <v>5</v>
      </c>
      <c s="6" t="s">
        <v>7213</v>
      </c>
      <c s="36" t="s">
        <v>3559</v>
      </c>
      <c s="37">
        <v>26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56</v>
      </c>
      <c>
        <f>(M189*21)/100</f>
      </c>
      <c t="s">
        <v>28</v>
      </c>
    </row>
    <row r="190" spans="1:5" ht="12.75">
      <c r="A190" s="35" t="s">
        <v>57</v>
      </c>
      <c r="E190" s="39" t="s">
        <v>7139</v>
      </c>
    </row>
    <row r="191" spans="1:5" ht="12.75">
      <c r="A191" s="35" t="s">
        <v>59</v>
      </c>
      <c r="E191" s="40" t="s">
        <v>5</v>
      </c>
    </row>
    <row r="192" spans="1:5" ht="12.75">
      <c r="A192" t="s">
        <v>60</v>
      </c>
      <c r="E192" s="39" t="s">
        <v>7126</v>
      </c>
    </row>
    <row r="193" spans="1:16" ht="12.75">
      <c r="A193" t="s">
        <v>50</v>
      </c>
      <c s="34" t="s">
        <v>296</v>
      </c>
      <c s="34" t="s">
        <v>7214</v>
      </c>
      <c s="35" t="s">
        <v>5</v>
      </c>
      <c s="6" t="s">
        <v>7215</v>
      </c>
      <c s="36" t="s">
        <v>3559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56</v>
      </c>
      <c>
        <f>(M193*21)/100</f>
      </c>
      <c t="s">
        <v>28</v>
      </c>
    </row>
    <row r="194" spans="1:5" ht="12.75">
      <c r="A194" s="35" t="s">
        <v>57</v>
      </c>
      <c r="E194" s="39" t="s">
        <v>7139</v>
      </c>
    </row>
    <row r="195" spans="1:5" ht="12.75">
      <c r="A195" s="35" t="s">
        <v>59</v>
      </c>
      <c r="E195" s="40" t="s">
        <v>5</v>
      </c>
    </row>
    <row r="196" spans="1:5" ht="12.75">
      <c r="A196" t="s">
        <v>60</v>
      </c>
      <c r="E196" s="39" t="s">
        <v>7126</v>
      </c>
    </row>
    <row r="197" spans="1:13" ht="25.5">
      <c r="A197" t="s">
        <v>47</v>
      </c>
      <c r="C197" s="31" t="s">
        <v>74</v>
      </c>
      <c r="E197" s="33" t="s">
        <v>7216</v>
      </c>
      <c r="J197" s="32">
        <f>0</f>
      </c>
      <c s="32">
        <f>0</f>
      </c>
      <c s="32">
        <f>0+L198+L202+L206</f>
      </c>
      <c s="32">
        <f>0+M198+M202+M206</f>
      </c>
    </row>
    <row r="198" spans="1:16" ht="12.75">
      <c r="A198" t="s">
        <v>50</v>
      </c>
      <c s="34" t="s">
        <v>299</v>
      </c>
      <c s="34" t="s">
        <v>7217</v>
      </c>
      <c s="35" t="s">
        <v>5</v>
      </c>
      <c s="6" t="s">
        <v>7218</v>
      </c>
      <c s="36" t="s">
        <v>7100</v>
      </c>
      <c s="37">
        <v>14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56</v>
      </c>
      <c>
        <f>(M198*21)/100</f>
      </c>
      <c t="s">
        <v>28</v>
      </c>
    </row>
    <row r="199" spans="1:5" ht="12.75">
      <c r="A199" s="35" t="s">
        <v>57</v>
      </c>
      <c r="E199" s="39" t="s">
        <v>7219</v>
      </c>
    </row>
    <row r="200" spans="1:5" ht="12.75">
      <c r="A200" s="35" t="s">
        <v>59</v>
      </c>
      <c r="E200" s="40" t="s">
        <v>5</v>
      </c>
    </row>
    <row r="201" spans="1:5" ht="12.75">
      <c r="A201" t="s">
        <v>60</v>
      </c>
      <c r="E201" s="39" t="s">
        <v>7140</v>
      </c>
    </row>
    <row r="202" spans="1:16" ht="12.75">
      <c r="A202" t="s">
        <v>50</v>
      </c>
      <c s="34" t="s">
        <v>302</v>
      </c>
      <c s="34" t="s">
        <v>7220</v>
      </c>
      <c s="35" t="s">
        <v>5</v>
      </c>
      <c s="6" t="s">
        <v>7221</v>
      </c>
      <c s="36" t="s">
        <v>7100</v>
      </c>
      <c s="37">
        <v>47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</v>
      </c>
      <c>
        <f>(M202*21)/100</f>
      </c>
      <c t="s">
        <v>28</v>
      </c>
    </row>
    <row r="203" spans="1:5" ht="12.75">
      <c r="A203" s="35" t="s">
        <v>57</v>
      </c>
      <c r="E203" s="39" t="s">
        <v>7222</v>
      </c>
    </row>
    <row r="204" spans="1:5" ht="12.75">
      <c r="A204" s="35" t="s">
        <v>59</v>
      </c>
      <c r="E204" s="40" t="s">
        <v>5</v>
      </c>
    </row>
    <row r="205" spans="1:5" ht="12.75">
      <c r="A205" t="s">
        <v>60</v>
      </c>
      <c r="E205" s="39" t="s">
        <v>7140</v>
      </c>
    </row>
    <row r="206" spans="1:16" ht="12.75">
      <c r="A206" t="s">
        <v>50</v>
      </c>
      <c s="34" t="s">
        <v>305</v>
      </c>
      <c s="34" t="s">
        <v>7223</v>
      </c>
      <c s="35" t="s">
        <v>5</v>
      </c>
      <c s="6" t="s">
        <v>7224</v>
      </c>
      <c s="36" t="s">
        <v>7100</v>
      </c>
      <c s="37">
        <v>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</v>
      </c>
      <c>
        <f>(M206*21)/100</f>
      </c>
      <c t="s">
        <v>28</v>
      </c>
    </row>
    <row r="207" spans="1:5" ht="12.75">
      <c r="A207" s="35" t="s">
        <v>57</v>
      </c>
      <c r="E207" s="39" t="s">
        <v>7225</v>
      </c>
    </row>
    <row r="208" spans="1:5" ht="12.75">
      <c r="A208" s="35" t="s">
        <v>59</v>
      </c>
      <c r="E208" s="40" t="s">
        <v>5</v>
      </c>
    </row>
    <row r="209" spans="1:5" ht="12.75">
      <c r="A209" t="s">
        <v>60</v>
      </c>
      <c r="E209" s="39" t="s">
        <v>7140</v>
      </c>
    </row>
    <row r="210" spans="1:13" ht="25.5">
      <c r="A210" t="s">
        <v>47</v>
      </c>
      <c r="C210" s="31" t="s">
        <v>27</v>
      </c>
      <c r="E210" s="33" t="s">
        <v>7226</v>
      </c>
      <c r="J210" s="32">
        <f>0</f>
      </c>
      <c s="32">
        <f>0</f>
      </c>
      <c s="32">
        <f>0+L211+L215+L219+L223+L227</f>
      </c>
      <c s="32">
        <f>0+M211+M215+M219+M223+M227</f>
      </c>
    </row>
    <row r="211" spans="1:16" ht="12.75">
      <c r="A211" t="s">
        <v>50</v>
      </c>
      <c s="34" t="s">
        <v>308</v>
      </c>
      <c s="34" t="s">
        <v>7227</v>
      </c>
      <c s="35" t="s">
        <v>5</v>
      </c>
      <c s="6" t="s">
        <v>7228</v>
      </c>
      <c s="36" t="s">
        <v>7100</v>
      </c>
      <c s="37">
        <v>15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56</v>
      </c>
      <c>
        <f>(M211*21)/100</f>
      </c>
      <c t="s">
        <v>28</v>
      </c>
    </row>
    <row r="212" spans="1:5" ht="12.75">
      <c r="A212" s="35" t="s">
        <v>57</v>
      </c>
      <c r="E212" s="39" t="s">
        <v>7101</v>
      </c>
    </row>
    <row r="213" spans="1:5" ht="12.75">
      <c r="A213" s="35" t="s">
        <v>59</v>
      </c>
      <c r="E213" s="40" t="s">
        <v>5</v>
      </c>
    </row>
    <row r="214" spans="1:5" ht="12.75">
      <c r="A214" t="s">
        <v>60</v>
      </c>
      <c r="E214" s="39" t="s">
        <v>7140</v>
      </c>
    </row>
    <row r="215" spans="1:16" ht="12.75">
      <c r="A215" t="s">
        <v>50</v>
      </c>
      <c s="34" t="s">
        <v>311</v>
      </c>
      <c s="34" t="s">
        <v>7229</v>
      </c>
      <c s="35" t="s">
        <v>5</v>
      </c>
      <c s="6" t="s">
        <v>7230</v>
      </c>
      <c s="36" t="s">
        <v>69</v>
      </c>
      <c s="37">
        <v>20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56</v>
      </c>
      <c>
        <f>(M215*21)/100</f>
      </c>
      <c t="s">
        <v>28</v>
      </c>
    </row>
    <row r="216" spans="1:5" ht="12.75">
      <c r="A216" s="35" t="s">
        <v>57</v>
      </c>
      <c r="E216" s="39" t="s">
        <v>7165</v>
      </c>
    </row>
    <row r="217" spans="1:5" ht="12.75">
      <c r="A217" s="35" t="s">
        <v>59</v>
      </c>
      <c r="E217" s="40" t="s">
        <v>5</v>
      </c>
    </row>
    <row r="218" spans="1:5" ht="12.75">
      <c r="A218" t="s">
        <v>60</v>
      </c>
      <c r="E218" s="39" t="s">
        <v>5</v>
      </c>
    </row>
    <row r="219" spans="1:16" ht="12.75">
      <c r="A219" t="s">
        <v>50</v>
      </c>
      <c s="34" t="s">
        <v>314</v>
      </c>
      <c s="34" t="s">
        <v>7231</v>
      </c>
      <c s="35" t="s">
        <v>5</v>
      </c>
      <c s="6" t="s">
        <v>7232</v>
      </c>
      <c s="36" t="s">
        <v>7100</v>
      </c>
      <c s="37">
        <v>16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56</v>
      </c>
      <c>
        <f>(M219*21)/100</f>
      </c>
      <c t="s">
        <v>28</v>
      </c>
    </row>
    <row r="220" spans="1:5" ht="12.75">
      <c r="A220" s="35" t="s">
        <v>57</v>
      </c>
      <c r="E220" s="39" t="s">
        <v>7233</v>
      </c>
    </row>
    <row r="221" spans="1:5" ht="12.75">
      <c r="A221" s="35" t="s">
        <v>59</v>
      </c>
      <c r="E221" s="40" t="s">
        <v>5</v>
      </c>
    </row>
    <row r="222" spans="1:5" ht="12.75">
      <c r="A222" t="s">
        <v>60</v>
      </c>
      <c r="E222" s="39" t="s">
        <v>7140</v>
      </c>
    </row>
    <row r="223" spans="1:16" ht="12.75">
      <c r="A223" t="s">
        <v>50</v>
      </c>
      <c s="34" t="s">
        <v>317</v>
      </c>
      <c s="34" t="s">
        <v>7234</v>
      </c>
      <c s="35" t="s">
        <v>5</v>
      </c>
      <c s="6" t="s">
        <v>7235</v>
      </c>
      <c s="36" t="s">
        <v>7100</v>
      </c>
      <c s="37">
        <v>24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56</v>
      </c>
      <c>
        <f>(M223*21)/100</f>
      </c>
      <c t="s">
        <v>28</v>
      </c>
    </row>
    <row r="224" spans="1:5" ht="12.75">
      <c r="A224" s="35" t="s">
        <v>57</v>
      </c>
      <c r="E224" s="39" t="s">
        <v>7236</v>
      </c>
    </row>
    <row r="225" spans="1:5" ht="12.75">
      <c r="A225" s="35" t="s">
        <v>59</v>
      </c>
      <c r="E225" s="40" t="s">
        <v>5</v>
      </c>
    </row>
    <row r="226" spans="1:5" ht="12.75">
      <c r="A226" t="s">
        <v>60</v>
      </c>
      <c r="E226" s="39" t="s">
        <v>7140</v>
      </c>
    </row>
    <row r="227" spans="1:16" ht="12.75">
      <c r="A227" t="s">
        <v>50</v>
      </c>
      <c s="34" t="s">
        <v>320</v>
      </c>
      <c s="34" t="s">
        <v>7237</v>
      </c>
      <c s="35" t="s">
        <v>5</v>
      </c>
      <c s="6" t="s">
        <v>7238</v>
      </c>
      <c s="36" t="s">
        <v>7100</v>
      </c>
      <c s="37">
        <v>72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56</v>
      </c>
      <c>
        <f>(M227*21)/100</f>
      </c>
      <c t="s">
        <v>28</v>
      </c>
    </row>
    <row r="228" spans="1:5" ht="12.75">
      <c r="A228" s="35" t="s">
        <v>57</v>
      </c>
      <c r="E228" s="39" t="s">
        <v>7239</v>
      </c>
    </row>
    <row r="229" spans="1:5" ht="12.75">
      <c r="A229" s="35" t="s">
        <v>59</v>
      </c>
      <c r="E229" s="40" t="s">
        <v>5</v>
      </c>
    </row>
    <row r="230" spans="1:5" ht="12.75">
      <c r="A230" t="s">
        <v>60</v>
      </c>
      <c r="E230" s="39" t="s">
        <v>7140</v>
      </c>
    </row>
    <row r="231" spans="1:13" ht="12.75">
      <c r="A231" t="s">
        <v>47</v>
      </c>
      <c r="C231" s="31" t="s">
        <v>65</v>
      </c>
      <c r="E231" s="33" t="s">
        <v>7240</v>
      </c>
      <c r="J231" s="32">
        <f>0</f>
      </c>
      <c s="32">
        <f>0</f>
      </c>
      <c s="32">
        <f>0+L232+L236+L240+L244+L248+L252+L256+L260+L264+L268+L272+L276</f>
      </c>
      <c s="32">
        <f>0+M232+M236+M240+M244+M248+M252+M256+M260+M264+M268+M272+M276</f>
      </c>
    </row>
    <row r="232" spans="1:16" ht="12.75">
      <c r="A232" t="s">
        <v>50</v>
      </c>
      <c s="34" t="s">
        <v>323</v>
      </c>
      <c s="34" t="s">
        <v>7241</v>
      </c>
      <c s="35" t="s">
        <v>5</v>
      </c>
      <c s="6" t="s">
        <v>7242</v>
      </c>
      <c s="36" t="s">
        <v>3559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56</v>
      </c>
      <c>
        <f>(M232*21)/100</f>
      </c>
      <c t="s">
        <v>28</v>
      </c>
    </row>
    <row r="233" spans="1:5" ht="12.75">
      <c r="A233" s="35" t="s">
        <v>57</v>
      </c>
      <c r="E233" s="39" t="s">
        <v>7243</v>
      </c>
    </row>
    <row r="234" spans="1:5" ht="12.75">
      <c r="A234" s="35" t="s">
        <v>59</v>
      </c>
      <c r="E234" s="40" t="s">
        <v>5</v>
      </c>
    </row>
    <row r="235" spans="1:5" ht="12.75">
      <c r="A235" t="s">
        <v>60</v>
      </c>
      <c r="E235" s="39" t="s">
        <v>7126</v>
      </c>
    </row>
    <row r="236" spans="1:16" ht="12.75">
      <c r="A236" t="s">
        <v>50</v>
      </c>
      <c s="34" t="s">
        <v>327</v>
      </c>
      <c s="34" t="s">
        <v>7244</v>
      </c>
      <c s="35" t="s">
        <v>5</v>
      </c>
      <c s="6" t="s">
        <v>7245</v>
      </c>
      <c s="36" t="s">
        <v>3559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56</v>
      </c>
      <c>
        <f>(M236*21)/100</f>
      </c>
      <c t="s">
        <v>28</v>
      </c>
    </row>
    <row r="237" spans="1:5" ht="12.75">
      <c r="A237" s="35" t="s">
        <v>57</v>
      </c>
      <c r="E237" s="39" t="s">
        <v>7236</v>
      </c>
    </row>
    <row r="238" spans="1:5" ht="12.75">
      <c r="A238" s="35" t="s">
        <v>59</v>
      </c>
      <c r="E238" s="40" t="s">
        <v>5</v>
      </c>
    </row>
    <row r="239" spans="1:5" ht="12.75">
      <c r="A239" t="s">
        <v>60</v>
      </c>
      <c r="E239" s="39" t="s">
        <v>7126</v>
      </c>
    </row>
    <row r="240" spans="1:16" ht="25.5">
      <c r="A240" t="s">
        <v>50</v>
      </c>
      <c s="34" t="s">
        <v>330</v>
      </c>
      <c s="34" t="s">
        <v>7246</v>
      </c>
      <c s="35" t="s">
        <v>5</v>
      </c>
      <c s="6" t="s">
        <v>7247</v>
      </c>
      <c s="36" t="s">
        <v>3559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56</v>
      </c>
      <c>
        <f>(M240*21)/100</f>
      </c>
      <c t="s">
        <v>28</v>
      </c>
    </row>
    <row r="241" spans="1:5" ht="12.75">
      <c r="A241" s="35" t="s">
        <v>57</v>
      </c>
      <c r="E241" s="39" t="s">
        <v>7248</v>
      </c>
    </row>
    <row r="242" spans="1:5" ht="12.75">
      <c r="A242" s="35" t="s">
        <v>59</v>
      </c>
      <c r="E242" s="40" t="s">
        <v>5</v>
      </c>
    </row>
    <row r="243" spans="1:5" ht="12.75">
      <c r="A243" t="s">
        <v>60</v>
      </c>
      <c r="E243" s="39" t="s">
        <v>7126</v>
      </c>
    </row>
    <row r="244" spans="1:16" ht="25.5">
      <c r="A244" t="s">
        <v>50</v>
      </c>
      <c s="34" t="s">
        <v>333</v>
      </c>
      <c s="34" t="s">
        <v>7249</v>
      </c>
      <c s="35" t="s">
        <v>5</v>
      </c>
      <c s="6" t="s">
        <v>7250</v>
      </c>
      <c s="36" t="s">
        <v>3559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56</v>
      </c>
      <c>
        <f>(M244*21)/100</f>
      </c>
      <c t="s">
        <v>28</v>
      </c>
    </row>
    <row r="245" spans="1:5" ht="12.75">
      <c r="A245" s="35" t="s">
        <v>57</v>
      </c>
      <c r="E245" s="39" t="s">
        <v>7248</v>
      </c>
    </row>
    <row r="246" spans="1:5" ht="12.75">
      <c r="A246" s="35" t="s">
        <v>59</v>
      </c>
      <c r="E246" s="40" t="s">
        <v>5</v>
      </c>
    </row>
    <row r="247" spans="1:5" ht="12.75">
      <c r="A247" t="s">
        <v>60</v>
      </c>
      <c r="E247" s="39" t="s">
        <v>7126</v>
      </c>
    </row>
    <row r="248" spans="1:16" ht="12.75">
      <c r="A248" t="s">
        <v>50</v>
      </c>
      <c s="34" t="s">
        <v>336</v>
      </c>
      <c s="34" t="s">
        <v>7251</v>
      </c>
      <c s="35" t="s">
        <v>5</v>
      </c>
      <c s="6" t="s">
        <v>7252</v>
      </c>
      <c s="36" t="s">
        <v>3559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56</v>
      </c>
      <c>
        <f>(M248*21)/100</f>
      </c>
      <c t="s">
        <v>28</v>
      </c>
    </row>
    <row r="249" spans="1:5" ht="12.75">
      <c r="A249" s="35" t="s">
        <v>57</v>
      </c>
      <c r="E249" s="39" t="s">
        <v>7253</v>
      </c>
    </row>
    <row r="250" spans="1:5" ht="12.75">
      <c r="A250" s="35" t="s">
        <v>59</v>
      </c>
      <c r="E250" s="40" t="s">
        <v>5</v>
      </c>
    </row>
    <row r="251" spans="1:5" ht="12.75">
      <c r="A251" t="s">
        <v>60</v>
      </c>
      <c r="E251" s="39" t="s">
        <v>7126</v>
      </c>
    </row>
    <row r="252" spans="1:16" ht="12.75">
      <c r="A252" t="s">
        <v>50</v>
      </c>
      <c s="34" t="s">
        <v>339</v>
      </c>
      <c s="34" t="s">
        <v>7254</v>
      </c>
      <c s="35" t="s">
        <v>5</v>
      </c>
      <c s="6" t="s">
        <v>7255</v>
      </c>
      <c s="36" t="s">
        <v>3559</v>
      </c>
      <c s="37">
        <v>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56</v>
      </c>
      <c>
        <f>(M252*21)/100</f>
      </c>
      <c t="s">
        <v>28</v>
      </c>
    </row>
    <row r="253" spans="1:5" ht="12.75">
      <c r="A253" s="35" t="s">
        <v>57</v>
      </c>
      <c r="E253" s="39" t="s">
        <v>7253</v>
      </c>
    </row>
    <row r="254" spans="1:5" ht="12.75">
      <c r="A254" s="35" t="s">
        <v>59</v>
      </c>
      <c r="E254" s="40" t="s">
        <v>5</v>
      </c>
    </row>
    <row r="255" spans="1:5" ht="12.75">
      <c r="A255" t="s">
        <v>60</v>
      </c>
      <c r="E255" s="39" t="s">
        <v>7126</v>
      </c>
    </row>
    <row r="256" spans="1:16" ht="12.75">
      <c r="A256" t="s">
        <v>50</v>
      </c>
      <c s="34" t="s">
        <v>342</v>
      </c>
      <c s="34" t="s">
        <v>7256</v>
      </c>
      <c s="35" t="s">
        <v>5</v>
      </c>
      <c s="6" t="s">
        <v>7257</v>
      </c>
      <c s="36" t="s">
        <v>3559</v>
      </c>
      <c s="37">
        <v>10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56</v>
      </c>
      <c>
        <f>(M256*21)/100</f>
      </c>
      <c t="s">
        <v>28</v>
      </c>
    </row>
    <row r="257" spans="1:5" ht="12.75">
      <c r="A257" s="35" t="s">
        <v>57</v>
      </c>
      <c r="E257" s="39" t="s">
        <v>7165</v>
      </c>
    </row>
    <row r="258" spans="1:5" ht="12.75">
      <c r="A258" s="35" t="s">
        <v>59</v>
      </c>
      <c r="E258" s="40" t="s">
        <v>5</v>
      </c>
    </row>
    <row r="259" spans="1:5" ht="12.75">
      <c r="A259" t="s">
        <v>60</v>
      </c>
      <c r="E259" s="39" t="s">
        <v>7126</v>
      </c>
    </row>
    <row r="260" spans="1:16" ht="12.75">
      <c r="A260" t="s">
        <v>50</v>
      </c>
      <c s="34" t="s">
        <v>343</v>
      </c>
      <c s="34" t="s">
        <v>7258</v>
      </c>
      <c s="35" t="s">
        <v>5</v>
      </c>
      <c s="6" t="s">
        <v>7259</v>
      </c>
      <c s="36" t="s">
        <v>3559</v>
      </c>
      <c s="37">
        <v>3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56</v>
      </c>
      <c>
        <f>(M260*21)/100</f>
      </c>
      <c t="s">
        <v>28</v>
      </c>
    </row>
    <row r="261" spans="1:5" ht="12.75">
      <c r="A261" s="35" t="s">
        <v>57</v>
      </c>
      <c r="E261" s="39" t="s">
        <v>7165</v>
      </c>
    </row>
    <row r="262" spans="1:5" ht="12.75">
      <c r="A262" s="35" t="s">
        <v>59</v>
      </c>
      <c r="E262" s="40" t="s">
        <v>5</v>
      </c>
    </row>
    <row r="263" spans="1:5" ht="12.75">
      <c r="A263" t="s">
        <v>60</v>
      </c>
      <c r="E263" s="39" t="s">
        <v>7126</v>
      </c>
    </row>
    <row r="264" spans="1:16" ht="12.75">
      <c r="A264" t="s">
        <v>50</v>
      </c>
      <c s="34" t="s">
        <v>346</v>
      </c>
      <c s="34" t="s">
        <v>7260</v>
      </c>
      <c s="35" t="s">
        <v>5</v>
      </c>
      <c s="6" t="s">
        <v>7261</v>
      </c>
      <c s="36" t="s">
        <v>3559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56</v>
      </c>
      <c>
        <f>(M264*21)/100</f>
      </c>
      <c t="s">
        <v>28</v>
      </c>
    </row>
    <row r="265" spans="1:5" ht="12.75">
      <c r="A265" s="35" t="s">
        <v>57</v>
      </c>
      <c r="E265" s="39" t="s">
        <v>7262</v>
      </c>
    </row>
    <row r="266" spans="1:5" ht="12.75">
      <c r="A266" s="35" t="s">
        <v>59</v>
      </c>
      <c r="E266" s="40" t="s">
        <v>5</v>
      </c>
    </row>
    <row r="267" spans="1:5" ht="12.75">
      <c r="A267" t="s">
        <v>60</v>
      </c>
      <c r="E267" s="39" t="s">
        <v>7126</v>
      </c>
    </row>
    <row r="268" spans="1:16" ht="25.5">
      <c r="A268" t="s">
        <v>50</v>
      </c>
      <c s="34" t="s">
        <v>349</v>
      </c>
      <c s="34" t="s">
        <v>7263</v>
      </c>
      <c s="35" t="s">
        <v>5</v>
      </c>
      <c s="6" t="s">
        <v>7264</v>
      </c>
      <c s="36" t="s">
        <v>1281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56</v>
      </c>
      <c>
        <f>(M268*21)/100</f>
      </c>
      <c t="s">
        <v>28</v>
      </c>
    </row>
    <row r="269" spans="1:5" ht="12.75">
      <c r="A269" s="35" t="s">
        <v>57</v>
      </c>
      <c r="E269" s="39" t="s">
        <v>7265</v>
      </c>
    </row>
    <row r="270" spans="1:5" ht="12.75">
      <c r="A270" s="35" t="s">
        <v>59</v>
      </c>
      <c r="E270" s="40" t="s">
        <v>5</v>
      </c>
    </row>
    <row r="271" spans="1:5" ht="12.75">
      <c r="A271" t="s">
        <v>60</v>
      </c>
      <c r="E271" s="39" t="s">
        <v>7126</v>
      </c>
    </row>
    <row r="272" spans="1:16" ht="25.5">
      <c r="A272" t="s">
        <v>50</v>
      </c>
      <c s="34" t="s">
        <v>352</v>
      </c>
      <c s="34" t="s">
        <v>7266</v>
      </c>
      <c s="35" t="s">
        <v>5</v>
      </c>
      <c s="6" t="s">
        <v>7267</v>
      </c>
      <c s="36" t="s">
        <v>1281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56</v>
      </c>
      <c>
        <f>(M272*21)/100</f>
      </c>
      <c t="s">
        <v>28</v>
      </c>
    </row>
    <row r="273" spans="1:5" ht="12.75">
      <c r="A273" s="35" t="s">
        <v>57</v>
      </c>
      <c r="E273" s="39" t="s">
        <v>7268</v>
      </c>
    </row>
    <row r="274" spans="1:5" ht="12.75">
      <c r="A274" s="35" t="s">
        <v>59</v>
      </c>
      <c r="E274" s="40" t="s">
        <v>5</v>
      </c>
    </row>
    <row r="275" spans="1:5" ht="12.75">
      <c r="A275" t="s">
        <v>60</v>
      </c>
      <c r="E275" s="39" t="s">
        <v>7126</v>
      </c>
    </row>
    <row r="276" spans="1:16" ht="12.75">
      <c r="A276" t="s">
        <v>50</v>
      </c>
      <c s="34" t="s">
        <v>355</v>
      </c>
      <c s="34" t="s">
        <v>7269</v>
      </c>
      <c s="35" t="s">
        <v>5</v>
      </c>
      <c s="6" t="s">
        <v>7270</v>
      </c>
      <c s="36" t="s">
        <v>1281</v>
      </c>
      <c s="37">
        <v>9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56</v>
      </c>
      <c>
        <f>(M276*21)/100</f>
      </c>
      <c t="s">
        <v>28</v>
      </c>
    </row>
    <row r="277" spans="1:5" ht="12.75">
      <c r="A277" s="35" t="s">
        <v>57</v>
      </c>
      <c r="E277" s="39" t="s">
        <v>7239</v>
      </c>
    </row>
    <row r="278" spans="1:5" ht="12.75">
      <c r="A278" s="35" t="s">
        <v>59</v>
      </c>
      <c r="E278" s="40" t="s">
        <v>5</v>
      </c>
    </row>
    <row r="279" spans="1:5" ht="12.75">
      <c r="A279" t="s">
        <v>60</v>
      </c>
      <c r="E279" s="39" t="s">
        <v>7271</v>
      </c>
    </row>
    <row r="280" spans="1:13" ht="25.5">
      <c r="A280" t="s">
        <v>47</v>
      </c>
      <c r="C280" s="31" t="s">
        <v>82</v>
      </c>
      <c r="E280" s="33" t="s">
        <v>7272</v>
      </c>
      <c r="J280" s="32">
        <f>0</f>
      </c>
      <c s="32">
        <f>0</f>
      </c>
      <c s="32">
        <f>0+L281+L285+L289+L293+L297+L301+L305+L309+L313+L317+L321+L325+L329+L333+L337+L341+L345+L349+L353+L357</f>
      </c>
      <c s="32">
        <f>0+M281+M285+M289+M293+M297+M301+M305+M309+M313+M317+M321+M325+M329+M333+M337+M341+M345+M349+M353+M357</f>
      </c>
    </row>
    <row r="281" spans="1:16" ht="25.5">
      <c r="A281" t="s">
        <v>50</v>
      </c>
      <c s="34" t="s">
        <v>358</v>
      </c>
      <c s="34" t="s">
        <v>7273</v>
      </c>
      <c s="35" t="s">
        <v>5</v>
      </c>
      <c s="6" t="s">
        <v>7274</v>
      </c>
      <c s="36" t="s">
        <v>3559</v>
      </c>
      <c s="37">
        <v>3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56</v>
      </c>
      <c>
        <f>(M281*21)/100</f>
      </c>
      <c t="s">
        <v>28</v>
      </c>
    </row>
    <row r="282" spans="1:5" ht="12.75">
      <c r="A282" s="35" t="s">
        <v>57</v>
      </c>
      <c r="E282" s="39" t="s">
        <v>5</v>
      </c>
    </row>
    <row r="283" spans="1:5" ht="12.75">
      <c r="A283" s="35" t="s">
        <v>59</v>
      </c>
      <c r="E283" s="40" t="s">
        <v>5</v>
      </c>
    </row>
    <row r="284" spans="1:5" ht="12.75">
      <c r="A284" t="s">
        <v>60</v>
      </c>
      <c r="E284" s="39" t="s">
        <v>7126</v>
      </c>
    </row>
    <row r="285" spans="1:16" ht="25.5">
      <c r="A285" t="s">
        <v>50</v>
      </c>
      <c s="34" t="s">
        <v>361</v>
      </c>
      <c s="34" t="s">
        <v>7275</v>
      </c>
      <c s="35" t="s">
        <v>5</v>
      </c>
      <c s="6" t="s">
        <v>7276</v>
      </c>
      <c s="36" t="s">
        <v>3559</v>
      </c>
      <c s="37">
        <v>3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56</v>
      </c>
      <c>
        <f>(M285*21)/100</f>
      </c>
      <c t="s">
        <v>28</v>
      </c>
    </row>
    <row r="286" spans="1:5" ht="12.75">
      <c r="A286" s="35" t="s">
        <v>57</v>
      </c>
      <c r="E286" s="39" t="s">
        <v>5</v>
      </c>
    </row>
    <row r="287" spans="1:5" ht="12.75">
      <c r="A287" s="35" t="s">
        <v>59</v>
      </c>
      <c r="E287" s="40" t="s">
        <v>5</v>
      </c>
    </row>
    <row r="288" spans="1:5" ht="12.75">
      <c r="A288" t="s">
        <v>60</v>
      </c>
      <c r="E288" s="39" t="s">
        <v>7126</v>
      </c>
    </row>
    <row r="289" spans="1:16" ht="25.5">
      <c r="A289" t="s">
        <v>50</v>
      </c>
      <c s="34" t="s">
        <v>364</v>
      </c>
      <c s="34" t="s">
        <v>7277</v>
      </c>
      <c s="35" t="s">
        <v>5</v>
      </c>
      <c s="6" t="s">
        <v>7278</v>
      </c>
      <c s="36" t="s">
        <v>3559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56</v>
      </c>
      <c>
        <f>(M289*21)/100</f>
      </c>
      <c t="s">
        <v>28</v>
      </c>
    </row>
    <row r="290" spans="1:5" ht="12.75">
      <c r="A290" s="35" t="s">
        <v>57</v>
      </c>
      <c r="E290" s="39" t="s">
        <v>5</v>
      </c>
    </row>
    <row r="291" spans="1:5" ht="12.75">
      <c r="A291" s="35" t="s">
        <v>59</v>
      </c>
      <c r="E291" s="40" t="s">
        <v>5</v>
      </c>
    </row>
    <row r="292" spans="1:5" ht="12.75">
      <c r="A292" t="s">
        <v>60</v>
      </c>
      <c r="E292" s="39" t="s">
        <v>7126</v>
      </c>
    </row>
    <row r="293" spans="1:16" ht="25.5">
      <c r="A293" t="s">
        <v>50</v>
      </c>
      <c s="34" t="s">
        <v>367</v>
      </c>
      <c s="34" t="s">
        <v>7279</v>
      </c>
      <c s="35" t="s">
        <v>5</v>
      </c>
      <c s="6" t="s">
        <v>7280</v>
      </c>
      <c s="36" t="s">
        <v>3559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56</v>
      </c>
      <c>
        <f>(M293*21)/100</f>
      </c>
      <c t="s">
        <v>28</v>
      </c>
    </row>
    <row r="294" spans="1:5" ht="12.75">
      <c r="A294" s="35" t="s">
        <v>57</v>
      </c>
      <c r="E294" s="39" t="s">
        <v>5</v>
      </c>
    </row>
    <row r="295" spans="1:5" ht="12.75">
      <c r="A295" s="35" t="s">
        <v>59</v>
      </c>
      <c r="E295" s="40" t="s">
        <v>5</v>
      </c>
    </row>
    <row r="296" spans="1:5" ht="12.75">
      <c r="A296" t="s">
        <v>60</v>
      </c>
      <c r="E296" s="39" t="s">
        <v>7126</v>
      </c>
    </row>
    <row r="297" spans="1:16" ht="12.75">
      <c r="A297" t="s">
        <v>50</v>
      </c>
      <c s="34" t="s">
        <v>370</v>
      </c>
      <c s="34" t="s">
        <v>7281</v>
      </c>
      <c s="35" t="s">
        <v>5</v>
      </c>
      <c s="6" t="s">
        <v>7282</v>
      </c>
      <c s="36" t="s">
        <v>3559</v>
      </c>
      <c s="37">
        <v>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56</v>
      </c>
      <c>
        <f>(M297*21)/100</f>
      </c>
      <c t="s">
        <v>28</v>
      </c>
    </row>
    <row r="298" spans="1:5" ht="12.75">
      <c r="A298" s="35" t="s">
        <v>57</v>
      </c>
      <c r="E298" s="39" t="s">
        <v>5</v>
      </c>
    </row>
    <row r="299" spans="1:5" ht="12.75">
      <c r="A299" s="35" t="s">
        <v>59</v>
      </c>
      <c r="E299" s="40" t="s">
        <v>5</v>
      </c>
    </row>
    <row r="300" spans="1:5" ht="12.75">
      <c r="A300" t="s">
        <v>60</v>
      </c>
      <c r="E300" s="39" t="s">
        <v>7126</v>
      </c>
    </row>
    <row r="301" spans="1:16" ht="12.75">
      <c r="A301" t="s">
        <v>50</v>
      </c>
      <c s="34" t="s">
        <v>373</v>
      </c>
      <c s="34" t="s">
        <v>7283</v>
      </c>
      <c s="35" t="s">
        <v>5</v>
      </c>
      <c s="6" t="s">
        <v>7284</v>
      </c>
      <c s="36" t="s">
        <v>3559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56</v>
      </c>
      <c>
        <f>(M301*21)/100</f>
      </c>
      <c t="s">
        <v>28</v>
      </c>
    </row>
    <row r="302" spans="1:5" ht="12.75">
      <c r="A302" s="35" t="s">
        <v>57</v>
      </c>
      <c r="E302" s="39" t="s">
        <v>5</v>
      </c>
    </row>
    <row r="303" spans="1:5" ht="12.75">
      <c r="A303" s="35" t="s">
        <v>59</v>
      </c>
      <c r="E303" s="40" t="s">
        <v>5</v>
      </c>
    </row>
    <row r="304" spans="1:5" ht="12.75">
      <c r="A304" t="s">
        <v>60</v>
      </c>
      <c r="E304" s="39" t="s">
        <v>7126</v>
      </c>
    </row>
    <row r="305" spans="1:16" ht="12.75">
      <c r="A305" t="s">
        <v>50</v>
      </c>
      <c s="34" t="s">
        <v>376</v>
      </c>
      <c s="34" t="s">
        <v>7285</v>
      </c>
      <c s="35" t="s">
        <v>5</v>
      </c>
      <c s="6" t="s">
        <v>7286</v>
      </c>
      <c s="36" t="s">
        <v>3559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56</v>
      </c>
      <c>
        <f>(M305*21)/100</f>
      </c>
      <c t="s">
        <v>28</v>
      </c>
    </row>
    <row r="306" spans="1:5" ht="12.75">
      <c r="A306" s="35" t="s">
        <v>57</v>
      </c>
      <c r="E306" s="39" t="s">
        <v>5</v>
      </c>
    </row>
    <row r="307" spans="1:5" ht="12.75">
      <c r="A307" s="35" t="s">
        <v>59</v>
      </c>
      <c r="E307" s="40" t="s">
        <v>5</v>
      </c>
    </row>
    <row r="308" spans="1:5" ht="12.75">
      <c r="A308" t="s">
        <v>60</v>
      </c>
      <c r="E308" s="39" t="s">
        <v>7126</v>
      </c>
    </row>
    <row r="309" spans="1:16" ht="12.75">
      <c r="A309" t="s">
        <v>50</v>
      </c>
      <c s="34" t="s">
        <v>379</v>
      </c>
      <c s="34" t="s">
        <v>7287</v>
      </c>
      <c s="35" t="s">
        <v>5</v>
      </c>
      <c s="6" t="s">
        <v>7288</v>
      </c>
      <c s="36" t="s">
        <v>3559</v>
      </c>
      <c s="37">
        <v>3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56</v>
      </c>
      <c>
        <f>(M309*21)/100</f>
      </c>
      <c t="s">
        <v>28</v>
      </c>
    </row>
    <row r="310" spans="1:5" ht="12.75">
      <c r="A310" s="35" t="s">
        <v>57</v>
      </c>
      <c r="E310" s="39" t="s">
        <v>5</v>
      </c>
    </row>
    <row r="311" spans="1:5" ht="12.75">
      <c r="A311" s="35" t="s">
        <v>59</v>
      </c>
      <c r="E311" s="40" t="s">
        <v>5</v>
      </c>
    </row>
    <row r="312" spans="1:5" ht="12.75">
      <c r="A312" t="s">
        <v>60</v>
      </c>
      <c r="E312" s="39" t="s">
        <v>7126</v>
      </c>
    </row>
    <row r="313" spans="1:16" ht="12.75">
      <c r="A313" t="s">
        <v>50</v>
      </c>
      <c s="34" t="s">
        <v>382</v>
      </c>
      <c s="34" t="s">
        <v>7289</v>
      </c>
      <c s="35" t="s">
        <v>5</v>
      </c>
      <c s="6" t="s">
        <v>7290</v>
      </c>
      <c s="36" t="s">
        <v>3559</v>
      </c>
      <c s="37">
        <v>3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56</v>
      </c>
      <c>
        <f>(M313*21)/100</f>
      </c>
      <c t="s">
        <v>28</v>
      </c>
    </row>
    <row r="314" spans="1:5" ht="12.75">
      <c r="A314" s="35" t="s">
        <v>57</v>
      </c>
      <c r="E314" s="39" t="s">
        <v>5</v>
      </c>
    </row>
    <row r="315" spans="1:5" ht="12.75">
      <c r="A315" s="35" t="s">
        <v>59</v>
      </c>
      <c r="E315" s="40" t="s">
        <v>5</v>
      </c>
    </row>
    <row r="316" spans="1:5" ht="12.75">
      <c r="A316" t="s">
        <v>60</v>
      </c>
      <c r="E316" s="39" t="s">
        <v>7126</v>
      </c>
    </row>
    <row r="317" spans="1:16" ht="12.75">
      <c r="A317" t="s">
        <v>50</v>
      </c>
      <c s="34" t="s">
        <v>385</v>
      </c>
      <c s="34" t="s">
        <v>7291</v>
      </c>
      <c s="35" t="s">
        <v>5</v>
      </c>
      <c s="6" t="s">
        <v>7292</v>
      </c>
      <c s="36" t="s">
        <v>3559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56</v>
      </c>
      <c>
        <f>(M317*21)/100</f>
      </c>
      <c t="s">
        <v>28</v>
      </c>
    </row>
    <row r="318" spans="1:5" ht="12.75">
      <c r="A318" s="35" t="s">
        <v>57</v>
      </c>
      <c r="E318" s="39" t="s">
        <v>5</v>
      </c>
    </row>
    <row r="319" spans="1:5" ht="12.75">
      <c r="A319" s="35" t="s">
        <v>59</v>
      </c>
      <c r="E319" s="40" t="s">
        <v>5</v>
      </c>
    </row>
    <row r="320" spans="1:5" ht="12.75">
      <c r="A320" t="s">
        <v>60</v>
      </c>
      <c r="E320" s="39" t="s">
        <v>7126</v>
      </c>
    </row>
    <row r="321" spans="1:16" ht="12.75">
      <c r="A321" t="s">
        <v>50</v>
      </c>
      <c s="34" t="s">
        <v>388</v>
      </c>
      <c s="34" t="s">
        <v>7293</v>
      </c>
      <c s="35" t="s">
        <v>5</v>
      </c>
      <c s="6" t="s">
        <v>7294</v>
      </c>
      <c s="36" t="s">
        <v>79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56</v>
      </c>
      <c>
        <f>(M321*21)/100</f>
      </c>
      <c t="s">
        <v>28</v>
      </c>
    </row>
    <row r="322" spans="1:5" ht="12.75">
      <c r="A322" s="35" t="s">
        <v>57</v>
      </c>
      <c r="E322" s="39" t="s">
        <v>5</v>
      </c>
    </row>
    <row r="323" spans="1:5" ht="12.75">
      <c r="A323" s="35" t="s">
        <v>59</v>
      </c>
      <c r="E323" s="40" t="s">
        <v>5</v>
      </c>
    </row>
    <row r="324" spans="1:5" ht="12.75">
      <c r="A324" t="s">
        <v>60</v>
      </c>
      <c r="E324" s="39" t="s">
        <v>7126</v>
      </c>
    </row>
    <row r="325" spans="1:16" ht="25.5">
      <c r="A325" t="s">
        <v>50</v>
      </c>
      <c s="34" t="s">
        <v>391</v>
      </c>
      <c s="34" t="s">
        <v>7295</v>
      </c>
      <c s="35" t="s">
        <v>5</v>
      </c>
      <c s="6" t="s">
        <v>7296</v>
      </c>
      <c s="36" t="s">
        <v>3559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56</v>
      </c>
      <c>
        <f>(M325*21)/100</f>
      </c>
      <c t="s">
        <v>28</v>
      </c>
    </row>
    <row r="326" spans="1:5" ht="12.75">
      <c r="A326" s="35" t="s">
        <v>57</v>
      </c>
      <c r="E326" s="39" t="s">
        <v>5</v>
      </c>
    </row>
    <row r="327" spans="1:5" ht="12.75">
      <c r="A327" s="35" t="s">
        <v>59</v>
      </c>
      <c r="E327" s="40" t="s">
        <v>5</v>
      </c>
    </row>
    <row r="328" spans="1:5" ht="12.75">
      <c r="A328" t="s">
        <v>60</v>
      </c>
      <c r="E328" s="39" t="s">
        <v>7126</v>
      </c>
    </row>
    <row r="329" spans="1:16" ht="25.5">
      <c r="A329" t="s">
        <v>50</v>
      </c>
      <c s="34" t="s">
        <v>394</v>
      </c>
      <c s="34" t="s">
        <v>7297</v>
      </c>
      <c s="35" t="s">
        <v>5</v>
      </c>
      <c s="6" t="s">
        <v>7298</v>
      </c>
      <c s="36" t="s">
        <v>3559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56</v>
      </c>
      <c>
        <f>(M329*21)/100</f>
      </c>
      <c t="s">
        <v>28</v>
      </c>
    </row>
    <row r="330" spans="1:5" ht="12.75">
      <c r="A330" s="35" t="s">
        <v>57</v>
      </c>
      <c r="E330" s="39" t="s">
        <v>5</v>
      </c>
    </row>
    <row r="331" spans="1:5" ht="12.75">
      <c r="A331" s="35" t="s">
        <v>59</v>
      </c>
      <c r="E331" s="40" t="s">
        <v>5</v>
      </c>
    </row>
    <row r="332" spans="1:5" ht="12.75">
      <c r="A332" t="s">
        <v>60</v>
      </c>
      <c r="E332" s="39" t="s">
        <v>7126</v>
      </c>
    </row>
    <row r="333" spans="1:16" ht="12.75">
      <c r="A333" t="s">
        <v>50</v>
      </c>
      <c s="34" t="s">
        <v>395</v>
      </c>
      <c s="34" t="s">
        <v>7299</v>
      </c>
      <c s="35" t="s">
        <v>5</v>
      </c>
      <c s="6" t="s">
        <v>7300</v>
      </c>
      <c s="36" t="s">
        <v>3559</v>
      </c>
      <c s="37">
        <v>2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56</v>
      </c>
      <c>
        <f>(M333*21)/100</f>
      </c>
      <c t="s">
        <v>28</v>
      </c>
    </row>
    <row r="334" spans="1:5" ht="12.75">
      <c r="A334" s="35" t="s">
        <v>57</v>
      </c>
      <c r="E334" s="39" t="s">
        <v>5</v>
      </c>
    </row>
    <row r="335" spans="1:5" ht="12.75">
      <c r="A335" s="35" t="s">
        <v>59</v>
      </c>
      <c r="E335" s="40" t="s">
        <v>5</v>
      </c>
    </row>
    <row r="336" spans="1:5" ht="12.75">
      <c r="A336" t="s">
        <v>60</v>
      </c>
      <c r="E336" s="39" t="s">
        <v>7126</v>
      </c>
    </row>
    <row r="337" spans="1:16" ht="12.75">
      <c r="A337" t="s">
        <v>50</v>
      </c>
      <c s="34" t="s">
        <v>396</v>
      </c>
      <c s="34" t="s">
        <v>7301</v>
      </c>
      <c s="35" t="s">
        <v>5</v>
      </c>
      <c s="6" t="s">
        <v>7302</v>
      </c>
      <c s="36" t="s">
        <v>3559</v>
      </c>
      <c s="37">
        <v>7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56</v>
      </c>
      <c>
        <f>(M337*21)/100</f>
      </c>
      <c t="s">
        <v>28</v>
      </c>
    </row>
    <row r="338" spans="1:5" ht="12.75">
      <c r="A338" s="35" t="s">
        <v>57</v>
      </c>
      <c r="E338" s="39" t="s">
        <v>5</v>
      </c>
    </row>
    <row r="339" spans="1:5" ht="12.75">
      <c r="A339" s="35" t="s">
        <v>59</v>
      </c>
      <c r="E339" s="40" t="s">
        <v>5</v>
      </c>
    </row>
    <row r="340" spans="1:5" ht="12.75">
      <c r="A340" t="s">
        <v>60</v>
      </c>
      <c r="E340" s="39" t="s">
        <v>7126</v>
      </c>
    </row>
    <row r="341" spans="1:16" ht="12.75">
      <c r="A341" t="s">
        <v>50</v>
      </c>
      <c s="34" t="s">
        <v>399</v>
      </c>
      <c s="34" t="s">
        <v>7303</v>
      </c>
      <c s="35" t="s">
        <v>5</v>
      </c>
      <c s="6" t="s">
        <v>7304</v>
      </c>
      <c s="36" t="s">
        <v>3559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56</v>
      </c>
      <c>
        <f>(M341*21)/100</f>
      </c>
      <c t="s">
        <v>28</v>
      </c>
    </row>
    <row r="342" spans="1:5" ht="12.75">
      <c r="A342" s="35" t="s">
        <v>57</v>
      </c>
      <c r="E342" s="39" t="s">
        <v>5</v>
      </c>
    </row>
    <row r="343" spans="1:5" ht="12.75">
      <c r="A343" s="35" t="s">
        <v>59</v>
      </c>
      <c r="E343" s="40" t="s">
        <v>5</v>
      </c>
    </row>
    <row r="344" spans="1:5" ht="12.75">
      <c r="A344" t="s">
        <v>60</v>
      </c>
      <c r="E344" s="39" t="s">
        <v>7126</v>
      </c>
    </row>
    <row r="345" spans="1:16" ht="12.75">
      <c r="A345" t="s">
        <v>50</v>
      </c>
      <c s="34" t="s">
        <v>400</v>
      </c>
      <c s="34" t="s">
        <v>7305</v>
      </c>
      <c s="35" t="s">
        <v>5</v>
      </c>
      <c s="6" t="s">
        <v>7306</v>
      </c>
      <c s="36" t="s">
        <v>3559</v>
      </c>
      <c s="37">
        <v>3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56</v>
      </c>
      <c>
        <f>(M345*21)/100</f>
      </c>
      <c t="s">
        <v>28</v>
      </c>
    </row>
    <row r="346" spans="1:5" ht="12.75">
      <c r="A346" s="35" t="s">
        <v>57</v>
      </c>
      <c r="E346" s="39" t="s">
        <v>5</v>
      </c>
    </row>
    <row r="347" spans="1:5" ht="12.75">
      <c r="A347" s="35" t="s">
        <v>59</v>
      </c>
      <c r="E347" s="40" t="s">
        <v>5</v>
      </c>
    </row>
    <row r="348" spans="1:5" ht="12.75">
      <c r="A348" t="s">
        <v>60</v>
      </c>
      <c r="E348" s="39" t="s">
        <v>7126</v>
      </c>
    </row>
    <row r="349" spans="1:16" ht="12.75">
      <c r="A349" t="s">
        <v>50</v>
      </c>
      <c s="34" t="s">
        <v>401</v>
      </c>
      <c s="34" t="s">
        <v>7307</v>
      </c>
      <c s="35" t="s">
        <v>5</v>
      </c>
      <c s="6" t="s">
        <v>7308</v>
      </c>
      <c s="36" t="s">
        <v>3559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56</v>
      </c>
      <c>
        <f>(M349*21)/100</f>
      </c>
      <c t="s">
        <v>28</v>
      </c>
    </row>
    <row r="350" spans="1:5" ht="12.75">
      <c r="A350" s="35" t="s">
        <v>57</v>
      </c>
      <c r="E350" s="39" t="s">
        <v>5</v>
      </c>
    </row>
    <row r="351" spans="1:5" ht="12.75">
      <c r="A351" s="35" t="s">
        <v>59</v>
      </c>
      <c r="E351" s="40" t="s">
        <v>5</v>
      </c>
    </row>
    <row r="352" spans="1:5" ht="12.75">
      <c r="A352" t="s">
        <v>60</v>
      </c>
      <c r="E352" s="39" t="s">
        <v>7126</v>
      </c>
    </row>
    <row r="353" spans="1:16" ht="25.5">
      <c r="A353" t="s">
        <v>50</v>
      </c>
      <c s="34" t="s">
        <v>404</v>
      </c>
      <c s="34" t="s">
        <v>7309</v>
      </c>
      <c s="35" t="s">
        <v>5</v>
      </c>
      <c s="6" t="s">
        <v>7310</v>
      </c>
      <c s="36" t="s">
        <v>3559</v>
      </c>
      <c s="37">
        <v>2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56</v>
      </c>
      <c>
        <f>(M353*21)/100</f>
      </c>
      <c t="s">
        <v>28</v>
      </c>
    </row>
    <row r="354" spans="1:5" ht="12.75">
      <c r="A354" s="35" t="s">
        <v>57</v>
      </c>
      <c r="E354" s="39" t="s">
        <v>5</v>
      </c>
    </row>
    <row r="355" spans="1:5" ht="12.75">
      <c r="A355" s="35" t="s">
        <v>59</v>
      </c>
      <c r="E355" s="40" t="s">
        <v>5</v>
      </c>
    </row>
    <row r="356" spans="1:5" ht="12.75">
      <c r="A356" t="s">
        <v>60</v>
      </c>
      <c r="E356" s="39" t="s">
        <v>7126</v>
      </c>
    </row>
    <row r="357" spans="1:16" ht="12.75">
      <c r="A357" t="s">
        <v>50</v>
      </c>
      <c s="34" t="s">
        <v>407</v>
      </c>
      <c s="34" t="s">
        <v>7311</v>
      </c>
      <c s="35" t="s">
        <v>5</v>
      </c>
      <c s="6" t="s">
        <v>7312</v>
      </c>
      <c s="36" t="s">
        <v>3559</v>
      </c>
      <c s="37">
        <v>5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56</v>
      </c>
      <c>
        <f>(M357*21)/100</f>
      </c>
      <c t="s">
        <v>28</v>
      </c>
    </row>
    <row r="358" spans="1:5" ht="12.75">
      <c r="A358" s="35" t="s">
        <v>57</v>
      </c>
      <c r="E358" s="39" t="s">
        <v>5</v>
      </c>
    </row>
    <row r="359" spans="1:5" ht="12.75">
      <c r="A359" s="35" t="s">
        <v>59</v>
      </c>
      <c r="E359" s="40" t="s">
        <v>5</v>
      </c>
    </row>
    <row r="360" spans="1:5" ht="12.75">
      <c r="A360" t="s">
        <v>60</v>
      </c>
      <c r="E360" s="39" t="s">
        <v>7126</v>
      </c>
    </row>
    <row r="361" spans="1:13" ht="12.75">
      <c r="A361" t="s">
        <v>47</v>
      </c>
      <c r="C361" s="31" t="s">
        <v>85</v>
      </c>
      <c r="E361" s="33" t="s">
        <v>7313</v>
      </c>
      <c r="J361" s="32">
        <f>0</f>
      </c>
      <c s="32">
        <f>0</f>
      </c>
      <c s="32">
        <f>0+L362+L366</f>
      </c>
      <c s="32">
        <f>0+M362+M366</f>
      </c>
    </row>
    <row r="362" spans="1:16" ht="25.5">
      <c r="A362" t="s">
        <v>50</v>
      </c>
      <c s="34" t="s">
        <v>410</v>
      </c>
      <c s="34" t="s">
        <v>7314</v>
      </c>
      <c s="35" t="s">
        <v>5</v>
      </c>
      <c s="6" t="s">
        <v>7315</v>
      </c>
      <c s="36" t="s">
        <v>1281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56</v>
      </c>
      <c>
        <f>(M362*21)/100</f>
      </c>
      <c t="s">
        <v>28</v>
      </c>
    </row>
    <row r="363" spans="1:5" ht="12.75">
      <c r="A363" s="35" t="s">
        <v>57</v>
      </c>
      <c r="E363" s="39" t="s">
        <v>5</v>
      </c>
    </row>
    <row r="364" spans="1:5" ht="12.75">
      <c r="A364" s="35" t="s">
        <v>59</v>
      </c>
      <c r="E364" s="40" t="s">
        <v>5</v>
      </c>
    </row>
    <row r="365" spans="1:5" ht="12.75">
      <c r="A365" t="s">
        <v>60</v>
      </c>
      <c r="E365" s="39" t="s">
        <v>7126</v>
      </c>
    </row>
    <row r="366" spans="1:16" ht="12.75">
      <c r="A366" t="s">
        <v>50</v>
      </c>
      <c s="34" t="s">
        <v>413</v>
      </c>
      <c s="34" t="s">
        <v>7316</v>
      </c>
      <c s="35" t="s">
        <v>5</v>
      </c>
      <c s="6" t="s">
        <v>7317</v>
      </c>
      <c s="36" t="s">
        <v>1281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56</v>
      </c>
      <c>
        <f>(M366*21)/100</f>
      </c>
      <c t="s">
        <v>28</v>
      </c>
    </row>
    <row r="367" spans="1:5" ht="12.75">
      <c r="A367" s="35" t="s">
        <v>57</v>
      </c>
      <c r="E367" s="39" t="s">
        <v>5</v>
      </c>
    </row>
    <row r="368" spans="1:5" ht="12.75">
      <c r="A368" s="35" t="s">
        <v>59</v>
      </c>
      <c r="E368" s="40" t="s">
        <v>5</v>
      </c>
    </row>
    <row r="369" spans="1:5" ht="12.75">
      <c r="A369" t="s">
        <v>60</v>
      </c>
      <c r="E369" s="39" t="s">
        <v>7126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COUNTIFS(L8:L127,"=0",A8:A127,"P")+COUNTIFS(L8:L127,"",A8:A127,"P")+SUM(Q8:Q127)</f>
      </c>
    </row>
    <row r="8" spans="1:13" ht="12.75">
      <c r="A8" t="s">
        <v>45</v>
      </c>
      <c r="C8" s="28" t="s">
        <v>900</v>
      </c>
      <c r="E8" s="30" t="s">
        <v>899</v>
      </c>
      <c r="J8" s="29">
        <f>0+J9+J126</f>
      </c>
      <c s="29">
        <f>0+K9+K126</f>
      </c>
      <c s="29">
        <f>0+L9+L126</f>
      </c>
      <c s="29">
        <f>0+M9+M126</f>
      </c>
    </row>
    <row r="9" spans="1:13" ht="12.75">
      <c r="A9" t="s">
        <v>47</v>
      </c>
      <c r="C9" s="31" t="s">
        <v>51</v>
      </c>
      <c r="E9" s="33" t="s">
        <v>631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25.5">
      <c r="A10" t="s">
        <v>50</v>
      </c>
      <c s="34" t="s">
        <v>51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38.25">
      <c r="A14" t="s">
        <v>50</v>
      </c>
      <c s="34" t="s">
        <v>28</v>
      </c>
      <c s="34" t="s">
        <v>796</v>
      </c>
      <c s="35" t="s">
        <v>5</v>
      </c>
      <c s="6" t="s">
        <v>797</v>
      </c>
      <c s="36" t="s">
        <v>79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12.75">
      <c r="A18" t="s">
        <v>50</v>
      </c>
      <c s="34" t="s">
        <v>26</v>
      </c>
      <c s="34" t="s">
        <v>819</v>
      </c>
      <c s="35" t="s">
        <v>5</v>
      </c>
      <c s="6" t="s">
        <v>124</v>
      </c>
      <c s="36" t="s">
        <v>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104</v>
      </c>
      <c s="35" t="s">
        <v>5</v>
      </c>
      <c s="6" t="s">
        <v>105</v>
      </c>
      <c s="36" t="s">
        <v>106</v>
      </c>
      <c s="37">
        <v>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107</v>
      </c>
    </row>
    <row r="24" spans="1:5" ht="25.5">
      <c r="A24" s="35" t="s">
        <v>59</v>
      </c>
      <c r="E24" s="40" t="s">
        <v>108</v>
      </c>
    </row>
    <row r="25" spans="1:5" ht="114.75">
      <c r="A25" t="s">
        <v>60</v>
      </c>
      <c r="E25" s="39" t="s">
        <v>109</v>
      </c>
    </row>
    <row r="26" spans="1:16" ht="12.75">
      <c r="A26" t="s">
        <v>50</v>
      </c>
      <c s="34" t="s">
        <v>74</v>
      </c>
      <c s="34" t="s">
        <v>901</v>
      </c>
      <c s="35" t="s">
        <v>5</v>
      </c>
      <c s="6" t="s">
        <v>902</v>
      </c>
      <c s="36" t="s">
        <v>174</v>
      </c>
      <c s="37">
        <v>0.2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71</v>
      </c>
    </row>
    <row r="30" spans="1:16" ht="12.75">
      <c r="A30" t="s">
        <v>50</v>
      </c>
      <c s="34" t="s">
        <v>27</v>
      </c>
      <c s="34" t="s">
        <v>644</v>
      </c>
      <c s="35" t="s">
        <v>5</v>
      </c>
      <c s="6" t="s">
        <v>645</v>
      </c>
      <c s="36" t="s">
        <v>174</v>
      </c>
      <c s="37">
        <v>0.2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71</v>
      </c>
    </row>
    <row r="34" spans="1:16" ht="12.75">
      <c r="A34" t="s">
        <v>50</v>
      </c>
      <c s="34" t="s">
        <v>65</v>
      </c>
      <c s="34" t="s">
        <v>646</v>
      </c>
      <c s="35" t="s">
        <v>5</v>
      </c>
      <c s="6" t="s">
        <v>647</v>
      </c>
      <c s="36" t="s">
        <v>79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71</v>
      </c>
    </row>
    <row r="38" spans="1:16" ht="12.75">
      <c r="A38" t="s">
        <v>50</v>
      </c>
      <c s="34" t="s">
        <v>82</v>
      </c>
      <c s="34" t="s">
        <v>648</v>
      </c>
      <c s="35" t="s">
        <v>5</v>
      </c>
      <c s="6" t="s">
        <v>649</v>
      </c>
      <c s="36" t="s">
        <v>79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71</v>
      </c>
    </row>
    <row r="42" spans="1:16" ht="12.75">
      <c r="A42" t="s">
        <v>50</v>
      </c>
      <c s="34" t="s">
        <v>85</v>
      </c>
      <c s="34" t="s">
        <v>903</v>
      </c>
      <c s="35" t="s">
        <v>5</v>
      </c>
      <c s="6" t="s">
        <v>904</v>
      </c>
      <c s="36" t="s">
        <v>79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71</v>
      </c>
    </row>
    <row r="46" spans="1:16" ht="12.75">
      <c r="A46" t="s">
        <v>50</v>
      </c>
      <c s="34" t="s">
        <v>88</v>
      </c>
      <c s="34" t="s">
        <v>905</v>
      </c>
      <c s="35" t="s">
        <v>5</v>
      </c>
      <c s="6" t="s">
        <v>906</v>
      </c>
      <c s="36" t="s">
        <v>79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634</v>
      </c>
    </row>
    <row r="49" spans="1:5" ht="12.75">
      <c r="A49" t="s">
        <v>60</v>
      </c>
      <c r="E49" s="39" t="s">
        <v>71</v>
      </c>
    </row>
    <row r="50" spans="1:16" ht="25.5">
      <c r="A50" t="s">
        <v>50</v>
      </c>
      <c s="34" t="s">
        <v>91</v>
      </c>
      <c s="34" t="s">
        <v>907</v>
      </c>
      <c s="35" t="s">
        <v>5</v>
      </c>
      <c s="6" t="s">
        <v>908</v>
      </c>
      <c s="36" t="s">
        <v>79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635</v>
      </c>
    </row>
    <row r="54" spans="1:16" ht="25.5">
      <c r="A54" t="s">
        <v>50</v>
      </c>
      <c s="34" t="s">
        <v>94</v>
      </c>
      <c s="34" t="s">
        <v>909</v>
      </c>
      <c s="35" t="s">
        <v>5</v>
      </c>
      <c s="6" t="s">
        <v>910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635</v>
      </c>
    </row>
    <row r="58" spans="1:16" ht="12.75">
      <c r="A58" t="s">
        <v>50</v>
      </c>
      <c s="34" t="s">
        <v>97</v>
      </c>
      <c s="34" t="s">
        <v>911</v>
      </c>
      <c s="35" t="s">
        <v>5</v>
      </c>
      <c s="6" t="s">
        <v>912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635</v>
      </c>
    </row>
    <row r="62" spans="1:16" ht="25.5">
      <c r="A62" t="s">
        <v>50</v>
      </c>
      <c s="34" t="s">
        <v>100</v>
      </c>
      <c s="34" t="s">
        <v>913</v>
      </c>
      <c s="35" t="s">
        <v>5</v>
      </c>
      <c s="6" t="s">
        <v>914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635</v>
      </c>
    </row>
    <row r="66" spans="1:16" ht="12.75">
      <c r="A66" t="s">
        <v>50</v>
      </c>
      <c s="34" t="s">
        <v>103</v>
      </c>
      <c s="34" t="s">
        <v>915</v>
      </c>
      <c s="35" t="s">
        <v>5</v>
      </c>
      <c s="6" t="s">
        <v>916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635</v>
      </c>
    </row>
    <row r="70" spans="1:16" ht="25.5">
      <c r="A70" t="s">
        <v>50</v>
      </c>
      <c s="34" t="s">
        <v>110</v>
      </c>
      <c s="34" t="s">
        <v>917</v>
      </c>
      <c s="35" t="s">
        <v>5</v>
      </c>
      <c s="6" t="s">
        <v>918</v>
      </c>
      <c s="36" t="s">
        <v>79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635</v>
      </c>
    </row>
    <row r="74" spans="1:16" ht="25.5">
      <c r="A74" t="s">
        <v>50</v>
      </c>
      <c s="34" t="s">
        <v>113</v>
      </c>
      <c s="34" t="s">
        <v>919</v>
      </c>
      <c s="35" t="s">
        <v>5</v>
      </c>
      <c s="6" t="s">
        <v>920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635</v>
      </c>
    </row>
    <row r="78" spans="1:16" ht="25.5">
      <c r="A78" t="s">
        <v>50</v>
      </c>
      <c s="34" t="s">
        <v>116</v>
      </c>
      <c s="34" t="s">
        <v>921</v>
      </c>
      <c s="35" t="s">
        <v>5</v>
      </c>
      <c s="6" t="s">
        <v>922</v>
      </c>
      <c s="36" t="s">
        <v>79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635</v>
      </c>
    </row>
    <row r="82" spans="1:16" ht="25.5">
      <c r="A82" t="s">
        <v>50</v>
      </c>
      <c s="34" t="s">
        <v>119</v>
      </c>
      <c s="34" t="s">
        <v>923</v>
      </c>
      <c s="35" t="s">
        <v>5</v>
      </c>
      <c s="6" t="s">
        <v>924</v>
      </c>
      <c s="36" t="s">
        <v>79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635</v>
      </c>
    </row>
    <row r="86" spans="1:16" ht="12.75">
      <c r="A86" t="s">
        <v>50</v>
      </c>
      <c s="34" t="s">
        <v>122</v>
      </c>
      <c s="34" t="s">
        <v>925</v>
      </c>
      <c s="35" t="s">
        <v>5</v>
      </c>
      <c s="6" t="s">
        <v>926</v>
      </c>
      <c s="36" t="s">
        <v>79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71</v>
      </c>
    </row>
    <row r="90" spans="1:16" ht="12.75">
      <c r="A90" t="s">
        <v>50</v>
      </c>
      <c s="34" t="s">
        <v>125</v>
      </c>
      <c s="34" t="s">
        <v>927</v>
      </c>
      <c s="35" t="s">
        <v>5</v>
      </c>
      <c s="6" t="s">
        <v>928</v>
      </c>
      <c s="36" t="s">
        <v>79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634</v>
      </c>
    </row>
    <row r="93" spans="1:5" ht="12.75">
      <c r="A93" t="s">
        <v>60</v>
      </c>
      <c r="E93" s="39" t="s">
        <v>71</v>
      </c>
    </row>
    <row r="94" spans="1:16" ht="25.5">
      <c r="A94" t="s">
        <v>50</v>
      </c>
      <c s="34" t="s">
        <v>128</v>
      </c>
      <c s="34" t="s">
        <v>929</v>
      </c>
      <c s="35" t="s">
        <v>5</v>
      </c>
      <c s="6" t="s">
        <v>930</v>
      </c>
      <c s="36" t="s">
        <v>79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56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12.75">
      <c r="A97" t="s">
        <v>60</v>
      </c>
      <c r="E97" s="39" t="s">
        <v>71</v>
      </c>
    </row>
    <row r="98" spans="1:16" ht="12.75">
      <c r="A98" t="s">
        <v>50</v>
      </c>
      <c s="34" t="s">
        <v>179</v>
      </c>
      <c s="34" t="s">
        <v>931</v>
      </c>
      <c s="35" t="s">
        <v>5</v>
      </c>
      <c s="6" t="s">
        <v>932</v>
      </c>
      <c s="36" t="s">
        <v>79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56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12.75">
      <c r="A101" t="s">
        <v>60</v>
      </c>
      <c r="E101" s="39" t="s">
        <v>71</v>
      </c>
    </row>
    <row r="102" spans="1:16" ht="25.5">
      <c r="A102" t="s">
        <v>50</v>
      </c>
      <c s="34" t="s">
        <v>180</v>
      </c>
      <c s="34" t="s">
        <v>933</v>
      </c>
      <c s="35" t="s">
        <v>5</v>
      </c>
      <c s="6" t="s">
        <v>934</v>
      </c>
      <c s="36" t="s">
        <v>106</v>
      </c>
      <c s="37">
        <v>24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56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127.5">
      <c r="A105" t="s">
        <v>60</v>
      </c>
      <c r="E105" s="39" t="s">
        <v>935</v>
      </c>
    </row>
    <row r="106" spans="1:16" ht="12.75">
      <c r="A106" t="s">
        <v>50</v>
      </c>
      <c s="34" t="s">
        <v>184</v>
      </c>
      <c s="34" t="s">
        <v>936</v>
      </c>
      <c s="35" t="s">
        <v>5</v>
      </c>
      <c s="6" t="s">
        <v>937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56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634</v>
      </c>
    </row>
    <row r="109" spans="1:5" ht="12.75">
      <c r="A109" t="s">
        <v>60</v>
      </c>
      <c r="E109" s="39" t="s">
        <v>635</v>
      </c>
    </row>
    <row r="110" spans="1:16" ht="12.75">
      <c r="A110" t="s">
        <v>50</v>
      </c>
      <c s="34" t="s">
        <v>187</v>
      </c>
      <c s="34" t="s">
        <v>938</v>
      </c>
      <c s="35" t="s">
        <v>5</v>
      </c>
      <c s="6" t="s">
        <v>939</v>
      </c>
      <c s="36" t="s">
        <v>106</v>
      </c>
      <c s="37">
        <v>32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56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634</v>
      </c>
    </row>
    <row r="113" spans="1:5" ht="127.5">
      <c r="A113" t="s">
        <v>60</v>
      </c>
      <c r="E113" s="39" t="s">
        <v>935</v>
      </c>
    </row>
    <row r="114" spans="1:16" ht="12.75">
      <c r="A114" t="s">
        <v>50</v>
      </c>
      <c s="34" t="s">
        <v>190</v>
      </c>
      <c s="34" t="s">
        <v>940</v>
      </c>
      <c s="35" t="s">
        <v>5</v>
      </c>
      <c s="6" t="s">
        <v>941</v>
      </c>
      <c s="36" t="s">
        <v>106</v>
      </c>
      <c s="37">
        <v>64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56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634</v>
      </c>
    </row>
    <row r="117" spans="1:5" ht="127.5">
      <c r="A117" t="s">
        <v>60</v>
      </c>
      <c r="E117" s="39" t="s">
        <v>935</v>
      </c>
    </row>
    <row r="118" spans="1:16" ht="25.5">
      <c r="A118" t="s">
        <v>50</v>
      </c>
      <c s="34" t="s">
        <v>193</v>
      </c>
      <c s="34" t="s">
        <v>942</v>
      </c>
      <c s="35" t="s">
        <v>5</v>
      </c>
      <c s="6" t="s">
        <v>943</v>
      </c>
      <c s="36" t="s">
        <v>79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56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634</v>
      </c>
    </row>
    <row r="121" spans="1:5" ht="216.75">
      <c r="A121" t="s">
        <v>60</v>
      </c>
      <c r="E121" s="39" t="s">
        <v>944</v>
      </c>
    </row>
    <row r="122" spans="1:16" ht="25.5">
      <c r="A122" t="s">
        <v>50</v>
      </c>
      <c s="34" t="s">
        <v>196</v>
      </c>
      <c s="34" t="s">
        <v>945</v>
      </c>
      <c s="35" t="s">
        <v>5</v>
      </c>
      <c s="6" t="s">
        <v>946</v>
      </c>
      <c s="36" t="s">
        <v>947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56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634</v>
      </c>
    </row>
    <row r="125" spans="1:5" ht="216.75">
      <c r="A125" t="s">
        <v>60</v>
      </c>
      <c r="E125" s="39" t="s">
        <v>944</v>
      </c>
    </row>
    <row r="126" spans="1:13" ht="12.75">
      <c r="A126" t="s">
        <v>47</v>
      </c>
      <c r="C126" s="31" t="s">
        <v>28</v>
      </c>
      <c r="E126" s="33" t="s">
        <v>948</v>
      </c>
      <c r="J126" s="32">
        <f>0</f>
      </c>
      <c s="32">
        <f>0</f>
      </c>
      <c s="32">
        <f>0+L127</f>
      </c>
      <c s="32">
        <f>0+M127</f>
      </c>
    </row>
    <row r="127" spans="1:16" ht="38.25">
      <c r="A127" t="s">
        <v>50</v>
      </c>
      <c s="34" t="s">
        <v>199</v>
      </c>
      <c s="34" t="s">
        <v>243</v>
      </c>
      <c s="35" t="s">
        <v>244</v>
      </c>
      <c s="6" t="s">
        <v>949</v>
      </c>
      <c s="36" t="s">
        <v>55</v>
      </c>
      <c s="37">
        <v>0.4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</v>
      </c>
      <c>
        <f>(M127*21)/100</f>
      </c>
      <c t="s">
        <v>28</v>
      </c>
    </row>
    <row r="128" spans="1:5" ht="25.5">
      <c r="A128" s="35" t="s">
        <v>57</v>
      </c>
      <c r="E128" s="39" t="s">
        <v>58</v>
      </c>
    </row>
    <row r="129" spans="1:5" ht="12.75">
      <c r="A129" s="35" t="s">
        <v>59</v>
      </c>
      <c r="E129" s="40" t="s">
        <v>634</v>
      </c>
    </row>
    <row r="130" spans="1:5" ht="242.25">
      <c r="A130" t="s">
        <v>60</v>
      </c>
      <c r="E130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A1:T3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4493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4493</v>
      </c>
      <c r="E4" s="26" t="s">
        <v>4494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COUNTIFS(L8:L370,"=0",A8:A370,"P")+COUNTIFS(L8:L370,"",A8:A370,"P")+SUM(Q8:Q370)</f>
      </c>
    </row>
    <row r="8" spans="1:13" ht="12.75">
      <c r="A8" t="s">
        <v>45</v>
      </c>
      <c r="C8" s="28" t="s">
        <v>7320</v>
      </c>
      <c r="E8" s="30" t="s">
        <v>7319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65</v>
      </c>
      <c r="E9" s="33" t="s">
        <v>7321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</f>
      </c>
    </row>
    <row r="10" spans="1:16" ht="12.75">
      <c r="A10" t="s">
        <v>50</v>
      </c>
      <c s="34" t="s">
        <v>51</v>
      </c>
      <c s="34" t="s">
        <v>7322</v>
      </c>
      <c s="35" t="s">
        <v>5</v>
      </c>
      <c s="6" t="s">
        <v>7323</v>
      </c>
      <c s="36" t="s">
        <v>3559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7324</v>
      </c>
      <c>
        <f>(M10*21)/100</f>
      </c>
      <c t="s">
        <v>28</v>
      </c>
    </row>
    <row r="11" spans="1:5" ht="255">
      <c r="A11" s="35" t="s">
        <v>57</v>
      </c>
      <c r="E11" s="39" t="s">
        <v>7325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7126</v>
      </c>
    </row>
    <row r="14" spans="1:16" ht="12.75">
      <c r="A14" t="s">
        <v>50</v>
      </c>
      <c s="34" t="s">
        <v>28</v>
      </c>
      <c s="34" t="s">
        <v>7326</v>
      </c>
      <c s="35" t="s">
        <v>5</v>
      </c>
      <c s="6" t="s">
        <v>7327</v>
      </c>
      <c s="36" t="s">
        <v>3559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7324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5</v>
      </c>
    </row>
    <row r="17" spans="1:5" ht="12.75">
      <c r="A17" t="s">
        <v>60</v>
      </c>
      <c r="E17" s="39" t="s">
        <v>7126</v>
      </c>
    </row>
    <row r="18" spans="1:16" ht="12.75">
      <c r="A18" t="s">
        <v>50</v>
      </c>
      <c s="34" t="s">
        <v>26</v>
      </c>
      <c s="34" t="s">
        <v>7328</v>
      </c>
      <c s="35" t="s">
        <v>5</v>
      </c>
      <c s="6" t="s">
        <v>7329</v>
      </c>
      <c s="36" t="s">
        <v>3559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7324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5</v>
      </c>
    </row>
    <row r="21" spans="1:5" ht="12.75">
      <c r="A21" t="s">
        <v>60</v>
      </c>
      <c r="E21" s="39" t="s">
        <v>7126</v>
      </c>
    </row>
    <row r="22" spans="1:16" ht="12.75">
      <c r="A22" t="s">
        <v>50</v>
      </c>
      <c s="34" t="s">
        <v>4</v>
      </c>
      <c s="34" t="s">
        <v>7330</v>
      </c>
      <c s="35" t="s">
        <v>5</v>
      </c>
      <c s="6" t="s">
        <v>7331</v>
      </c>
      <c s="36" t="s">
        <v>3559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7324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5</v>
      </c>
    </row>
    <row r="25" spans="1:5" ht="12.75">
      <c r="A25" t="s">
        <v>60</v>
      </c>
      <c r="E25" s="39" t="s">
        <v>7332</v>
      </c>
    </row>
    <row r="26" spans="1:16" ht="12.75">
      <c r="A26" t="s">
        <v>50</v>
      </c>
      <c s="34" t="s">
        <v>74</v>
      </c>
      <c s="34" t="s">
        <v>7333</v>
      </c>
      <c s="35" t="s">
        <v>5</v>
      </c>
      <c s="6" t="s">
        <v>7334</v>
      </c>
      <c s="36" t="s">
        <v>3559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7324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5</v>
      </c>
    </row>
    <row r="29" spans="1:5" ht="12.75">
      <c r="A29" t="s">
        <v>60</v>
      </c>
      <c r="E29" s="39" t="s">
        <v>7126</v>
      </c>
    </row>
    <row r="30" spans="1:16" ht="12.75">
      <c r="A30" t="s">
        <v>50</v>
      </c>
      <c s="34" t="s">
        <v>27</v>
      </c>
      <c s="34" t="s">
        <v>7335</v>
      </c>
      <c s="35" t="s">
        <v>5</v>
      </c>
      <c s="6" t="s">
        <v>7336</v>
      </c>
      <c s="36" t="s">
        <v>3559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7324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5</v>
      </c>
    </row>
    <row r="33" spans="1:5" ht="12.75">
      <c r="A33" t="s">
        <v>60</v>
      </c>
      <c r="E33" s="39" t="s">
        <v>7126</v>
      </c>
    </row>
    <row r="34" spans="1:16" ht="12.75">
      <c r="A34" t="s">
        <v>50</v>
      </c>
      <c s="34" t="s">
        <v>65</v>
      </c>
      <c s="34" t="s">
        <v>7337</v>
      </c>
      <c s="35" t="s">
        <v>5</v>
      </c>
      <c s="6" t="s">
        <v>7338</v>
      </c>
      <c s="36" t="s">
        <v>3559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7324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5</v>
      </c>
    </row>
    <row r="37" spans="1:5" ht="12.75">
      <c r="A37" t="s">
        <v>60</v>
      </c>
      <c r="E37" s="39" t="s">
        <v>7126</v>
      </c>
    </row>
    <row r="38" spans="1:16" ht="12.75">
      <c r="A38" t="s">
        <v>50</v>
      </c>
      <c s="34" t="s">
        <v>82</v>
      </c>
      <c s="34" t="s">
        <v>7339</v>
      </c>
      <c s="35" t="s">
        <v>5</v>
      </c>
      <c s="6" t="s">
        <v>7340</v>
      </c>
      <c s="36" t="s">
        <v>3559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7324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5</v>
      </c>
    </row>
    <row r="41" spans="1:5" ht="12.75">
      <c r="A41" t="s">
        <v>60</v>
      </c>
      <c r="E41" s="39" t="s">
        <v>7126</v>
      </c>
    </row>
    <row r="42" spans="1:16" ht="12.75">
      <c r="A42" t="s">
        <v>50</v>
      </c>
      <c s="34" t="s">
        <v>85</v>
      </c>
      <c s="34" t="s">
        <v>7341</v>
      </c>
      <c s="35" t="s">
        <v>5</v>
      </c>
      <c s="6" t="s">
        <v>7342</v>
      </c>
      <c s="36" t="s">
        <v>3559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7324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5</v>
      </c>
    </row>
    <row r="45" spans="1:5" ht="12.75">
      <c r="A45" t="s">
        <v>60</v>
      </c>
      <c r="E45" s="39" t="s">
        <v>7126</v>
      </c>
    </row>
    <row r="46" spans="1:16" ht="12.75">
      <c r="A46" t="s">
        <v>50</v>
      </c>
      <c s="34" t="s">
        <v>88</v>
      </c>
      <c s="34" t="s">
        <v>7343</v>
      </c>
      <c s="35" t="s">
        <v>5</v>
      </c>
      <c s="6" t="s">
        <v>7344</v>
      </c>
      <c s="36" t="s">
        <v>3559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7324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5</v>
      </c>
    </row>
    <row r="49" spans="1:5" ht="12.75">
      <c r="A49" t="s">
        <v>60</v>
      </c>
      <c r="E49" s="39" t="s">
        <v>7126</v>
      </c>
    </row>
    <row r="50" spans="1:16" ht="12.75">
      <c r="A50" t="s">
        <v>50</v>
      </c>
      <c s="34" t="s">
        <v>91</v>
      </c>
      <c s="34" t="s">
        <v>7345</v>
      </c>
      <c s="35" t="s">
        <v>5</v>
      </c>
      <c s="6" t="s">
        <v>7346</v>
      </c>
      <c s="36" t="s">
        <v>3559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7324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5</v>
      </c>
    </row>
    <row r="53" spans="1:5" ht="12.75">
      <c r="A53" t="s">
        <v>60</v>
      </c>
      <c r="E53" s="39" t="s">
        <v>7126</v>
      </c>
    </row>
    <row r="54" spans="1:16" ht="12.75">
      <c r="A54" t="s">
        <v>50</v>
      </c>
      <c s="34" t="s">
        <v>94</v>
      </c>
      <c s="34" t="s">
        <v>7347</v>
      </c>
      <c s="35" t="s">
        <v>5</v>
      </c>
      <c s="6" t="s">
        <v>7348</v>
      </c>
      <c s="36" t="s">
        <v>3559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7324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5</v>
      </c>
    </row>
    <row r="57" spans="1:5" ht="12.75">
      <c r="A57" t="s">
        <v>60</v>
      </c>
      <c r="E57" s="39" t="s">
        <v>7126</v>
      </c>
    </row>
    <row r="58" spans="1:16" ht="12.75">
      <c r="A58" t="s">
        <v>50</v>
      </c>
      <c s="34" t="s">
        <v>97</v>
      </c>
      <c s="34" t="s">
        <v>7349</v>
      </c>
      <c s="35" t="s">
        <v>5</v>
      </c>
      <c s="6" t="s">
        <v>7350</v>
      </c>
      <c s="36" t="s">
        <v>3559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7324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5</v>
      </c>
    </row>
    <row r="61" spans="1:5" ht="12.75">
      <c r="A61" t="s">
        <v>60</v>
      </c>
      <c r="E61" s="39" t="s">
        <v>7126</v>
      </c>
    </row>
    <row r="62" spans="1:16" ht="12.75">
      <c r="A62" t="s">
        <v>50</v>
      </c>
      <c s="34" t="s">
        <v>100</v>
      </c>
      <c s="34" t="s">
        <v>7351</v>
      </c>
      <c s="35" t="s">
        <v>5</v>
      </c>
      <c s="6" t="s">
        <v>7352</v>
      </c>
      <c s="36" t="s">
        <v>1281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7324</v>
      </c>
      <c>
        <f>(M62*21)/100</f>
      </c>
      <c t="s">
        <v>28</v>
      </c>
    </row>
    <row r="63" spans="1:5" ht="12.75">
      <c r="A63" s="35" t="s">
        <v>57</v>
      </c>
      <c r="E63" s="39" t="s">
        <v>7353</v>
      </c>
    </row>
    <row r="64" spans="1:5" ht="12.75">
      <c r="A64" s="35" t="s">
        <v>59</v>
      </c>
      <c r="E64" s="40" t="s">
        <v>7354</v>
      </c>
    </row>
    <row r="65" spans="1:5" ht="12.75">
      <c r="A65" t="s">
        <v>60</v>
      </c>
      <c r="E65" s="39" t="s">
        <v>7355</v>
      </c>
    </row>
    <row r="66" spans="1:16" ht="12.75">
      <c r="A66" t="s">
        <v>50</v>
      </c>
      <c s="34" t="s">
        <v>103</v>
      </c>
      <c s="34" t="s">
        <v>7356</v>
      </c>
      <c s="35" t="s">
        <v>5</v>
      </c>
      <c s="6" t="s">
        <v>7357</v>
      </c>
      <c s="36" t="s">
        <v>3559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7324</v>
      </c>
      <c>
        <f>(M66*21)/100</f>
      </c>
      <c t="s">
        <v>28</v>
      </c>
    </row>
    <row r="67" spans="1:5" ht="25.5">
      <c r="A67" s="35" t="s">
        <v>57</v>
      </c>
      <c r="E67" s="39" t="s">
        <v>7358</v>
      </c>
    </row>
    <row r="68" spans="1:5" ht="12.75">
      <c r="A68" s="35" t="s">
        <v>59</v>
      </c>
      <c r="E68" s="40" t="s">
        <v>5</v>
      </c>
    </row>
    <row r="69" spans="1:5" ht="12.75">
      <c r="A69" t="s">
        <v>60</v>
      </c>
      <c r="E69" s="39" t="s">
        <v>7126</v>
      </c>
    </row>
    <row r="70" spans="1:16" ht="12.75">
      <c r="A70" t="s">
        <v>50</v>
      </c>
      <c s="34" t="s">
        <v>110</v>
      </c>
      <c s="34" t="s">
        <v>7359</v>
      </c>
      <c s="35" t="s">
        <v>5</v>
      </c>
      <c s="6" t="s">
        <v>7360</v>
      </c>
      <c s="36" t="s">
        <v>3559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7324</v>
      </c>
      <c>
        <f>(M70*21)/100</f>
      </c>
      <c t="s">
        <v>28</v>
      </c>
    </row>
    <row r="71" spans="1:5" ht="102">
      <c r="A71" s="35" t="s">
        <v>57</v>
      </c>
      <c r="E71" s="39" t="s">
        <v>7361</v>
      </c>
    </row>
    <row r="72" spans="1:5" ht="12.75">
      <c r="A72" s="35" t="s">
        <v>59</v>
      </c>
      <c r="E72" s="40" t="s">
        <v>5</v>
      </c>
    </row>
    <row r="73" spans="1:5" ht="12.75">
      <c r="A73" t="s">
        <v>60</v>
      </c>
      <c r="E73" s="39" t="s">
        <v>7126</v>
      </c>
    </row>
    <row r="74" spans="1:16" ht="12.75">
      <c r="A74" t="s">
        <v>50</v>
      </c>
      <c s="34" t="s">
        <v>113</v>
      </c>
      <c s="34" t="s">
        <v>7362</v>
      </c>
      <c s="35" t="s">
        <v>5</v>
      </c>
      <c s="6" t="s">
        <v>7363</v>
      </c>
      <c s="36" t="s">
        <v>3559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7324</v>
      </c>
      <c>
        <f>(M74*21)/100</f>
      </c>
      <c t="s">
        <v>28</v>
      </c>
    </row>
    <row r="75" spans="1:5" ht="25.5">
      <c r="A75" s="35" t="s">
        <v>57</v>
      </c>
      <c r="E75" s="39" t="s">
        <v>7364</v>
      </c>
    </row>
    <row r="76" spans="1:5" ht="12.75">
      <c r="A76" s="35" t="s">
        <v>59</v>
      </c>
      <c r="E76" s="40" t="s">
        <v>5</v>
      </c>
    </row>
    <row r="77" spans="1:5" ht="12.75">
      <c r="A77" t="s">
        <v>60</v>
      </c>
      <c r="E77" s="39" t="s">
        <v>7126</v>
      </c>
    </row>
    <row r="78" spans="1:16" ht="12.75">
      <c r="A78" t="s">
        <v>50</v>
      </c>
      <c s="34" t="s">
        <v>116</v>
      </c>
      <c s="34" t="s">
        <v>7365</v>
      </c>
      <c s="35" t="s">
        <v>5</v>
      </c>
      <c s="6" t="s">
        <v>7366</v>
      </c>
      <c s="36" t="s">
        <v>3559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7324</v>
      </c>
      <c>
        <f>(M78*21)/100</f>
      </c>
      <c t="s">
        <v>28</v>
      </c>
    </row>
    <row r="79" spans="1:5" ht="51">
      <c r="A79" s="35" t="s">
        <v>57</v>
      </c>
      <c r="E79" s="39" t="s">
        <v>7367</v>
      </c>
    </row>
    <row r="80" spans="1:5" ht="12.75">
      <c r="A80" s="35" t="s">
        <v>59</v>
      </c>
      <c r="E80" s="40" t="s">
        <v>5</v>
      </c>
    </row>
    <row r="81" spans="1:5" ht="12.75">
      <c r="A81" t="s">
        <v>60</v>
      </c>
      <c r="E81" s="39" t="s">
        <v>7126</v>
      </c>
    </row>
    <row r="82" spans="1:16" ht="12.75">
      <c r="A82" t="s">
        <v>50</v>
      </c>
      <c s="34" t="s">
        <v>119</v>
      </c>
      <c s="34" t="s">
        <v>7368</v>
      </c>
      <c s="35" t="s">
        <v>5</v>
      </c>
      <c s="6" t="s">
        <v>7369</v>
      </c>
      <c s="36" t="s">
        <v>3559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7324</v>
      </c>
      <c>
        <f>(M82*21)/100</f>
      </c>
      <c t="s">
        <v>28</v>
      </c>
    </row>
    <row r="83" spans="1:5" ht="38.25">
      <c r="A83" s="35" t="s">
        <v>57</v>
      </c>
      <c r="E83" s="39" t="s">
        <v>7370</v>
      </c>
    </row>
    <row r="84" spans="1:5" ht="12.75">
      <c r="A84" s="35" t="s">
        <v>59</v>
      </c>
      <c r="E84" s="40" t="s">
        <v>7371</v>
      </c>
    </row>
    <row r="85" spans="1:5" ht="12.75">
      <c r="A85" t="s">
        <v>60</v>
      </c>
      <c r="E85" s="39" t="s">
        <v>7126</v>
      </c>
    </row>
    <row r="86" spans="1:16" ht="12.75">
      <c r="A86" t="s">
        <v>50</v>
      </c>
      <c s="34" t="s">
        <v>122</v>
      </c>
      <c s="34" t="s">
        <v>7372</v>
      </c>
      <c s="35" t="s">
        <v>5</v>
      </c>
      <c s="6" t="s">
        <v>7373</v>
      </c>
      <c s="36" t="s">
        <v>3559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7324</v>
      </c>
      <c>
        <f>(M86*21)/100</f>
      </c>
      <c t="s">
        <v>28</v>
      </c>
    </row>
    <row r="87" spans="1:5" ht="25.5">
      <c r="A87" s="35" t="s">
        <v>57</v>
      </c>
      <c r="E87" s="39" t="s">
        <v>7374</v>
      </c>
    </row>
    <row r="88" spans="1:5" ht="12.75">
      <c r="A88" s="35" t="s">
        <v>59</v>
      </c>
      <c r="E88" s="40" t="s">
        <v>5</v>
      </c>
    </row>
    <row r="89" spans="1:5" ht="12.75">
      <c r="A89" t="s">
        <v>60</v>
      </c>
      <c r="E89" s="39" t="s">
        <v>7126</v>
      </c>
    </row>
    <row r="90" spans="1:16" ht="12.75">
      <c r="A90" t="s">
        <v>50</v>
      </c>
      <c s="34" t="s">
        <v>125</v>
      </c>
      <c s="34" t="s">
        <v>7375</v>
      </c>
      <c s="35" t="s">
        <v>5</v>
      </c>
      <c s="6" t="s">
        <v>7376</v>
      </c>
      <c s="36" t="s">
        <v>3559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7324</v>
      </c>
      <c>
        <f>(M90*21)/100</f>
      </c>
      <c t="s">
        <v>28</v>
      </c>
    </row>
    <row r="91" spans="1:5" ht="38.25">
      <c r="A91" s="35" t="s">
        <v>57</v>
      </c>
      <c r="E91" s="39" t="s">
        <v>7377</v>
      </c>
    </row>
    <row r="92" spans="1:5" ht="12.75">
      <c r="A92" s="35" t="s">
        <v>59</v>
      </c>
      <c r="E92" s="40" t="s">
        <v>5</v>
      </c>
    </row>
    <row r="93" spans="1:5" ht="12.75">
      <c r="A93" t="s">
        <v>60</v>
      </c>
      <c r="E93" s="39" t="s">
        <v>7126</v>
      </c>
    </row>
    <row r="94" spans="1:16" ht="12.75">
      <c r="A94" t="s">
        <v>50</v>
      </c>
      <c s="34" t="s">
        <v>128</v>
      </c>
      <c s="34" t="s">
        <v>7378</v>
      </c>
      <c s="35" t="s">
        <v>5</v>
      </c>
      <c s="6" t="s">
        <v>7379</v>
      </c>
      <c s="36" t="s">
        <v>3559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7324</v>
      </c>
      <c>
        <f>(M94*21)/100</f>
      </c>
      <c t="s">
        <v>28</v>
      </c>
    </row>
    <row r="95" spans="1:5" ht="38.25">
      <c r="A95" s="35" t="s">
        <v>57</v>
      </c>
      <c r="E95" s="39" t="s">
        <v>7380</v>
      </c>
    </row>
    <row r="96" spans="1:5" ht="12.75">
      <c r="A96" s="35" t="s">
        <v>59</v>
      </c>
      <c r="E96" s="40" t="s">
        <v>5</v>
      </c>
    </row>
    <row r="97" spans="1:5" ht="12.75">
      <c r="A97" t="s">
        <v>60</v>
      </c>
      <c r="E97" s="39" t="s">
        <v>7126</v>
      </c>
    </row>
    <row r="98" spans="1:16" ht="12.75">
      <c r="A98" t="s">
        <v>50</v>
      </c>
      <c s="34" t="s">
        <v>179</v>
      </c>
      <c s="34" t="s">
        <v>7381</v>
      </c>
      <c s="35" t="s">
        <v>5</v>
      </c>
      <c s="6" t="s">
        <v>7382</v>
      </c>
      <c s="36" t="s">
        <v>3559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7324</v>
      </c>
      <c>
        <f>(M98*21)/100</f>
      </c>
      <c t="s">
        <v>28</v>
      </c>
    </row>
    <row r="99" spans="1:5" ht="25.5">
      <c r="A99" s="35" t="s">
        <v>57</v>
      </c>
      <c r="E99" s="39" t="s">
        <v>7383</v>
      </c>
    </row>
    <row r="100" spans="1:5" ht="12.75">
      <c r="A100" s="35" t="s">
        <v>59</v>
      </c>
      <c r="E100" s="40" t="s">
        <v>5</v>
      </c>
    </row>
    <row r="101" spans="1:5" ht="12.75">
      <c r="A101" t="s">
        <v>60</v>
      </c>
      <c r="E101" s="39" t="s">
        <v>7126</v>
      </c>
    </row>
    <row r="102" spans="1:16" ht="12.75">
      <c r="A102" t="s">
        <v>50</v>
      </c>
      <c s="34" t="s">
        <v>180</v>
      </c>
      <c s="34" t="s">
        <v>7384</v>
      </c>
      <c s="35" t="s">
        <v>5</v>
      </c>
      <c s="6" t="s">
        <v>7385</v>
      </c>
      <c s="36" t="s">
        <v>3559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7324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5</v>
      </c>
    </row>
    <row r="105" spans="1:5" ht="12.75">
      <c r="A105" t="s">
        <v>60</v>
      </c>
      <c r="E105" s="39" t="s">
        <v>7126</v>
      </c>
    </row>
    <row r="106" spans="1:16" ht="12.75">
      <c r="A106" t="s">
        <v>50</v>
      </c>
      <c s="34" t="s">
        <v>184</v>
      </c>
      <c s="34" t="s">
        <v>7386</v>
      </c>
      <c s="35" t="s">
        <v>5</v>
      </c>
      <c s="6" t="s">
        <v>7387</v>
      </c>
      <c s="36" t="s">
        <v>3559</v>
      </c>
      <c s="37">
        <v>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7324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5</v>
      </c>
    </row>
    <row r="109" spans="1:5" ht="12.75">
      <c r="A109" t="s">
        <v>60</v>
      </c>
      <c r="E109" s="39" t="s">
        <v>7126</v>
      </c>
    </row>
    <row r="110" spans="1:16" ht="12.75">
      <c r="A110" t="s">
        <v>50</v>
      </c>
      <c s="34" t="s">
        <v>187</v>
      </c>
      <c s="34" t="s">
        <v>7388</v>
      </c>
      <c s="35" t="s">
        <v>5</v>
      </c>
      <c s="6" t="s">
        <v>7389</v>
      </c>
      <c s="36" t="s">
        <v>3559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7324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5</v>
      </c>
    </row>
    <row r="113" spans="1:5" ht="12.75">
      <c r="A113" t="s">
        <v>60</v>
      </c>
      <c r="E113" s="39" t="s">
        <v>7126</v>
      </c>
    </row>
    <row r="114" spans="1:16" ht="12.75">
      <c r="A114" t="s">
        <v>50</v>
      </c>
      <c s="34" t="s">
        <v>190</v>
      </c>
      <c s="34" t="s">
        <v>7390</v>
      </c>
      <c s="35" t="s">
        <v>5</v>
      </c>
      <c s="6" t="s">
        <v>7391</v>
      </c>
      <c s="36" t="s">
        <v>1281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7324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5</v>
      </c>
    </row>
    <row r="117" spans="1:5" ht="12.75">
      <c r="A117" t="s">
        <v>60</v>
      </c>
      <c r="E117" s="39" t="s">
        <v>7355</v>
      </c>
    </row>
    <row r="118" spans="1:16" ht="12.75">
      <c r="A118" t="s">
        <v>50</v>
      </c>
      <c s="34" t="s">
        <v>193</v>
      </c>
      <c s="34" t="s">
        <v>7392</v>
      </c>
      <c s="35" t="s">
        <v>5</v>
      </c>
      <c s="6" t="s">
        <v>7393</v>
      </c>
      <c s="36" t="s">
        <v>3559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7324</v>
      </c>
      <c>
        <f>(M118*21)/100</f>
      </c>
      <c t="s">
        <v>28</v>
      </c>
    </row>
    <row r="119" spans="1:5" ht="38.25">
      <c r="A119" s="35" t="s">
        <v>57</v>
      </c>
      <c r="E119" s="39" t="s">
        <v>7394</v>
      </c>
    </row>
    <row r="120" spans="1:5" ht="12.75">
      <c r="A120" s="35" t="s">
        <v>59</v>
      </c>
      <c r="E120" s="40" t="s">
        <v>5</v>
      </c>
    </row>
    <row r="121" spans="1:5" ht="12.75">
      <c r="A121" t="s">
        <v>60</v>
      </c>
      <c r="E121" s="39" t="s">
        <v>7126</v>
      </c>
    </row>
    <row r="122" spans="1:16" ht="12.75">
      <c r="A122" t="s">
        <v>50</v>
      </c>
      <c s="34" t="s">
        <v>196</v>
      </c>
      <c s="34" t="s">
        <v>7395</v>
      </c>
      <c s="35" t="s">
        <v>5</v>
      </c>
      <c s="6" t="s">
        <v>7396</v>
      </c>
      <c s="36" t="s">
        <v>3559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7324</v>
      </c>
      <c>
        <f>(M122*21)/100</f>
      </c>
      <c t="s">
        <v>28</v>
      </c>
    </row>
    <row r="123" spans="1:5" ht="38.25">
      <c r="A123" s="35" t="s">
        <v>57</v>
      </c>
      <c r="E123" s="39" t="s">
        <v>7397</v>
      </c>
    </row>
    <row r="124" spans="1:5" ht="12.75">
      <c r="A124" s="35" t="s">
        <v>59</v>
      </c>
      <c r="E124" s="40" t="s">
        <v>5</v>
      </c>
    </row>
    <row r="125" spans="1:5" ht="12.75">
      <c r="A125" t="s">
        <v>60</v>
      </c>
      <c r="E125" s="39" t="s">
        <v>7126</v>
      </c>
    </row>
    <row r="126" spans="1:16" ht="12.75">
      <c r="A126" t="s">
        <v>50</v>
      </c>
      <c s="34" t="s">
        <v>199</v>
      </c>
      <c s="34" t="s">
        <v>7398</v>
      </c>
      <c s="35" t="s">
        <v>5</v>
      </c>
      <c s="6" t="s">
        <v>7399</v>
      </c>
      <c s="36" t="s">
        <v>3559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7324</v>
      </c>
      <c>
        <f>(M126*21)/100</f>
      </c>
      <c t="s">
        <v>28</v>
      </c>
    </row>
    <row r="127" spans="1:5" ht="38.25">
      <c r="A127" s="35" t="s">
        <v>57</v>
      </c>
      <c r="E127" s="39" t="s">
        <v>7400</v>
      </c>
    </row>
    <row r="128" spans="1:5" ht="12.75">
      <c r="A128" s="35" t="s">
        <v>59</v>
      </c>
      <c r="E128" s="40" t="s">
        <v>5</v>
      </c>
    </row>
    <row r="129" spans="1:5" ht="12.75">
      <c r="A129" t="s">
        <v>60</v>
      </c>
      <c r="E129" s="39" t="s">
        <v>7126</v>
      </c>
    </row>
    <row r="130" spans="1:16" ht="12.75">
      <c r="A130" t="s">
        <v>50</v>
      </c>
      <c s="34" t="s">
        <v>202</v>
      </c>
      <c s="34" t="s">
        <v>7401</v>
      </c>
      <c s="35" t="s">
        <v>5</v>
      </c>
      <c s="6" t="s">
        <v>7402</v>
      </c>
      <c s="36" t="s">
        <v>3559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7324</v>
      </c>
      <c>
        <f>(M130*21)/100</f>
      </c>
      <c t="s">
        <v>28</v>
      </c>
    </row>
    <row r="131" spans="1:5" ht="25.5">
      <c r="A131" s="35" t="s">
        <v>57</v>
      </c>
      <c r="E131" s="39" t="s">
        <v>7403</v>
      </c>
    </row>
    <row r="132" spans="1:5" ht="12.75">
      <c r="A132" s="35" t="s">
        <v>59</v>
      </c>
      <c r="E132" s="40" t="s">
        <v>5</v>
      </c>
    </row>
    <row r="133" spans="1:5" ht="12.75">
      <c r="A133" t="s">
        <v>60</v>
      </c>
      <c r="E133" s="39" t="s">
        <v>7126</v>
      </c>
    </row>
    <row r="134" spans="1:16" ht="12.75">
      <c r="A134" t="s">
        <v>50</v>
      </c>
      <c s="34" t="s">
        <v>205</v>
      </c>
      <c s="34" t="s">
        <v>7404</v>
      </c>
      <c s="35" t="s">
        <v>5</v>
      </c>
      <c s="6" t="s">
        <v>7405</v>
      </c>
      <c s="36" t="s">
        <v>3559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7324</v>
      </c>
      <c>
        <f>(M134*21)/100</f>
      </c>
      <c t="s">
        <v>28</v>
      </c>
    </row>
    <row r="135" spans="1:5" ht="25.5">
      <c r="A135" s="35" t="s">
        <v>57</v>
      </c>
      <c r="E135" s="39" t="s">
        <v>7406</v>
      </c>
    </row>
    <row r="136" spans="1:5" ht="12.75">
      <c r="A136" s="35" t="s">
        <v>59</v>
      </c>
      <c r="E136" s="40" t="s">
        <v>5</v>
      </c>
    </row>
    <row r="137" spans="1:5" ht="12.75">
      <c r="A137" t="s">
        <v>60</v>
      </c>
      <c r="E137" s="39" t="s">
        <v>7126</v>
      </c>
    </row>
    <row r="138" spans="1:16" ht="12.75">
      <c r="A138" t="s">
        <v>50</v>
      </c>
      <c s="34" t="s">
        <v>208</v>
      </c>
      <c s="34" t="s">
        <v>7407</v>
      </c>
      <c s="35" t="s">
        <v>5</v>
      </c>
      <c s="6" t="s">
        <v>7408</v>
      </c>
      <c s="36" t="s">
        <v>3559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7324</v>
      </c>
      <c>
        <f>(M138*21)/100</f>
      </c>
      <c t="s">
        <v>28</v>
      </c>
    </row>
    <row r="139" spans="1:5" ht="25.5">
      <c r="A139" s="35" t="s">
        <v>57</v>
      </c>
      <c r="E139" s="39" t="s">
        <v>7409</v>
      </c>
    </row>
    <row r="140" spans="1:5" ht="12.75">
      <c r="A140" s="35" t="s">
        <v>59</v>
      </c>
      <c r="E140" s="40" t="s">
        <v>5</v>
      </c>
    </row>
    <row r="141" spans="1:5" ht="12.75">
      <c r="A141" t="s">
        <v>60</v>
      </c>
      <c r="E141" s="39" t="s">
        <v>7126</v>
      </c>
    </row>
    <row r="142" spans="1:16" ht="12.75">
      <c r="A142" t="s">
        <v>50</v>
      </c>
      <c s="34" t="s">
        <v>211</v>
      </c>
      <c s="34" t="s">
        <v>7410</v>
      </c>
      <c s="35" t="s">
        <v>5</v>
      </c>
      <c s="6" t="s">
        <v>7411</v>
      </c>
      <c s="36" t="s">
        <v>3559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7324</v>
      </c>
      <c>
        <f>(M142*21)/100</f>
      </c>
      <c t="s">
        <v>28</v>
      </c>
    </row>
    <row r="143" spans="1:5" ht="12.75">
      <c r="A143" s="35" t="s">
        <v>57</v>
      </c>
      <c r="E143" s="39" t="s">
        <v>5</v>
      </c>
    </row>
    <row r="144" spans="1:5" ht="12.75">
      <c r="A144" s="35" t="s">
        <v>59</v>
      </c>
      <c r="E144" s="40" t="s">
        <v>5</v>
      </c>
    </row>
    <row r="145" spans="1:5" ht="12.75">
      <c r="A145" t="s">
        <v>60</v>
      </c>
      <c r="E145" s="39" t="s">
        <v>7126</v>
      </c>
    </row>
    <row r="146" spans="1:16" ht="12.75">
      <c r="A146" t="s">
        <v>50</v>
      </c>
      <c s="34" t="s">
        <v>214</v>
      </c>
      <c s="34" t="s">
        <v>7412</v>
      </c>
      <c s="35" t="s">
        <v>5</v>
      </c>
      <c s="6" t="s">
        <v>7413</v>
      </c>
      <c s="36" t="s">
        <v>3559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7324</v>
      </c>
      <c>
        <f>(M146*21)/100</f>
      </c>
      <c t="s">
        <v>28</v>
      </c>
    </row>
    <row r="147" spans="1:5" ht="12.75">
      <c r="A147" s="35" t="s">
        <v>57</v>
      </c>
      <c r="E147" s="39" t="s">
        <v>7414</v>
      </c>
    </row>
    <row r="148" spans="1:5" ht="12.75">
      <c r="A148" s="35" t="s">
        <v>59</v>
      </c>
      <c r="E148" s="40" t="s">
        <v>5</v>
      </c>
    </row>
    <row r="149" spans="1:5" ht="12.75">
      <c r="A149" t="s">
        <v>60</v>
      </c>
      <c r="E149" s="39" t="s">
        <v>7126</v>
      </c>
    </row>
    <row r="150" spans="1:16" ht="12.75">
      <c r="A150" t="s">
        <v>50</v>
      </c>
      <c s="34" t="s">
        <v>217</v>
      </c>
      <c s="34" t="s">
        <v>7415</v>
      </c>
      <c s="35" t="s">
        <v>5</v>
      </c>
      <c s="6" t="s">
        <v>7416</v>
      </c>
      <c s="36" t="s">
        <v>3559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7324</v>
      </c>
      <c>
        <f>(M150*21)/100</f>
      </c>
      <c t="s">
        <v>28</v>
      </c>
    </row>
    <row r="151" spans="1:5" ht="12.75">
      <c r="A151" s="35" t="s">
        <v>57</v>
      </c>
      <c r="E151" s="39" t="s">
        <v>7417</v>
      </c>
    </row>
    <row r="152" spans="1:5" ht="12.75">
      <c r="A152" s="35" t="s">
        <v>59</v>
      </c>
      <c r="E152" s="40" t="s">
        <v>5</v>
      </c>
    </row>
    <row r="153" spans="1:5" ht="12.75">
      <c r="A153" t="s">
        <v>60</v>
      </c>
      <c r="E153" s="39" t="s">
        <v>7126</v>
      </c>
    </row>
    <row r="154" spans="1:16" ht="12.75">
      <c r="A154" t="s">
        <v>50</v>
      </c>
      <c s="34" t="s">
        <v>220</v>
      </c>
      <c s="34" t="s">
        <v>7418</v>
      </c>
      <c s="35" t="s">
        <v>5</v>
      </c>
      <c s="6" t="s">
        <v>7419</v>
      </c>
      <c s="36" t="s">
        <v>69</v>
      </c>
      <c s="37">
        <v>1680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7324</v>
      </c>
      <c>
        <f>(M154*21)/100</f>
      </c>
      <c t="s">
        <v>28</v>
      </c>
    </row>
    <row r="155" spans="1:5" ht="12.75">
      <c r="A155" s="35" t="s">
        <v>57</v>
      </c>
      <c r="E155" s="39" t="s">
        <v>7420</v>
      </c>
    </row>
    <row r="156" spans="1:5" ht="12.75">
      <c r="A156" s="35" t="s">
        <v>59</v>
      </c>
      <c r="E156" s="40" t="s">
        <v>5</v>
      </c>
    </row>
    <row r="157" spans="1:5" ht="12.75">
      <c r="A157" t="s">
        <v>60</v>
      </c>
      <c r="E157" s="39" t="s">
        <v>7421</v>
      </c>
    </row>
    <row r="158" spans="1:16" ht="12.75">
      <c r="A158" t="s">
        <v>50</v>
      </c>
      <c s="34" t="s">
        <v>223</v>
      </c>
      <c s="34" t="s">
        <v>7422</v>
      </c>
      <c s="35" t="s">
        <v>5</v>
      </c>
      <c s="6" t="s">
        <v>7423</v>
      </c>
      <c s="36" t="s">
        <v>3559</v>
      </c>
      <c s="37">
        <v>6600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7324</v>
      </c>
      <c>
        <f>(M158*21)/100</f>
      </c>
      <c t="s">
        <v>28</v>
      </c>
    </row>
    <row r="159" spans="1:5" ht="12.75">
      <c r="A159" s="35" t="s">
        <v>57</v>
      </c>
      <c r="E159" s="39" t="s">
        <v>7424</v>
      </c>
    </row>
    <row r="160" spans="1:5" ht="12.75">
      <c r="A160" s="35" t="s">
        <v>59</v>
      </c>
      <c r="E160" s="40" t="s">
        <v>5</v>
      </c>
    </row>
    <row r="161" spans="1:5" ht="12.75">
      <c r="A161" t="s">
        <v>60</v>
      </c>
      <c r="E161" s="39" t="s">
        <v>7126</v>
      </c>
    </row>
    <row r="162" spans="1:16" ht="12.75">
      <c r="A162" t="s">
        <v>50</v>
      </c>
      <c s="34" t="s">
        <v>226</v>
      </c>
      <c s="34" t="s">
        <v>7425</v>
      </c>
      <c s="35" t="s">
        <v>5</v>
      </c>
      <c s="6" t="s">
        <v>7426</v>
      </c>
      <c s="36" t="s">
        <v>3559</v>
      </c>
      <c s="37">
        <v>54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7324</v>
      </c>
      <c>
        <f>(M162*21)/100</f>
      </c>
      <c t="s">
        <v>28</v>
      </c>
    </row>
    <row r="163" spans="1:5" ht="12.75">
      <c r="A163" s="35" t="s">
        <v>57</v>
      </c>
      <c r="E163" s="39" t="s">
        <v>7427</v>
      </c>
    </row>
    <row r="164" spans="1:5" ht="12.75">
      <c r="A164" s="35" t="s">
        <v>59</v>
      </c>
      <c r="E164" s="40" t="s">
        <v>5</v>
      </c>
    </row>
    <row r="165" spans="1:5" ht="12.75">
      <c r="A165" t="s">
        <v>60</v>
      </c>
      <c r="E165" s="39" t="s">
        <v>7126</v>
      </c>
    </row>
    <row r="166" spans="1:16" ht="12.75">
      <c r="A166" t="s">
        <v>50</v>
      </c>
      <c s="34" t="s">
        <v>227</v>
      </c>
      <c s="34" t="s">
        <v>7428</v>
      </c>
      <c s="35" t="s">
        <v>5</v>
      </c>
      <c s="6" t="s">
        <v>7429</v>
      </c>
      <c s="36" t="s">
        <v>3559</v>
      </c>
      <c s="37">
        <v>50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7324</v>
      </c>
      <c>
        <f>(M166*21)/100</f>
      </c>
      <c t="s">
        <v>28</v>
      </c>
    </row>
    <row r="167" spans="1:5" ht="12.75">
      <c r="A167" s="35" t="s">
        <v>57</v>
      </c>
      <c r="E167" s="39" t="s">
        <v>7430</v>
      </c>
    </row>
    <row r="168" spans="1:5" ht="12.75">
      <c r="A168" s="35" t="s">
        <v>59</v>
      </c>
      <c r="E168" s="40" t="s">
        <v>5</v>
      </c>
    </row>
    <row r="169" spans="1:5" ht="12.75">
      <c r="A169" t="s">
        <v>60</v>
      </c>
      <c r="E169" s="39" t="s">
        <v>7126</v>
      </c>
    </row>
    <row r="170" spans="1:16" ht="12.75">
      <c r="A170" t="s">
        <v>50</v>
      </c>
      <c s="34" t="s">
        <v>228</v>
      </c>
      <c s="34" t="s">
        <v>7431</v>
      </c>
      <c s="35" t="s">
        <v>5</v>
      </c>
      <c s="6" t="s">
        <v>7432</v>
      </c>
      <c s="36" t="s">
        <v>151</v>
      </c>
      <c s="37">
        <v>309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7324</v>
      </c>
      <c>
        <f>(M170*21)/100</f>
      </c>
      <c t="s">
        <v>28</v>
      </c>
    </row>
    <row r="171" spans="1:5" ht="12.75">
      <c r="A171" s="35" t="s">
        <v>57</v>
      </c>
      <c r="E171" s="39" t="s">
        <v>7433</v>
      </c>
    </row>
    <row r="172" spans="1:5" ht="12.75">
      <c r="A172" s="35" t="s">
        <v>59</v>
      </c>
      <c r="E172" s="40" t="s">
        <v>5</v>
      </c>
    </row>
    <row r="173" spans="1:5" ht="12.75">
      <c r="A173" t="s">
        <v>60</v>
      </c>
      <c r="E173" s="39" t="s">
        <v>7126</v>
      </c>
    </row>
    <row r="174" spans="1:16" ht="12.75">
      <c r="A174" t="s">
        <v>50</v>
      </c>
      <c s="34" t="s">
        <v>231</v>
      </c>
      <c s="34" t="s">
        <v>7434</v>
      </c>
      <c s="35" t="s">
        <v>5</v>
      </c>
      <c s="6" t="s">
        <v>7435</v>
      </c>
      <c s="36" t="s">
        <v>69</v>
      </c>
      <c s="37">
        <v>150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7324</v>
      </c>
      <c>
        <f>(M174*21)/100</f>
      </c>
      <c t="s">
        <v>28</v>
      </c>
    </row>
    <row r="175" spans="1:5" ht="12.75">
      <c r="A175" s="35" t="s">
        <v>57</v>
      </c>
      <c r="E175" s="39" t="s">
        <v>7436</v>
      </c>
    </row>
    <row r="176" spans="1:5" ht="12.75">
      <c r="A176" s="35" t="s">
        <v>59</v>
      </c>
      <c r="E176" s="40" t="s">
        <v>5</v>
      </c>
    </row>
    <row r="177" spans="1:5" ht="12.75">
      <c r="A177" t="s">
        <v>60</v>
      </c>
      <c r="E177" s="39" t="s">
        <v>7126</v>
      </c>
    </row>
    <row r="178" spans="1:16" ht="12.75">
      <c r="A178" t="s">
        <v>50</v>
      </c>
      <c s="34" t="s">
        <v>232</v>
      </c>
      <c s="34" t="s">
        <v>7437</v>
      </c>
      <c s="35" t="s">
        <v>5</v>
      </c>
      <c s="6" t="s">
        <v>7438</v>
      </c>
      <c s="36" t="s">
        <v>69</v>
      </c>
      <c s="37">
        <v>279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56</v>
      </c>
      <c>
        <f>(M178*21)/100</f>
      </c>
      <c t="s">
        <v>28</v>
      </c>
    </row>
    <row r="179" spans="1:5" ht="12.75">
      <c r="A179" s="35" t="s">
        <v>57</v>
      </c>
      <c r="E179" s="39" t="s">
        <v>7439</v>
      </c>
    </row>
    <row r="180" spans="1:5" ht="12.75">
      <c r="A180" s="35" t="s">
        <v>59</v>
      </c>
      <c r="E180" s="40" t="s">
        <v>5</v>
      </c>
    </row>
    <row r="181" spans="1:5" ht="12.75">
      <c r="A181" t="s">
        <v>60</v>
      </c>
      <c r="E181" s="39" t="s">
        <v>7440</v>
      </c>
    </row>
    <row r="182" spans="1:16" ht="12.75">
      <c r="A182" t="s">
        <v>50</v>
      </c>
      <c s="34" t="s">
        <v>233</v>
      </c>
      <c s="34" t="s">
        <v>7441</v>
      </c>
      <c s="35" t="s">
        <v>5</v>
      </c>
      <c s="6" t="s">
        <v>7442</v>
      </c>
      <c s="36" t="s">
        <v>3559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56</v>
      </c>
      <c>
        <f>(M182*21)/100</f>
      </c>
      <c t="s">
        <v>28</v>
      </c>
    </row>
    <row r="183" spans="1:5" ht="12.75">
      <c r="A183" s="35" t="s">
        <v>57</v>
      </c>
      <c r="E183" s="39" t="s">
        <v>7443</v>
      </c>
    </row>
    <row r="184" spans="1:5" ht="12.75">
      <c r="A184" s="35" t="s">
        <v>59</v>
      </c>
      <c r="E184" s="40" t="s">
        <v>5</v>
      </c>
    </row>
    <row r="185" spans="1:5" ht="12.75">
      <c r="A185" t="s">
        <v>60</v>
      </c>
      <c r="E185" s="39" t="s">
        <v>7126</v>
      </c>
    </row>
    <row r="186" spans="1:16" ht="12.75">
      <c r="A186" t="s">
        <v>50</v>
      </c>
      <c s="34" t="s">
        <v>293</v>
      </c>
      <c s="34" t="s">
        <v>7444</v>
      </c>
      <c s="35" t="s">
        <v>5</v>
      </c>
      <c s="6" t="s">
        <v>7445</v>
      </c>
      <c s="36" t="s">
        <v>3559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56</v>
      </c>
      <c>
        <f>(M186*21)/100</f>
      </c>
      <c t="s">
        <v>28</v>
      </c>
    </row>
    <row r="187" spans="1:5" ht="12.75">
      <c r="A187" s="35" t="s">
        <v>57</v>
      </c>
      <c r="E187" s="39" t="s">
        <v>7446</v>
      </c>
    </row>
    <row r="188" spans="1:5" ht="12.75">
      <c r="A188" s="35" t="s">
        <v>59</v>
      </c>
      <c r="E188" s="40" t="s">
        <v>5</v>
      </c>
    </row>
    <row r="189" spans="1:5" ht="12.75">
      <c r="A189" t="s">
        <v>60</v>
      </c>
      <c r="E189" s="39" t="s">
        <v>7126</v>
      </c>
    </row>
    <row r="190" spans="1:16" ht="12.75">
      <c r="A190" t="s">
        <v>50</v>
      </c>
      <c s="34" t="s">
        <v>296</v>
      </c>
      <c s="34" t="s">
        <v>7447</v>
      </c>
      <c s="35" t="s">
        <v>5</v>
      </c>
      <c s="6" t="s">
        <v>7448</v>
      </c>
      <c s="36" t="s">
        <v>3559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</v>
      </c>
      <c>
        <f>(M190*21)/100</f>
      </c>
      <c t="s">
        <v>28</v>
      </c>
    </row>
    <row r="191" spans="1:5" ht="12.75">
      <c r="A191" s="35" t="s">
        <v>57</v>
      </c>
      <c r="E191" s="39" t="s">
        <v>7449</v>
      </c>
    </row>
    <row r="192" spans="1:5" ht="12.75">
      <c r="A192" s="35" t="s">
        <v>59</v>
      </c>
      <c r="E192" s="40" t="s">
        <v>5</v>
      </c>
    </row>
    <row r="193" spans="1:5" ht="12.75">
      <c r="A193" t="s">
        <v>60</v>
      </c>
      <c r="E193" s="39" t="s">
        <v>7126</v>
      </c>
    </row>
    <row r="194" spans="1:16" ht="12.75">
      <c r="A194" t="s">
        <v>50</v>
      </c>
      <c s="34" t="s">
        <v>299</v>
      </c>
      <c s="34" t="s">
        <v>7450</v>
      </c>
      <c s="35" t="s">
        <v>5</v>
      </c>
      <c s="6" t="s">
        <v>7451</v>
      </c>
      <c s="36" t="s">
        <v>3559</v>
      </c>
      <c s="37">
        <v>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56</v>
      </c>
      <c>
        <f>(M194*21)/100</f>
      </c>
      <c t="s">
        <v>28</v>
      </c>
    </row>
    <row r="195" spans="1:5" ht="12.75">
      <c r="A195" s="35" t="s">
        <v>57</v>
      </c>
      <c r="E195" s="39" t="s">
        <v>7452</v>
      </c>
    </row>
    <row r="196" spans="1:5" ht="12.75">
      <c r="A196" s="35" t="s">
        <v>59</v>
      </c>
      <c r="E196" s="40" t="s">
        <v>5</v>
      </c>
    </row>
    <row r="197" spans="1:5" ht="12.75">
      <c r="A197" t="s">
        <v>60</v>
      </c>
      <c r="E197" s="39" t="s">
        <v>7126</v>
      </c>
    </row>
    <row r="198" spans="1:16" ht="12.75">
      <c r="A198" t="s">
        <v>50</v>
      </c>
      <c s="34" t="s">
        <v>302</v>
      </c>
      <c s="34" t="s">
        <v>7453</v>
      </c>
      <c s="35" t="s">
        <v>5</v>
      </c>
      <c s="6" t="s">
        <v>7454</v>
      </c>
      <c s="36" t="s">
        <v>3559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56</v>
      </c>
      <c>
        <f>(M198*21)/100</f>
      </c>
      <c t="s">
        <v>28</v>
      </c>
    </row>
    <row r="199" spans="1:5" ht="12.75">
      <c r="A199" s="35" t="s">
        <v>57</v>
      </c>
      <c r="E199" s="39" t="s">
        <v>7455</v>
      </c>
    </row>
    <row r="200" spans="1:5" ht="12.75">
      <c r="A200" s="35" t="s">
        <v>59</v>
      </c>
      <c r="E200" s="40" t="s">
        <v>5</v>
      </c>
    </row>
    <row r="201" spans="1:5" ht="12.75">
      <c r="A201" t="s">
        <v>60</v>
      </c>
      <c r="E201" s="39" t="s">
        <v>7421</v>
      </c>
    </row>
    <row r="202" spans="1:16" ht="12.75">
      <c r="A202" t="s">
        <v>50</v>
      </c>
      <c s="34" t="s">
        <v>305</v>
      </c>
      <c s="34" t="s">
        <v>7456</v>
      </c>
      <c s="35" t="s">
        <v>5</v>
      </c>
      <c s="6" t="s">
        <v>7457</v>
      </c>
      <c s="36" t="s">
        <v>3559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</v>
      </c>
      <c>
        <f>(M202*21)/100</f>
      </c>
      <c t="s">
        <v>28</v>
      </c>
    </row>
    <row r="203" spans="1:5" ht="12.75">
      <c r="A203" s="35" t="s">
        <v>57</v>
      </c>
      <c r="E203" s="39" t="s">
        <v>7458</v>
      </c>
    </row>
    <row r="204" spans="1:5" ht="12.75">
      <c r="A204" s="35" t="s">
        <v>59</v>
      </c>
      <c r="E204" s="40" t="s">
        <v>5</v>
      </c>
    </row>
    <row r="205" spans="1:5" ht="12.75">
      <c r="A205" t="s">
        <v>60</v>
      </c>
      <c r="E205" s="39" t="s">
        <v>7421</v>
      </c>
    </row>
    <row r="206" spans="1:16" ht="12.75">
      <c r="A206" t="s">
        <v>50</v>
      </c>
      <c s="34" t="s">
        <v>308</v>
      </c>
      <c s="34" t="s">
        <v>7459</v>
      </c>
      <c s="35" t="s">
        <v>5</v>
      </c>
      <c s="6" t="s">
        <v>7460</v>
      </c>
      <c s="36" t="s">
        <v>3559</v>
      </c>
      <c s="37">
        <v>25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</v>
      </c>
      <c>
        <f>(M206*21)/100</f>
      </c>
      <c t="s">
        <v>28</v>
      </c>
    </row>
    <row r="207" spans="1:5" ht="12.75">
      <c r="A207" s="35" t="s">
        <v>57</v>
      </c>
      <c r="E207" s="39" t="s">
        <v>7461</v>
      </c>
    </row>
    <row r="208" spans="1:5" ht="12.75">
      <c r="A208" s="35" t="s">
        <v>59</v>
      </c>
      <c r="E208" s="40" t="s">
        <v>5</v>
      </c>
    </row>
    <row r="209" spans="1:5" ht="12.75">
      <c r="A209" t="s">
        <v>60</v>
      </c>
      <c r="E209" s="39" t="s">
        <v>7126</v>
      </c>
    </row>
    <row r="210" spans="1:16" ht="12.75">
      <c r="A210" t="s">
        <v>50</v>
      </c>
      <c s="34" t="s">
        <v>311</v>
      </c>
      <c s="34" t="s">
        <v>7462</v>
      </c>
      <c s="35" t="s">
        <v>5</v>
      </c>
      <c s="6" t="s">
        <v>7463</v>
      </c>
      <c s="36" t="s">
        <v>3559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56</v>
      </c>
      <c>
        <f>(M210*21)/100</f>
      </c>
      <c t="s">
        <v>28</v>
      </c>
    </row>
    <row r="211" spans="1:5" ht="25.5">
      <c r="A211" s="35" t="s">
        <v>57</v>
      </c>
      <c r="E211" s="39" t="s">
        <v>7464</v>
      </c>
    </row>
    <row r="212" spans="1:5" ht="12.75">
      <c r="A212" s="35" t="s">
        <v>59</v>
      </c>
      <c r="E212" s="40" t="s">
        <v>5</v>
      </c>
    </row>
    <row r="213" spans="1:5" ht="12.75">
      <c r="A213" t="s">
        <v>60</v>
      </c>
      <c r="E213" s="39" t="s">
        <v>7126</v>
      </c>
    </row>
    <row r="214" spans="1:16" ht="12.75">
      <c r="A214" t="s">
        <v>50</v>
      </c>
      <c s="34" t="s">
        <v>314</v>
      </c>
      <c s="34" t="s">
        <v>7465</v>
      </c>
      <c s="35" t="s">
        <v>5</v>
      </c>
      <c s="6" t="s">
        <v>7466</v>
      </c>
      <c s="36" t="s">
        <v>3559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12.75">
      <c r="A215" s="35" t="s">
        <v>57</v>
      </c>
      <c r="E215" s="39" t="s">
        <v>7467</v>
      </c>
    </row>
    <row r="216" spans="1:5" ht="12.75">
      <c r="A216" s="35" t="s">
        <v>59</v>
      </c>
      <c r="E216" s="40" t="s">
        <v>5</v>
      </c>
    </row>
    <row r="217" spans="1:5" ht="12.75">
      <c r="A217" t="s">
        <v>60</v>
      </c>
      <c r="E217" s="39" t="s">
        <v>7126</v>
      </c>
    </row>
    <row r="218" spans="1:16" ht="12.75">
      <c r="A218" t="s">
        <v>50</v>
      </c>
      <c s="34" t="s">
        <v>317</v>
      </c>
      <c s="34" t="s">
        <v>7468</v>
      </c>
      <c s="35" t="s">
        <v>5</v>
      </c>
      <c s="6" t="s">
        <v>7469</v>
      </c>
      <c s="36" t="s">
        <v>3559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7470</v>
      </c>
    </row>
    <row r="220" spans="1:5" ht="12.75">
      <c r="A220" s="35" t="s">
        <v>59</v>
      </c>
      <c r="E220" s="40" t="s">
        <v>5</v>
      </c>
    </row>
    <row r="221" spans="1:5" ht="12.75">
      <c r="A221" t="s">
        <v>60</v>
      </c>
      <c r="E221" s="39" t="s">
        <v>7126</v>
      </c>
    </row>
    <row r="222" spans="1:16" ht="12.75">
      <c r="A222" t="s">
        <v>50</v>
      </c>
      <c s="34" t="s">
        <v>320</v>
      </c>
      <c s="34" t="s">
        <v>7471</v>
      </c>
      <c s="35" t="s">
        <v>5</v>
      </c>
      <c s="6" t="s">
        <v>7472</v>
      </c>
      <c s="36" t="s">
        <v>3559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56</v>
      </c>
      <c>
        <f>(M222*21)/100</f>
      </c>
      <c t="s">
        <v>28</v>
      </c>
    </row>
    <row r="223" spans="1:5" ht="12.75">
      <c r="A223" s="35" t="s">
        <v>57</v>
      </c>
      <c r="E223" s="39" t="s">
        <v>7473</v>
      </c>
    </row>
    <row r="224" spans="1:5" ht="12.75">
      <c r="A224" s="35" t="s">
        <v>59</v>
      </c>
      <c r="E224" s="40" t="s">
        <v>5</v>
      </c>
    </row>
    <row r="225" spans="1:5" ht="12.75">
      <c r="A225" t="s">
        <v>60</v>
      </c>
      <c r="E225" s="39" t="s">
        <v>7126</v>
      </c>
    </row>
    <row r="226" spans="1:16" ht="12.75">
      <c r="A226" t="s">
        <v>50</v>
      </c>
      <c s="34" t="s">
        <v>323</v>
      </c>
      <c s="34" t="s">
        <v>7474</v>
      </c>
      <c s="35" t="s">
        <v>5</v>
      </c>
      <c s="6" t="s">
        <v>7475</v>
      </c>
      <c s="36" t="s">
        <v>3559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56</v>
      </c>
      <c>
        <f>(M226*21)/100</f>
      </c>
      <c t="s">
        <v>28</v>
      </c>
    </row>
    <row r="227" spans="1:5" ht="12.75">
      <c r="A227" s="35" t="s">
        <v>57</v>
      </c>
      <c r="E227" s="39" t="s">
        <v>7476</v>
      </c>
    </row>
    <row r="228" spans="1:5" ht="12.75">
      <c r="A228" s="35" t="s">
        <v>59</v>
      </c>
      <c r="E228" s="40" t="s">
        <v>5</v>
      </c>
    </row>
    <row r="229" spans="1:5" ht="12.75">
      <c r="A229" t="s">
        <v>60</v>
      </c>
      <c r="E229" s="39" t="s">
        <v>7126</v>
      </c>
    </row>
    <row r="230" spans="1:16" ht="12.75">
      <c r="A230" t="s">
        <v>50</v>
      </c>
      <c s="34" t="s">
        <v>327</v>
      </c>
      <c s="34" t="s">
        <v>7477</v>
      </c>
      <c s="35" t="s">
        <v>5</v>
      </c>
      <c s="6" t="s">
        <v>7478</v>
      </c>
      <c s="36" t="s">
        <v>3559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56</v>
      </c>
      <c>
        <f>(M230*21)/100</f>
      </c>
      <c t="s">
        <v>28</v>
      </c>
    </row>
    <row r="231" spans="1:5" ht="12.75">
      <c r="A231" s="35" t="s">
        <v>57</v>
      </c>
      <c r="E231" s="39" t="s">
        <v>7479</v>
      </c>
    </row>
    <row r="232" spans="1:5" ht="12.75">
      <c r="A232" s="35" t="s">
        <v>59</v>
      </c>
      <c r="E232" s="40" t="s">
        <v>5</v>
      </c>
    </row>
    <row r="233" spans="1:5" ht="12.75">
      <c r="A233" t="s">
        <v>60</v>
      </c>
      <c r="E233" s="39" t="s">
        <v>7126</v>
      </c>
    </row>
    <row r="234" spans="1:16" ht="12.75">
      <c r="A234" t="s">
        <v>50</v>
      </c>
      <c s="34" t="s">
        <v>330</v>
      </c>
      <c s="34" t="s">
        <v>7480</v>
      </c>
      <c s="35" t="s">
        <v>5</v>
      </c>
      <c s="6" t="s">
        <v>7481</v>
      </c>
      <c s="36" t="s">
        <v>3559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56</v>
      </c>
      <c>
        <f>(M234*21)/100</f>
      </c>
      <c t="s">
        <v>28</v>
      </c>
    </row>
    <row r="235" spans="1:5" ht="12.75">
      <c r="A235" s="35" t="s">
        <v>57</v>
      </c>
      <c r="E235" s="39" t="s">
        <v>7482</v>
      </c>
    </row>
    <row r="236" spans="1:5" ht="12.75">
      <c r="A236" s="35" t="s">
        <v>59</v>
      </c>
      <c r="E236" s="40" t="s">
        <v>5</v>
      </c>
    </row>
    <row r="237" spans="1:5" ht="12.75">
      <c r="A237" t="s">
        <v>60</v>
      </c>
      <c r="E237" s="39" t="s">
        <v>7126</v>
      </c>
    </row>
    <row r="238" spans="1:16" ht="12.75">
      <c r="A238" t="s">
        <v>50</v>
      </c>
      <c s="34" t="s">
        <v>333</v>
      </c>
      <c s="34" t="s">
        <v>7483</v>
      </c>
      <c s="35" t="s">
        <v>5</v>
      </c>
      <c s="6" t="s">
        <v>7484</v>
      </c>
      <c s="36" t="s">
        <v>3559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56</v>
      </c>
      <c>
        <f>(M238*21)/100</f>
      </c>
      <c t="s">
        <v>28</v>
      </c>
    </row>
    <row r="239" spans="1:5" ht="12.75">
      <c r="A239" s="35" t="s">
        <v>57</v>
      </c>
      <c r="E239" s="39" t="s">
        <v>7485</v>
      </c>
    </row>
    <row r="240" spans="1:5" ht="12.75">
      <c r="A240" s="35" t="s">
        <v>59</v>
      </c>
      <c r="E240" s="40" t="s">
        <v>5</v>
      </c>
    </row>
    <row r="241" spans="1:5" ht="12.75">
      <c r="A241" t="s">
        <v>60</v>
      </c>
      <c r="E241" s="39" t="s">
        <v>7126</v>
      </c>
    </row>
    <row r="242" spans="1:16" ht="12.75">
      <c r="A242" t="s">
        <v>50</v>
      </c>
      <c s="34" t="s">
        <v>336</v>
      </c>
      <c s="34" t="s">
        <v>7486</v>
      </c>
      <c s="35" t="s">
        <v>5</v>
      </c>
      <c s="6" t="s">
        <v>7487</v>
      </c>
      <c s="36" t="s">
        <v>3559</v>
      </c>
      <c s="37">
        <v>10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56</v>
      </c>
      <c>
        <f>(M242*21)/100</f>
      </c>
      <c t="s">
        <v>28</v>
      </c>
    </row>
    <row r="243" spans="1:5" ht="12.75">
      <c r="A243" s="35" t="s">
        <v>57</v>
      </c>
      <c r="E243" s="39" t="s">
        <v>7488</v>
      </c>
    </row>
    <row r="244" spans="1:5" ht="12.75">
      <c r="A244" s="35" t="s">
        <v>59</v>
      </c>
      <c r="E244" s="40" t="s">
        <v>5</v>
      </c>
    </row>
    <row r="245" spans="1:5" ht="12.75">
      <c r="A245" t="s">
        <v>60</v>
      </c>
      <c r="E245" s="39" t="s">
        <v>7126</v>
      </c>
    </row>
    <row r="246" spans="1:16" ht="12.75">
      <c r="A246" t="s">
        <v>50</v>
      </c>
      <c s="34" t="s">
        <v>339</v>
      </c>
      <c s="34" t="s">
        <v>7489</v>
      </c>
      <c s="35" t="s">
        <v>5</v>
      </c>
      <c s="6" t="s">
        <v>7490</v>
      </c>
      <c s="36" t="s">
        <v>3559</v>
      </c>
      <c s="37">
        <v>4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56</v>
      </c>
      <c>
        <f>(M246*21)/100</f>
      </c>
      <c t="s">
        <v>28</v>
      </c>
    </row>
    <row r="247" spans="1:5" ht="12.75">
      <c r="A247" s="35" t="s">
        <v>57</v>
      </c>
      <c r="E247" s="39" t="s">
        <v>7491</v>
      </c>
    </row>
    <row r="248" spans="1:5" ht="12.75">
      <c r="A248" s="35" t="s">
        <v>59</v>
      </c>
      <c r="E248" s="40" t="s">
        <v>5</v>
      </c>
    </row>
    <row r="249" spans="1:5" ht="12.75">
      <c r="A249" t="s">
        <v>60</v>
      </c>
      <c r="E249" s="39" t="s">
        <v>7126</v>
      </c>
    </row>
    <row r="250" spans="1:16" ht="12.75">
      <c r="A250" t="s">
        <v>50</v>
      </c>
      <c s="34" t="s">
        <v>342</v>
      </c>
      <c s="34" t="s">
        <v>7492</v>
      </c>
      <c s="35" t="s">
        <v>5</v>
      </c>
      <c s="6" t="s">
        <v>7493</v>
      </c>
      <c s="36" t="s">
        <v>3559</v>
      </c>
      <c s="37">
        <v>11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56</v>
      </c>
      <c>
        <f>(M250*21)/100</f>
      </c>
      <c t="s">
        <v>28</v>
      </c>
    </row>
    <row r="251" spans="1:5" ht="12.75">
      <c r="A251" s="35" t="s">
        <v>57</v>
      </c>
      <c r="E251" s="39" t="s">
        <v>7494</v>
      </c>
    </row>
    <row r="252" spans="1:5" ht="12.75">
      <c r="A252" s="35" t="s">
        <v>59</v>
      </c>
      <c r="E252" s="40" t="s">
        <v>5</v>
      </c>
    </row>
    <row r="253" spans="1:5" ht="12.75">
      <c r="A253" t="s">
        <v>60</v>
      </c>
      <c r="E253" s="39" t="s">
        <v>7126</v>
      </c>
    </row>
    <row r="254" spans="1:16" ht="12.75">
      <c r="A254" t="s">
        <v>50</v>
      </c>
      <c s="34" t="s">
        <v>343</v>
      </c>
      <c s="34" t="s">
        <v>7495</v>
      </c>
      <c s="35" t="s">
        <v>5</v>
      </c>
      <c s="6" t="s">
        <v>7496</v>
      </c>
      <c s="36" t="s">
        <v>3559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56</v>
      </c>
      <c>
        <f>(M254*21)/100</f>
      </c>
      <c t="s">
        <v>28</v>
      </c>
    </row>
    <row r="255" spans="1:5" ht="12.75">
      <c r="A255" s="35" t="s">
        <v>57</v>
      </c>
      <c r="E255" s="39" t="s">
        <v>7497</v>
      </c>
    </row>
    <row r="256" spans="1:5" ht="12.75">
      <c r="A256" s="35" t="s">
        <v>59</v>
      </c>
      <c r="E256" s="40" t="s">
        <v>5</v>
      </c>
    </row>
    <row r="257" spans="1:5" ht="12.75">
      <c r="A257" t="s">
        <v>60</v>
      </c>
      <c r="E257" s="39" t="s">
        <v>7126</v>
      </c>
    </row>
    <row r="258" spans="1:16" ht="12.75">
      <c r="A258" t="s">
        <v>50</v>
      </c>
      <c s="34" t="s">
        <v>346</v>
      </c>
      <c s="34" t="s">
        <v>7498</v>
      </c>
      <c s="35" t="s">
        <v>5</v>
      </c>
      <c s="6" t="s">
        <v>7499</v>
      </c>
      <c s="36" t="s">
        <v>3559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56</v>
      </c>
      <c>
        <f>(M258*21)/100</f>
      </c>
      <c t="s">
        <v>28</v>
      </c>
    </row>
    <row r="259" spans="1:5" ht="12.75">
      <c r="A259" s="35" t="s">
        <v>57</v>
      </c>
      <c r="E259" s="39" t="s">
        <v>7500</v>
      </c>
    </row>
    <row r="260" spans="1:5" ht="12.75">
      <c r="A260" s="35" t="s">
        <v>59</v>
      </c>
      <c r="E260" s="40" t="s">
        <v>5</v>
      </c>
    </row>
    <row r="261" spans="1:5" ht="12.75">
      <c r="A261" t="s">
        <v>60</v>
      </c>
      <c r="E261" s="39" t="s">
        <v>7126</v>
      </c>
    </row>
    <row r="262" spans="1:16" ht="12.75">
      <c r="A262" t="s">
        <v>50</v>
      </c>
      <c s="34" t="s">
        <v>349</v>
      </c>
      <c s="34" t="s">
        <v>7501</v>
      </c>
      <c s="35" t="s">
        <v>5</v>
      </c>
      <c s="6" t="s">
        <v>7502</v>
      </c>
      <c s="36" t="s">
        <v>3559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56</v>
      </c>
      <c>
        <f>(M262*21)/100</f>
      </c>
      <c t="s">
        <v>28</v>
      </c>
    </row>
    <row r="263" spans="1:5" ht="12.75">
      <c r="A263" s="35" t="s">
        <v>57</v>
      </c>
      <c r="E263" s="39" t="s">
        <v>7503</v>
      </c>
    </row>
    <row r="264" spans="1:5" ht="12.75">
      <c r="A264" s="35" t="s">
        <v>59</v>
      </c>
      <c r="E264" s="40" t="s">
        <v>5</v>
      </c>
    </row>
    <row r="265" spans="1:5" ht="12.75">
      <c r="A265" t="s">
        <v>60</v>
      </c>
      <c r="E265" s="39" t="s">
        <v>7126</v>
      </c>
    </row>
    <row r="266" spans="1:16" ht="12.75">
      <c r="A266" t="s">
        <v>50</v>
      </c>
      <c s="34" t="s">
        <v>352</v>
      </c>
      <c s="34" t="s">
        <v>7504</v>
      </c>
      <c s="35" t="s">
        <v>5</v>
      </c>
      <c s="6" t="s">
        <v>7505</v>
      </c>
      <c s="36" t="s">
        <v>3559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56</v>
      </c>
      <c>
        <f>(M266*21)/100</f>
      </c>
      <c t="s">
        <v>28</v>
      </c>
    </row>
    <row r="267" spans="1:5" ht="12.75">
      <c r="A267" s="35" t="s">
        <v>57</v>
      </c>
      <c r="E267" s="39" t="s">
        <v>7506</v>
      </c>
    </row>
    <row r="268" spans="1:5" ht="12.75">
      <c r="A268" s="35" t="s">
        <v>59</v>
      </c>
      <c r="E268" s="40" t="s">
        <v>5</v>
      </c>
    </row>
    <row r="269" spans="1:5" ht="12.75">
      <c r="A269" t="s">
        <v>60</v>
      </c>
      <c r="E269" s="39" t="s">
        <v>7126</v>
      </c>
    </row>
    <row r="270" spans="1:16" ht="12.75">
      <c r="A270" t="s">
        <v>50</v>
      </c>
      <c s="34" t="s">
        <v>355</v>
      </c>
      <c s="34" t="s">
        <v>7507</v>
      </c>
      <c s="35" t="s">
        <v>5</v>
      </c>
      <c s="6" t="s">
        <v>7508</v>
      </c>
      <c s="36" t="s">
        <v>3559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56</v>
      </c>
      <c>
        <f>(M270*21)/100</f>
      </c>
      <c t="s">
        <v>28</v>
      </c>
    </row>
    <row r="271" spans="1:5" ht="12.75">
      <c r="A271" s="35" t="s">
        <v>57</v>
      </c>
      <c r="E271" s="39" t="s">
        <v>7509</v>
      </c>
    </row>
    <row r="272" spans="1:5" ht="12.75">
      <c r="A272" s="35" t="s">
        <v>59</v>
      </c>
      <c r="E272" s="40" t="s">
        <v>5</v>
      </c>
    </row>
    <row r="273" spans="1:5" ht="12.75">
      <c r="A273" t="s">
        <v>60</v>
      </c>
      <c r="E273" s="39" t="s">
        <v>7126</v>
      </c>
    </row>
    <row r="274" spans="1:16" ht="12.75">
      <c r="A274" t="s">
        <v>50</v>
      </c>
      <c s="34" t="s">
        <v>358</v>
      </c>
      <c s="34" t="s">
        <v>7510</v>
      </c>
      <c s="35" t="s">
        <v>5</v>
      </c>
      <c s="6" t="s">
        <v>7511</v>
      </c>
      <c s="36" t="s">
        <v>3559</v>
      </c>
      <c s="37">
        <v>9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56</v>
      </c>
      <c>
        <f>(M274*21)/100</f>
      </c>
      <c t="s">
        <v>28</v>
      </c>
    </row>
    <row r="275" spans="1:5" ht="12.75">
      <c r="A275" s="35" t="s">
        <v>57</v>
      </c>
      <c r="E275" s="39" t="s">
        <v>7512</v>
      </c>
    </row>
    <row r="276" spans="1:5" ht="12.75">
      <c r="A276" s="35" t="s">
        <v>59</v>
      </c>
      <c r="E276" s="40" t="s">
        <v>5</v>
      </c>
    </row>
    <row r="277" spans="1:5" ht="12.75">
      <c r="A277" t="s">
        <v>60</v>
      </c>
      <c r="E277" s="39" t="s">
        <v>7126</v>
      </c>
    </row>
    <row r="278" spans="1:16" ht="12.75">
      <c r="A278" t="s">
        <v>50</v>
      </c>
      <c s="34" t="s">
        <v>361</v>
      </c>
      <c s="34" t="s">
        <v>7513</v>
      </c>
      <c s="35" t="s">
        <v>5</v>
      </c>
      <c s="6" t="s">
        <v>7514</v>
      </c>
      <c s="36" t="s">
        <v>3559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56</v>
      </c>
      <c>
        <f>(M278*21)/100</f>
      </c>
      <c t="s">
        <v>28</v>
      </c>
    </row>
    <row r="279" spans="1:5" ht="12.75">
      <c r="A279" s="35" t="s">
        <v>57</v>
      </c>
      <c r="E279" s="39" t="s">
        <v>7515</v>
      </c>
    </row>
    <row r="280" spans="1:5" ht="12.75">
      <c r="A280" s="35" t="s">
        <v>59</v>
      </c>
      <c r="E280" s="40" t="s">
        <v>5</v>
      </c>
    </row>
    <row r="281" spans="1:5" ht="12.75">
      <c r="A281" t="s">
        <v>60</v>
      </c>
      <c r="E281" s="39" t="s">
        <v>7126</v>
      </c>
    </row>
    <row r="282" spans="1:16" ht="12.75">
      <c r="A282" t="s">
        <v>50</v>
      </c>
      <c s="34" t="s">
        <v>364</v>
      </c>
      <c s="34" t="s">
        <v>7516</v>
      </c>
      <c s="35" t="s">
        <v>5</v>
      </c>
      <c s="6" t="s">
        <v>7517</v>
      </c>
      <c s="36" t="s">
        <v>3559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56</v>
      </c>
      <c>
        <f>(M282*21)/100</f>
      </c>
      <c t="s">
        <v>28</v>
      </c>
    </row>
    <row r="283" spans="1:5" ht="12.75">
      <c r="A283" s="35" t="s">
        <v>57</v>
      </c>
      <c r="E283" s="39" t="s">
        <v>7518</v>
      </c>
    </row>
    <row r="284" spans="1:5" ht="12.75">
      <c r="A284" s="35" t="s">
        <v>59</v>
      </c>
      <c r="E284" s="40" t="s">
        <v>5</v>
      </c>
    </row>
    <row r="285" spans="1:5" ht="12.75">
      <c r="A285" t="s">
        <v>60</v>
      </c>
      <c r="E285" s="39" t="s">
        <v>7126</v>
      </c>
    </row>
    <row r="286" spans="1:16" ht="12.75">
      <c r="A286" t="s">
        <v>50</v>
      </c>
      <c s="34" t="s">
        <v>367</v>
      </c>
      <c s="34" t="s">
        <v>7519</v>
      </c>
      <c s="35" t="s">
        <v>5</v>
      </c>
      <c s="6" t="s">
        <v>7520</v>
      </c>
      <c s="36" t="s">
        <v>69</v>
      </c>
      <c s="37">
        <v>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56</v>
      </c>
      <c>
        <f>(M286*21)/100</f>
      </c>
      <c t="s">
        <v>28</v>
      </c>
    </row>
    <row r="287" spans="1:5" ht="12.75">
      <c r="A287" s="35" t="s">
        <v>57</v>
      </c>
      <c r="E287" s="39" t="s">
        <v>7521</v>
      </c>
    </row>
    <row r="288" spans="1:5" ht="12.75">
      <c r="A288" s="35" t="s">
        <v>59</v>
      </c>
      <c r="E288" s="40" t="s">
        <v>5</v>
      </c>
    </row>
    <row r="289" spans="1:5" ht="12.75">
      <c r="A289" t="s">
        <v>60</v>
      </c>
      <c r="E289" s="39" t="s">
        <v>7140</v>
      </c>
    </row>
    <row r="290" spans="1:16" ht="12.75">
      <c r="A290" t="s">
        <v>50</v>
      </c>
      <c s="34" t="s">
        <v>370</v>
      </c>
      <c s="34" t="s">
        <v>7522</v>
      </c>
      <c s="35" t="s">
        <v>5</v>
      </c>
      <c s="6" t="s">
        <v>7523</v>
      </c>
      <c s="36" t="s">
        <v>69</v>
      </c>
      <c s="37">
        <v>10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56</v>
      </c>
      <c>
        <f>(M290*21)/100</f>
      </c>
      <c t="s">
        <v>28</v>
      </c>
    </row>
    <row r="291" spans="1:5" ht="12.75">
      <c r="A291" s="35" t="s">
        <v>57</v>
      </c>
      <c r="E291" s="39" t="s">
        <v>7524</v>
      </c>
    </row>
    <row r="292" spans="1:5" ht="12.75">
      <c r="A292" s="35" t="s">
        <v>59</v>
      </c>
      <c r="E292" s="40" t="s">
        <v>5</v>
      </c>
    </row>
    <row r="293" spans="1:5" ht="12.75">
      <c r="A293" t="s">
        <v>60</v>
      </c>
      <c r="E293" s="39" t="s">
        <v>7140</v>
      </c>
    </row>
    <row r="294" spans="1:16" ht="12.75">
      <c r="A294" t="s">
        <v>50</v>
      </c>
      <c s="34" t="s">
        <v>373</v>
      </c>
      <c s="34" t="s">
        <v>7525</v>
      </c>
      <c s="35" t="s">
        <v>5</v>
      </c>
      <c s="6" t="s">
        <v>7526</v>
      </c>
      <c s="36" t="s">
        <v>69</v>
      </c>
      <c s="37">
        <v>48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56</v>
      </c>
      <c>
        <f>(M294*21)/100</f>
      </c>
      <c t="s">
        <v>28</v>
      </c>
    </row>
    <row r="295" spans="1:5" ht="12.75">
      <c r="A295" s="35" t="s">
        <v>57</v>
      </c>
      <c r="E295" s="39" t="s">
        <v>7527</v>
      </c>
    </row>
    <row r="296" spans="1:5" ht="12.75">
      <c r="A296" s="35" t="s">
        <v>59</v>
      </c>
      <c r="E296" s="40" t="s">
        <v>5</v>
      </c>
    </row>
    <row r="297" spans="1:5" ht="12.75">
      <c r="A297" t="s">
        <v>60</v>
      </c>
      <c r="E297" s="39" t="s">
        <v>7140</v>
      </c>
    </row>
    <row r="298" spans="1:16" ht="12.75">
      <c r="A298" t="s">
        <v>50</v>
      </c>
      <c s="34" t="s">
        <v>376</v>
      </c>
      <c s="34" t="s">
        <v>7528</v>
      </c>
      <c s="35" t="s">
        <v>5</v>
      </c>
      <c s="6" t="s">
        <v>7529</v>
      </c>
      <c s="36" t="s">
        <v>69</v>
      </c>
      <c s="37">
        <v>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56</v>
      </c>
      <c>
        <f>(M298*21)/100</f>
      </c>
      <c t="s">
        <v>28</v>
      </c>
    </row>
    <row r="299" spans="1:5" ht="12.75">
      <c r="A299" s="35" t="s">
        <v>57</v>
      </c>
      <c r="E299" s="39" t="s">
        <v>7530</v>
      </c>
    </row>
    <row r="300" spans="1:5" ht="12.75">
      <c r="A300" s="35" t="s">
        <v>59</v>
      </c>
      <c r="E300" s="40" t="s">
        <v>5</v>
      </c>
    </row>
    <row r="301" spans="1:5" ht="12.75">
      <c r="A301" t="s">
        <v>60</v>
      </c>
      <c r="E301" s="39" t="s">
        <v>7140</v>
      </c>
    </row>
    <row r="302" spans="1:16" ht="12.75">
      <c r="A302" t="s">
        <v>50</v>
      </c>
      <c s="34" t="s">
        <v>379</v>
      </c>
      <c s="34" t="s">
        <v>7531</v>
      </c>
      <c s="35" t="s">
        <v>5</v>
      </c>
      <c s="6" t="s">
        <v>7532</v>
      </c>
      <c s="36" t="s">
        <v>69</v>
      </c>
      <c s="37">
        <v>42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56</v>
      </c>
      <c>
        <f>(M302*21)/100</f>
      </c>
      <c t="s">
        <v>28</v>
      </c>
    </row>
    <row r="303" spans="1:5" ht="12.75">
      <c r="A303" s="35" t="s">
        <v>57</v>
      </c>
      <c r="E303" s="39" t="s">
        <v>7533</v>
      </c>
    </row>
    <row r="304" spans="1:5" ht="12.75">
      <c r="A304" s="35" t="s">
        <v>59</v>
      </c>
      <c r="E304" s="40" t="s">
        <v>5</v>
      </c>
    </row>
    <row r="305" spans="1:5" ht="12.75">
      <c r="A305" t="s">
        <v>60</v>
      </c>
      <c r="E305" s="39" t="s">
        <v>7140</v>
      </c>
    </row>
    <row r="306" spans="1:16" ht="12.75">
      <c r="A306" t="s">
        <v>50</v>
      </c>
      <c s="34" t="s">
        <v>382</v>
      </c>
      <c s="34" t="s">
        <v>7534</v>
      </c>
      <c s="35" t="s">
        <v>5</v>
      </c>
      <c s="6" t="s">
        <v>7535</v>
      </c>
      <c s="36" t="s">
        <v>69</v>
      </c>
      <c s="37">
        <v>12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56</v>
      </c>
      <c>
        <f>(M306*21)/100</f>
      </c>
      <c t="s">
        <v>28</v>
      </c>
    </row>
    <row r="307" spans="1:5" ht="12.75">
      <c r="A307" s="35" t="s">
        <v>57</v>
      </c>
      <c r="E307" s="39" t="s">
        <v>7536</v>
      </c>
    </row>
    <row r="308" spans="1:5" ht="12.75">
      <c r="A308" s="35" t="s">
        <v>59</v>
      </c>
      <c r="E308" s="40" t="s">
        <v>5</v>
      </c>
    </row>
    <row r="309" spans="1:5" ht="12.75">
      <c r="A309" t="s">
        <v>60</v>
      </c>
      <c r="E309" s="39" t="s">
        <v>7140</v>
      </c>
    </row>
    <row r="310" spans="1:16" ht="12.75">
      <c r="A310" t="s">
        <v>50</v>
      </c>
      <c s="34" t="s">
        <v>385</v>
      </c>
      <c s="34" t="s">
        <v>7537</v>
      </c>
      <c s="35" t="s">
        <v>5</v>
      </c>
      <c s="6" t="s">
        <v>7538</v>
      </c>
      <c s="36" t="s">
        <v>69</v>
      </c>
      <c s="37">
        <v>57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56</v>
      </c>
      <c>
        <f>(M310*21)/100</f>
      </c>
      <c t="s">
        <v>28</v>
      </c>
    </row>
    <row r="311" spans="1:5" ht="12.75">
      <c r="A311" s="35" t="s">
        <v>57</v>
      </c>
      <c r="E311" s="39" t="s">
        <v>7539</v>
      </c>
    </row>
    <row r="312" spans="1:5" ht="12.75">
      <c r="A312" s="35" t="s">
        <v>59</v>
      </c>
      <c r="E312" s="40" t="s">
        <v>5</v>
      </c>
    </row>
    <row r="313" spans="1:5" ht="12.75">
      <c r="A313" t="s">
        <v>60</v>
      </c>
      <c r="E313" s="39" t="s">
        <v>7140</v>
      </c>
    </row>
    <row r="314" spans="1:16" ht="12.75">
      <c r="A314" t="s">
        <v>50</v>
      </c>
      <c s="34" t="s">
        <v>388</v>
      </c>
      <c s="34" t="s">
        <v>7540</v>
      </c>
      <c s="35" t="s">
        <v>5</v>
      </c>
      <c s="6" t="s">
        <v>7541</v>
      </c>
      <c s="36" t="s">
        <v>69</v>
      </c>
      <c s="37">
        <v>20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56</v>
      </c>
      <c>
        <f>(M314*21)/100</f>
      </c>
      <c t="s">
        <v>28</v>
      </c>
    </row>
    <row r="315" spans="1:5" ht="12.75">
      <c r="A315" s="35" t="s">
        <v>57</v>
      </c>
      <c r="E315" s="39" t="s">
        <v>7542</v>
      </c>
    </row>
    <row r="316" spans="1:5" ht="12.75">
      <c r="A316" s="35" t="s">
        <v>59</v>
      </c>
      <c r="E316" s="40" t="s">
        <v>5</v>
      </c>
    </row>
    <row r="317" spans="1:5" ht="12.75">
      <c r="A317" t="s">
        <v>60</v>
      </c>
      <c r="E317" s="39" t="s">
        <v>7140</v>
      </c>
    </row>
    <row r="318" spans="1:16" ht="12.75">
      <c r="A318" t="s">
        <v>50</v>
      </c>
      <c s="34" t="s">
        <v>391</v>
      </c>
      <c s="34" t="s">
        <v>7543</v>
      </c>
      <c s="35" t="s">
        <v>5</v>
      </c>
      <c s="6" t="s">
        <v>7544</v>
      </c>
      <c s="36" t="s">
        <v>69</v>
      </c>
      <c s="37">
        <v>15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56</v>
      </c>
      <c>
        <f>(M318*21)/100</f>
      </c>
      <c t="s">
        <v>28</v>
      </c>
    </row>
    <row r="319" spans="1:5" ht="12.75">
      <c r="A319" s="35" t="s">
        <v>57</v>
      </c>
      <c r="E319" s="39" t="s">
        <v>7545</v>
      </c>
    </row>
    <row r="320" spans="1:5" ht="12.75">
      <c r="A320" s="35" t="s">
        <v>59</v>
      </c>
      <c r="E320" s="40" t="s">
        <v>5</v>
      </c>
    </row>
    <row r="321" spans="1:5" ht="12.75">
      <c r="A321" t="s">
        <v>60</v>
      </c>
      <c r="E321" s="39" t="s">
        <v>7140</v>
      </c>
    </row>
    <row r="322" spans="1:16" ht="12.75">
      <c r="A322" t="s">
        <v>50</v>
      </c>
      <c s="34" t="s">
        <v>394</v>
      </c>
      <c s="34" t="s">
        <v>7546</v>
      </c>
      <c s="35" t="s">
        <v>5</v>
      </c>
      <c s="6" t="s">
        <v>7547</v>
      </c>
      <c s="36" t="s">
        <v>69</v>
      </c>
      <c s="37">
        <v>213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56</v>
      </c>
      <c>
        <f>(M322*21)/100</f>
      </c>
      <c t="s">
        <v>28</v>
      </c>
    </row>
    <row r="323" spans="1:5" ht="38.25">
      <c r="A323" s="35" t="s">
        <v>57</v>
      </c>
      <c r="E323" s="39" t="s">
        <v>7548</v>
      </c>
    </row>
    <row r="324" spans="1:5" ht="12.75">
      <c r="A324" s="35" t="s">
        <v>59</v>
      </c>
      <c r="E324" s="40" t="s">
        <v>5</v>
      </c>
    </row>
    <row r="325" spans="1:5" ht="12.75">
      <c r="A325" t="s">
        <v>60</v>
      </c>
      <c r="E325" s="39" t="s">
        <v>7549</v>
      </c>
    </row>
    <row r="326" spans="1:16" ht="12.75">
      <c r="A326" t="s">
        <v>50</v>
      </c>
      <c s="34" t="s">
        <v>395</v>
      </c>
      <c s="34" t="s">
        <v>7550</v>
      </c>
      <c s="35" t="s">
        <v>5</v>
      </c>
      <c s="6" t="s">
        <v>7551</v>
      </c>
      <c s="36" t="s">
        <v>69</v>
      </c>
      <c s="37">
        <v>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56</v>
      </c>
      <c>
        <f>(M326*21)/100</f>
      </c>
      <c t="s">
        <v>28</v>
      </c>
    </row>
    <row r="327" spans="1:5" ht="12.75">
      <c r="A327" s="35" t="s">
        <v>57</v>
      </c>
      <c r="E327" s="39" t="s">
        <v>7552</v>
      </c>
    </row>
    <row r="328" spans="1:5" ht="12.75">
      <c r="A328" s="35" t="s">
        <v>59</v>
      </c>
      <c r="E328" s="40" t="s">
        <v>5</v>
      </c>
    </row>
    <row r="329" spans="1:5" ht="12.75">
      <c r="A329" t="s">
        <v>60</v>
      </c>
      <c r="E329" s="39" t="s">
        <v>7553</v>
      </c>
    </row>
    <row r="330" spans="1:16" ht="12.75">
      <c r="A330" t="s">
        <v>50</v>
      </c>
      <c s="34" t="s">
        <v>396</v>
      </c>
      <c s="34" t="s">
        <v>7554</v>
      </c>
      <c s="35" t="s">
        <v>5</v>
      </c>
      <c s="6" t="s">
        <v>7555</v>
      </c>
      <c s="36" t="s">
        <v>69</v>
      </c>
      <c s="37">
        <v>10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56</v>
      </c>
      <c>
        <f>(M330*21)/100</f>
      </c>
      <c t="s">
        <v>28</v>
      </c>
    </row>
    <row r="331" spans="1:5" ht="12.75">
      <c r="A331" s="35" t="s">
        <v>57</v>
      </c>
      <c r="E331" s="39" t="s">
        <v>7556</v>
      </c>
    </row>
    <row r="332" spans="1:5" ht="12.75">
      <c r="A332" s="35" t="s">
        <v>59</v>
      </c>
      <c r="E332" s="40" t="s">
        <v>5</v>
      </c>
    </row>
    <row r="333" spans="1:5" ht="12.75">
      <c r="A333" t="s">
        <v>60</v>
      </c>
      <c r="E333" s="39" t="s">
        <v>7553</v>
      </c>
    </row>
    <row r="334" spans="1:16" ht="12.75">
      <c r="A334" t="s">
        <v>50</v>
      </c>
      <c s="34" t="s">
        <v>399</v>
      </c>
      <c s="34" t="s">
        <v>7557</v>
      </c>
      <c s="35" t="s">
        <v>5</v>
      </c>
      <c s="6" t="s">
        <v>7558</v>
      </c>
      <c s="36" t="s">
        <v>69</v>
      </c>
      <c s="37">
        <v>4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56</v>
      </c>
      <c>
        <f>(M334*21)/100</f>
      </c>
      <c t="s">
        <v>28</v>
      </c>
    </row>
    <row r="335" spans="1:5" ht="12.75">
      <c r="A335" s="35" t="s">
        <v>57</v>
      </c>
      <c r="E335" s="39" t="s">
        <v>7559</v>
      </c>
    </row>
    <row r="336" spans="1:5" ht="12.75">
      <c r="A336" s="35" t="s">
        <v>59</v>
      </c>
      <c r="E336" s="40" t="s">
        <v>5</v>
      </c>
    </row>
    <row r="337" spans="1:5" ht="12.75">
      <c r="A337" t="s">
        <v>60</v>
      </c>
      <c r="E337" s="39" t="s">
        <v>7553</v>
      </c>
    </row>
    <row r="338" spans="1:16" ht="12.75">
      <c r="A338" t="s">
        <v>50</v>
      </c>
      <c s="34" t="s">
        <v>400</v>
      </c>
      <c s="34" t="s">
        <v>7560</v>
      </c>
      <c s="35" t="s">
        <v>5</v>
      </c>
      <c s="6" t="s">
        <v>7561</v>
      </c>
      <c s="36" t="s">
        <v>69</v>
      </c>
      <c s="37">
        <v>48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56</v>
      </c>
      <c>
        <f>(M338*21)/100</f>
      </c>
      <c t="s">
        <v>28</v>
      </c>
    </row>
    <row r="339" spans="1:5" ht="12.75">
      <c r="A339" s="35" t="s">
        <v>57</v>
      </c>
      <c r="E339" s="39" t="s">
        <v>7562</v>
      </c>
    </row>
    <row r="340" spans="1:5" ht="12.75">
      <c r="A340" s="35" t="s">
        <v>59</v>
      </c>
      <c r="E340" s="40" t="s">
        <v>5</v>
      </c>
    </row>
    <row r="341" spans="1:5" ht="12.75">
      <c r="A341" t="s">
        <v>60</v>
      </c>
      <c r="E341" s="39" t="s">
        <v>7553</v>
      </c>
    </row>
    <row r="342" spans="1:16" ht="12.75">
      <c r="A342" t="s">
        <v>50</v>
      </c>
      <c s="34" t="s">
        <v>401</v>
      </c>
      <c s="34" t="s">
        <v>7563</v>
      </c>
      <c s="35" t="s">
        <v>5</v>
      </c>
      <c s="6" t="s">
        <v>7564</v>
      </c>
      <c s="36" t="s">
        <v>69</v>
      </c>
      <c s="37">
        <v>42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56</v>
      </c>
      <c>
        <f>(M342*21)/100</f>
      </c>
      <c t="s">
        <v>28</v>
      </c>
    </row>
    <row r="343" spans="1:5" ht="12.75">
      <c r="A343" s="35" t="s">
        <v>57</v>
      </c>
      <c r="E343" s="39" t="s">
        <v>7565</v>
      </c>
    </row>
    <row r="344" spans="1:5" ht="12.75">
      <c r="A344" s="35" t="s">
        <v>59</v>
      </c>
      <c r="E344" s="40" t="s">
        <v>5</v>
      </c>
    </row>
    <row r="345" spans="1:5" ht="12.75">
      <c r="A345" t="s">
        <v>60</v>
      </c>
      <c r="E345" s="39" t="s">
        <v>7553</v>
      </c>
    </row>
    <row r="346" spans="1:16" ht="12.75">
      <c r="A346" t="s">
        <v>50</v>
      </c>
      <c s="34" t="s">
        <v>404</v>
      </c>
      <c s="34" t="s">
        <v>7566</v>
      </c>
      <c s="35" t="s">
        <v>5</v>
      </c>
      <c s="6" t="s">
        <v>7567</v>
      </c>
      <c s="36" t="s">
        <v>69</v>
      </c>
      <c s="37">
        <v>12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56</v>
      </c>
      <c>
        <f>(M346*21)/100</f>
      </c>
      <c t="s">
        <v>28</v>
      </c>
    </row>
    <row r="347" spans="1:5" ht="12.75">
      <c r="A347" s="35" t="s">
        <v>57</v>
      </c>
      <c r="E347" s="39" t="s">
        <v>7568</v>
      </c>
    </row>
    <row r="348" spans="1:5" ht="12.75">
      <c r="A348" s="35" t="s">
        <v>59</v>
      </c>
      <c r="E348" s="40" t="s">
        <v>5</v>
      </c>
    </row>
    <row r="349" spans="1:5" ht="12.75">
      <c r="A349" t="s">
        <v>60</v>
      </c>
      <c r="E349" s="39" t="s">
        <v>7553</v>
      </c>
    </row>
    <row r="350" spans="1:16" ht="12.75">
      <c r="A350" t="s">
        <v>50</v>
      </c>
      <c s="34" t="s">
        <v>407</v>
      </c>
      <c s="34" t="s">
        <v>7569</v>
      </c>
      <c s="35" t="s">
        <v>5</v>
      </c>
      <c s="6" t="s">
        <v>7570</v>
      </c>
      <c s="36" t="s">
        <v>69</v>
      </c>
      <c s="37">
        <v>57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56</v>
      </c>
      <c>
        <f>(M350*21)/100</f>
      </c>
      <c t="s">
        <v>28</v>
      </c>
    </row>
    <row r="351" spans="1:5" ht="12.75">
      <c r="A351" s="35" t="s">
        <v>57</v>
      </c>
      <c r="E351" s="39" t="s">
        <v>7571</v>
      </c>
    </row>
    <row r="352" spans="1:5" ht="12.75">
      <c r="A352" s="35" t="s">
        <v>59</v>
      </c>
      <c r="E352" s="40" t="s">
        <v>5</v>
      </c>
    </row>
    <row r="353" spans="1:5" ht="12.75">
      <c r="A353" t="s">
        <v>60</v>
      </c>
      <c r="E353" s="39" t="s">
        <v>7553</v>
      </c>
    </row>
    <row r="354" spans="1:16" ht="12.75">
      <c r="A354" t="s">
        <v>50</v>
      </c>
      <c s="34" t="s">
        <v>410</v>
      </c>
      <c s="34" t="s">
        <v>7572</v>
      </c>
      <c s="35" t="s">
        <v>5</v>
      </c>
      <c s="6" t="s">
        <v>7573</v>
      </c>
      <c s="36" t="s">
        <v>69</v>
      </c>
      <c s="37">
        <v>20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56</v>
      </c>
      <c>
        <f>(M354*21)/100</f>
      </c>
      <c t="s">
        <v>28</v>
      </c>
    </row>
    <row r="355" spans="1:5" ht="12.75">
      <c r="A355" s="35" t="s">
        <v>57</v>
      </c>
      <c r="E355" s="39" t="s">
        <v>7574</v>
      </c>
    </row>
    <row r="356" spans="1:5" ht="12.75">
      <c r="A356" s="35" t="s">
        <v>59</v>
      </c>
      <c r="E356" s="40" t="s">
        <v>5</v>
      </c>
    </row>
    <row r="357" spans="1:5" ht="12.75">
      <c r="A357" t="s">
        <v>60</v>
      </c>
      <c r="E357" s="39" t="s">
        <v>7553</v>
      </c>
    </row>
    <row r="358" spans="1:16" ht="12.75">
      <c r="A358" t="s">
        <v>50</v>
      </c>
      <c s="34" t="s">
        <v>413</v>
      </c>
      <c s="34" t="s">
        <v>7575</v>
      </c>
      <c s="35" t="s">
        <v>5</v>
      </c>
      <c s="6" t="s">
        <v>7576</v>
      </c>
      <c s="36" t="s">
        <v>69</v>
      </c>
      <c s="37">
        <v>15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56</v>
      </c>
      <c>
        <f>(M358*21)/100</f>
      </c>
      <c t="s">
        <v>28</v>
      </c>
    </row>
    <row r="359" spans="1:5" ht="12.75">
      <c r="A359" s="35" t="s">
        <v>57</v>
      </c>
      <c r="E359" s="39" t="s">
        <v>7577</v>
      </c>
    </row>
    <row r="360" spans="1:5" ht="12.75">
      <c r="A360" s="35" t="s">
        <v>59</v>
      </c>
      <c r="E360" s="40" t="s">
        <v>5</v>
      </c>
    </row>
    <row r="361" spans="1:5" ht="12.75">
      <c r="A361" t="s">
        <v>60</v>
      </c>
      <c r="E361" s="39" t="s">
        <v>7553</v>
      </c>
    </row>
    <row r="362" spans="1:16" ht="12.75">
      <c r="A362" t="s">
        <v>50</v>
      </c>
      <c s="34" t="s">
        <v>416</v>
      </c>
      <c s="34" t="s">
        <v>7578</v>
      </c>
      <c s="35" t="s">
        <v>5</v>
      </c>
      <c s="6" t="s">
        <v>7579</v>
      </c>
      <c s="36" t="s">
        <v>1281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7324</v>
      </c>
      <c>
        <f>(M362*21)/100</f>
      </c>
      <c t="s">
        <v>28</v>
      </c>
    </row>
    <row r="363" spans="1:5" ht="12.75">
      <c r="A363" s="35" t="s">
        <v>57</v>
      </c>
      <c r="E363" s="39" t="s">
        <v>7580</v>
      </c>
    </row>
    <row r="364" spans="1:5" ht="12.75">
      <c r="A364" s="35" t="s">
        <v>59</v>
      </c>
      <c r="E364" s="40" t="s">
        <v>5</v>
      </c>
    </row>
    <row r="365" spans="1:5" ht="12.75">
      <c r="A365" t="s">
        <v>60</v>
      </c>
      <c r="E365" s="39" t="s">
        <v>7126</v>
      </c>
    </row>
    <row r="366" spans="1:16" ht="12.75">
      <c r="A366" t="s">
        <v>50</v>
      </c>
      <c s="34" t="s">
        <v>419</v>
      </c>
      <c s="34" t="s">
        <v>7581</v>
      </c>
      <c s="35" t="s">
        <v>5</v>
      </c>
      <c s="6" t="s">
        <v>7582</v>
      </c>
      <c s="36" t="s">
        <v>1281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7324</v>
      </c>
      <c>
        <f>(M366*21)/100</f>
      </c>
      <c t="s">
        <v>28</v>
      </c>
    </row>
    <row r="367" spans="1:5" ht="12.75">
      <c r="A367" s="35" t="s">
        <v>57</v>
      </c>
      <c r="E367" s="39" t="s">
        <v>7583</v>
      </c>
    </row>
    <row r="368" spans="1:5" ht="12.75">
      <c r="A368" s="35" t="s">
        <v>59</v>
      </c>
      <c r="E368" s="40" t="s">
        <v>5</v>
      </c>
    </row>
    <row r="369" spans="1:5" ht="12.75">
      <c r="A369" t="s">
        <v>60</v>
      </c>
      <c r="E369" s="39" t="s">
        <v>7126</v>
      </c>
    </row>
    <row r="370" spans="1:16" ht="12.75">
      <c r="A370" t="s">
        <v>50</v>
      </c>
      <c s="34" t="s">
        <v>422</v>
      </c>
      <c s="34" t="s">
        <v>7584</v>
      </c>
      <c s="35" t="s">
        <v>5</v>
      </c>
      <c s="6" t="s">
        <v>7585</v>
      </c>
      <c s="36" t="s">
        <v>1281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7324</v>
      </c>
      <c>
        <f>(M370*21)/100</f>
      </c>
      <c t="s">
        <v>28</v>
      </c>
    </row>
    <row r="371" spans="1:5" ht="12.75">
      <c r="A371" s="35" t="s">
        <v>57</v>
      </c>
      <c r="E371" s="39" t="s">
        <v>7586</v>
      </c>
    </row>
    <row r="372" spans="1:5" ht="12.75">
      <c r="A372" s="35" t="s">
        <v>59</v>
      </c>
      <c r="E372" s="40" t="s">
        <v>5</v>
      </c>
    </row>
    <row r="373" spans="1:5" ht="12.75">
      <c r="A373" t="s">
        <v>60</v>
      </c>
      <c r="E373" s="39" t="s">
        <v>7126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1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4493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4493</v>
      </c>
      <c r="E4" s="26" t="s">
        <v>4494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COUNTIFS(L8:L191,"=0",A8:A191,"P")+COUNTIFS(L8:L191,"",A8:A191,"P")+SUM(Q8:Q191)</f>
      </c>
    </row>
    <row r="8" spans="1:13" ht="12.75">
      <c r="A8" t="s">
        <v>45</v>
      </c>
      <c r="C8" s="28" t="s">
        <v>7589</v>
      </c>
      <c r="E8" s="30" t="s">
        <v>7588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47</v>
      </c>
      <c r="C9" s="31" t="s">
        <v>51</v>
      </c>
      <c r="E9" s="33" t="s">
        <v>7590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51</v>
      </c>
      <c s="34" t="s">
        <v>7591</v>
      </c>
      <c s="35" t="s">
        <v>51</v>
      </c>
      <c s="6" t="s">
        <v>7592</v>
      </c>
      <c s="36" t="s">
        <v>3559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51">
      <c r="A11" s="35" t="s">
        <v>57</v>
      </c>
      <c r="E11" s="39" t="s">
        <v>7593</v>
      </c>
    </row>
    <row r="12" spans="1:5" ht="12.75">
      <c r="A12" s="35" t="s">
        <v>59</v>
      </c>
      <c r="E12" s="40" t="s">
        <v>7594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7591</v>
      </c>
      <c s="35" t="s">
        <v>28</v>
      </c>
      <c s="6" t="s">
        <v>7592</v>
      </c>
      <c s="36" t="s">
        <v>3559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51">
      <c r="A15" s="35" t="s">
        <v>57</v>
      </c>
      <c r="E15" s="39" t="s">
        <v>7593</v>
      </c>
    </row>
    <row r="16" spans="1:5" ht="12.75">
      <c r="A16" s="35" t="s">
        <v>59</v>
      </c>
      <c r="E16" s="40" t="s">
        <v>7594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7595</v>
      </c>
      <c s="35" t="s">
        <v>51</v>
      </c>
      <c s="6" t="s">
        <v>7596</v>
      </c>
      <c s="36" t="s">
        <v>3559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51">
      <c r="A19" s="35" t="s">
        <v>57</v>
      </c>
      <c r="E19" s="39" t="s">
        <v>7597</v>
      </c>
    </row>
    <row r="20" spans="1:5" ht="12.75">
      <c r="A20" s="35" t="s">
        <v>59</v>
      </c>
      <c r="E20" s="40" t="s">
        <v>7598</v>
      </c>
    </row>
    <row r="21" spans="1:5" ht="12.75">
      <c r="A21" t="s">
        <v>60</v>
      </c>
      <c r="E21" s="39" t="s">
        <v>7355</v>
      </c>
    </row>
    <row r="22" spans="1:16" ht="12.75">
      <c r="A22" t="s">
        <v>50</v>
      </c>
      <c s="34" t="s">
        <v>4</v>
      </c>
      <c s="34" t="s">
        <v>7595</v>
      </c>
      <c s="35" t="s">
        <v>28</v>
      </c>
      <c s="6" t="s">
        <v>7596</v>
      </c>
      <c s="36" t="s">
        <v>3559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51">
      <c r="A23" s="35" t="s">
        <v>57</v>
      </c>
      <c r="E23" s="39" t="s">
        <v>7597</v>
      </c>
    </row>
    <row r="24" spans="1:5" ht="12.75">
      <c r="A24" s="35" t="s">
        <v>59</v>
      </c>
      <c r="E24" s="40" t="s">
        <v>7598</v>
      </c>
    </row>
    <row r="25" spans="1:5" ht="12.75">
      <c r="A25" t="s">
        <v>60</v>
      </c>
      <c r="E25" s="39" t="s">
        <v>7355</v>
      </c>
    </row>
    <row r="26" spans="1:16" ht="12.75">
      <c r="A26" t="s">
        <v>50</v>
      </c>
      <c s="34" t="s">
        <v>74</v>
      </c>
      <c s="34" t="s">
        <v>7599</v>
      </c>
      <c s="35" t="s">
        <v>51</v>
      </c>
      <c s="6" t="s">
        <v>7600</v>
      </c>
      <c s="36" t="s">
        <v>7100</v>
      </c>
      <c s="37">
        <v>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38.25">
      <c r="A27" s="35" t="s">
        <v>57</v>
      </c>
      <c r="E27" s="39" t="s">
        <v>7601</v>
      </c>
    </row>
    <row r="28" spans="1:5" ht="12.75">
      <c r="A28" s="35" t="s">
        <v>59</v>
      </c>
      <c r="E28" s="40" t="s">
        <v>7602</v>
      </c>
    </row>
    <row r="29" spans="1:5" ht="12.75">
      <c r="A29" t="s">
        <v>60</v>
      </c>
      <c r="E29" s="39" t="s">
        <v>7355</v>
      </c>
    </row>
    <row r="30" spans="1:16" ht="12.75">
      <c r="A30" t="s">
        <v>50</v>
      </c>
      <c s="34" t="s">
        <v>27</v>
      </c>
      <c s="34" t="s">
        <v>7599</v>
      </c>
      <c s="35" t="s">
        <v>28</v>
      </c>
      <c s="6" t="s">
        <v>7600</v>
      </c>
      <c s="36" t="s">
        <v>7100</v>
      </c>
      <c s="37">
        <v>22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38.25">
      <c r="A31" s="35" t="s">
        <v>57</v>
      </c>
      <c r="E31" s="39" t="s">
        <v>7601</v>
      </c>
    </row>
    <row r="32" spans="1:5" ht="12.75">
      <c r="A32" s="35" t="s">
        <v>59</v>
      </c>
      <c r="E32" s="40" t="s">
        <v>7603</v>
      </c>
    </row>
    <row r="33" spans="1:5" ht="12.75">
      <c r="A33" t="s">
        <v>60</v>
      </c>
      <c r="E33" s="39" t="s">
        <v>7355</v>
      </c>
    </row>
    <row r="34" spans="1:13" ht="12.75">
      <c r="A34" t="s">
        <v>47</v>
      </c>
      <c r="C34" s="31" t="s">
        <v>28</v>
      </c>
      <c r="E34" s="33" t="s">
        <v>7604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</f>
      </c>
      <c s="32">
        <f>0+M35+M39+M43+M47+M51+M55+M59+M63+M67+M71+M75+M79+M83+M87+M91+M95+M99+M103+M107+M111+M115+M119+M123+M127+M131+M135+M139+M143+M147+M151+M155+M159+M163+M167+M171+M175+M179+M183+M187+M191</f>
      </c>
    </row>
    <row r="35" spans="1:16" ht="12.75">
      <c r="A35" t="s">
        <v>50</v>
      </c>
      <c s="34" t="s">
        <v>65</v>
      </c>
      <c s="34" t="s">
        <v>7605</v>
      </c>
      <c s="35" t="s">
        <v>51</v>
      </c>
      <c s="6" t="s">
        <v>7606</v>
      </c>
      <c s="36" t="s">
        <v>3559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</v>
      </c>
      <c>
        <f>(M35*21)/100</f>
      </c>
      <c t="s">
        <v>28</v>
      </c>
    </row>
    <row r="36" spans="1:5" ht="63.75">
      <c r="A36" s="35" t="s">
        <v>57</v>
      </c>
      <c r="E36" s="39" t="s">
        <v>7607</v>
      </c>
    </row>
    <row r="37" spans="1:5" ht="12.75">
      <c r="A37" s="35" t="s">
        <v>59</v>
      </c>
      <c r="E37" s="40" t="s">
        <v>7608</v>
      </c>
    </row>
    <row r="38" spans="1:5" ht="12.75">
      <c r="A38" t="s">
        <v>60</v>
      </c>
      <c r="E38" s="39" t="s">
        <v>7355</v>
      </c>
    </row>
    <row r="39" spans="1:16" ht="12.75">
      <c r="A39" t="s">
        <v>50</v>
      </c>
      <c s="34" t="s">
        <v>82</v>
      </c>
      <c s="34" t="s">
        <v>7605</v>
      </c>
      <c s="35" t="s">
        <v>28</v>
      </c>
      <c s="6" t="s">
        <v>7609</v>
      </c>
      <c s="36" t="s">
        <v>3559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</v>
      </c>
      <c>
        <f>(M39*21)/100</f>
      </c>
      <c t="s">
        <v>28</v>
      </c>
    </row>
    <row r="40" spans="1:5" ht="51">
      <c r="A40" s="35" t="s">
        <v>57</v>
      </c>
      <c r="E40" s="39" t="s">
        <v>7610</v>
      </c>
    </row>
    <row r="41" spans="1:5" ht="12.75">
      <c r="A41" s="35" t="s">
        <v>59</v>
      </c>
      <c r="E41" s="40" t="s">
        <v>7611</v>
      </c>
    </row>
    <row r="42" spans="1:5" ht="12.75">
      <c r="A42" t="s">
        <v>60</v>
      </c>
      <c r="E42" s="39" t="s">
        <v>7355</v>
      </c>
    </row>
    <row r="43" spans="1:16" ht="12.75">
      <c r="A43" t="s">
        <v>50</v>
      </c>
      <c s="34" t="s">
        <v>85</v>
      </c>
      <c s="34" t="s">
        <v>7605</v>
      </c>
      <c s="35" t="s">
        <v>26</v>
      </c>
      <c s="6" t="s">
        <v>7609</v>
      </c>
      <c s="36" t="s">
        <v>3559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51">
      <c r="A44" s="35" t="s">
        <v>57</v>
      </c>
      <c r="E44" s="39" t="s">
        <v>7610</v>
      </c>
    </row>
    <row r="45" spans="1:5" ht="12.75">
      <c r="A45" s="35" t="s">
        <v>59</v>
      </c>
      <c r="E45" s="40" t="s">
        <v>7611</v>
      </c>
    </row>
    <row r="46" spans="1:5" ht="12.75">
      <c r="A46" t="s">
        <v>60</v>
      </c>
      <c r="E46" s="39" t="s">
        <v>7355</v>
      </c>
    </row>
    <row r="47" spans="1:16" ht="12.75">
      <c r="A47" t="s">
        <v>50</v>
      </c>
      <c s="34" t="s">
        <v>88</v>
      </c>
      <c s="34" t="s">
        <v>7605</v>
      </c>
      <c s="35" t="s">
        <v>4</v>
      </c>
      <c s="6" t="s">
        <v>7612</v>
      </c>
      <c s="36" t="s">
        <v>3559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</v>
      </c>
      <c>
        <f>(M47*21)/100</f>
      </c>
      <c t="s">
        <v>28</v>
      </c>
    </row>
    <row r="48" spans="1:5" ht="51">
      <c r="A48" s="35" t="s">
        <v>57</v>
      </c>
      <c r="E48" s="39" t="s">
        <v>7613</v>
      </c>
    </row>
    <row r="49" spans="1:5" ht="12.75">
      <c r="A49" s="35" t="s">
        <v>59</v>
      </c>
      <c r="E49" s="40" t="s">
        <v>7611</v>
      </c>
    </row>
    <row r="50" spans="1:5" ht="12.75">
      <c r="A50" t="s">
        <v>60</v>
      </c>
      <c r="E50" s="39" t="s">
        <v>7355</v>
      </c>
    </row>
    <row r="51" spans="1:16" ht="12.75">
      <c r="A51" t="s">
        <v>50</v>
      </c>
      <c s="34" t="s">
        <v>91</v>
      </c>
      <c s="34" t="s">
        <v>7605</v>
      </c>
      <c s="35" t="s">
        <v>74</v>
      </c>
      <c s="6" t="s">
        <v>7609</v>
      </c>
      <c s="36" t="s">
        <v>3559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(M51*21)/100</f>
      </c>
      <c t="s">
        <v>28</v>
      </c>
    </row>
    <row r="52" spans="1:5" ht="51">
      <c r="A52" s="35" t="s">
        <v>57</v>
      </c>
      <c r="E52" s="39" t="s">
        <v>7610</v>
      </c>
    </row>
    <row r="53" spans="1:5" ht="12.75">
      <c r="A53" s="35" t="s">
        <v>59</v>
      </c>
      <c r="E53" s="40" t="s">
        <v>7611</v>
      </c>
    </row>
    <row r="54" spans="1:5" ht="12.75">
      <c r="A54" t="s">
        <v>60</v>
      </c>
      <c r="E54" s="39" t="s">
        <v>7355</v>
      </c>
    </row>
    <row r="55" spans="1:16" ht="12.75">
      <c r="A55" t="s">
        <v>50</v>
      </c>
      <c s="34" t="s">
        <v>94</v>
      </c>
      <c s="34" t="s">
        <v>7614</v>
      </c>
      <c s="35" t="s">
        <v>5</v>
      </c>
      <c s="6" t="s">
        <v>7615</v>
      </c>
      <c s="36" t="s">
        <v>3559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</v>
      </c>
      <c>
        <f>(M55*21)/100</f>
      </c>
      <c t="s">
        <v>28</v>
      </c>
    </row>
    <row r="56" spans="1:5" ht="25.5">
      <c r="A56" s="35" t="s">
        <v>57</v>
      </c>
      <c r="E56" s="39" t="s">
        <v>7616</v>
      </c>
    </row>
    <row r="57" spans="1:5" ht="12.75">
      <c r="A57" s="35" t="s">
        <v>59</v>
      </c>
      <c r="E57" s="40" t="s">
        <v>7617</v>
      </c>
    </row>
    <row r="58" spans="1:5" ht="12.75">
      <c r="A58" t="s">
        <v>60</v>
      </c>
      <c r="E58" s="39" t="s">
        <v>7355</v>
      </c>
    </row>
    <row r="59" spans="1:16" ht="12.75">
      <c r="A59" t="s">
        <v>50</v>
      </c>
      <c s="34" t="s">
        <v>97</v>
      </c>
      <c s="34" t="s">
        <v>7618</v>
      </c>
      <c s="35" t="s">
        <v>5</v>
      </c>
      <c s="6" t="s">
        <v>7615</v>
      </c>
      <c s="36" t="s">
        <v>3559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56</v>
      </c>
      <c>
        <f>(M59*21)/100</f>
      </c>
      <c t="s">
        <v>28</v>
      </c>
    </row>
    <row r="60" spans="1:5" ht="25.5">
      <c r="A60" s="35" t="s">
        <v>57</v>
      </c>
      <c r="E60" s="39" t="s">
        <v>7619</v>
      </c>
    </row>
    <row r="61" spans="1:5" ht="12.75">
      <c r="A61" s="35" t="s">
        <v>59</v>
      </c>
      <c r="E61" s="40" t="s">
        <v>7617</v>
      </c>
    </row>
    <row r="62" spans="1:5" ht="12.75">
      <c r="A62" t="s">
        <v>60</v>
      </c>
      <c r="E62" s="39" t="s">
        <v>7355</v>
      </c>
    </row>
    <row r="63" spans="1:16" ht="12.75">
      <c r="A63" t="s">
        <v>50</v>
      </c>
      <c s="34" t="s">
        <v>100</v>
      </c>
      <c s="34" t="s">
        <v>7620</v>
      </c>
      <c s="35" t="s">
        <v>51</v>
      </c>
      <c s="6" t="s">
        <v>7621</v>
      </c>
      <c s="36" t="s">
        <v>3559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</v>
      </c>
      <c>
        <f>(M63*21)/100</f>
      </c>
      <c t="s">
        <v>28</v>
      </c>
    </row>
    <row r="64" spans="1:5" ht="12.75">
      <c r="A64" s="35" t="s">
        <v>57</v>
      </c>
      <c r="E64" s="39" t="s">
        <v>7622</v>
      </c>
    </row>
    <row r="65" spans="1:5" ht="12.75">
      <c r="A65" s="35" t="s">
        <v>59</v>
      </c>
      <c r="E65" s="40" t="s">
        <v>7623</v>
      </c>
    </row>
    <row r="66" spans="1:5" ht="12.75">
      <c r="A66" t="s">
        <v>60</v>
      </c>
      <c r="E66" s="39" t="s">
        <v>7355</v>
      </c>
    </row>
    <row r="67" spans="1:16" ht="12.75">
      <c r="A67" t="s">
        <v>50</v>
      </c>
      <c s="34" t="s">
        <v>103</v>
      </c>
      <c s="34" t="s">
        <v>7620</v>
      </c>
      <c s="35" t="s">
        <v>28</v>
      </c>
      <c s="6" t="s">
        <v>7621</v>
      </c>
      <c s="36" t="s">
        <v>3559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56</v>
      </c>
      <c>
        <f>(M67*21)/100</f>
      </c>
      <c t="s">
        <v>28</v>
      </c>
    </row>
    <row r="68" spans="1:5" ht="12.75">
      <c r="A68" s="35" t="s">
        <v>57</v>
      </c>
      <c r="E68" s="39" t="s">
        <v>7624</v>
      </c>
    </row>
    <row r="69" spans="1:5" ht="12.75">
      <c r="A69" s="35" t="s">
        <v>59</v>
      </c>
      <c r="E69" s="40" t="s">
        <v>7623</v>
      </c>
    </row>
    <row r="70" spans="1:5" ht="12.75">
      <c r="A70" t="s">
        <v>60</v>
      </c>
      <c r="E70" s="39" t="s">
        <v>7355</v>
      </c>
    </row>
    <row r="71" spans="1:16" ht="12.75">
      <c r="A71" t="s">
        <v>50</v>
      </c>
      <c s="34" t="s">
        <v>110</v>
      </c>
      <c s="34" t="s">
        <v>7625</v>
      </c>
      <c s="35" t="s">
        <v>51</v>
      </c>
      <c s="6" t="s">
        <v>7626</v>
      </c>
      <c s="36" t="s">
        <v>3559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56</v>
      </c>
      <c>
        <f>(M71*21)/100</f>
      </c>
      <c t="s">
        <v>28</v>
      </c>
    </row>
    <row r="72" spans="1:5" ht="12.75">
      <c r="A72" s="35" t="s">
        <v>57</v>
      </c>
      <c r="E72" s="39" t="s">
        <v>7624</v>
      </c>
    </row>
    <row r="73" spans="1:5" ht="12.75">
      <c r="A73" s="35" t="s">
        <v>59</v>
      </c>
      <c r="E73" s="40" t="s">
        <v>7627</v>
      </c>
    </row>
    <row r="74" spans="1:5" ht="12.75">
      <c r="A74" t="s">
        <v>60</v>
      </c>
      <c r="E74" s="39" t="s">
        <v>7355</v>
      </c>
    </row>
    <row r="75" spans="1:16" ht="12.75">
      <c r="A75" t="s">
        <v>50</v>
      </c>
      <c s="34" t="s">
        <v>113</v>
      </c>
      <c s="34" t="s">
        <v>7625</v>
      </c>
      <c s="35" t="s">
        <v>28</v>
      </c>
      <c s="6" t="s">
        <v>7626</v>
      </c>
      <c s="36" t="s">
        <v>3559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</v>
      </c>
      <c>
        <f>(M75*21)/100</f>
      </c>
      <c t="s">
        <v>28</v>
      </c>
    </row>
    <row r="76" spans="1:5" ht="12.75">
      <c r="A76" s="35" t="s">
        <v>57</v>
      </c>
      <c r="E76" s="39" t="s">
        <v>7624</v>
      </c>
    </row>
    <row r="77" spans="1:5" ht="12.75">
      <c r="A77" s="35" t="s">
        <v>59</v>
      </c>
      <c r="E77" s="40" t="s">
        <v>7628</v>
      </c>
    </row>
    <row r="78" spans="1:5" ht="12.75">
      <c r="A78" t="s">
        <v>60</v>
      </c>
      <c r="E78" s="39" t="s">
        <v>7355</v>
      </c>
    </row>
    <row r="79" spans="1:16" ht="12.75">
      <c r="A79" t="s">
        <v>50</v>
      </c>
      <c s="34" t="s">
        <v>116</v>
      </c>
      <c s="34" t="s">
        <v>7625</v>
      </c>
      <c s="35" t="s">
        <v>26</v>
      </c>
      <c s="6" t="s">
        <v>7626</v>
      </c>
      <c s="36" t="s">
        <v>3559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</v>
      </c>
      <c>
        <f>(M79*21)/100</f>
      </c>
      <c t="s">
        <v>28</v>
      </c>
    </row>
    <row r="80" spans="1:5" ht="12.75">
      <c r="A80" s="35" t="s">
        <v>57</v>
      </c>
      <c r="E80" s="39" t="s">
        <v>7624</v>
      </c>
    </row>
    <row r="81" spans="1:5" ht="12.75">
      <c r="A81" s="35" t="s">
        <v>59</v>
      </c>
      <c r="E81" s="40" t="s">
        <v>7629</v>
      </c>
    </row>
    <row r="82" spans="1:5" ht="12.75">
      <c r="A82" t="s">
        <v>60</v>
      </c>
      <c r="E82" s="39" t="s">
        <v>7355</v>
      </c>
    </row>
    <row r="83" spans="1:16" ht="12.75">
      <c r="A83" t="s">
        <v>50</v>
      </c>
      <c s="34" t="s">
        <v>119</v>
      </c>
      <c s="34" t="s">
        <v>7625</v>
      </c>
      <c s="35" t="s">
        <v>4</v>
      </c>
      <c s="6" t="s">
        <v>7630</v>
      </c>
      <c s="36" t="s">
        <v>3559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</v>
      </c>
      <c>
        <f>(M83*21)/100</f>
      </c>
      <c t="s">
        <v>28</v>
      </c>
    </row>
    <row r="84" spans="1:5" ht="12.75">
      <c r="A84" s="35" t="s">
        <v>57</v>
      </c>
      <c r="E84" s="39" t="s">
        <v>7631</v>
      </c>
    </row>
    <row r="85" spans="1:5" ht="12.75">
      <c r="A85" s="35" t="s">
        <v>59</v>
      </c>
      <c r="E85" s="40" t="s">
        <v>7632</v>
      </c>
    </row>
    <row r="86" spans="1:5" ht="12.75">
      <c r="A86" t="s">
        <v>60</v>
      </c>
      <c r="E86" s="39" t="s">
        <v>7355</v>
      </c>
    </row>
    <row r="87" spans="1:16" ht="12.75">
      <c r="A87" t="s">
        <v>50</v>
      </c>
      <c s="34" t="s">
        <v>122</v>
      </c>
      <c s="34" t="s">
        <v>7625</v>
      </c>
      <c s="35" t="s">
        <v>74</v>
      </c>
      <c s="6" t="s">
        <v>7633</v>
      </c>
      <c s="36" t="s">
        <v>3559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</v>
      </c>
      <c>
        <f>(M87*21)/100</f>
      </c>
      <c t="s">
        <v>28</v>
      </c>
    </row>
    <row r="88" spans="1:5" ht="25.5">
      <c r="A88" s="35" t="s">
        <v>57</v>
      </c>
      <c r="E88" s="39" t="s">
        <v>7634</v>
      </c>
    </row>
    <row r="89" spans="1:5" ht="12.75">
      <c r="A89" s="35" t="s">
        <v>59</v>
      </c>
      <c r="E89" s="40" t="s">
        <v>7635</v>
      </c>
    </row>
    <row r="90" spans="1:5" ht="12.75">
      <c r="A90" t="s">
        <v>60</v>
      </c>
      <c r="E90" s="39" t="s">
        <v>7355</v>
      </c>
    </row>
    <row r="91" spans="1:16" ht="12.75">
      <c r="A91" t="s">
        <v>50</v>
      </c>
      <c s="34" t="s">
        <v>125</v>
      </c>
      <c s="34" t="s">
        <v>7636</v>
      </c>
      <c s="35" t="s">
        <v>5</v>
      </c>
      <c s="6" t="s">
        <v>7626</v>
      </c>
      <c s="36" t="s">
        <v>3559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</v>
      </c>
      <c>
        <f>(M91*21)/100</f>
      </c>
      <c t="s">
        <v>28</v>
      </c>
    </row>
    <row r="92" spans="1:5" ht="12.75">
      <c r="A92" s="35" t="s">
        <v>57</v>
      </c>
      <c r="E92" s="39" t="s">
        <v>7631</v>
      </c>
    </row>
    <row r="93" spans="1:5" ht="12.75">
      <c r="A93" s="35" t="s">
        <v>59</v>
      </c>
      <c r="E93" s="40" t="s">
        <v>7637</v>
      </c>
    </row>
    <row r="94" spans="1:5" ht="12.75">
      <c r="A94" t="s">
        <v>60</v>
      </c>
      <c r="E94" s="39" t="s">
        <v>7355</v>
      </c>
    </row>
    <row r="95" spans="1:16" ht="12.75">
      <c r="A95" t="s">
        <v>50</v>
      </c>
      <c s="34" t="s">
        <v>128</v>
      </c>
      <c s="34" t="s">
        <v>7638</v>
      </c>
      <c s="35" t="s">
        <v>5</v>
      </c>
      <c s="6" t="s">
        <v>7630</v>
      </c>
      <c s="36" t="s">
        <v>3559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</v>
      </c>
      <c>
        <f>(M95*21)/100</f>
      </c>
      <c t="s">
        <v>28</v>
      </c>
    </row>
    <row r="96" spans="1:5" ht="12.75">
      <c r="A96" s="35" t="s">
        <v>57</v>
      </c>
      <c r="E96" s="39" t="s">
        <v>7631</v>
      </c>
    </row>
    <row r="97" spans="1:5" ht="12.75">
      <c r="A97" s="35" t="s">
        <v>59</v>
      </c>
      <c r="E97" s="40" t="s">
        <v>7629</v>
      </c>
    </row>
    <row r="98" spans="1:5" ht="12.75">
      <c r="A98" t="s">
        <v>60</v>
      </c>
      <c r="E98" s="39" t="s">
        <v>7355</v>
      </c>
    </row>
    <row r="99" spans="1:16" ht="12.75">
      <c r="A99" t="s">
        <v>50</v>
      </c>
      <c s="34" t="s">
        <v>179</v>
      </c>
      <c s="34" t="s">
        <v>7639</v>
      </c>
      <c s="35" t="s">
        <v>5</v>
      </c>
      <c s="6" t="s">
        <v>7633</v>
      </c>
      <c s="36" t="s">
        <v>3559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</v>
      </c>
      <c>
        <f>(M99*21)/100</f>
      </c>
      <c t="s">
        <v>28</v>
      </c>
    </row>
    <row r="100" spans="1:5" ht="25.5">
      <c r="A100" s="35" t="s">
        <v>57</v>
      </c>
      <c r="E100" s="39" t="s">
        <v>7640</v>
      </c>
    </row>
    <row r="101" spans="1:5" ht="12.75">
      <c r="A101" s="35" t="s">
        <v>59</v>
      </c>
      <c r="E101" s="40" t="s">
        <v>7641</v>
      </c>
    </row>
    <row r="102" spans="1:5" ht="12.75">
      <c r="A102" t="s">
        <v>60</v>
      </c>
      <c r="E102" s="39" t="s">
        <v>7355</v>
      </c>
    </row>
    <row r="103" spans="1:16" ht="12.75">
      <c r="A103" t="s">
        <v>50</v>
      </c>
      <c s="34" t="s">
        <v>180</v>
      </c>
      <c s="34" t="s">
        <v>7642</v>
      </c>
      <c s="35" t="s">
        <v>5</v>
      </c>
      <c s="6" t="s">
        <v>7643</v>
      </c>
      <c s="36" t="s">
        <v>3559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56</v>
      </c>
      <c>
        <f>(M103*21)/100</f>
      </c>
      <c t="s">
        <v>28</v>
      </c>
    </row>
    <row r="104" spans="1:5" ht="12.75">
      <c r="A104" s="35" t="s">
        <v>57</v>
      </c>
      <c r="E104" s="39" t="s">
        <v>7644</v>
      </c>
    </row>
    <row r="105" spans="1:5" ht="12.75">
      <c r="A105" s="35" t="s">
        <v>59</v>
      </c>
      <c r="E105" s="40" t="s">
        <v>7645</v>
      </c>
    </row>
    <row r="106" spans="1:5" ht="12.75">
      <c r="A106" t="s">
        <v>60</v>
      </c>
      <c r="E106" s="39" t="s">
        <v>7355</v>
      </c>
    </row>
    <row r="107" spans="1:16" ht="12.75">
      <c r="A107" t="s">
        <v>50</v>
      </c>
      <c s="34" t="s">
        <v>184</v>
      </c>
      <c s="34" t="s">
        <v>7646</v>
      </c>
      <c s="35" t="s">
        <v>5</v>
      </c>
      <c s="6" t="s">
        <v>7643</v>
      </c>
      <c s="36" t="s">
        <v>3559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56</v>
      </c>
      <c>
        <f>(M107*21)/100</f>
      </c>
      <c t="s">
        <v>28</v>
      </c>
    </row>
    <row r="108" spans="1:5" ht="12.75">
      <c r="A108" s="35" t="s">
        <v>57</v>
      </c>
      <c r="E108" s="39" t="s">
        <v>7647</v>
      </c>
    </row>
    <row r="109" spans="1:5" ht="12.75">
      <c r="A109" s="35" t="s">
        <v>59</v>
      </c>
      <c r="E109" s="40" t="s">
        <v>7645</v>
      </c>
    </row>
    <row r="110" spans="1:5" ht="12.75">
      <c r="A110" t="s">
        <v>60</v>
      </c>
      <c r="E110" s="39" t="s">
        <v>7355</v>
      </c>
    </row>
    <row r="111" spans="1:16" ht="12.75">
      <c r="A111" t="s">
        <v>50</v>
      </c>
      <c s="34" t="s">
        <v>187</v>
      </c>
      <c s="34" t="s">
        <v>7648</v>
      </c>
      <c s="35" t="s">
        <v>51</v>
      </c>
      <c s="6" t="s">
        <v>7649</v>
      </c>
      <c s="36" t="s">
        <v>3559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</v>
      </c>
      <c>
        <f>(M111*21)/100</f>
      </c>
      <c t="s">
        <v>28</v>
      </c>
    </row>
    <row r="112" spans="1:5" ht="12.75">
      <c r="A112" s="35" t="s">
        <v>57</v>
      </c>
      <c r="E112" s="39" t="s">
        <v>7650</v>
      </c>
    </row>
    <row r="113" spans="1:5" ht="12.75">
      <c r="A113" s="35" t="s">
        <v>59</v>
      </c>
      <c r="E113" s="40" t="s">
        <v>7651</v>
      </c>
    </row>
    <row r="114" spans="1:5" ht="12.75">
      <c r="A114" t="s">
        <v>60</v>
      </c>
      <c r="E114" s="39" t="s">
        <v>7355</v>
      </c>
    </row>
    <row r="115" spans="1:16" ht="12.75">
      <c r="A115" t="s">
        <v>50</v>
      </c>
      <c s="34" t="s">
        <v>190</v>
      </c>
      <c s="34" t="s">
        <v>7648</v>
      </c>
      <c s="35" t="s">
        <v>28</v>
      </c>
      <c s="6" t="s">
        <v>7649</v>
      </c>
      <c s="36" t="s">
        <v>3559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56</v>
      </c>
      <c>
        <f>(M115*21)/100</f>
      </c>
      <c t="s">
        <v>28</v>
      </c>
    </row>
    <row r="116" spans="1:5" ht="12.75">
      <c r="A116" s="35" t="s">
        <v>57</v>
      </c>
      <c r="E116" s="39" t="s">
        <v>7650</v>
      </c>
    </row>
    <row r="117" spans="1:5" ht="12.75">
      <c r="A117" s="35" t="s">
        <v>59</v>
      </c>
      <c r="E117" s="40" t="s">
        <v>7651</v>
      </c>
    </row>
    <row r="118" spans="1:5" ht="12.75">
      <c r="A118" t="s">
        <v>60</v>
      </c>
      <c r="E118" s="39" t="s">
        <v>7355</v>
      </c>
    </row>
    <row r="119" spans="1:16" ht="12.75">
      <c r="A119" t="s">
        <v>50</v>
      </c>
      <c s="34" t="s">
        <v>193</v>
      </c>
      <c s="34" t="s">
        <v>7648</v>
      </c>
      <c s="35" t="s">
        <v>26</v>
      </c>
      <c s="6" t="s">
        <v>7649</v>
      </c>
      <c s="36" t="s">
        <v>3559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56</v>
      </c>
      <c>
        <f>(M119*21)/100</f>
      </c>
      <c t="s">
        <v>28</v>
      </c>
    </row>
    <row r="120" spans="1:5" ht="12.75">
      <c r="A120" s="35" t="s">
        <v>57</v>
      </c>
      <c r="E120" s="39" t="s">
        <v>7652</v>
      </c>
    </row>
    <row r="121" spans="1:5" ht="12.75">
      <c r="A121" s="35" t="s">
        <v>59</v>
      </c>
      <c r="E121" s="40" t="s">
        <v>7651</v>
      </c>
    </row>
    <row r="122" spans="1:5" ht="12.75">
      <c r="A122" t="s">
        <v>60</v>
      </c>
      <c r="E122" s="39" t="s">
        <v>7355</v>
      </c>
    </row>
    <row r="123" spans="1:16" ht="12.75">
      <c r="A123" t="s">
        <v>50</v>
      </c>
      <c s="34" t="s">
        <v>196</v>
      </c>
      <c s="34" t="s">
        <v>7648</v>
      </c>
      <c s="35" t="s">
        <v>4</v>
      </c>
      <c s="6" t="s">
        <v>7649</v>
      </c>
      <c s="36" t="s">
        <v>3559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56</v>
      </c>
      <c>
        <f>(M123*21)/100</f>
      </c>
      <c t="s">
        <v>28</v>
      </c>
    </row>
    <row r="124" spans="1:5" ht="12.75">
      <c r="A124" s="35" t="s">
        <v>57</v>
      </c>
      <c r="E124" s="39" t="s">
        <v>7652</v>
      </c>
    </row>
    <row r="125" spans="1:5" ht="12.75">
      <c r="A125" s="35" t="s">
        <v>59</v>
      </c>
      <c r="E125" s="40" t="s">
        <v>7651</v>
      </c>
    </row>
    <row r="126" spans="1:5" ht="12.75">
      <c r="A126" t="s">
        <v>60</v>
      </c>
      <c r="E126" s="39" t="s">
        <v>7355</v>
      </c>
    </row>
    <row r="127" spans="1:16" ht="12.75">
      <c r="A127" t="s">
        <v>50</v>
      </c>
      <c s="34" t="s">
        <v>199</v>
      </c>
      <c s="34" t="s">
        <v>7653</v>
      </c>
      <c s="35" t="s">
        <v>5</v>
      </c>
      <c s="6" t="s">
        <v>7649</v>
      </c>
      <c s="36" t="s">
        <v>3559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</v>
      </c>
      <c>
        <f>(M127*21)/100</f>
      </c>
      <c t="s">
        <v>28</v>
      </c>
    </row>
    <row r="128" spans="1:5" ht="12.75">
      <c r="A128" s="35" t="s">
        <v>57</v>
      </c>
      <c r="E128" s="39" t="s">
        <v>7654</v>
      </c>
    </row>
    <row r="129" spans="1:5" ht="12.75">
      <c r="A129" s="35" t="s">
        <v>59</v>
      </c>
      <c r="E129" s="40" t="s">
        <v>7371</v>
      </c>
    </row>
    <row r="130" spans="1:5" ht="12.75">
      <c r="A130" t="s">
        <v>60</v>
      </c>
      <c r="E130" s="39" t="s">
        <v>7355</v>
      </c>
    </row>
    <row r="131" spans="1:16" ht="12.75">
      <c r="A131" t="s">
        <v>50</v>
      </c>
      <c s="34" t="s">
        <v>202</v>
      </c>
      <c s="34" t="s">
        <v>7655</v>
      </c>
      <c s="35" t="s">
        <v>51</v>
      </c>
      <c s="6" t="s">
        <v>7656</v>
      </c>
      <c s="36" t="s">
        <v>7100</v>
      </c>
      <c s="37">
        <v>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</v>
      </c>
      <c>
        <f>(M131*21)/100</f>
      </c>
      <c t="s">
        <v>28</v>
      </c>
    </row>
    <row r="132" spans="1:5" ht="12.75">
      <c r="A132" s="35" t="s">
        <v>57</v>
      </c>
      <c r="E132" s="39" t="s">
        <v>7657</v>
      </c>
    </row>
    <row r="133" spans="1:5" ht="12.75">
      <c r="A133" s="35" t="s">
        <v>59</v>
      </c>
      <c r="E133" s="40" t="s">
        <v>7658</v>
      </c>
    </row>
    <row r="134" spans="1:5" ht="12.75">
      <c r="A134" t="s">
        <v>60</v>
      </c>
      <c r="E134" s="39" t="s">
        <v>7355</v>
      </c>
    </row>
    <row r="135" spans="1:16" ht="12.75">
      <c r="A135" t="s">
        <v>50</v>
      </c>
      <c s="34" t="s">
        <v>205</v>
      </c>
      <c s="34" t="s">
        <v>7655</v>
      </c>
      <c s="35" t="s">
        <v>28</v>
      </c>
      <c s="6" t="s">
        <v>7656</v>
      </c>
      <c s="36" t="s">
        <v>7100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56</v>
      </c>
      <c>
        <f>(M135*21)/100</f>
      </c>
      <c t="s">
        <v>28</v>
      </c>
    </row>
    <row r="136" spans="1:5" ht="12.75">
      <c r="A136" s="35" t="s">
        <v>57</v>
      </c>
      <c r="E136" s="39" t="s">
        <v>7659</v>
      </c>
    </row>
    <row r="137" spans="1:5" ht="12.75">
      <c r="A137" s="35" t="s">
        <v>59</v>
      </c>
      <c r="E137" s="40" t="s">
        <v>7660</v>
      </c>
    </row>
    <row r="138" spans="1:5" ht="12.75">
      <c r="A138" t="s">
        <v>60</v>
      </c>
      <c r="E138" s="39" t="s">
        <v>7355</v>
      </c>
    </row>
    <row r="139" spans="1:16" ht="12.75">
      <c r="A139" t="s">
        <v>50</v>
      </c>
      <c s="34" t="s">
        <v>208</v>
      </c>
      <c s="34" t="s">
        <v>7655</v>
      </c>
      <c s="35" t="s">
        <v>26</v>
      </c>
      <c s="6" t="s">
        <v>7656</v>
      </c>
      <c s="36" t="s">
        <v>7100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56</v>
      </c>
      <c>
        <f>(M139*21)/100</f>
      </c>
      <c t="s">
        <v>28</v>
      </c>
    </row>
    <row r="140" spans="1:5" ht="12.75">
      <c r="A140" s="35" t="s">
        <v>57</v>
      </c>
      <c r="E140" s="39" t="s">
        <v>7659</v>
      </c>
    </row>
    <row r="141" spans="1:5" ht="12.75">
      <c r="A141" s="35" t="s">
        <v>59</v>
      </c>
      <c r="E141" s="40" t="s">
        <v>7660</v>
      </c>
    </row>
    <row r="142" spans="1:5" ht="12.75">
      <c r="A142" t="s">
        <v>60</v>
      </c>
      <c r="E142" s="39" t="s">
        <v>7355</v>
      </c>
    </row>
    <row r="143" spans="1:16" ht="12.75">
      <c r="A143" t="s">
        <v>50</v>
      </c>
      <c s="34" t="s">
        <v>211</v>
      </c>
      <c s="34" t="s">
        <v>7661</v>
      </c>
      <c s="35" t="s">
        <v>51</v>
      </c>
      <c s="6" t="s">
        <v>7662</v>
      </c>
      <c s="36" t="s">
        <v>7100</v>
      </c>
      <c s="37">
        <v>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56</v>
      </c>
      <c>
        <f>(M143*21)/100</f>
      </c>
      <c t="s">
        <v>28</v>
      </c>
    </row>
    <row r="144" spans="1:5" ht="12.75">
      <c r="A144" s="35" t="s">
        <v>57</v>
      </c>
      <c r="E144" s="39" t="s">
        <v>7663</v>
      </c>
    </row>
    <row r="145" spans="1:5" ht="12.75">
      <c r="A145" s="35" t="s">
        <v>59</v>
      </c>
      <c r="E145" s="40" t="s">
        <v>7664</v>
      </c>
    </row>
    <row r="146" spans="1:5" ht="12.75">
      <c r="A146" t="s">
        <v>60</v>
      </c>
      <c r="E146" s="39" t="s">
        <v>7355</v>
      </c>
    </row>
    <row r="147" spans="1:16" ht="12.75">
      <c r="A147" t="s">
        <v>50</v>
      </c>
      <c s="34" t="s">
        <v>214</v>
      </c>
      <c s="34" t="s">
        <v>7661</v>
      </c>
      <c s="35" t="s">
        <v>28</v>
      </c>
      <c s="6" t="s">
        <v>7662</v>
      </c>
      <c s="36" t="s">
        <v>7100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56</v>
      </c>
      <c>
        <f>(M147*21)/100</f>
      </c>
      <c t="s">
        <v>28</v>
      </c>
    </row>
    <row r="148" spans="1:5" ht="12.75">
      <c r="A148" s="35" t="s">
        <v>57</v>
      </c>
      <c r="E148" s="39" t="s">
        <v>7665</v>
      </c>
    </row>
    <row r="149" spans="1:5" ht="12.75">
      <c r="A149" s="35" t="s">
        <v>59</v>
      </c>
      <c r="E149" s="40" t="s">
        <v>7666</v>
      </c>
    </row>
    <row r="150" spans="1:5" ht="12.75">
      <c r="A150" t="s">
        <v>60</v>
      </c>
      <c r="E150" s="39" t="s">
        <v>7355</v>
      </c>
    </row>
    <row r="151" spans="1:16" ht="12.75">
      <c r="A151" t="s">
        <v>50</v>
      </c>
      <c s="34" t="s">
        <v>217</v>
      </c>
      <c s="34" t="s">
        <v>7661</v>
      </c>
      <c s="35" t="s">
        <v>26</v>
      </c>
      <c s="6" t="s">
        <v>7662</v>
      </c>
      <c s="36" t="s">
        <v>7100</v>
      </c>
      <c s="37">
        <v>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56</v>
      </c>
      <c>
        <f>(M151*21)/100</f>
      </c>
      <c t="s">
        <v>28</v>
      </c>
    </row>
    <row r="152" spans="1:5" ht="12.75">
      <c r="A152" s="35" t="s">
        <v>57</v>
      </c>
      <c r="E152" s="39" t="s">
        <v>7667</v>
      </c>
    </row>
    <row r="153" spans="1:5" ht="12.75">
      <c r="A153" s="35" t="s">
        <v>59</v>
      </c>
      <c r="E153" s="40" t="s">
        <v>7668</v>
      </c>
    </row>
    <row r="154" spans="1:5" ht="12.75">
      <c r="A154" t="s">
        <v>60</v>
      </c>
      <c r="E154" s="39" t="s">
        <v>7355</v>
      </c>
    </row>
    <row r="155" spans="1:16" ht="12.75">
      <c r="A155" t="s">
        <v>50</v>
      </c>
      <c s="34" t="s">
        <v>220</v>
      </c>
      <c s="34" t="s">
        <v>7661</v>
      </c>
      <c s="35" t="s">
        <v>4</v>
      </c>
      <c s="6" t="s">
        <v>7662</v>
      </c>
      <c s="36" t="s">
        <v>7100</v>
      </c>
      <c s="37">
        <v>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56</v>
      </c>
      <c>
        <f>(M155*21)/100</f>
      </c>
      <c t="s">
        <v>28</v>
      </c>
    </row>
    <row r="156" spans="1:5" ht="12.75">
      <c r="A156" s="35" t="s">
        <v>57</v>
      </c>
      <c r="E156" s="39" t="s">
        <v>7667</v>
      </c>
    </row>
    <row r="157" spans="1:5" ht="12.75">
      <c r="A157" s="35" t="s">
        <v>59</v>
      </c>
      <c r="E157" s="40" t="s">
        <v>7668</v>
      </c>
    </row>
    <row r="158" spans="1:5" ht="12.75">
      <c r="A158" t="s">
        <v>60</v>
      </c>
      <c r="E158" s="39" t="s">
        <v>7355</v>
      </c>
    </row>
    <row r="159" spans="1:16" ht="12.75">
      <c r="A159" t="s">
        <v>50</v>
      </c>
      <c s="34" t="s">
        <v>223</v>
      </c>
      <c s="34" t="s">
        <v>7661</v>
      </c>
      <c s="35" t="s">
        <v>74</v>
      </c>
      <c s="6" t="s">
        <v>7662</v>
      </c>
      <c s="36" t="s">
        <v>7100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56</v>
      </c>
      <c>
        <f>(M159*21)/100</f>
      </c>
      <c t="s">
        <v>28</v>
      </c>
    </row>
    <row r="160" spans="1:5" ht="12.75">
      <c r="A160" s="35" t="s">
        <v>57</v>
      </c>
      <c r="E160" s="39" t="s">
        <v>7667</v>
      </c>
    </row>
    <row r="161" spans="1:5" ht="12.75">
      <c r="A161" s="35" t="s">
        <v>59</v>
      </c>
      <c r="E161" s="40" t="s">
        <v>7669</v>
      </c>
    </row>
    <row r="162" spans="1:5" ht="12.75">
      <c r="A162" t="s">
        <v>60</v>
      </c>
      <c r="E162" s="39" t="s">
        <v>7355</v>
      </c>
    </row>
    <row r="163" spans="1:16" ht="12.75">
      <c r="A163" t="s">
        <v>50</v>
      </c>
      <c s="34" t="s">
        <v>226</v>
      </c>
      <c s="34" t="s">
        <v>7670</v>
      </c>
      <c s="35" t="s">
        <v>51</v>
      </c>
      <c s="6" t="s">
        <v>7662</v>
      </c>
      <c s="36" t="s">
        <v>7100</v>
      </c>
      <c s="37">
        <v>25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56</v>
      </c>
      <c>
        <f>(M163*21)/100</f>
      </c>
      <c t="s">
        <v>28</v>
      </c>
    </row>
    <row r="164" spans="1:5" ht="12.75">
      <c r="A164" s="35" t="s">
        <v>57</v>
      </c>
      <c r="E164" s="39" t="s">
        <v>7663</v>
      </c>
    </row>
    <row r="165" spans="1:5" ht="12.75">
      <c r="A165" s="35" t="s">
        <v>59</v>
      </c>
      <c r="E165" s="40" t="s">
        <v>7671</v>
      </c>
    </row>
    <row r="166" spans="1:5" ht="12.75">
      <c r="A166" t="s">
        <v>60</v>
      </c>
      <c r="E166" s="39" t="s">
        <v>7355</v>
      </c>
    </row>
    <row r="167" spans="1:16" ht="12.75">
      <c r="A167" t="s">
        <v>50</v>
      </c>
      <c s="34" t="s">
        <v>227</v>
      </c>
      <c s="34" t="s">
        <v>7670</v>
      </c>
      <c s="35" t="s">
        <v>28</v>
      </c>
      <c s="6" t="s">
        <v>7662</v>
      </c>
      <c s="36" t="s">
        <v>7100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56</v>
      </c>
      <c>
        <f>(M167*21)/100</f>
      </c>
      <c t="s">
        <v>28</v>
      </c>
    </row>
    <row r="168" spans="1:5" ht="12.75">
      <c r="A168" s="35" t="s">
        <v>57</v>
      </c>
      <c r="E168" s="39" t="s">
        <v>7672</v>
      </c>
    </row>
    <row r="169" spans="1:5" ht="12.75">
      <c r="A169" s="35" t="s">
        <v>59</v>
      </c>
      <c r="E169" s="40" t="s">
        <v>7673</v>
      </c>
    </row>
    <row r="170" spans="1:5" ht="12.75">
      <c r="A170" t="s">
        <v>60</v>
      </c>
      <c r="E170" s="39" t="s">
        <v>7355</v>
      </c>
    </row>
    <row r="171" spans="1:16" ht="12.75">
      <c r="A171" t="s">
        <v>50</v>
      </c>
      <c s="34" t="s">
        <v>228</v>
      </c>
      <c s="34" t="s">
        <v>7674</v>
      </c>
      <c s="35" t="s">
        <v>5</v>
      </c>
      <c s="6" t="s">
        <v>7662</v>
      </c>
      <c s="36" t="s">
        <v>7100</v>
      </c>
      <c s="37">
        <v>18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56</v>
      </c>
      <c>
        <f>(M171*21)/100</f>
      </c>
      <c t="s">
        <v>28</v>
      </c>
    </row>
    <row r="172" spans="1:5" ht="12.75">
      <c r="A172" s="35" t="s">
        <v>57</v>
      </c>
      <c r="E172" s="39" t="s">
        <v>7672</v>
      </c>
    </row>
    <row r="173" spans="1:5" ht="12.75">
      <c r="A173" s="35" t="s">
        <v>59</v>
      </c>
      <c r="E173" s="40" t="s">
        <v>7675</v>
      </c>
    </row>
    <row r="174" spans="1:5" ht="12.75">
      <c r="A174" t="s">
        <v>60</v>
      </c>
      <c r="E174" s="39" t="s">
        <v>7355</v>
      </c>
    </row>
    <row r="175" spans="1:16" ht="12.75">
      <c r="A175" t="s">
        <v>50</v>
      </c>
      <c s="34" t="s">
        <v>231</v>
      </c>
      <c s="34" t="s">
        <v>7676</v>
      </c>
      <c s="35" t="s">
        <v>5</v>
      </c>
      <c s="6" t="s">
        <v>7662</v>
      </c>
      <c s="36" t="s">
        <v>7100</v>
      </c>
      <c s="37">
        <v>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56</v>
      </c>
      <c>
        <f>(M175*21)/100</f>
      </c>
      <c t="s">
        <v>28</v>
      </c>
    </row>
    <row r="176" spans="1:5" ht="12.75">
      <c r="A176" s="35" t="s">
        <v>57</v>
      </c>
      <c r="E176" s="39" t="s">
        <v>7677</v>
      </c>
    </row>
    <row r="177" spans="1:5" ht="12.75">
      <c r="A177" s="35" t="s">
        <v>59</v>
      </c>
      <c r="E177" s="40" t="s">
        <v>7675</v>
      </c>
    </row>
    <row r="178" spans="1:5" ht="12.75">
      <c r="A178" t="s">
        <v>60</v>
      </c>
      <c r="E178" s="39" t="s">
        <v>7355</v>
      </c>
    </row>
    <row r="179" spans="1:16" ht="12.75">
      <c r="A179" t="s">
        <v>50</v>
      </c>
      <c s="34" t="s">
        <v>232</v>
      </c>
      <c s="34" t="s">
        <v>7678</v>
      </c>
      <c s="35" t="s">
        <v>51</v>
      </c>
      <c s="6" t="s">
        <v>7679</v>
      </c>
      <c s="36" t="s">
        <v>151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56</v>
      </c>
      <c>
        <f>(M179*21)/100</f>
      </c>
      <c t="s">
        <v>28</v>
      </c>
    </row>
    <row r="180" spans="1:5" ht="25.5">
      <c r="A180" s="35" t="s">
        <v>57</v>
      </c>
      <c r="E180" s="39" t="s">
        <v>7680</v>
      </c>
    </row>
    <row r="181" spans="1:5" ht="12.75">
      <c r="A181" s="35" t="s">
        <v>59</v>
      </c>
      <c r="E181" s="40" t="s">
        <v>7681</v>
      </c>
    </row>
    <row r="182" spans="1:5" ht="12.75">
      <c r="A182" t="s">
        <v>60</v>
      </c>
      <c r="E182" s="39" t="s">
        <v>7355</v>
      </c>
    </row>
    <row r="183" spans="1:16" ht="12.75">
      <c r="A183" t="s">
        <v>50</v>
      </c>
      <c s="34" t="s">
        <v>233</v>
      </c>
      <c s="34" t="s">
        <v>7678</v>
      </c>
      <c s="35" t="s">
        <v>28</v>
      </c>
      <c s="6" t="s">
        <v>7679</v>
      </c>
      <c s="36" t="s">
        <v>151</v>
      </c>
      <c s="37">
        <v>32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56</v>
      </c>
      <c>
        <f>(M183*21)/100</f>
      </c>
      <c t="s">
        <v>28</v>
      </c>
    </row>
    <row r="184" spans="1:5" ht="25.5">
      <c r="A184" s="35" t="s">
        <v>57</v>
      </c>
      <c r="E184" s="39" t="s">
        <v>7680</v>
      </c>
    </row>
    <row r="185" spans="1:5" ht="12.75">
      <c r="A185" s="35" t="s">
        <v>59</v>
      </c>
      <c r="E185" s="40" t="s">
        <v>7682</v>
      </c>
    </row>
    <row r="186" spans="1:5" ht="12.75">
      <c r="A186" t="s">
        <v>60</v>
      </c>
      <c r="E186" s="39" t="s">
        <v>7355</v>
      </c>
    </row>
    <row r="187" spans="1:16" ht="12.75">
      <c r="A187" t="s">
        <v>50</v>
      </c>
      <c s="34" t="s">
        <v>293</v>
      </c>
      <c s="34" t="s">
        <v>7683</v>
      </c>
      <c s="35" t="s">
        <v>5</v>
      </c>
      <c s="6" t="s">
        <v>7684</v>
      </c>
      <c s="36" t="s">
        <v>151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56</v>
      </c>
      <c>
        <f>(M187*21)/100</f>
      </c>
      <c t="s">
        <v>28</v>
      </c>
    </row>
    <row r="188" spans="1:5" ht="12.75">
      <c r="A188" s="35" t="s">
        <v>57</v>
      </c>
      <c r="E188" s="39" t="s">
        <v>7685</v>
      </c>
    </row>
    <row r="189" spans="1:5" ht="12.75">
      <c r="A189" s="35" t="s">
        <v>59</v>
      </c>
      <c r="E189" s="40" t="s">
        <v>7686</v>
      </c>
    </row>
    <row r="190" spans="1:5" ht="12.75">
      <c r="A190" t="s">
        <v>60</v>
      </c>
      <c r="E190" s="39" t="s">
        <v>7355</v>
      </c>
    </row>
    <row r="191" spans="1:16" ht="12.75">
      <c r="A191" t="s">
        <v>50</v>
      </c>
      <c s="34" t="s">
        <v>296</v>
      </c>
      <c s="34" t="s">
        <v>7687</v>
      </c>
      <c s="35" t="s">
        <v>5</v>
      </c>
      <c s="6" t="s">
        <v>7688</v>
      </c>
      <c s="36" t="s">
        <v>151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56</v>
      </c>
      <c>
        <f>(M191*21)/100</f>
      </c>
      <c t="s">
        <v>28</v>
      </c>
    </row>
    <row r="192" spans="1:5" ht="12.75">
      <c r="A192" s="35" t="s">
        <v>57</v>
      </c>
      <c r="E192" s="39" t="s">
        <v>7689</v>
      </c>
    </row>
    <row r="193" spans="1:5" ht="12.75">
      <c r="A193" s="35" t="s">
        <v>59</v>
      </c>
      <c r="E193" s="40" t="s">
        <v>7690</v>
      </c>
    </row>
    <row r="194" spans="1:5" ht="12.75">
      <c r="A194" t="s">
        <v>60</v>
      </c>
      <c r="E194" s="39" t="s">
        <v>7355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A1:T2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4493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4493</v>
      </c>
      <c r="E4" s="26" t="s">
        <v>4494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COUNTIFS(L8:L287,"=0",A8:A287,"P")+COUNTIFS(L8:L287,"",A8:A287,"P")+SUM(Q8:Q287)</f>
      </c>
    </row>
    <row r="8" spans="1:13" ht="25.5">
      <c r="A8" t="s">
        <v>45</v>
      </c>
      <c r="C8" s="28" t="s">
        <v>7693</v>
      </c>
      <c r="E8" s="30" t="s">
        <v>7692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367</v>
      </c>
      <c r="E9" s="33" t="s">
        <v>829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50</v>
      </c>
      <c s="34" t="s">
        <v>51</v>
      </c>
      <c s="34" t="s">
        <v>963</v>
      </c>
      <c s="35" t="s">
        <v>5</v>
      </c>
      <c s="6" t="s">
        <v>964</v>
      </c>
      <c s="36" t="s">
        <v>79</v>
      </c>
      <c s="37">
        <v>1418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1869</v>
      </c>
      <c s="35" t="s">
        <v>5</v>
      </c>
      <c s="6" t="s">
        <v>1870</v>
      </c>
      <c s="36" t="s">
        <v>79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5</v>
      </c>
    </row>
    <row r="17" spans="1:5" ht="12.75">
      <c r="A17" t="s">
        <v>60</v>
      </c>
      <c r="E17" s="39" t="s">
        <v>635</v>
      </c>
    </row>
    <row r="18" spans="1:16" ht="25.5">
      <c r="A18" t="s">
        <v>50</v>
      </c>
      <c s="34" t="s">
        <v>26</v>
      </c>
      <c s="34" t="s">
        <v>7694</v>
      </c>
      <c s="35" t="s">
        <v>5</v>
      </c>
      <c s="6" t="s">
        <v>7695</v>
      </c>
      <c s="36" t="s">
        <v>69</v>
      </c>
      <c s="37">
        <v>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7696</v>
      </c>
    </row>
    <row r="21" spans="1:5" ht="12.75">
      <c r="A21" t="s">
        <v>60</v>
      </c>
      <c r="E21" s="39" t="s">
        <v>635</v>
      </c>
    </row>
    <row r="22" spans="1:16" ht="25.5">
      <c r="A22" t="s">
        <v>50</v>
      </c>
      <c s="34" t="s">
        <v>4</v>
      </c>
      <c s="34" t="s">
        <v>160</v>
      </c>
      <c s="35" t="s">
        <v>5</v>
      </c>
      <c s="6" t="s">
        <v>161</v>
      </c>
      <c s="36" t="s">
        <v>69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7697</v>
      </c>
    </row>
    <row r="25" spans="1:5" ht="12.75">
      <c r="A25" t="s">
        <v>60</v>
      </c>
      <c r="E25" s="39" t="s">
        <v>635</v>
      </c>
    </row>
    <row r="26" spans="1:16" ht="25.5">
      <c r="A26" t="s">
        <v>50</v>
      </c>
      <c s="34" t="s">
        <v>74</v>
      </c>
      <c s="34" t="s">
        <v>1466</v>
      </c>
      <c s="35" t="s">
        <v>5</v>
      </c>
      <c s="6" t="s">
        <v>1467</v>
      </c>
      <c s="36" t="s">
        <v>69</v>
      </c>
      <c s="37">
        <v>130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7698</v>
      </c>
    </row>
    <row r="28" spans="1:5" ht="12.75">
      <c r="A28" s="35" t="s">
        <v>59</v>
      </c>
      <c r="E28" s="40" t="s">
        <v>5</v>
      </c>
    </row>
    <row r="29" spans="1:5" ht="12.75">
      <c r="A29" t="s">
        <v>60</v>
      </c>
      <c r="E29" s="39" t="s">
        <v>635</v>
      </c>
    </row>
    <row r="30" spans="1:16" ht="25.5">
      <c r="A30" t="s">
        <v>50</v>
      </c>
      <c s="34" t="s">
        <v>27</v>
      </c>
      <c s="34" t="s">
        <v>1561</v>
      </c>
      <c s="35" t="s">
        <v>5</v>
      </c>
      <c s="6" t="s">
        <v>1562</v>
      </c>
      <c s="36" t="s">
        <v>69</v>
      </c>
      <c s="37">
        <v>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7699</v>
      </c>
    </row>
    <row r="32" spans="1:5" ht="12.75">
      <c r="A32" s="35" t="s">
        <v>59</v>
      </c>
      <c r="E32" s="40" t="s">
        <v>5</v>
      </c>
    </row>
    <row r="33" spans="1:5" ht="12.75">
      <c r="A33" t="s">
        <v>60</v>
      </c>
      <c r="E33" s="39" t="s">
        <v>635</v>
      </c>
    </row>
    <row r="34" spans="1:16" ht="25.5">
      <c r="A34" t="s">
        <v>50</v>
      </c>
      <c s="34" t="s">
        <v>65</v>
      </c>
      <c s="34" t="s">
        <v>1722</v>
      </c>
      <c s="35" t="s">
        <v>5</v>
      </c>
      <c s="6" t="s">
        <v>1723</v>
      </c>
      <c s="36" t="s">
        <v>79</v>
      </c>
      <c s="37">
        <v>2650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5</v>
      </c>
    </row>
    <row r="37" spans="1:5" ht="12.75">
      <c r="A37" t="s">
        <v>60</v>
      </c>
      <c r="E37" s="39" t="s">
        <v>635</v>
      </c>
    </row>
    <row r="38" spans="1:16" ht="25.5">
      <c r="A38" t="s">
        <v>50</v>
      </c>
      <c s="34" t="s">
        <v>82</v>
      </c>
      <c s="34" t="s">
        <v>7700</v>
      </c>
      <c s="35" t="s">
        <v>5</v>
      </c>
      <c s="6" t="s">
        <v>7701</v>
      </c>
      <c s="36" t="s">
        <v>79</v>
      </c>
      <c s="37">
        <v>150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5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85</v>
      </c>
      <c s="34" t="s">
        <v>840</v>
      </c>
      <c s="35" t="s">
        <v>5</v>
      </c>
      <c s="6" t="s">
        <v>841</v>
      </c>
      <c s="36" t="s">
        <v>151</v>
      </c>
      <c s="37">
        <v>1.5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5</v>
      </c>
    </row>
    <row r="45" spans="1:5" ht="12.75">
      <c r="A45" t="s">
        <v>60</v>
      </c>
      <c r="E45" s="39" t="s">
        <v>635</v>
      </c>
    </row>
    <row r="46" spans="1:13" ht="12.75">
      <c r="A46" t="s">
        <v>47</v>
      </c>
      <c r="C46" s="31" t="s">
        <v>379</v>
      </c>
      <c r="E46" s="33" t="s">
        <v>756</v>
      </c>
      <c r="J46" s="32">
        <f>0</f>
      </c>
      <c s="32">
        <f>0</f>
      </c>
      <c s="32">
        <f>0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</f>
      </c>
      <c s="32">
        <f>0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</f>
      </c>
    </row>
    <row r="47" spans="1:16" ht="12.75">
      <c r="A47" t="s">
        <v>50</v>
      </c>
      <c s="34" t="s">
        <v>88</v>
      </c>
      <c s="34" t="s">
        <v>1875</v>
      </c>
      <c s="35" t="s">
        <v>5</v>
      </c>
      <c s="6" t="s">
        <v>1876</v>
      </c>
      <c s="36" t="s">
        <v>79</v>
      </c>
      <c s="37">
        <v>60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5</v>
      </c>
    </row>
    <row r="50" spans="1:5" ht="12.75">
      <c r="A50" t="s">
        <v>60</v>
      </c>
      <c r="E50" s="39" t="s">
        <v>635</v>
      </c>
    </row>
    <row r="51" spans="1:16" ht="25.5">
      <c r="A51" t="s">
        <v>50</v>
      </c>
      <c s="34" t="s">
        <v>91</v>
      </c>
      <c s="34" t="s">
        <v>7702</v>
      </c>
      <c s="35" t="s">
        <v>5</v>
      </c>
      <c s="6" t="s">
        <v>7703</v>
      </c>
      <c s="36" t="s">
        <v>79</v>
      </c>
      <c s="37">
        <v>20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5</v>
      </c>
    </row>
    <row r="54" spans="1:5" ht="12.75">
      <c r="A54" t="s">
        <v>60</v>
      </c>
      <c r="E54" s="39" t="s">
        <v>635</v>
      </c>
    </row>
    <row r="55" spans="1:16" ht="12.75">
      <c r="A55" t="s">
        <v>50</v>
      </c>
      <c s="34" t="s">
        <v>94</v>
      </c>
      <c s="34" t="s">
        <v>7704</v>
      </c>
      <c s="35" t="s">
        <v>5</v>
      </c>
      <c s="6" t="s">
        <v>7705</v>
      </c>
      <c s="36" t="s">
        <v>79</v>
      </c>
      <c s="37">
        <v>52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25.5">
      <c r="A57" s="35" t="s">
        <v>59</v>
      </c>
      <c r="E57" s="40" t="s">
        <v>7706</v>
      </c>
    </row>
    <row r="58" spans="1:5" ht="12.75">
      <c r="A58" t="s">
        <v>60</v>
      </c>
      <c r="E58" s="39" t="s">
        <v>635</v>
      </c>
    </row>
    <row r="59" spans="1:16" ht="12.75">
      <c r="A59" t="s">
        <v>50</v>
      </c>
      <c s="34" t="s">
        <v>97</v>
      </c>
      <c s="34" t="s">
        <v>7707</v>
      </c>
      <c s="35" t="s">
        <v>5</v>
      </c>
      <c s="6" t="s">
        <v>7708</v>
      </c>
      <c s="36" t="s">
        <v>79</v>
      </c>
      <c s="37">
        <v>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7709</v>
      </c>
    </row>
    <row r="62" spans="1:5" ht="12.75">
      <c r="A62" t="s">
        <v>60</v>
      </c>
      <c r="E62" s="39" t="s">
        <v>635</v>
      </c>
    </row>
    <row r="63" spans="1:16" ht="12.75">
      <c r="A63" t="s">
        <v>50</v>
      </c>
      <c s="34" t="s">
        <v>100</v>
      </c>
      <c s="34" t="s">
        <v>7710</v>
      </c>
      <c s="35" t="s">
        <v>5</v>
      </c>
      <c s="6" t="s">
        <v>7711</v>
      </c>
      <c s="36" t="s">
        <v>79</v>
      </c>
      <c s="37">
        <v>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1231</v>
      </c>
      <c>
        <f>(M63*21)/100</f>
      </c>
      <c t="s">
        <v>28</v>
      </c>
    </row>
    <row r="64" spans="1:5" ht="25.5">
      <c r="A64" s="35" t="s">
        <v>57</v>
      </c>
      <c r="E64" s="39" t="s">
        <v>7712</v>
      </c>
    </row>
    <row r="65" spans="1:5" ht="12.75">
      <c r="A65" s="35" t="s">
        <v>59</v>
      </c>
      <c r="E65" s="40" t="s">
        <v>5</v>
      </c>
    </row>
    <row r="66" spans="1:5" ht="12.75">
      <c r="A66" t="s">
        <v>60</v>
      </c>
      <c r="E66" s="39" t="s">
        <v>635</v>
      </c>
    </row>
    <row r="67" spans="1:16" ht="12.75">
      <c r="A67" t="s">
        <v>50</v>
      </c>
      <c s="34" t="s">
        <v>103</v>
      </c>
      <c s="34" t="s">
        <v>7713</v>
      </c>
      <c s="35" t="s">
        <v>5</v>
      </c>
      <c s="6" t="s">
        <v>7714</v>
      </c>
      <c s="36" t="s">
        <v>79</v>
      </c>
      <c s="37">
        <v>140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7715</v>
      </c>
    </row>
    <row r="70" spans="1:5" ht="12.75">
      <c r="A70" t="s">
        <v>60</v>
      </c>
      <c r="E70" s="39" t="s">
        <v>635</v>
      </c>
    </row>
    <row r="71" spans="1:16" ht="25.5">
      <c r="A71" t="s">
        <v>50</v>
      </c>
      <c s="34" t="s">
        <v>110</v>
      </c>
      <c s="34" t="s">
        <v>7716</v>
      </c>
      <c s="35" t="s">
        <v>5</v>
      </c>
      <c s="6" t="s">
        <v>7717</v>
      </c>
      <c s="36" t="s">
        <v>79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7718</v>
      </c>
    </row>
    <row r="74" spans="1:5" ht="12.75">
      <c r="A74" t="s">
        <v>60</v>
      </c>
      <c r="E74" s="39" t="s">
        <v>635</v>
      </c>
    </row>
    <row r="75" spans="1:16" ht="25.5">
      <c r="A75" t="s">
        <v>50</v>
      </c>
      <c s="34" t="s">
        <v>113</v>
      </c>
      <c s="34" t="s">
        <v>1388</v>
      </c>
      <c s="35" t="s">
        <v>5</v>
      </c>
      <c s="6" t="s">
        <v>1389</v>
      </c>
      <c s="36" t="s">
        <v>79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5</v>
      </c>
    </row>
    <row r="78" spans="1:5" ht="12.75">
      <c r="A78" t="s">
        <v>60</v>
      </c>
      <c r="E78" s="39" t="s">
        <v>635</v>
      </c>
    </row>
    <row r="79" spans="1:16" ht="12.75">
      <c r="A79" t="s">
        <v>50</v>
      </c>
      <c s="34" t="s">
        <v>116</v>
      </c>
      <c s="34" t="s">
        <v>7719</v>
      </c>
      <c s="35" t="s">
        <v>5</v>
      </c>
      <c s="6" t="s">
        <v>7720</v>
      </c>
      <c s="36" t="s">
        <v>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7721</v>
      </c>
    </row>
    <row r="82" spans="1:5" ht="12.75">
      <c r="A82" t="s">
        <v>60</v>
      </c>
      <c r="E82" s="39" t="s">
        <v>635</v>
      </c>
    </row>
    <row r="83" spans="1:16" ht="12.75">
      <c r="A83" t="s">
        <v>50</v>
      </c>
      <c s="34" t="s">
        <v>119</v>
      </c>
      <c s="34" t="s">
        <v>7722</v>
      </c>
      <c s="35" t="s">
        <v>5</v>
      </c>
      <c s="6" t="s">
        <v>7723</v>
      </c>
      <c s="36" t="s">
        <v>79</v>
      </c>
      <c s="37">
        <v>24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7724</v>
      </c>
    </row>
    <row r="85" spans="1:5" ht="12.75">
      <c r="A85" s="35" t="s">
        <v>59</v>
      </c>
      <c r="E85" s="40" t="s">
        <v>5</v>
      </c>
    </row>
    <row r="86" spans="1:5" ht="12.75">
      <c r="A86" t="s">
        <v>60</v>
      </c>
      <c r="E86" s="39" t="s">
        <v>635</v>
      </c>
    </row>
    <row r="87" spans="1:16" ht="12.75">
      <c r="A87" t="s">
        <v>50</v>
      </c>
      <c s="34" t="s">
        <v>122</v>
      </c>
      <c s="34" t="s">
        <v>7725</v>
      </c>
      <c s="35" t="s">
        <v>5</v>
      </c>
      <c s="6" t="s">
        <v>7726</v>
      </c>
      <c s="36" t="s">
        <v>79</v>
      </c>
      <c s="37">
        <v>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7724</v>
      </c>
    </row>
    <row r="89" spans="1:5" ht="12.75">
      <c r="A89" s="35" t="s">
        <v>59</v>
      </c>
      <c r="E89" s="40" t="s">
        <v>5</v>
      </c>
    </row>
    <row r="90" spans="1:5" ht="12.75">
      <c r="A90" t="s">
        <v>60</v>
      </c>
      <c r="E90" s="39" t="s">
        <v>635</v>
      </c>
    </row>
    <row r="91" spans="1:16" ht="12.75">
      <c r="A91" t="s">
        <v>50</v>
      </c>
      <c s="34" t="s">
        <v>125</v>
      </c>
      <c s="34" t="s">
        <v>7727</v>
      </c>
      <c s="35" t="s">
        <v>5</v>
      </c>
      <c s="6" t="s">
        <v>7728</v>
      </c>
      <c s="36" t="s">
        <v>79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7724</v>
      </c>
    </row>
    <row r="93" spans="1:5" ht="12.75">
      <c r="A93" s="35" t="s">
        <v>59</v>
      </c>
      <c r="E93" s="40" t="s">
        <v>5</v>
      </c>
    </row>
    <row r="94" spans="1:5" ht="12.75">
      <c r="A94" t="s">
        <v>60</v>
      </c>
      <c r="E94" s="39" t="s">
        <v>635</v>
      </c>
    </row>
    <row r="95" spans="1:16" ht="12.75">
      <c r="A95" t="s">
        <v>50</v>
      </c>
      <c s="34" t="s">
        <v>128</v>
      </c>
      <c s="34" t="s">
        <v>7729</v>
      </c>
      <c s="35" t="s">
        <v>5</v>
      </c>
      <c s="6" t="s">
        <v>7730</v>
      </c>
      <c s="36" t="s">
        <v>79</v>
      </c>
      <c s="37">
        <v>19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5</v>
      </c>
    </row>
    <row r="98" spans="1:5" ht="12.75">
      <c r="A98" t="s">
        <v>60</v>
      </c>
      <c r="E98" s="39" t="s">
        <v>635</v>
      </c>
    </row>
    <row r="99" spans="1:16" ht="12.75">
      <c r="A99" t="s">
        <v>50</v>
      </c>
      <c s="34" t="s">
        <v>179</v>
      </c>
      <c s="34" t="s">
        <v>7731</v>
      </c>
      <c s="35" t="s">
        <v>5</v>
      </c>
      <c s="6" t="s">
        <v>7732</v>
      </c>
      <c s="36" t="s">
        <v>79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5</v>
      </c>
    </row>
    <row r="102" spans="1:5" ht="12.75">
      <c r="A102" t="s">
        <v>60</v>
      </c>
      <c r="E102" s="39" t="s">
        <v>635</v>
      </c>
    </row>
    <row r="103" spans="1:16" ht="12.75">
      <c r="A103" t="s">
        <v>50</v>
      </c>
      <c s="34" t="s">
        <v>180</v>
      </c>
      <c s="34" t="s">
        <v>555</v>
      </c>
      <c s="35" t="s">
        <v>5</v>
      </c>
      <c s="6" t="s">
        <v>556</v>
      </c>
      <c s="36" t="s">
        <v>79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5</v>
      </c>
    </row>
    <row r="106" spans="1:5" ht="12.75">
      <c r="A106" t="s">
        <v>60</v>
      </c>
      <c r="E106" s="39" t="s">
        <v>635</v>
      </c>
    </row>
    <row r="107" spans="1:16" ht="12.75">
      <c r="A107" t="s">
        <v>50</v>
      </c>
      <c s="34" t="s">
        <v>184</v>
      </c>
      <c s="34" t="s">
        <v>1565</v>
      </c>
      <c s="35" t="s">
        <v>5</v>
      </c>
      <c s="6" t="s">
        <v>1566</v>
      </c>
      <c s="36" t="s">
        <v>69</v>
      </c>
      <c s="37">
        <v>15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7733</v>
      </c>
    </row>
    <row r="109" spans="1:5" ht="12.75">
      <c r="A109" s="35" t="s">
        <v>59</v>
      </c>
      <c r="E109" s="40" t="s">
        <v>5</v>
      </c>
    </row>
    <row r="110" spans="1:5" ht="12.75">
      <c r="A110" t="s">
        <v>60</v>
      </c>
      <c r="E110" s="39" t="s">
        <v>635</v>
      </c>
    </row>
    <row r="111" spans="1:16" ht="25.5">
      <c r="A111" t="s">
        <v>50</v>
      </c>
      <c s="34" t="s">
        <v>187</v>
      </c>
      <c s="34" t="s">
        <v>759</v>
      </c>
      <c s="35" t="s">
        <v>5</v>
      </c>
      <c s="6" t="s">
        <v>760</v>
      </c>
      <c s="36" t="s">
        <v>69</v>
      </c>
      <c s="37">
        <v>655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7734</v>
      </c>
    </row>
    <row r="114" spans="1:5" ht="12.75">
      <c r="A114" t="s">
        <v>60</v>
      </c>
      <c r="E114" s="39" t="s">
        <v>635</v>
      </c>
    </row>
    <row r="115" spans="1:16" ht="25.5">
      <c r="A115" t="s">
        <v>50</v>
      </c>
      <c s="34" t="s">
        <v>190</v>
      </c>
      <c s="34" t="s">
        <v>7735</v>
      </c>
      <c s="35" t="s">
        <v>5</v>
      </c>
      <c s="6" t="s">
        <v>7736</v>
      </c>
      <c s="36" t="s">
        <v>69</v>
      </c>
      <c s="37">
        <v>25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7737</v>
      </c>
    </row>
    <row r="118" spans="1:5" ht="12.75">
      <c r="A118" t="s">
        <v>60</v>
      </c>
      <c r="E118" s="39" t="s">
        <v>635</v>
      </c>
    </row>
    <row r="119" spans="1:16" ht="12.75">
      <c r="A119" t="s">
        <v>50</v>
      </c>
      <c s="34" t="s">
        <v>193</v>
      </c>
      <c s="34" t="s">
        <v>761</v>
      </c>
      <c s="35" t="s">
        <v>5</v>
      </c>
      <c s="6" t="s">
        <v>762</v>
      </c>
      <c s="36" t="s">
        <v>69</v>
      </c>
      <c s="37">
        <v>2185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7738</v>
      </c>
    </row>
    <row r="122" spans="1:5" ht="12.75">
      <c r="A122" t="s">
        <v>60</v>
      </c>
      <c r="E122" s="39" t="s">
        <v>635</v>
      </c>
    </row>
    <row r="123" spans="1:16" ht="12.75">
      <c r="A123" t="s">
        <v>50</v>
      </c>
      <c s="34" t="s">
        <v>196</v>
      </c>
      <c s="34" t="s">
        <v>1943</v>
      </c>
      <c s="35" t="s">
        <v>5</v>
      </c>
      <c s="6" t="s">
        <v>1944</v>
      </c>
      <c s="36" t="s">
        <v>69</v>
      </c>
      <c s="37">
        <v>80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7739</v>
      </c>
    </row>
    <row r="126" spans="1:5" ht="12.75">
      <c r="A126" t="s">
        <v>60</v>
      </c>
      <c r="E126" s="39" t="s">
        <v>635</v>
      </c>
    </row>
    <row r="127" spans="1:16" ht="25.5">
      <c r="A127" t="s">
        <v>50</v>
      </c>
      <c s="34" t="s">
        <v>199</v>
      </c>
      <c s="34" t="s">
        <v>7740</v>
      </c>
      <c s="35" t="s">
        <v>5</v>
      </c>
      <c s="6" t="s">
        <v>7741</v>
      </c>
      <c s="36" t="s">
        <v>69</v>
      </c>
      <c s="37">
        <v>680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25.5">
      <c r="A129" s="35" t="s">
        <v>59</v>
      </c>
      <c r="E129" s="40" t="s">
        <v>7742</v>
      </c>
    </row>
    <row r="130" spans="1:5" ht="12.75">
      <c r="A130" t="s">
        <v>60</v>
      </c>
      <c r="E130" s="39" t="s">
        <v>635</v>
      </c>
    </row>
    <row r="131" spans="1:16" ht="12.75">
      <c r="A131" t="s">
        <v>50</v>
      </c>
      <c s="34" t="s">
        <v>202</v>
      </c>
      <c s="34" t="s">
        <v>7743</v>
      </c>
      <c s="35" t="s">
        <v>5</v>
      </c>
      <c s="6" t="s">
        <v>7744</v>
      </c>
      <c s="36" t="s">
        <v>69</v>
      </c>
      <c s="37">
        <v>85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7745</v>
      </c>
    </row>
    <row r="134" spans="1:5" ht="12.75">
      <c r="A134" t="s">
        <v>60</v>
      </c>
      <c r="E134" s="39" t="s">
        <v>635</v>
      </c>
    </row>
    <row r="135" spans="1:16" ht="12.75">
      <c r="A135" t="s">
        <v>50</v>
      </c>
      <c s="34" t="s">
        <v>205</v>
      </c>
      <c s="34" t="s">
        <v>1945</v>
      </c>
      <c s="35" t="s">
        <v>5</v>
      </c>
      <c s="6" t="s">
        <v>1946</v>
      </c>
      <c s="36" t="s">
        <v>69</v>
      </c>
      <c s="37">
        <v>310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7746</v>
      </c>
    </row>
    <row r="138" spans="1:5" ht="12.75">
      <c r="A138" t="s">
        <v>60</v>
      </c>
      <c r="E138" s="39" t="s">
        <v>635</v>
      </c>
    </row>
    <row r="139" spans="1:16" ht="25.5">
      <c r="A139" t="s">
        <v>50</v>
      </c>
      <c s="34" t="s">
        <v>208</v>
      </c>
      <c s="34" t="s">
        <v>7747</v>
      </c>
      <c s="35" t="s">
        <v>5</v>
      </c>
      <c s="6" t="s">
        <v>7748</v>
      </c>
      <c s="36" t="s">
        <v>69</v>
      </c>
      <c s="37">
        <v>30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7749</v>
      </c>
    </row>
    <row r="142" spans="1:5" ht="12.75">
      <c r="A142" t="s">
        <v>60</v>
      </c>
      <c r="E142" s="39" t="s">
        <v>635</v>
      </c>
    </row>
    <row r="143" spans="1:16" ht="25.5">
      <c r="A143" t="s">
        <v>50</v>
      </c>
      <c s="34" t="s">
        <v>211</v>
      </c>
      <c s="34" t="s">
        <v>7750</v>
      </c>
      <c s="35" t="s">
        <v>5</v>
      </c>
      <c s="6" t="s">
        <v>7751</v>
      </c>
      <c s="36" t="s">
        <v>69</v>
      </c>
      <c s="37">
        <v>180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7752</v>
      </c>
    </row>
    <row r="146" spans="1:5" ht="12.75">
      <c r="A146" t="s">
        <v>60</v>
      </c>
      <c r="E146" s="39" t="s">
        <v>635</v>
      </c>
    </row>
    <row r="147" spans="1:16" ht="25.5">
      <c r="A147" t="s">
        <v>50</v>
      </c>
      <c s="34" t="s">
        <v>214</v>
      </c>
      <c s="34" t="s">
        <v>7753</v>
      </c>
      <c s="35" t="s">
        <v>5</v>
      </c>
      <c s="6" t="s">
        <v>7754</v>
      </c>
      <c s="36" t="s">
        <v>69</v>
      </c>
      <c s="37">
        <v>45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7755</v>
      </c>
    </row>
    <row r="150" spans="1:5" ht="12.75">
      <c r="A150" t="s">
        <v>60</v>
      </c>
      <c r="E150" s="39" t="s">
        <v>635</v>
      </c>
    </row>
    <row r="151" spans="1:16" ht="25.5">
      <c r="A151" t="s">
        <v>50</v>
      </c>
      <c s="34" t="s">
        <v>217</v>
      </c>
      <c s="34" t="s">
        <v>763</v>
      </c>
      <c s="35" t="s">
        <v>5</v>
      </c>
      <c s="6" t="s">
        <v>764</v>
      </c>
      <c s="36" t="s">
        <v>79</v>
      </c>
      <c s="37">
        <v>80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5</v>
      </c>
    </row>
    <row r="154" spans="1:5" ht="12.75">
      <c r="A154" t="s">
        <v>60</v>
      </c>
      <c r="E154" s="39" t="s">
        <v>635</v>
      </c>
    </row>
    <row r="155" spans="1:16" ht="25.5">
      <c r="A155" t="s">
        <v>50</v>
      </c>
      <c s="34" t="s">
        <v>220</v>
      </c>
      <c s="34" t="s">
        <v>7756</v>
      </c>
      <c s="35" t="s">
        <v>5</v>
      </c>
      <c s="6" t="s">
        <v>7757</v>
      </c>
      <c s="36" t="s">
        <v>79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5</v>
      </c>
    </row>
    <row r="158" spans="1:5" ht="12.75">
      <c r="A158" t="s">
        <v>60</v>
      </c>
      <c r="E158" s="39" t="s">
        <v>635</v>
      </c>
    </row>
    <row r="159" spans="1:16" ht="25.5">
      <c r="A159" t="s">
        <v>50</v>
      </c>
      <c s="34" t="s">
        <v>223</v>
      </c>
      <c s="34" t="s">
        <v>765</v>
      </c>
      <c s="35" t="s">
        <v>5</v>
      </c>
      <c s="6" t="s">
        <v>766</v>
      </c>
      <c s="36" t="s">
        <v>79</v>
      </c>
      <c s="37">
        <v>1350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5</v>
      </c>
    </row>
    <row r="162" spans="1:5" ht="12.75">
      <c r="A162" t="s">
        <v>60</v>
      </c>
      <c r="E162" s="39" t="s">
        <v>635</v>
      </c>
    </row>
    <row r="163" spans="1:16" ht="25.5">
      <c r="A163" t="s">
        <v>50</v>
      </c>
      <c s="34" t="s">
        <v>226</v>
      </c>
      <c s="34" t="s">
        <v>265</v>
      </c>
      <c s="35" t="s">
        <v>5</v>
      </c>
      <c s="6" t="s">
        <v>266</v>
      </c>
      <c s="36" t="s">
        <v>79</v>
      </c>
      <c s="37">
        <v>60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5</v>
      </c>
    </row>
    <row r="166" spans="1:5" ht="12.75">
      <c r="A166" t="s">
        <v>60</v>
      </c>
      <c r="E166" s="39" t="s">
        <v>635</v>
      </c>
    </row>
    <row r="167" spans="1:16" ht="25.5">
      <c r="A167" t="s">
        <v>50</v>
      </c>
      <c s="34" t="s">
        <v>227</v>
      </c>
      <c s="34" t="s">
        <v>7758</v>
      </c>
      <c s="35" t="s">
        <v>5</v>
      </c>
      <c s="6" t="s">
        <v>7759</v>
      </c>
      <c s="36" t="s">
        <v>79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28</v>
      </c>
    </row>
    <row r="168" spans="1:5" ht="12.75">
      <c r="A168" s="35" t="s">
        <v>57</v>
      </c>
      <c r="E168" s="39" t="s">
        <v>5</v>
      </c>
    </row>
    <row r="169" spans="1:5" ht="12.75">
      <c r="A169" s="35" t="s">
        <v>59</v>
      </c>
      <c r="E169" s="40" t="s">
        <v>5</v>
      </c>
    </row>
    <row r="170" spans="1:5" ht="12.75">
      <c r="A170" t="s">
        <v>60</v>
      </c>
      <c r="E170" s="39" t="s">
        <v>635</v>
      </c>
    </row>
    <row r="171" spans="1:16" ht="12.75">
      <c r="A171" t="s">
        <v>50</v>
      </c>
      <c s="34" t="s">
        <v>228</v>
      </c>
      <c s="34" t="s">
        <v>7760</v>
      </c>
      <c s="35" t="s">
        <v>5</v>
      </c>
      <c s="6" t="s">
        <v>7761</v>
      </c>
      <c s="36" t="s">
        <v>79</v>
      </c>
      <c s="37">
        <v>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28</v>
      </c>
    </row>
    <row r="172" spans="1:5" ht="25.5">
      <c r="A172" s="35" t="s">
        <v>57</v>
      </c>
      <c r="E172" s="39" t="s">
        <v>7762</v>
      </c>
    </row>
    <row r="173" spans="1:5" ht="12.75">
      <c r="A173" s="35" t="s">
        <v>59</v>
      </c>
      <c r="E173" s="40" t="s">
        <v>5</v>
      </c>
    </row>
    <row r="174" spans="1:5" ht="12.75">
      <c r="A174" t="s">
        <v>60</v>
      </c>
      <c r="E174" s="39" t="s">
        <v>635</v>
      </c>
    </row>
    <row r="175" spans="1:16" ht="25.5">
      <c r="A175" t="s">
        <v>50</v>
      </c>
      <c s="34" t="s">
        <v>231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28</v>
      </c>
    </row>
    <row r="176" spans="1:5" ht="12.75">
      <c r="A176" s="35" t="s">
        <v>57</v>
      </c>
      <c r="E176" s="39" t="s">
        <v>5</v>
      </c>
    </row>
    <row r="177" spans="1:5" ht="12.75">
      <c r="A177" s="35" t="s">
        <v>59</v>
      </c>
      <c r="E177" s="40" t="s">
        <v>5</v>
      </c>
    </row>
    <row r="178" spans="1:5" ht="12.75">
      <c r="A178" t="s">
        <v>60</v>
      </c>
      <c r="E178" s="39" t="s">
        <v>635</v>
      </c>
    </row>
    <row r="179" spans="1:16" ht="38.25">
      <c r="A179" t="s">
        <v>50</v>
      </c>
      <c s="34" t="s">
        <v>232</v>
      </c>
      <c s="34" t="s">
        <v>796</v>
      </c>
      <c s="35" t="s">
        <v>5</v>
      </c>
      <c s="6" t="s">
        <v>797</v>
      </c>
      <c s="36" t="s">
        <v>79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28</v>
      </c>
    </row>
    <row r="180" spans="1:5" ht="12.75">
      <c r="A180" s="35" t="s">
        <v>57</v>
      </c>
      <c r="E180" s="39" t="s">
        <v>5</v>
      </c>
    </row>
    <row r="181" spans="1:5" ht="12.75">
      <c r="A181" s="35" t="s">
        <v>59</v>
      </c>
      <c r="E181" s="40" t="s">
        <v>5</v>
      </c>
    </row>
    <row r="182" spans="1:5" ht="12.75">
      <c r="A182" t="s">
        <v>60</v>
      </c>
      <c r="E182" s="39" t="s">
        <v>635</v>
      </c>
    </row>
    <row r="183" spans="1:16" ht="25.5">
      <c r="A183" t="s">
        <v>50</v>
      </c>
      <c s="34" t="s">
        <v>233</v>
      </c>
      <c s="34" t="s">
        <v>799</v>
      </c>
      <c s="35" t="s">
        <v>5</v>
      </c>
      <c s="6" t="s">
        <v>800</v>
      </c>
      <c s="36" t="s">
        <v>79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70</v>
      </c>
      <c>
        <f>(M183*21)/100</f>
      </c>
      <c t="s">
        <v>28</v>
      </c>
    </row>
    <row r="184" spans="1:5" ht="12.75">
      <c r="A184" s="35" t="s">
        <v>57</v>
      </c>
      <c r="E184" s="39" t="s">
        <v>5</v>
      </c>
    </row>
    <row r="185" spans="1:5" ht="12.75">
      <c r="A185" s="35" t="s">
        <v>59</v>
      </c>
      <c r="E185" s="40" t="s">
        <v>5</v>
      </c>
    </row>
    <row r="186" spans="1:5" ht="12.75">
      <c r="A186" t="s">
        <v>60</v>
      </c>
      <c r="E186" s="39" t="s">
        <v>635</v>
      </c>
    </row>
    <row r="187" spans="1:16" ht="12.75">
      <c r="A187" t="s">
        <v>50</v>
      </c>
      <c s="34" t="s">
        <v>293</v>
      </c>
      <c s="34" t="s">
        <v>7763</v>
      </c>
      <c s="35" t="s">
        <v>5</v>
      </c>
      <c s="6" t="s">
        <v>7764</v>
      </c>
      <c s="36" t="s">
        <v>79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70</v>
      </c>
      <c>
        <f>(M187*21)/100</f>
      </c>
      <c t="s">
        <v>28</v>
      </c>
    </row>
    <row r="188" spans="1:5" ht="12.75">
      <c r="A188" s="35" t="s">
        <v>57</v>
      </c>
      <c r="E188" s="39" t="s">
        <v>5</v>
      </c>
    </row>
    <row r="189" spans="1:5" ht="12.75">
      <c r="A189" s="35" t="s">
        <v>59</v>
      </c>
      <c r="E189" s="40" t="s">
        <v>5</v>
      </c>
    </row>
    <row r="190" spans="1:5" ht="12.75">
      <c r="A190" t="s">
        <v>60</v>
      </c>
      <c r="E190" s="39" t="s">
        <v>635</v>
      </c>
    </row>
    <row r="191" spans="1:16" ht="12.75">
      <c r="A191" t="s">
        <v>50</v>
      </c>
      <c s="34" t="s">
        <v>296</v>
      </c>
      <c s="34" t="s">
        <v>802</v>
      </c>
      <c s="35" t="s">
        <v>5</v>
      </c>
      <c s="6" t="s">
        <v>803</v>
      </c>
      <c s="36" t="s">
        <v>106</v>
      </c>
      <c s="37">
        <v>80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70</v>
      </c>
      <c>
        <f>(M191*21)/100</f>
      </c>
      <c t="s">
        <v>28</v>
      </c>
    </row>
    <row r="192" spans="1:5" ht="12.75">
      <c r="A192" s="35" t="s">
        <v>57</v>
      </c>
      <c r="E192" s="39" t="s">
        <v>5</v>
      </c>
    </row>
    <row r="193" spans="1:5" ht="12.75">
      <c r="A193" s="35" t="s">
        <v>59</v>
      </c>
      <c r="E193" s="40" t="s">
        <v>5</v>
      </c>
    </row>
    <row r="194" spans="1:5" ht="12.75">
      <c r="A194" t="s">
        <v>60</v>
      </c>
      <c r="E194" s="39" t="s">
        <v>635</v>
      </c>
    </row>
    <row r="195" spans="1:16" ht="12.75">
      <c r="A195" t="s">
        <v>50</v>
      </c>
      <c s="34" t="s">
        <v>299</v>
      </c>
      <c s="34" t="s">
        <v>805</v>
      </c>
      <c s="35" t="s">
        <v>5</v>
      </c>
      <c s="6" t="s">
        <v>806</v>
      </c>
      <c s="36" t="s">
        <v>106</v>
      </c>
      <c s="37">
        <v>32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5</v>
      </c>
    </row>
    <row r="197" spans="1:5" ht="12.75">
      <c r="A197" s="35" t="s">
        <v>59</v>
      </c>
      <c r="E197" s="40" t="s">
        <v>5</v>
      </c>
    </row>
    <row r="198" spans="1:5" ht="12.75">
      <c r="A198" t="s">
        <v>60</v>
      </c>
      <c r="E198" s="39" t="s">
        <v>635</v>
      </c>
    </row>
    <row r="199" spans="1:16" ht="12.75">
      <c r="A199" t="s">
        <v>50</v>
      </c>
      <c s="34" t="s">
        <v>302</v>
      </c>
      <c s="34" t="s">
        <v>808</v>
      </c>
      <c s="35" t="s">
        <v>5</v>
      </c>
      <c s="6" t="s">
        <v>809</v>
      </c>
      <c s="36" t="s">
        <v>106</v>
      </c>
      <c s="37">
        <v>24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5</v>
      </c>
    </row>
    <row r="201" spans="1:5" ht="12.75">
      <c r="A201" s="35" t="s">
        <v>59</v>
      </c>
      <c r="E201" s="40" t="s">
        <v>5</v>
      </c>
    </row>
    <row r="202" spans="1:5" ht="12.75">
      <c r="A202" t="s">
        <v>60</v>
      </c>
      <c r="E202" s="39" t="s">
        <v>635</v>
      </c>
    </row>
    <row r="203" spans="1:16" ht="12.75">
      <c r="A203" t="s">
        <v>50</v>
      </c>
      <c s="34" t="s">
        <v>305</v>
      </c>
      <c s="34" t="s">
        <v>811</v>
      </c>
      <c s="35" t="s">
        <v>5</v>
      </c>
      <c s="6" t="s">
        <v>812</v>
      </c>
      <c s="36" t="s">
        <v>106</v>
      </c>
      <c s="37">
        <v>40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70</v>
      </c>
      <c>
        <f>(M203*21)/100</f>
      </c>
      <c t="s">
        <v>28</v>
      </c>
    </row>
    <row r="204" spans="1:5" ht="12.75">
      <c r="A204" s="35" t="s">
        <v>57</v>
      </c>
      <c r="E204" s="39" t="s">
        <v>5</v>
      </c>
    </row>
    <row r="205" spans="1:5" ht="12.75">
      <c r="A205" s="35" t="s">
        <v>59</v>
      </c>
      <c r="E205" s="40" t="s">
        <v>5</v>
      </c>
    </row>
    <row r="206" spans="1:5" ht="12.75">
      <c r="A206" t="s">
        <v>60</v>
      </c>
      <c r="E206" s="39" t="s">
        <v>635</v>
      </c>
    </row>
    <row r="207" spans="1:16" ht="12.75">
      <c r="A207" t="s">
        <v>50</v>
      </c>
      <c s="34" t="s">
        <v>308</v>
      </c>
      <c s="34" t="s">
        <v>7765</v>
      </c>
      <c s="35" t="s">
        <v>5</v>
      </c>
      <c s="6" t="s">
        <v>7766</v>
      </c>
      <c s="36" t="s">
        <v>79</v>
      </c>
      <c s="37">
        <v>16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56</v>
      </c>
      <c>
        <f>(M207*21)/100</f>
      </c>
      <c t="s">
        <v>28</v>
      </c>
    </row>
    <row r="208" spans="1:5" ht="25.5">
      <c r="A208" s="35" t="s">
        <v>57</v>
      </c>
      <c r="E208" s="39" t="s">
        <v>7767</v>
      </c>
    </row>
    <row r="209" spans="1:5" ht="12.75">
      <c r="A209" s="35" t="s">
        <v>59</v>
      </c>
      <c r="E209" s="40" t="s">
        <v>5</v>
      </c>
    </row>
    <row r="210" spans="1:5" ht="89.25">
      <c r="A210" t="s">
        <v>60</v>
      </c>
      <c r="E210" s="39" t="s">
        <v>7768</v>
      </c>
    </row>
    <row r="211" spans="1:16" ht="12.75">
      <c r="A211" t="s">
        <v>50</v>
      </c>
      <c s="34" t="s">
        <v>311</v>
      </c>
      <c s="34" t="s">
        <v>7769</v>
      </c>
      <c s="35" t="s">
        <v>5</v>
      </c>
      <c s="6" t="s">
        <v>7770</v>
      </c>
      <c s="36" t="s">
        <v>79</v>
      </c>
      <c s="37">
        <v>17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56</v>
      </c>
      <c>
        <f>(M211*21)/100</f>
      </c>
      <c t="s">
        <v>28</v>
      </c>
    </row>
    <row r="212" spans="1:5" ht="25.5">
      <c r="A212" s="35" t="s">
        <v>57</v>
      </c>
      <c r="E212" s="39" t="s">
        <v>7771</v>
      </c>
    </row>
    <row r="213" spans="1:5" ht="12.75">
      <c r="A213" s="35" t="s">
        <v>59</v>
      </c>
      <c r="E213" s="40" t="s">
        <v>5</v>
      </c>
    </row>
    <row r="214" spans="1:5" ht="89.25">
      <c r="A214" t="s">
        <v>60</v>
      </c>
      <c r="E214" s="39" t="s">
        <v>7768</v>
      </c>
    </row>
    <row r="215" spans="1:16" ht="12.75">
      <c r="A215" t="s">
        <v>50</v>
      </c>
      <c s="34" t="s">
        <v>314</v>
      </c>
      <c s="34" t="s">
        <v>7772</v>
      </c>
      <c s="35" t="s">
        <v>5</v>
      </c>
      <c s="6" t="s">
        <v>7773</v>
      </c>
      <c s="36" t="s">
        <v>79</v>
      </c>
      <c s="37">
        <v>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56</v>
      </c>
      <c>
        <f>(M215*21)/100</f>
      </c>
      <c t="s">
        <v>28</v>
      </c>
    </row>
    <row r="216" spans="1:5" ht="12.75">
      <c r="A216" s="35" t="s">
        <v>57</v>
      </c>
      <c r="E216" s="39" t="s">
        <v>7774</v>
      </c>
    </row>
    <row r="217" spans="1:5" ht="12.75">
      <c r="A217" s="35" t="s">
        <v>59</v>
      </c>
      <c r="E217" s="40" t="s">
        <v>5</v>
      </c>
    </row>
    <row r="218" spans="1:5" ht="89.25">
      <c r="A218" t="s">
        <v>60</v>
      </c>
      <c r="E218" s="39" t="s">
        <v>7768</v>
      </c>
    </row>
    <row r="219" spans="1:16" ht="12.75">
      <c r="A219" t="s">
        <v>50</v>
      </c>
      <c s="34" t="s">
        <v>317</v>
      </c>
      <c s="34" t="s">
        <v>7775</v>
      </c>
      <c s="35" t="s">
        <v>5</v>
      </c>
      <c s="6" t="s">
        <v>7776</v>
      </c>
      <c s="36" t="s">
        <v>79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56</v>
      </c>
      <c>
        <f>(M219*21)/100</f>
      </c>
      <c t="s">
        <v>28</v>
      </c>
    </row>
    <row r="220" spans="1:5" ht="25.5">
      <c r="A220" s="35" t="s">
        <v>57</v>
      </c>
      <c r="E220" s="39" t="s">
        <v>7777</v>
      </c>
    </row>
    <row r="221" spans="1:5" ht="12.75">
      <c r="A221" s="35" t="s">
        <v>59</v>
      </c>
      <c r="E221" s="40" t="s">
        <v>5</v>
      </c>
    </row>
    <row r="222" spans="1:5" ht="89.25">
      <c r="A222" t="s">
        <v>60</v>
      </c>
      <c r="E222" s="39" t="s">
        <v>7768</v>
      </c>
    </row>
    <row r="223" spans="1:16" ht="12.75">
      <c r="A223" t="s">
        <v>50</v>
      </c>
      <c s="34" t="s">
        <v>320</v>
      </c>
      <c s="34" t="s">
        <v>7778</v>
      </c>
      <c s="35" t="s">
        <v>5</v>
      </c>
      <c s="6" t="s">
        <v>7779</v>
      </c>
      <c s="36" t="s">
        <v>79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56</v>
      </c>
      <c>
        <f>(M223*21)/100</f>
      </c>
      <c t="s">
        <v>28</v>
      </c>
    </row>
    <row r="224" spans="1:5" ht="25.5">
      <c r="A224" s="35" t="s">
        <v>57</v>
      </c>
      <c r="E224" s="39" t="s">
        <v>7780</v>
      </c>
    </row>
    <row r="225" spans="1:5" ht="12.75">
      <c r="A225" s="35" t="s">
        <v>59</v>
      </c>
      <c r="E225" s="40" t="s">
        <v>5</v>
      </c>
    </row>
    <row r="226" spans="1:5" ht="89.25">
      <c r="A226" t="s">
        <v>60</v>
      </c>
      <c r="E226" s="39" t="s">
        <v>7768</v>
      </c>
    </row>
    <row r="227" spans="1:16" ht="12.75">
      <c r="A227" t="s">
        <v>50</v>
      </c>
      <c s="34" t="s">
        <v>323</v>
      </c>
      <c s="34" t="s">
        <v>7781</v>
      </c>
      <c s="35" t="s">
        <v>5</v>
      </c>
      <c s="6" t="s">
        <v>7782</v>
      </c>
      <c s="36" t="s">
        <v>79</v>
      </c>
      <c s="37">
        <v>14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56</v>
      </c>
      <c>
        <f>(M227*21)/100</f>
      </c>
      <c t="s">
        <v>28</v>
      </c>
    </row>
    <row r="228" spans="1:5" ht="12.75">
      <c r="A228" s="35" t="s">
        <v>57</v>
      </c>
      <c r="E228" s="39" t="s">
        <v>7783</v>
      </c>
    </row>
    <row r="229" spans="1:5" ht="12.75">
      <c r="A229" s="35" t="s">
        <v>59</v>
      </c>
      <c r="E229" s="40" t="s">
        <v>5</v>
      </c>
    </row>
    <row r="230" spans="1:5" ht="89.25">
      <c r="A230" t="s">
        <v>60</v>
      </c>
      <c r="E230" s="39" t="s">
        <v>7768</v>
      </c>
    </row>
    <row r="231" spans="1:16" ht="12.75">
      <c r="A231" t="s">
        <v>50</v>
      </c>
      <c s="34" t="s">
        <v>327</v>
      </c>
      <c s="34" t="s">
        <v>7784</v>
      </c>
      <c s="35" t="s">
        <v>5</v>
      </c>
      <c s="6" t="s">
        <v>7785</v>
      </c>
      <c s="36" t="s">
        <v>79</v>
      </c>
      <c s="37">
        <v>10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56</v>
      </c>
      <c>
        <f>(M231*21)/100</f>
      </c>
      <c t="s">
        <v>28</v>
      </c>
    </row>
    <row r="232" spans="1:5" ht="25.5">
      <c r="A232" s="35" t="s">
        <v>57</v>
      </c>
      <c r="E232" s="39" t="s">
        <v>7786</v>
      </c>
    </row>
    <row r="233" spans="1:5" ht="12.75">
      <c r="A233" s="35" t="s">
        <v>59</v>
      </c>
      <c r="E233" s="40" t="s">
        <v>5</v>
      </c>
    </row>
    <row r="234" spans="1:5" ht="89.25">
      <c r="A234" t="s">
        <v>60</v>
      </c>
      <c r="E234" s="39" t="s">
        <v>7768</v>
      </c>
    </row>
    <row r="235" spans="1:16" ht="12.75">
      <c r="A235" t="s">
        <v>50</v>
      </c>
      <c s="34" t="s">
        <v>330</v>
      </c>
      <c s="34" t="s">
        <v>7787</v>
      </c>
      <c s="35" t="s">
        <v>5</v>
      </c>
      <c s="6" t="s">
        <v>7788</v>
      </c>
      <c s="36" t="s">
        <v>79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56</v>
      </c>
      <c>
        <f>(M235*21)/100</f>
      </c>
      <c t="s">
        <v>28</v>
      </c>
    </row>
    <row r="236" spans="1:5" ht="25.5">
      <c r="A236" s="35" t="s">
        <v>57</v>
      </c>
      <c r="E236" s="39" t="s">
        <v>7789</v>
      </c>
    </row>
    <row r="237" spans="1:5" ht="12.75">
      <c r="A237" s="35" t="s">
        <v>59</v>
      </c>
      <c r="E237" s="40" t="s">
        <v>5</v>
      </c>
    </row>
    <row r="238" spans="1:5" ht="89.25">
      <c r="A238" t="s">
        <v>60</v>
      </c>
      <c r="E238" s="39" t="s">
        <v>7790</v>
      </c>
    </row>
    <row r="239" spans="1:16" ht="12.75">
      <c r="A239" t="s">
        <v>50</v>
      </c>
      <c s="34" t="s">
        <v>333</v>
      </c>
      <c s="34" t="s">
        <v>7791</v>
      </c>
      <c s="35" t="s">
        <v>5</v>
      </c>
      <c s="6" t="s">
        <v>7792</v>
      </c>
      <c s="36" t="s">
        <v>79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56</v>
      </c>
      <c>
        <f>(M239*21)/100</f>
      </c>
      <c t="s">
        <v>28</v>
      </c>
    </row>
    <row r="240" spans="1:5" ht="25.5">
      <c r="A240" s="35" t="s">
        <v>57</v>
      </c>
      <c r="E240" s="39" t="s">
        <v>7793</v>
      </c>
    </row>
    <row r="241" spans="1:5" ht="12.75">
      <c r="A241" s="35" t="s">
        <v>59</v>
      </c>
      <c r="E241" s="40" t="s">
        <v>5</v>
      </c>
    </row>
    <row r="242" spans="1:5" ht="89.25">
      <c r="A242" t="s">
        <v>60</v>
      </c>
      <c r="E242" s="39" t="s">
        <v>7790</v>
      </c>
    </row>
    <row r="243" spans="1:16" ht="38.25">
      <c r="A243" t="s">
        <v>50</v>
      </c>
      <c s="34" t="s">
        <v>336</v>
      </c>
      <c s="34" t="s">
        <v>7794</v>
      </c>
      <c s="35" t="s">
        <v>5</v>
      </c>
      <c s="6" t="s">
        <v>7795</v>
      </c>
      <c s="36" t="s">
        <v>79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56</v>
      </c>
      <c>
        <f>(M243*21)/100</f>
      </c>
      <c t="s">
        <v>28</v>
      </c>
    </row>
    <row r="244" spans="1:5" ht="12.75">
      <c r="A244" s="35" t="s">
        <v>57</v>
      </c>
      <c r="E244" s="39" t="s">
        <v>5</v>
      </c>
    </row>
    <row r="245" spans="1:5" ht="12.75">
      <c r="A245" s="35" t="s">
        <v>59</v>
      </c>
      <c r="E245" s="40" t="s">
        <v>5</v>
      </c>
    </row>
    <row r="246" spans="1:5" ht="153">
      <c r="A246" t="s">
        <v>60</v>
      </c>
      <c r="E246" s="39" t="s">
        <v>7796</v>
      </c>
    </row>
    <row r="247" spans="1:16" ht="38.25">
      <c r="A247" t="s">
        <v>50</v>
      </c>
      <c s="34" t="s">
        <v>339</v>
      </c>
      <c s="34" t="s">
        <v>7797</v>
      </c>
      <c s="35" t="s">
        <v>5</v>
      </c>
      <c s="6" t="s">
        <v>7798</v>
      </c>
      <c s="36" t="s">
        <v>79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56</v>
      </c>
      <c>
        <f>(M247*21)/100</f>
      </c>
      <c t="s">
        <v>28</v>
      </c>
    </row>
    <row r="248" spans="1:5" ht="12.75">
      <c r="A248" s="35" t="s">
        <v>57</v>
      </c>
      <c r="E248" s="39" t="s">
        <v>5</v>
      </c>
    </row>
    <row r="249" spans="1:5" ht="12.75">
      <c r="A249" s="35" t="s">
        <v>59</v>
      </c>
      <c r="E249" s="40" t="s">
        <v>5</v>
      </c>
    </row>
    <row r="250" spans="1:5" ht="153">
      <c r="A250" t="s">
        <v>60</v>
      </c>
      <c r="E250" s="39" t="s">
        <v>7796</v>
      </c>
    </row>
    <row r="251" spans="1:16" ht="38.25">
      <c r="A251" t="s">
        <v>50</v>
      </c>
      <c s="34" t="s">
        <v>342</v>
      </c>
      <c s="34" t="s">
        <v>7799</v>
      </c>
      <c s="35" t="s">
        <v>5</v>
      </c>
      <c s="6" t="s">
        <v>7800</v>
      </c>
      <c s="36" t="s">
        <v>79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56</v>
      </c>
      <c>
        <f>(M251*21)/100</f>
      </c>
      <c t="s">
        <v>28</v>
      </c>
    </row>
    <row r="252" spans="1:5" ht="12.75">
      <c r="A252" s="35" t="s">
        <v>57</v>
      </c>
      <c r="E252" s="39" t="s">
        <v>5</v>
      </c>
    </row>
    <row r="253" spans="1:5" ht="12.75">
      <c r="A253" s="35" t="s">
        <v>59</v>
      </c>
      <c r="E253" s="40" t="s">
        <v>5</v>
      </c>
    </row>
    <row r="254" spans="1:5" ht="153">
      <c r="A254" t="s">
        <v>60</v>
      </c>
      <c r="E254" s="39" t="s">
        <v>7796</v>
      </c>
    </row>
    <row r="255" spans="1:16" ht="38.25">
      <c r="A255" t="s">
        <v>50</v>
      </c>
      <c s="34" t="s">
        <v>343</v>
      </c>
      <c s="34" t="s">
        <v>7801</v>
      </c>
      <c s="35" t="s">
        <v>5</v>
      </c>
      <c s="6" t="s">
        <v>7802</v>
      </c>
      <c s="36" t="s">
        <v>79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56</v>
      </c>
      <c>
        <f>(M255*21)/100</f>
      </c>
      <c t="s">
        <v>28</v>
      </c>
    </row>
    <row r="256" spans="1:5" ht="12.75">
      <c r="A256" s="35" t="s">
        <v>57</v>
      </c>
      <c r="E256" s="39" t="s">
        <v>5</v>
      </c>
    </row>
    <row r="257" spans="1:5" ht="12.75">
      <c r="A257" s="35" t="s">
        <v>59</v>
      </c>
      <c r="E257" s="40" t="s">
        <v>5</v>
      </c>
    </row>
    <row r="258" spans="1:5" ht="153">
      <c r="A258" t="s">
        <v>60</v>
      </c>
      <c r="E258" s="39" t="s">
        <v>7796</v>
      </c>
    </row>
    <row r="259" spans="1:16" ht="38.25">
      <c r="A259" t="s">
        <v>50</v>
      </c>
      <c s="34" t="s">
        <v>346</v>
      </c>
      <c s="34" t="s">
        <v>7803</v>
      </c>
      <c s="35" t="s">
        <v>5</v>
      </c>
      <c s="6" t="s">
        <v>7804</v>
      </c>
      <c s="36" t="s">
        <v>79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56</v>
      </c>
      <c>
        <f>(M259*21)/100</f>
      </c>
      <c t="s">
        <v>28</v>
      </c>
    </row>
    <row r="260" spans="1:5" ht="12.75">
      <c r="A260" s="35" t="s">
        <v>57</v>
      </c>
      <c r="E260" s="39" t="s">
        <v>5</v>
      </c>
    </row>
    <row r="261" spans="1:5" ht="12.75">
      <c r="A261" s="35" t="s">
        <v>59</v>
      </c>
      <c r="E261" s="40" t="s">
        <v>5</v>
      </c>
    </row>
    <row r="262" spans="1:5" ht="153">
      <c r="A262" t="s">
        <v>60</v>
      </c>
      <c r="E262" s="39" t="s">
        <v>7796</v>
      </c>
    </row>
    <row r="263" spans="1:16" ht="38.25">
      <c r="A263" t="s">
        <v>50</v>
      </c>
      <c s="34" t="s">
        <v>349</v>
      </c>
      <c s="34" t="s">
        <v>7805</v>
      </c>
      <c s="35" t="s">
        <v>5</v>
      </c>
      <c s="6" t="s">
        <v>7806</v>
      </c>
      <c s="36" t="s">
        <v>79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56</v>
      </c>
      <c>
        <f>(M263*21)/100</f>
      </c>
      <c t="s">
        <v>28</v>
      </c>
    </row>
    <row r="264" spans="1:5" ht="12.75">
      <c r="A264" s="35" t="s">
        <v>57</v>
      </c>
      <c r="E264" s="39" t="s">
        <v>5</v>
      </c>
    </row>
    <row r="265" spans="1:5" ht="12.75">
      <c r="A265" s="35" t="s">
        <v>59</v>
      </c>
      <c r="E265" s="40" t="s">
        <v>5</v>
      </c>
    </row>
    <row r="266" spans="1:5" ht="153">
      <c r="A266" t="s">
        <v>60</v>
      </c>
      <c r="E266" s="39" t="s">
        <v>7796</v>
      </c>
    </row>
    <row r="267" spans="1:16" ht="38.25">
      <c r="A267" t="s">
        <v>50</v>
      </c>
      <c s="34" t="s">
        <v>352</v>
      </c>
      <c s="34" t="s">
        <v>7807</v>
      </c>
      <c s="35" t="s">
        <v>5</v>
      </c>
      <c s="6" t="s">
        <v>7808</v>
      </c>
      <c s="36" t="s">
        <v>79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56</v>
      </c>
      <c>
        <f>(M267*21)/100</f>
      </c>
      <c t="s">
        <v>28</v>
      </c>
    </row>
    <row r="268" spans="1:5" ht="12.75">
      <c r="A268" s="35" t="s">
        <v>57</v>
      </c>
      <c r="E268" s="39" t="s">
        <v>5</v>
      </c>
    </row>
    <row r="269" spans="1:5" ht="12.75">
      <c r="A269" s="35" t="s">
        <v>59</v>
      </c>
      <c r="E269" s="40" t="s">
        <v>5</v>
      </c>
    </row>
    <row r="270" spans="1:5" ht="153">
      <c r="A270" t="s">
        <v>60</v>
      </c>
      <c r="E270" s="39" t="s">
        <v>7796</v>
      </c>
    </row>
    <row r="271" spans="1:16" ht="38.25">
      <c r="A271" t="s">
        <v>50</v>
      </c>
      <c s="34" t="s">
        <v>355</v>
      </c>
      <c s="34" t="s">
        <v>7809</v>
      </c>
      <c s="35" t="s">
        <v>5</v>
      </c>
      <c s="6" t="s">
        <v>7810</v>
      </c>
      <c s="36" t="s">
        <v>79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56</v>
      </c>
      <c>
        <f>(M271*21)/100</f>
      </c>
      <c t="s">
        <v>28</v>
      </c>
    </row>
    <row r="272" spans="1:5" ht="12.75">
      <c r="A272" s="35" t="s">
        <v>57</v>
      </c>
      <c r="E272" s="39" t="s">
        <v>5</v>
      </c>
    </row>
    <row r="273" spans="1:5" ht="12.75">
      <c r="A273" s="35" t="s">
        <v>59</v>
      </c>
      <c r="E273" s="40" t="s">
        <v>5</v>
      </c>
    </row>
    <row r="274" spans="1:5" ht="153">
      <c r="A274" t="s">
        <v>60</v>
      </c>
      <c r="E274" s="39" t="s">
        <v>7796</v>
      </c>
    </row>
    <row r="275" spans="1:16" ht="38.25">
      <c r="A275" t="s">
        <v>50</v>
      </c>
      <c s="34" t="s">
        <v>358</v>
      </c>
      <c s="34" t="s">
        <v>7811</v>
      </c>
      <c s="35" t="s">
        <v>5</v>
      </c>
      <c s="6" t="s">
        <v>7812</v>
      </c>
      <c s="36" t="s">
        <v>79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56</v>
      </c>
      <c>
        <f>(M275*21)/100</f>
      </c>
      <c t="s">
        <v>28</v>
      </c>
    </row>
    <row r="276" spans="1:5" ht="12.75">
      <c r="A276" s="35" t="s">
        <v>57</v>
      </c>
      <c r="E276" s="39" t="s">
        <v>5</v>
      </c>
    </row>
    <row r="277" spans="1:5" ht="12.75">
      <c r="A277" s="35" t="s">
        <v>59</v>
      </c>
      <c r="E277" s="40" t="s">
        <v>5</v>
      </c>
    </row>
    <row r="278" spans="1:5" ht="153">
      <c r="A278" t="s">
        <v>60</v>
      </c>
      <c r="E278" s="39" t="s">
        <v>7796</v>
      </c>
    </row>
    <row r="279" spans="1:16" ht="38.25">
      <c r="A279" t="s">
        <v>50</v>
      </c>
      <c s="34" t="s">
        <v>361</v>
      </c>
      <c s="34" t="s">
        <v>7813</v>
      </c>
      <c s="35" t="s">
        <v>5</v>
      </c>
      <c s="6" t="s">
        <v>7814</v>
      </c>
      <c s="36" t="s">
        <v>79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56</v>
      </c>
      <c>
        <f>(M279*21)/100</f>
      </c>
      <c t="s">
        <v>28</v>
      </c>
    </row>
    <row r="280" spans="1:5" ht="12.75">
      <c r="A280" s="35" t="s">
        <v>57</v>
      </c>
      <c r="E280" s="39" t="s">
        <v>5</v>
      </c>
    </row>
    <row r="281" spans="1:5" ht="12.75">
      <c r="A281" s="35" t="s">
        <v>59</v>
      </c>
      <c r="E281" s="40" t="s">
        <v>5</v>
      </c>
    </row>
    <row r="282" spans="1:5" ht="153">
      <c r="A282" t="s">
        <v>60</v>
      </c>
      <c r="E282" s="39" t="s">
        <v>7796</v>
      </c>
    </row>
    <row r="283" spans="1:16" ht="38.25">
      <c r="A283" t="s">
        <v>50</v>
      </c>
      <c s="34" t="s">
        <v>364</v>
      </c>
      <c s="34" t="s">
        <v>7815</v>
      </c>
      <c s="35" t="s">
        <v>5</v>
      </c>
      <c s="6" t="s">
        <v>7816</v>
      </c>
      <c s="36" t="s">
        <v>79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56</v>
      </c>
      <c>
        <f>(M283*21)/100</f>
      </c>
      <c t="s">
        <v>28</v>
      </c>
    </row>
    <row r="284" spans="1:5" ht="12.75">
      <c r="A284" s="35" t="s">
        <v>57</v>
      </c>
      <c r="E284" s="39" t="s">
        <v>5</v>
      </c>
    </row>
    <row r="285" spans="1:5" ht="12.75">
      <c r="A285" s="35" t="s">
        <v>59</v>
      </c>
      <c r="E285" s="40" t="s">
        <v>5</v>
      </c>
    </row>
    <row r="286" spans="1:5" ht="153">
      <c r="A286" t="s">
        <v>60</v>
      </c>
      <c r="E286" s="39" t="s">
        <v>7796</v>
      </c>
    </row>
    <row r="287" spans="1:16" ht="12.75">
      <c r="A287" t="s">
        <v>50</v>
      </c>
      <c s="34" t="s">
        <v>367</v>
      </c>
      <c s="34" t="s">
        <v>7817</v>
      </c>
      <c s="35" t="s">
        <v>5</v>
      </c>
      <c s="6" t="s">
        <v>6960</v>
      </c>
      <c s="36" t="s">
        <v>1281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56</v>
      </c>
      <c>
        <f>(M287*21)/100</f>
      </c>
      <c t="s">
        <v>28</v>
      </c>
    </row>
    <row r="288" spans="1:5" ht="12.75">
      <c r="A288" s="35" t="s">
        <v>57</v>
      </c>
      <c r="E288" s="39" t="s">
        <v>5</v>
      </c>
    </row>
    <row r="289" spans="1:5" ht="12.75">
      <c r="A289" s="35" t="s">
        <v>59</v>
      </c>
      <c r="E289" s="40" t="s">
        <v>5</v>
      </c>
    </row>
    <row r="290" spans="1:5" ht="25.5">
      <c r="A290" t="s">
        <v>60</v>
      </c>
      <c r="E290" s="39" t="s">
        <v>6961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3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4493</v>
      </c>
      <c s="41">
        <f>Rekapitulace!C86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4493</v>
      </c>
      <c r="E4" s="26" t="s">
        <v>4494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COUNTIFS(L8:L199,"=0",A8:A199,"P")+COUNTIFS(L8:L199,"",A8:A199,"P")+SUM(Q8:Q199)</f>
      </c>
    </row>
    <row r="8" spans="1:13" ht="12.75">
      <c r="A8" t="s">
        <v>45</v>
      </c>
      <c r="C8" s="28" t="s">
        <v>7820</v>
      </c>
      <c r="E8" s="30" t="s">
        <v>7819</v>
      </c>
      <c r="J8" s="29">
        <f>0+J9+J194</f>
      </c>
      <c s="29">
        <f>0+K9+K194</f>
      </c>
      <c s="29">
        <f>0+L9+L194</f>
      </c>
      <c s="29">
        <f>0+M9+M194</f>
      </c>
    </row>
    <row r="9" spans="1:13" ht="12.75">
      <c r="A9" t="s">
        <v>47</v>
      </c>
      <c r="C9" s="31" t="s">
        <v>51</v>
      </c>
      <c r="E9" s="33" t="s">
        <v>7821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50</v>
      </c>
      <c s="34" t="s">
        <v>51</v>
      </c>
      <c s="34" t="s">
        <v>2217</v>
      </c>
      <c s="35" t="s">
        <v>5</v>
      </c>
      <c s="6" t="s">
        <v>2218</v>
      </c>
      <c s="36" t="s">
        <v>69</v>
      </c>
      <c s="37">
        <v>450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7822</v>
      </c>
    </row>
    <row r="12" spans="1:5" ht="12.75">
      <c r="A12" s="35" t="s">
        <v>59</v>
      </c>
      <c r="E12" s="40" t="s">
        <v>7823</v>
      </c>
    </row>
    <row r="13" spans="1:5" ht="76.5">
      <c r="A13" t="s">
        <v>60</v>
      </c>
      <c r="E13" s="39" t="s">
        <v>1381</v>
      </c>
    </row>
    <row r="14" spans="1:16" ht="12.75">
      <c r="A14" t="s">
        <v>50</v>
      </c>
      <c s="34" t="s">
        <v>28</v>
      </c>
      <c s="34" t="s">
        <v>1481</v>
      </c>
      <c s="35" t="s">
        <v>5</v>
      </c>
      <c s="6" t="s">
        <v>1482</v>
      </c>
      <c s="36" t="s">
        <v>69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7824</v>
      </c>
    </row>
    <row r="16" spans="1:5" ht="12.75">
      <c r="A16" s="35" t="s">
        <v>59</v>
      </c>
      <c r="E16" s="40" t="s">
        <v>7823</v>
      </c>
    </row>
    <row r="17" spans="1:5" ht="76.5">
      <c r="A17" t="s">
        <v>60</v>
      </c>
      <c r="E17" s="39" t="s">
        <v>1381</v>
      </c>
    </row>
    <row r="18" spans="1:16" ht="25.5">
      <c r="A18" t="s">
        <v>50</v>
      </c>
      <c s="34" t="s">
        <v>26</v>
      </c>
      <c s="34" t="s">
        <v>7825</v>
      </c>
      <c s="35" t="s">
        <v>5</v>
      </c>
      <c s="6" t="s">
        <v>7826</v>
      </c>
      <c s="36" t="s">
        <v>79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7827</v>
      </c>
    </row>
    <row r="20" spans="1:5" ht="12.75">
      <c r="A20" s="35" t="s">
        <v>59</v>
      </c>
      <c r="E20" s="40" t="s">
        <v>7828</v>
      </c>
    </row>
    <row r="21" spans="1:5" ht="89.25">
      <c r="A21" t="s">
        <v>60</v>
      </c>
      <c r="E21" s="39" t="s">
        <v>7829</v>
      </c>
    </row>
    <row r="22" spans="1:16" ht="25.5">
      <c r="A22" t="s">
        <v>50</v>
      </c>
      <c s="34" t="s">
        <v>4</v>
      </c>
      <c s="34" t="s">
        <v>7830</v>
      </c>
      <c s="35" t="s">
        <v>5</v>
      </c>
      <c s="6" t="s">
        <v>7831</v>
      </c>
      <c s="36" t="s">
        <v>69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7832</v>
      </c>
    </row>
    <row r="24" spans="1:5" ht="12.75">
      <c r="A24" s="35" t="s">
        <v>59</v>
      </c>
      <c r="E24" s="40" t="s">
        <v>7823</v>
      </c>
    </row>
    <row r="25" spans="1:5" ht="89.25">
      <c r="A25" t="s">
        <v>60</v>
      </c>
      <c r="E25" s="39" t="s">
        <v>7833</v>
      </c>
    </row>
    <row r="26" spans="1:16" ht="25.5">
      <c r="A26" t="s">
        <v>50</v>
      </c>
      <c s="34" t="s">
        <v>74</v>
      </c>
      <c s="34" t="s">
        <v>765</v>
      </c>
      <c s="35" t="s">
        <v>5</v>
      </c>
      <c s="6" t="s">
        <v>766</v>
      </c>
      <c s="36" t="s">
        <v>79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7832</v>
      </c>
    </row>
    <row r="28" spans="1:5" ht="12.75">
      <c r="A28" s="35" t="s">
        <v>59</v>
      </c>
      <c r="E28" s="40" t="s">
        <v>7823</v>
      </c>
    </row>
    <row r="29" spans="1:5" ht="102">
      <c r="A29" t="s">
        <v>60</v>
      </c>
      <c r="E29" s="39" t="s">
        <v>7834</v>
      </c>
    </row>
    <row r="30" spans="1:16" ht="12.75">
      <c r="A30" t="s">
        <v>50</v>
      </c>
      <c s="34" t="s">
        <v>27</v>
      </c>
      <c s="34" t="s">
        <v>168</v>
      </c>
      <c s="35" t="s">
        <v>5</v>
      </c>
      <c s="6" t="s">
        <v>169</v>
      </c>
      <c s="36" t="s">
        <v>69</v>
      </c>
      <c s="37">
        <v>457.34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7824</v>
      </c>
    </row>
    <row r="32" spans="1:5" ht="12.75">
      <c r="A32" s="35" t="s">
        <v>59</v>
      </c>
      <c r="E32" s="40" t="s">
        <v>7823</v>
      </c>
    </row>
    <row r="33" spans="1:5" ht="12.75">
      <c r="A33" t="s">
        <v>60</v>
      </c>
      <c r="E33" s="39" t="s">
        <v>635</v>
      </c>
    </row>
    <row r="34" spans="1:16" ht="12.75">
      <c r="A34" t="s">
        <v>50</v>
      </c>
      <c s="34" t="s">
        <v>65</v>
      </c>
      <c s="34" t="s">
        <v>769</v>
      </c>
      <c s="35" t="s">
        <v>5</v>
      </c>
      <c s="6" t="s">
        <v>770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7824</v>
      </c>
    </row>
    <row r="36" spans="1:5" ht="12.75">
      <c r="A36" s="35" t="s">
        <v>59</v>
      </c>
      <c r="E36" s="40" t="s">
        <v>7823</v>
      </c>
    </row>
    <row r="37" spans="1:5" ht="102">
      <c r="A37" t="s">
        <v>60</v>
      </c>
      <c r="E37" s="39" t="s">
        <v>7835</v>
      </c>
    </row>
    <row r="38" spans="1:16" ht="25.5">
      <c r="A38" t="s">
        <v>50</v>
      </c>
      <c s="34" t="s">
        <v>82</v>
      </c>
      <c s="34" t="s">
        <v>1571</v>
      </c>
      <c s="35" t="s">
        <v>5</v>
      </c>
      <c s="6" t="s">
        <v>1572</v>
      </c>
      <c s="36" t="s">
        <v>79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7824</v>
      </c>
    </row>
    <row r="40" spans="1:5" ht="12.75">
      <c r="A40" s="35" t="s">
        <v>59</v>
      </c>
      <c r="E40" s="40" t="s">
        <v>7823</v>
      </c>
    </row>
    <row r="41" spans="1:5" ht="102">
      <c r="A41" t="s">
        <v>60</v>
      </c>
      <c r="E41" s="39" t="s">
        <v>7835</v>
      </c>
    </row>
    <row r="42" spans="1:16" ht="25.5">
      <c r="A42" t="s">
        <v>50</v>
      </c>
      <c s="34" t="s">
        <v>85</v>
      </c>
      <c s="34" t="s">
        <v>7836</v>
      </c>
      <c s="35" t="s">
        <v>5</v>
      </c>
      <c s="6" t="s">
        <v>7837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7824</v>
      </c>
    </row>
    <row r="44" spans="1:5" ht="12.75">
      <c r="A44" s="35" t="s">
        <v>59</v>
      </c>
      <c r="E44" s="40" t="s">
        <v>7823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88</v>
      </c>
      <c s="34" t="s">
        <v>802</v>
      </c>
      <c s="35" t="s">
        <v>5</v>
      </c>
      <c s="6" t="s">
        <v>803</v>
      </c>
      <c s="36" t="s">
        <v>106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7824</v>
      </c>
    </row>
    <row r="48" spans="1:5" ht="12.75">
      <c r="A48" s="35" t="s">
        <v>59</v>
      </c>
      <c r="E48" s="40" t="s">
        <v>7823</v>
      </c>
    </row>
    <row r="49" spans="1:5" ht="89.25">
      <c r="A49" t="s">
        <v>60</v>
      </c>
      <c r="E49" s="39" t="s">
        <v>7838</v>
      </c>
    </row>
    <row r="50" spans="1:16" ht="12.75">
      <c r="A50" t="s">
        <v>50</v>
      </c>
      <c s="34" t="s">
        <v>91</v>
      </c>
      <c s="34" t="s">
        <v>901</v>
      </c>
      <c s="35" t="s">
        <v>5</v>
      </c>
      <c s="6" t="s">
        <v>902</v>
      </c>
      <c s="36" t="s">
        <v>174</v>
      </c>
      <c s="37">
        <v>1.829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7824</v>
      </c>
    </row>
    <row r="52" spans="1:5" ht="25.5">
      <c r="A52" s="35" t="s">
        <v>59</v>
      </c>
      <c r="E52" s="40" t="s">
        <v>7839</v>
      </c>
    </row>
    <row r="53" spans="1:5" ht="102">
      <c r="A53" t="s">
        <v>60</v>
      </c>
      <c r="E53" s="39" t="s">
        <v>737</v>
      </c>
    </row>
    <row r="54" spans="1:16" ht="12.75">
      <c r="A54" t="s">
        <v>50</v>
      </c>
      <c s="34" t="s">
        <v>94</v>
      </c>
      <c s="34" t="s">
        <v>4009</v>
      </c>
      <c s="35" t="s">
        <v>5</v>
      </c>
      <c s="6" t="s">
        <v>4010</v>
      </c>
      <c s="36" t="s">
        <v>174</v>
      </c>
      <c s="37">
        <v>1.829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7824</v>
      </c>
    </row>
    <row r="56" spans="1:5" ht="25.5">
      <c r="A56" s="35" t="s">
        <v>59</v>
      </c>
      <c r="E56" s="40" t="s">
        <v>7839</v>
      </c>
    </row>
    <row r="57" spans="1:5" ht="102">
      <c r="A57" t="s">
        <v>60</v>
      </c>
      <c r="E57" s="39" t="s">
        <v>7840</v>
      </c>
    </row>
    <row r="58" spans="1:16" ht="12.75">
      <c r="A58" t="s">
        <v>50</v>
      </c>
      <c s="34" t="s">
        <v>97</v>
      </c>
      <c s="34" t="s">
        <v>7841</v>
      </c>
      <c s="35" t="s">
        <v>5</v>
      </c>
      <c s="6" t="s">
        <v>7842</v>
      </c>
      <c s="36" t="s">
        <v>69</v>
      </c>
      <c s="37">
        <v>131.675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7824</v>
      </c>
    </row>
    <row r="60" spans="1:5" ht="12.75">
      <c r="A60" s="35" t="s">
        <v>59</v>
      </c>
      <c r="E60" s="40" t="s">
        <v>7843</v>
      </c>
    </row>
    <row r="61" spans="1:5" ht="102">
      <c r="A61" t="s">
        <v>60</v>
      </c>
      <c r="E61" s="39" t="s">
        <v>7844</v>
      </c>
    </row>
    <row r="62" spans="1:16" ht="12.75">
      <c r="A62" t="s">
        <v>50</v>
      </c>
      <c s="34" t="s">
        <v>100</v>
      </c>
      <c s="34" t="s">
        <v>7845</v>
      </c>
      <c s="35" t="s">
        <v>5</v>
      </c>
      <c s="6" t="s">
        <v>7846</v>
      </c>
      <c s="36" t="s">
        <v>69</v>
      </c>
      <c s="37">
        <v>131.675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7824</v>
      </c>
    </row>
    <row r="64" spans="1:5" ht="12.75">
      <c r="A64" s="35" t="s">
        <v>59</v>
      </c>
      <c r="E64" s="40" t="s">
        <v>7843</v>
      </c>
    </row>
    <row r="65" spans="1:5" ht="102">
      <c r="A65" t="s">
        <v>60</v>
      </c>
      <c r="E65" s="39" t="s">
        <v>7847</v>
      </c>
    </row>
    <row r="66" spans="1:16" ht="12.75">
      <c r="A66" t="s">
        <v>50</v>
      </c>
      <c s="34" t="s">
        <v>103</v>
      </c>
      <c s="34" t="s">
        <v>7848</v>
      </c>
      <c s="35" t="s">
        <v>5</v>
      </c>
      <c s="6" t="s">
        <v>7849</v>
      </c>
      <c s="36" t="s">
        <v>79</v>
      </c>
      <c s="37">
        <v>24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7850</v>
      </c>
    </row>
    <row r="68" spans="1:5" ht="12.75">
      <c r="A68" s="35" t="s">
        <v>59</v>
      </c>
      <c r="E68" s="40" t="s">
        <v>7823</v>
      </c>
    </row>
    <row r="69" spans="1:5" ht="114.75">
      <c r="A69" t="s">
        <v>60</v>
      </c>
      <c r="E69" s="39" t="s">
        <v>1539</v>
      </c>
    </row>
    <row r="70" spans="1:16" ht="12.75">
      <c r="A70" t="s">
        <v>50</v>
      </c>
      <c s="34" t="s">
        <v>110</v>
      </c>
      <c s="34" t="s">
        <v>7851</v>
      </c>
      <c s="35" t="s">
        <v>5</v>
      </c>
      <c s="6" t="s">
        <v>7852</v>
      </c>
      <c s="36" t="s">
        <v>79</v>
      </c>
      <c s="37">
        <v>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7853</v>
      </c>
    </row>
    <row r="72" spans="1:5" ht="12.75">
      <c r="A72" s="35" t="s">
        <v>59</v>
      </c>
      <c r="E72" s="40" t="s">
        <v>7823</v>
      </c>
    </row>
    <row r="73" spans="1:5" ht="114.75">
      <c r="A73" t="s">
        <v>60</v>
      </c>
      <c r="E73" s="39" t="s">
        <v>7854</v>
      </c>
    </row>
    <row r="74" spans="1:16" ht="12.75">
      <c r="A74" t="s">
        <v>50</v>
      </c>
      <c s="34" t="s">
        <v>113</v>
      </c>
      <c s="34" t="s">
        <v>905</v>
      </c>
      <c s="35" t="s">
        <v>5</v>
      </c>
      <c s="6" t="s">
        <v>906</v>
      </c>
      <c s="36" t="s">
        <v>79</v>
      </c>
      <c s="37">
        <v>48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7824</v>
      </c>
    </row>
    <row r="76" spans="1:5" ht="12.75">
      <c r="A76" s="35" t="s">
        <v>59</v>
      </c>
      <c r="E76" s="40" t="s">
        <v>7823</v>
      </c>
    </row>
    <row r="77" spans="1:5" ht="140.25">
      <c r="A77" t="s">
        <v>60</v>
      </c>
      <c r="E77" s="39" t="s">
        <v>7855</v>
      </c>
    </row>
    <row r="78" spans="1:16" ht="12.75">
      <c r="A78" t="s">
        <v>50</v>
      </c>
      <c s="34" t="s">
        <v>116</v>
      </c>
      <c s="34" t="s">
        <v>7856</v>
      </c>
      <c s="35" t="s">
        <v>5</v>
      </c>
      <c s="6" t="s">
        <v>7857</v>
      </c>
      <c s="36" t="s">
        <v>79</v>
      </c>
      <c s="37">
        <v>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7858</v>
      </c>
    </row>
    <row r="80" spans="1:5" ht="12.75">
      <c r="A80" s="35" t="s">
        <v>59</v>
      </c>
      <c r="E80" s="40" t="s">
        <v>7823</v>
      </c>
    </row>
    <row r="81" spans="1:5" ht="114.75">
      <c r="A81" t="s">
        <v>60</v>
      </c>
      <c r="E81" s="39" t="s">
        <v>7854</v>
      </c>
    </row>
    <row r="82" spans="1:16" ht="12.75">
      <c r="A82" t="s">
        <v>50</v>
      </c>
      <c s="34" t="s">
        <v>119</v>
      </c>
      <c s="34" t="s">
        <v>1887</v>
      </c>
      <c s="35" t="s">
        <v>5</v>
      </c>
      <c s="6" t="s">
        <v>1888</v>
      </c>
      <c s="36" t="s">
        <v>79</v>
      </c>
      <c s="37">
        <v>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7858</v>
      </c>
    </row>
    <row r="84" spans="1:5" ht="12.75">
      <c r="A84" s="35" t="s">
        <v>59</v>
      </c>
      <c r="E84" s="40" t="s">
        <v>7823</v>
      </c>
    </row>
    <row r="85" spans="1:5" ht="140.25">
      <c r="A85" t="s">
        <v>60</v>
      </c>
      <c r="E85" s="39" t="s">
        <v>7855</v>
      </c>
    </row>
    <row r="86" spans="1:16" ht="12.75">
      <c r="A86" t="s">
        <v>50</v>
      </c>
      <c s="34" t="s">
        <v>122</v>
      </c>
      <c s="34" t="s">
        <v>1891</v>
      </c>
      <c s="35" t="s">
        <v>5</v>
      </c>
      <c s="6" t="s">
        <v>7859</v>
      </c>
      <c s="36" t="s">
        <v>79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7824</v>
      </c>
    </row>
    <row r="88" spans="1:5" ht="12.75">
      <c r="A88" s="35" t="s">
        <v>59</v>
      </c>
      <c r="E88" s="40" t="s">
        <v>7823</v>
      </c>
    </row>
    <row r="89" spans="1:5" ht="114.75">
      <c r="A89" t="s">
        <v>60</v>
      </c>
      <c r="E89" s="39" t="s">
        <v>1539</v>
      </c>
    </row>
    <row r="90" spans="1:16" ht="12.75">
      <c r="A90" t="s">
        <v>50</v>
      </c>
      <c s="34" t="s">
        <v>125</v>
      </c>
      <c s="34" t="s">
        <v>650</v>
      </c>
      <c s="35" t="s">
        <v>5</v>
      </c>
      <c s="6" t="s">
        <v>7860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7824</v>
      </c>
    </row>
    <row r="92" spans="1:5" ht="12.75">
      <c r="A92" s="35" t="s">
        <v>59</v>
      </c>
      <c r="E92" s="40" t="s">
        <v>7823</v>
      </c>
    </row>
    <row r="93" spans="1:5" ht="140.25">
      <c r="A93" t="s">
        <v>60</v>
      </c>
      <c r="E93" s="39" t="s">
        <v>2023</v>
      </c>
    </row>
    <row r="94" spans="1:16" ht="12.75">
      <c r="A94" t="s">
        <v>50</v>
      </c>
      <c s="34" t="s">
        <v>128</v>
      </c>
      <c s="34" t="s">
        <v>7861</v>
      </c>
      <c s="35" t="s">
        <v>5</v>
      </c>
      <c s="6" t="s">
        <v>7862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7863</v>
      </c>
    </row>
    <row r="96" spans="1:5" ht="12.75">
      <c r="A96" s="35" t="s">
        <v>59</v>
      </c>
      <c r="E96" s="40" t="s">
        <v>7864</v>
      </c>
    </row>
    <row r="97" spans="1:5" ht="12.75">
      <c r="A97" t="s">
        <v>60</v>
      </c>
      <c r="E97" s="39" t="s">
        <v>635</v>
      </c>
    </row>
    <row r="98" spans="1:16" ht="12.75">
      <c r="A98" t="s">
        <v>50</v>
      </c>
      <c s="34" t="s">
        <v>179</v>
      </c>
      <c s="34" t="s">
        <v>1951</v>
      </c>
      <c s="35" t="s">
        <v>5</v>
      </c>
      <c s="6" t="s">
        <v>1952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7824</v>
      </c>
    </row>
    <row r="100" spans="1:5" ht="12.75">
      <c r="A100" s="35" t="s">
        <v>59</v>
      </c>
      <c r="E100" s="40" t="s">
        <v>7864</v>
      </c>
    </row>
    <row r="101" spans="1:5" ht="127.5">
      <c r="A101" t="s">
        <v>60</v>
      </c>
      <c r="E101" s="39" t="s">
        <v>7865</v>
      </c>
    </row>
    <row r="102" spans="1:16" ht="12.75">
      <c r="A102" t="s">
        <v>50</v>
      </c>
      <c s="34" t="s">
        <v>180</v>
      </c>
      <c s="34" t="s">
        <v>1607</v>
      </c>
      <c s="35" t="s">
        <v>5</v>
      </c>
      <c s="6" t="s">
        <v>1608</v>
      </c>
      <c s="36" t="s">
        <v>79</v>
      </c>
      <c s="37">
        <v>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7866</v>
      </c>
    </row>
    <row r="104" spans="1:5" ht="12.75">
      <c r="A104" s="35" t="s">
        <v>59</v>
      </c>
      <c r="E104" s="40" t="s">
        <v>7867</v>
      </c>
    </row>
    <row r="105" spans="1:5" ht="191.25">
      <c r="A105" t="s">
        <v>60</v>
      </c>
      <c r="E105" s="39" t="s">
        <v>1773</v>
      </c>
    </row>
    <row r="106" spans="1:16" ht="12.75">
      <c r="A106" t="s">
        <v>50</v>
      </c>
      <c s="34" t="s">
        <v>184</v>
      </c>
      <c s="34" t="s">
        <v>1613</v>
      </c>
      <c s="35" t="s">
        <v>5</v>
      </c>
      <c s="6" t="s">
        <v>7868</v>
      </c>
      <c s="36" t="s">
        <v>79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7824</v>
      </c>
    </row>
    <row r="108" spans="1:5" ht="12.75">
      <c r="A108" s="35" t="s">
        <v>59</v>
      </c>
      <c r="E108" s="40" t="s">
        <v>7823</v>
      </c>
    </row>
    <row r="109" spans="1:5" ht="140.25">
      <c r="A109" t="s">
        <v>60</v>
      </c>
      <c r="E109" s="39" t="s">
        <v>7855</v>
      </c>
    </row>
    <row r="110" spans="1:16" ht="12.75">
      <c r="A110" t="s">
        <v>50</v>
      </c>
      <c s="34" t="s">
        <v>187</v>
      </c>
      <c s="34" t="s">
        <v>7869</v>
      </c>
      <c s="35" t="s">
        <v>5</v>
      </c>
      <c s="6" t="s">
        <v>7870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7871</v>
      </c>
    </row>
    <row r="112" spans="1:5" ht="12.75">
      <c r="A112" s="35" t="s">
        <v>59</v>
      </c>
      <c r="E112" s="40" t="s">
        <v>7872</v>
      </c>
    </row>
    <row r="113" spans="1:5" ht="114.75">
      <c r="A113" t="s">
        <v>60</v>
      </c>
      <c r="E113" s="39" t="s">
        <v>1539</v>
      </c>
    </row>
    <row r="114" spans="1:16" ht="12.75">
      <c r="A114" t="s">
        <v>50</v>
      </c>
      <c s="34" t="s">
        <v>190</v>
      </c>
      <c s="34" t="s">
        <v>7873</v>
      </c>
      <c s="35" t="s">
        <v>5</v>
      </c>
      <c s="6" t="s">
        <v>7874</v>
      </c>
      <c s="36" t="s">
        <v>79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7871</v>
      </c>
    </row>
    <row r="116" spans="1:5" ht="12.75">
      <c r="A116" s="35" t="s">
        <v>59</v>
      </c>
      <c r="E116" s="40" t="s">
        <v>7872</v>
      </c>
    </row>
    <row r="117" spans="1:5" ht="140.25">
      <c r="A117" t="s">
        <v>60</v>
      </c>
      <c r="E117" s="39" t="s">
        <v>2023</v>
      </c>
    </row>
    <row r="118" spans="1:16" ht="12.75">
      <c r="A118" t="s">
        <v>50</v>
      </c>
      <c s="34" t="s">
        <v>193</v>
      </c>
      <c s="34" t="s">
        <v>7875</v>
      </c>
      <c s="35" t="s">
        <v>5</v>
      </c>
      <c s="6" t="s">
        <v>7876</v>
      </c>
      <c s="36" t="s">
        <v>79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7824</v>
      </c>
    </row>
    <row r="120" spans="1:5" ht="12.75">
      <c r="A120" s="35" t="s">
        <v>59</v>
      </c>
      <c r="E120" s="40" t="s">
        <v>7877</v>
      </c>
    </row>
    <row r="121" spans="1:5" ht="114.75">
      <c r="A121" t="s">
        <v>60</v>
      </c>
      <c r="E121" s="39" t="s">
        <v>1539</v>
      </c>
    </row>
    <row r="122" spans="1:16" ht="12.75">
      <c r="A122" t="s">
        <v>50</v>
      </c>
      <c s="34" t="s">
        <v>196</v>
      </c>
      <c s="34" t="s">
        <v>2001</v>
      </c>
      <c s="35" t="s">
        <v>5</v>
      </c>
      <c s="6" t="s">
        <v>2002</v>
      </c>
      <c s="36" t="s">
        <v>79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7824</v>
      </c>
    </row>
    <row r="124" spans="1:5" ht="12.75">
      <c r="A124" s="35" t="s">
        <v>59</v>
      </c>
      <c r="E124" s="40" t="s">
        <v>7823</v>
      </c>
    </row>
    <row r="125" spans="1:5" ht="140.25">
      <c r="A125" t="s">
        <v>60</v>
      </c>
      <c r="E125" s="39" t="s">
        <v>2023</v>
      </c>
    </row>
    <row r="126" spans="1:16" ht="12.75">
      <c r="A126" t="s">
        <v>50</v>
      </c>
      <c s="34" t="s">
        <v>199</v>
      </c>
      <c s="34" t="s">
        <v>2122</v>
      </c>
      <c s="35" t="s">
        <v>5</v>
      </c>
      <c s="6" t="s">
        <v>2123</v>
      </c>
      <c s="36" t="s">
        <v>79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7824</v>
      </c>
    </row>
    <row r="128" spans="1:5" ht="12.75">
      <c r="A128" s="35" t="s">
        <v>59</v>
      </c>
      <c r="E128" s="40" t="s">
        <v>7878</v>
      </c>
    </row>
    <row r="129" spans="1:5" ht="229.5">
      <c r="A129" t="s">
        <v>60</v>
      </c>
      <c r="E129" s="39" t="s">
        <v>7879</v>
      </c>
    </row>
    <row r="130" spans="1:16" ht="12.75">
      <c r="A130" t="s">
        <v>50</v>
      </c>
      <c s="34" t="s">
        <v>202</v>
      </c>
      <c s="34" t="s">
        <v>2124</v>
      </c>
      <c s="35" t="s">
        <v>5</v>
      </c>
      <c s="6" t="s">
        <v>2125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7824</v>
      </c>
    </row>
    <row r="132" spans="1:5" ht="12.75">
      <c r="A132" s="35" t="s">
        <v>59</v>
      </c>
      <c r="E132" s="40" t="s">
        <v>7878</v>
      </c>
    </row>
    <row r="133" spans="1:5" ht="127.5">
      <c r="A133" t="s">
        <v>60</v>
      </c>
      <c r="E133" s="39" t="s">
        <v>2014</v>
      </c>
    </row>
    <row r="134" spans="1:16" ht="12.75">
      <c r="A134" t="s">
        <v>50</v>
      </c>
      <c s="34" t="s">
        <v>205</v>
      </c>
      <c s="34" t="s">
        <v>1674</v>
      </c>
      <c s="35" t="s">
        <v>5</v>
      </c>
      <c s="6" t="s">
        <v>7880</v>
      </c>
      <c s="36" t="s">
        <v>79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70</v>
      </c>
      <c>
        <f>(M134*21)/100</f>
      </c>
      <c t="s">
        <v>28</v>
      </c>
    </row>
    <row r="135" spans="1:5" ht="12.75">
      <c r="A135" s="35" t="s">
        <v>57</v>
      </c>
      <c r="E135" s="39" t="s">
        <v>7881</v>
      </c>
    </row>
    <row r="136" spans="1:5" ht="12.75">
      <c r="A136" s="35" t="s">
        <v>59</v>
      </c>
      <c r="E136" s="40" t="s">
        <v>7882</v>
      </c>
    </row>
    <row r="137" spans="1:5" ht="178.5">
      <c r="A137" t="s">
        <v>60</v>
      </c>
      <c r="E137" s="39" t="s">
        <v>7883</v>
      </c>
    </row>
    <row r="138" spans="1:16" ht="12.75">
      <c r="A138" t="s">
        <v>50</v>
      </c>
      <c s="34" t="s">
        <v>208</v>
      </c>
      <c s="34" t="s">
        <v>1676</v>
      </c>
      <c s="35" t="s">
        <v>5</v>
      </c>
      <c s="6" t="s">
        <v>1677</v>
      </c>
      <c s="36" t="s">
        <v>79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70</v>
      </c>
      <c>
        <f>(M138*21)/100</f>
      </c>
      <c t="s">
        <v>28</v>
      </c>
    </row>
    <row r="139" spans="1:5" ht="12.75">
      <c r="A139" s="35" t="s">
        <v>57</v>
      </c>
      <c r="E139" s="39" t="s">
        <v>7881</v>
      </c>
    </row>
    <row r="140" spans="1:5" ht="12.75">
      <c r="A140" s="35" t="s">
        <v>59</v>
      </c>
      <c r="E140" s="40" t="s">
        <v>7882</v>
      </c>
    </row>
    <row r="141" spans="1:5" ht="127.5">
      <c r="A141" t="s">
        <v>60</v>
      </c>
      <c r="E141" s="39" t="s">
        <v>2014</v>
      </c>
    </row>
    <row r="142" spans="1:16" ht="12.75">
      <c r="A142" t="s">
        <v>50</v>
      </c>
      <c s="34" t="s">
        <v>211</v>
      </c>
      <c s="34" t="s">
        <v>7884</v>
      </c>
      <c s="35" t="s">
        <v>5</v>
      </c>
      <c s="6" t="s">
        <v>7885</v>
      </c>
      <c s="36" t="s">
        <v>79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70</v>
      </c>
      <c>
        <f>(M142*21)/100</f>
      </c>
      <c t="s">
        <v>28</v>
      </c>
    </row>
    <row r="143" spans="1:5" ht="12.75">
      <c r="A143" s="35" t="s">
        <v>57</v>
      </c>
      <c r="E143" s="39" t="s">
        <v>7886</v>
      </c>
    </row>
    <row r="144" spans="1:5" ht="12.75">
      <c r="A144" s="35" t="s">
        <v>59</v>
      </c>
      <c r="E144" s="40" t="s">
        <v>7887</v>
      </c>
    </row>
    <row r="145" spans="1:5" ht="178.5">
      <c r="A145" t="s">
        <v>60</v>
      </c>
      <c r="E145" s="39" t="s">
        <v>7883</v>
      </c>
    </row>
    <row r="146" spans="1:16" ht="12.75">
      <c r="A146" t="s">
        <v>50</v>
      </c>
      <c s="34" t="s">
        <v>214</v>
      </c>
      <c s="34" t="s">
        <v>7888</v>
      </c>
      <c s="35" t="s">
        <v>5</v>
      </c>
      <c s="6" t="s">
        <v>7889</v>
      </c>
      <c s="36" t="s">
        <v>79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28</v>
      </c>
    </row>
    <row r="147" spans="1:5" ht="12.75">
      <c r="A147" s="35" t="s">
        <v>57</v>
      </c>
      <c r="E147" s="39" t="s">
        <v>7824</v>
      </c>
    </row>
    <row r="148" spans="1:5" ht="12.75">
      <c r="A148" s="35" t="s">
        <v>59</v>
      </c>
      <c r="E148" s="40" t="s">
        <v>7823</v>
      </c>
    </row>
    <row r="149" spans="1:5" ht="127.5">
      <c r="A149" t="s">
        <v>60</v>
      </c>
      <c r="E149" s="39" t="s">
        <v>7890</v>
      </c>
    </row>
    <row r="150" spans="1:16" ht="12.75">
      <c r="A150" t="s">
        <v>50</v>
      </c>
      <c s="34" t="s">
        <v>217</v>
      </c>
      <c s="34" t="s">
        <v>7891</v>
      </c>
      <c s="35" t="s">
        <v>5</v>
      </c>
      <c s="6" t="s">
        <v>7892</v>
      </c>
      <c s="36" t="s">
        <v>151</v>
      </c>
      <c s="37">
        <v>150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28</v>
      </c>
    </row>
    <row r="151" spans="1:5" ht="12.75">
      <c r="A151" s="35" t="s">
        <v>57</v>
      </c>
      <c r="E151" s="39" t="s">
        <v>7824</v>
      </c>
    </row>
    <row r="152" spans="1:5" ht="12.75">
      <c r="A152" s="35" t="s">
        <v>59</v>
      </c>
      <c r="E152" s="40" t="s">
        <v>7823</v>
      </c>
    </row>
    <row r="153" spans="1:5" ht="38.25">
      <c r="A153" t="s">
        <v>60</v>
      </c>
      <c r="E153" s="39" t="s">
        <v>7893</v>
      </c>
    </row>
    <row r="154" spans="1:16" ht="12.75">
      <c r="A154" t="s">
        <v>50</v>
      </c>
      <c s="34" t="s">
        <v>220</v>
      </c>
      <c s="34" t="s">
        <v>7894</v>
      </c>
      <c s="35" t="s">
        <v>5</v>
      </c>
      <c s="6" t="s">
        <v>7895</v>
      </c>
      <c s="36" t="s">
        <v>79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56</v>
      </c>
      <c>
        <f>(M154*21)/100</f>
      </c>
      <c t="s">
        <v>28</v>
      </c>
    </row>
    <row r="155" spans="1:5" ht="12.75">
      <c r="A155" s="35" t="s">
        <v>57</v>
      </c>
      <c r="E155" s="39" t="s">
        <v>7896</v>
      </c>
    </row>
    <row r="156" spans="1:5" ht="12.75">
      <c r="A156" s="35" t="s">
        <v>59</v>
      </c>
      <c r="E156" s="40" t="s">
        <v>7897</v>
      </c>
    </row>
    <row r="157" spans="1:5" ht="12.75">
      <c r="A157" t="s">
        <v>60</v>
      </c>
      <c r="E157" s="39" t="s">
        <v>7898</v>
      </c>
    </row>
    <row r="158" spans="1:16" ht="12.75">
      <c r="A158" t="s">
        <v>50</v>
      </c>
      <c s="34" t="s">
        <v>223</v>
      </c>
      <c s="34" t="s">
        <v>7899</v>
      </c>
      <c s="35" t="s">
        <v>5</v>
      </c>
      <c s="6" t="s">
        <v>7900</v>
      </c>
      <c s="36" t="s">
        <v>79</v>
      </c>
      <c s="37">
        <v>7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56</v>
      </c>
      <c>
        <f>(M158*21)/100</f>
      </c>
      <c t="s">
        <v>28</v>
      </c>
    </row>
    <row r="159" spans="1:5" ht="12.75">
      <c r="A159" s="35" t="s">
        <v>57</v>
      </c>
      <c r="E159" s="39" t="s">
        <v>7901</v>
      </c>
    </row>
    <row r="160" spans="1:5" ht="12.75">
      <c r="A160" s="35" t="s">
        <v>59</v>
      </c>
      <c r="E160" s="40" t="s">
        <v>7897</v>
      </c>
    </row>
    <row r="161" spans="1:5" ht="12.75">
      <c r="A161" t="s">
        <v>60</v>
      </c>
      <c r="E161" s="39" t="s">
        <v>7902</v>
      </c>
    </row>
    <row r="162" spans="1:16" ht="12.75">
      <c r="A162" t="s">
        <v>50</v>
      </c>
      <c s="34" t="s">
        <v>226</v>
      </c>
      <c s="34" t="s">
        <v>7903</v>
      </c>
      <c s="35" t="s">
        <v>5</v>
      </c>
      <c s="6" t="s">
        <v>7904</v>
      </c>
      <c s="36" t="s">
        <v>79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56</v>
      </c>
      <c>
        <f>(M162*21)/100</f>
      </c>
      <c t="s">
        <v>28</v>
      </c>
    </row>
    <row r="163" spans="1:5" ht="12.75">
      <c r="A163" s="35" t="s">
        <v>57</v>
      </c>
      <c r="E163" s="39" t="s">
        <v>7905</v>
      </c>
    </row>
    <row r="164" spans="1:5" ht="12.75">
      <c r="A164" s="35" t="s">
        <v>59</v>
      </c>
      <c r="E164" s="40" t="s">
        <v>7878</v>
      </c>
    </row>
    <row r="165" spans="1:5" ht="12.75">
      <c r="A165" t="s">
        <v>60</v>
      </c>
      <c r="E165" s="39" t="s">
        <v>7906</v>
      </c>
    </row>
    <row r="166" spans="1:16" ht="12.75">
      <c r="A166" t="s">
        <v>50</v>
      </c>
      <c s="34" t="s">
        <v>227</v>
      </c>
      <c s="34" t="s">
        <v>7907</v>
      </c>
      <c s="35" t="s">
        <v>5</v>
      </c>
      <c s="6" t="s">
        <v>7908</v>
      </c>
      <c s="36" t="s">
        <v>79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56</v>
      </c>
      <c>
        <f>(M166*21)/100</f>
      </c>
      <c t="s">
        <v>28</v>
      </c>
    </row>
    <row r="167" spans="1:5" ht="12.75">
      <c r="A167" s="35" t="s">
        <v>57</v>
      </c>
      <c r="E167" s="39" t="s">
        <v>7909</v>
      </c>
    </row>
    <row r="168" spans="1:5" ht="12.75">
      <c r="A168" s="35" t="s">
        <v>59</v>
      </c>
      <c r="E168" s="40" t="s">
        <v>7878</v>
      </c>
    </row>
    <row r="169" spans="1:5" ht="12.75">
      <c r="A169" t="s">
        <v>60</v>
      </c>
      <c r="E169" s="39" t="s">
        <v>7910</v>
      </c>
    </row>
    <row r="170" spans="1:16" ht="12.75">
      <c r="A170" t="s">
        <v>50</v>
      </c>
      <c s="34" t="s">
        <v>228</v>
      </c>
      <c s="34" t="s">
        <v>7911</v>
      </c>
      <c s="35" t="s">
        <v>5</v>
      </c>
      <c s="6" t="s">
        <v>7912</v>
      </c>
      <c s="36" t="s">
        <v>79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56</v>
      </c>
      <c>
        <f>(M170*21)/100</f>
      </c>
      <c t="s">
        <v>28</v>
      </c>
    </row>
    <row r="171" spans="1:5" ht="12.75">
      <c r="A171" s="35" t="s">
        <v>57</v>
      </c>
      <c r="E171" s="39" t="s">
        <v>7913</v>
      </c>
    </row>
    <row r="172" spans="1:5" ht="12.75">
      <c r="A172" s="35" t="s">
        <v>59</v>
      </c>
      <c r="E172" s="40" t="s">
        <v>7878</v>
      </c>
    </row>
    <row r="173" spans="1:5" ht="12.75">
      <c r="A173" t="s">
        <v>60</v>
      </c>
      <c r="E173" s="39" t="s">
        <v>7914</v>
      </c>
    </row>
    <row r="174" spans="1:16" ht="12.75">
      <c r="A174" t="s">
        <v>50</v>
      </c>
      <c s="34" t="s">
        <v>231</v>
      </c>
      <c s="34" t="s">
        <v>7915</v>
      </c>
      <c s="35" t="s">
        <v>5</v>
      </c>
      <c s="6" t="s">
        <v>7916</v>
      </c>
      <c s="36" t="s">
        <v>79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56</v>
      </c>
      <c>
        <f>(M174*21)/100</f>
      </c>
      <c t="s">
        <v>28</v>
      </c>
    </row>
    <row r="175" spans="1:5" ht="12.75">
      <c r="A175" s="35" t="s">
        <v>57</v>
      </c>
      <c r="E175" s="39" t="s">
        <v>7917</v>
      </c>
    </row>
    <row r="176" spans="1:5" ht="12.75">
      <c r="A176" s="35" t="s">
        <v>59</v>
      </c>
      <c r="E176" s="40" t="s">
        <v>7878</v>
      </c>
    </row>
    <row r="177" spans="1:5" ht="12.75">
      <c r="A177" t="s">
        <v>60</v>
      </c>
      <c r="E177" s="39" t="s">
        <v>7918</v>
      </c>
    </row>
    <row r="178" spans="1:16" ht="12.75">
      <c r="A178" t="s">
        <v>50</v>
      </c>
      <c s="34" t="s">
        <v>232</v>
      </c>
      <c s="34" t="s">
        <v>7919</v>
      </c>
      <c s="35" t="s">
        <v>5</v>
      </c>
      <c s="6" t="s">
        <v>7920</v>
      </c>
      <c s="36" t="s">
        <v>79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56</v>
      </c>
      <c>
        <f>(M178*21)/100</f>
      </c>
      <c t="s">
        <v>28</v>
      </c>
    </row>
    <row r="179" spans="1:5" ht="12.75">
      <c r="A179" s="35" t="s">
        <v>57</v>
      </c>
      <c r="E179" s="39" t="s">
        <v>7921</v>
      </c>
    </row>
    <row r="180" spans="1:5" ht="12.75">
      <c r="A180" s="35" t="s">
        <v>59</v>
      </c>
      <c r="E180" s="40" t="s">
        <v>7823</v>
      </c>
    </row>
    <row r="181" spans="1:5" ht="12.75">
      <c r="A181" t="s">
        <v>60</v>
      </c>
      <c r="E181" s="39" t="s">
        <v>7918</v>
      </c>
    </row>
    <row r="182" spans="1:16" ht="12.75">
      <c r="A182" t="s">
        <v>50</v>
      </c>
      <c s="34" t="s">
        <v>233</v>
      </c>
      <c s="34" t="s">
        <v>7922</v>
      </c>
      <c s="35" t="s">
        <v>5</v>
      </c>
      <c s="6" t="s">
        <v>7923</v>
      </c>
      <c s="36" t="s">
        <v>1426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56</v>
      </c>
      <c>
        <f>(M182*21)/100</f>
      </c>
      <c t="s">
        <v>28</v>
      </c>
    </row>
    <row r="183" spans="1:5" ht="12.75">
      <c r="A183" s="35" t="s">
        <v>57</v>
      </c>
      <c r="E183" s="39" t="s">
        <v>7924</v>
      </c>
    </row>
    <row r="184" spans="1:5" ht="12.75">
      <c r="A184" s="35" t="s">
        <v>59</v>
      </c>
      <c r="E184" s="40" t="s">
        <v>7925</v>
      </c>
    </row>
    <row r="185" spans="1:5" ht="12.75">
      <c r="A185" t="s">
        <v>60</v>
      </c>
      <c r="E185" s="39" t="s">
        <v>7926</v>
      </c>
    </row>
    <row r="186" spans="1:16" ht="12.75">
      <c r="A186" t="s">
        <v>50</v>
      </c>
      <c s="34" t="s">
        <v>293</v>
      </c>
      <c s="34" t="s">
        <v>7927</v>
      </c>
      <c s="35" t="s">
        <v>5</v>
      </c>
      <c s="6" t="s">
        <v>7928</v>
      </c>
      <c s="36" t="s">
        <v>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56</v>
      </c>
      <c>
        <f>(M186*21)/100</f>
      </c>
      <c t="s">
        <v>28</v>
      </c>
    </row>
    <row r="187" spans="1:5" ht="12.75">
      <c r="A187" s="35" t="s">
        <v>57</v>
      </c>
      <c r="E187" s="39" t="s">
        <v>7871</v>
      </c>
    </row>
    <row r="188" spans="1:5" ht="12.75">
      <c r="A188" s="35" t="s">
        <v>59</v>
      </c>
      <c r="E188" s="40" t="s">
        <v>7864</v>
      </c>
    </row>
    <row r="189" spans="1:5" ht="12.75">
      <c r="A189" t="s">
        <v>60</v>
      </c>
      <c r="E189" s="39" t="s">
        <v>635</v>
      </c>
    </row>
    <row r="190" spans="1:16" ht="12.75">
      <c r="A190" t="s">
        <v>50</v>
      </c>
      <c s="34" t="s">
        <v>296</v>
      </c>
      <c s="34" t="s">
        <v>7929</v>
      </c>
      <c s="35" t="s">
        <v>5</v>
      </c>
      <c s="6" t="s">
        <v>7930</v>
      </c>
      <c s="36" t="s">
        <v>79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</v>
      </c>
      <c>
        <f>(M190*21)/100</f>
      </c>
      <c t="s">
        <v>28</v>
      </c>
    </row>
    <row r="191" spans="1:5" ht="12.75">
      <c r="A191" s="35" t="s">
        <v>57</v>
      </c>
      <c r="E191" s="39" t="s">
        <v>7931</v>
      </c>
    </row>
    <row r="192" spans="1:5" ht="12.75">
      <c r="A192" s="35" t="s">
        <v>59</v>
      </c>
      <c r="E192" s="40" t="s">
        <v>7887</v>
      </c>
    </row>
    <row r="193" spans="1:5" ht="178.5">
      <c r="A193" t="s">
        <v>60</v>
      </c>
      <c r="E193" s="39" t="s">
        <v>7883</v>
      </c>
    </row>
    <row r="194" spans="1:13" ht="12.75">
      <c r="A194" t="s">
        <v>47</v>
      </c>
      <c r="C194" s="31" t="s">
        <v>28</v>
      </c>
      <c r="E194" s="33" t="s">
        <v>7932</v>
      </c>
      <c r="J194" s="32">
        <f>0</f>
      </c>
      <c s="32">
        <f>0</f>
      </c>
      <c s="32">
        <f>0+L195+L199</f>
      </c>
      <c s="32">
        <f>0+M195+M199</f>
      </c>
    </row>
    <row r="195" spans="1:16" ht="12.75">
      <c r="A195" t="s">
        <v>50</v>
      </c>
      <c s="34" t="s">
        <v>299</v>
      </c>
      <c s="34" t="s">
        <v>971</v>
      </c>
      <c s="35" t="s">
        <v>5</v>
      </c>
      <c s="6" t="s">
        <v>972</v>
      </c>
      <c s="36" t="s">
        <v>79</v>
      </c>
      <c s="37">
        <v>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70</v>
      </c>
      <c>
        <f>(M195*21)/100</f>
      </c>
      <c t="s">
        <v>28</v>
      </c>
    </row>
    <row r="196" spans="1:5" ht="12.75">
      <c r="A196" s="35" t="s">
        <v>57</v>
      </c>
      <c r="E196" s="39" t="s">
        <v>7824</v>
      </c>
    </row>
    <row r="197" spans="1:5" ht="12.75">
      <c r="A197" s="35" t="s">
        <v>59</v>
      </c>
      <c r="E197" s="40" t="s">
        <v>7823</v>
      </c>
    </row>
    <row r="198" spans="1:5" ht="12.75">
      <c r="A198" t="s">
        <v>60</v>
      </c>
      <c r="E198" s="39" t="s">
        <v>635</v>
      </c>
    </row>
    <row r="199" spans="1:16" ht="12.75">
      <c r="A199" t="s">
        <v>50</v>
      </c>
      <c s="34" t="s">
        <v>302</v>
      </c>
      <c s="34" t="s">
        <v>842</v>
      </c>
      <c s="35" t="s">
        <v>5</v>
      </c>
      <c s="6" t="s">
        <v>843</v>
      </c>
      <c s="36" t="s">
        <v>79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70</v>
      </c>
      <c>
        <f>(M199*21)/100</f>
      </c>
      <c t="s">
        <v>28</v>
      </c>
    </row>
    <row r="200" spans="1:5" ht="12.75">
      <c r="A200" s="35" t="s">
        <v>57</v>
      </c>
      <c r="E200" s="39" t="s">
        <v>7824</v>
      </c>
    </row>
    <row r="201" spans="1:5" ht="12.75">
      <c r="A201" s="35" t="s">
        <v>59</v>
      </c>
      <c r="E201" s="40" t="s">
        <v>7823</v>
      </c>
    </row>
    <row r="202" spans="1:5" ht="38.25">
      <c r="A202" t="s">
        <v>60</v>
      </c>
      <c r="E202" s="39" t="s">
        <v>7933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7934</v>
      </c>
      <c s="41">
        <f>Rekapitulace!C96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7934</v>
      </c>
      <c r="E4" s="26" t="s">
        <v>7935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COUNTIFS(L8:L15,"=0",A8:A15,"P")+COUNTIFS(L8:L15,"",A8:A15,"P")+SUM(Q8:Q15)</f>
      </c>
    </row>
    <row r="8" spans="1:13" ht="12.75">
      <c r="A8" t="s">
        <v>45</v>
      </c>
      <c r="C8" s="28" t="s">
        <v>7938</v>
      </c>
      <c r="E8" s="30" t="s">
        <v>7937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28</v>
      </c>
      <c r="E9" s="33" t="s">
        <v>2323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7939</v>
      </c>
      <c s="35" t="s">
        <v>5</v>
      </c>
      <c s="6" t="s">
        <v>2890</v>
      </c>
      <c s="36" t="s">
        <v>144</v>
      </c>
      <c s="37">
        <v>1.7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51">
      <c r="A12" s="35" t="s">
        <v>59</v>
      </c>
      <c r="E12" s="40" t="s">
        <v>7940</v>
      </c>
    </row>
    <row r="13" spans="1:5" ht="369.75">
      <c r="A13" t="s">
        <v>60</v>
      </c>
      <c r="E13" s="39" t="s">
        <v>2888</v>
      </c>
    </row>
    <row r="14" spans="1:13" ht="12.75">
      <c r="A14" t="s">
        <v>47</v>
      </c>
      <c r="C14" s="31" t="s">
        <v>85</v>
      </c>
      <c r="E14" s="33" t="s">
        <v>2337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7941</v>
      </c>
      <c s="35" t="s">
        <v>5</v>
      </c>
      <c s="6" t="s">
        <v>7942</v>
      </c>
      <c s="36" t="s">
        <v>79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76.5">
      <c r="A17" s="35" t="s">
        <v>59</v>
      </c>
      <c r="E17" s="40" t="s">
        <v>7943</v>
      </c>
    </row>
    <row r="18" spans="1:5" ht="89.25">
      <c r="A18" t="s">
        <v>60</v>
      </c>
      <c r="E18" s="39" t="s">
        <v>7944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7934</v>
      </c>
      <c s="41">
        <f>Rekapitulace!C96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7934</v>
      </c>
      <c r="E4" s="26" t="s">
        <v>7935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COUNTIFS(L8:L15,"=0",A8:A15,"P")+COUNTIFS(L8:L15,"",A8:A15,"P")+SUM(Q8:Q15)</f>
      </c>
    </row>
    <row r="8" spans="1:13" ht="12.75">
      <c r="A8" t="s">
        <v>45</v>
      </c>
      <c r="C8" s="28" t="s">
        <v>7947</v>
      </c>
      <c r="E8" s="30" t="s">
        <v>7946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28</v>
      </c>
      <c r="E9" s="33" t="s">
        <v>2323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7939</v>
      </c>
      <c s="35" t="s">
        <v>5</v>
      </c>
      <c s="6" t="s">
        <v>2890</v>
      </c>
      <c s="36" t="s">
        <v>144</v>
      </c>
      <c s="37">
        <v>1.2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38.25">
      <c r="A12" s="35" t="s">
        <v>59</v>
      </c>
      <c r="E12" s="40" t="s">
        <v>7948</v>
      </c>
    </row>
    <row r="13" spans="1:5" ht="369.75">
      <c r="A13" t="s">
        <v>60</v>
      </c>
      <c r="E13" s="39" t="s">
        <v>2888</v>
      </c>
    </row>
    <row r="14" spans="1:13" ht="12.75">
      <c r="A14" t="s">
        <v>47</v>
      </c>
      <c r="C14" s="31" t="s">
        <v>85</v>
      </c>
      <c r="E14" s="33" t="s">
        <v>2337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7941</v>
      </c>
      <c s="35" t="s">
        <v>5</v>
      </c>
      <c s="6" t="s">
        <v>7949</v>
      </c>
      <c s="36" t="s">
        <v>79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63.75">
      <c r="A17" s="35" t="s">
        <v>59</v>
      </c>
      <c r="E17" s="40" t="s">
        <v>7950</v>
      </c>
    </row>
    <row r="18" spans="1:5" ht="89.25">
      <c r="A18" t="s">
        <v>60</v>
      </c>
      <c r="E18" s="39" t="s">
        <v>7944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7951</v>
      </c>
      <c s="41">
        <f>Rekapitulace!C99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7951</v>
      </c>
      <c r="E4" s="26" t="s">
        <v>7952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COUNTIFS(L8:L113,"=0",A8:A113,"P")+COUNTIFS(L8:L113,"",A8:A113,"P")+SUM(Q8:Q113)</f>
      </c>
    </row>
    <row r="8" spans="1:13" ht="12.75">
      <c r="A8" t="s">
        <v>45</v>
      </c>
      <c r="C8" s="28" t="s">
        <v>7955</v>
      </c>
      <c r="E8" s="30" t="s">
        <v>7954</v>
      </c>
      <c r="J8" s="29">
        <f>0+J9+J22+J27+J32</f>
      </c>
      <c s="29">
        <f>0+K9+K22+K27+K32</f>
      </c>
      <c s="29">
        <f>0+L9+L22+L27+L32</f>
      </c>
      <c s="29">
        <f>0+M9+M22+M27+M32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2314</v>
      </c>
      <c s="36" t="s">
        <v>55</v>
      </c>
      <c s="37">
        <v>12.44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7956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2.21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7957</v>
      </c>
    </row>
    <row r="17" spans="1:5" ht="242.25">
      <c r="A17" t="s">
        <v>60</v>
      </c>
      <c r="E17" s="39" t="s">
        <v>846</v>
      </c>
    </row>
    <row r="18" spans="1:16" ht="38.25">
      <c r="A18" t="s">
        <v>50</v>
      </c>
      <c s="34" t="s">
        <v>26</v>
      </c>
      <c s="34" t="s">
        <v>243</v>
      </c>
      <c s="35" t="s">
        <v>244</v>
      </c>
      <c s="6" t="s">
        <v>4553</v>
      </c>
      <c s="36" t="s">
        <v>55</v>
      </c>
      <c s="37">
        <v>0.02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7958</v>
      </c>
    </row>
    <row r="21" spans="1:5" ht="242.25">
      <c r="A21" t="s">
        <v>60</v>
      </c>
      <c r="E21" s="39" t="s">
        <v>846</v>
      </c>
    </row>
    <row r="22" spans="1:13" ht="12.75">
      <c r="A22" t="s">
        <v>47</v>
      </c>
      <c r="C22" s="31" t="s">
        <v>51</v>
      </c>
      <c r="E22" s="33" t="s">
        <v>957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50</v>
      </c>
      <c s="34" t="s">
        <v>4</v>
      </c>
      <c s="34" t="s">
        <v>1440</v>
      </c>
      <c s="35" t="s">
        <v>5</v>
      </c>
      <c s="6" t="s">
        <v>1441</v>
      </c>
      <c s="36" t="s">
        <v>144</v>
      </c>
      <c s="37">
        <v>6.22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25.5">
      <c r="A25" s="35" t="s">
        <v>59</v>
      </c>
      <c r="E25" s="40" t="s">
        <v>7959</v>
      </c>
    </row>
    <row r="26" spans="1:5" ht="318.75">
      <c r="A26" t="s">
        <v>60</v>
      </c>
      <c r="E26" s="39" t="s">
        <v>1442</v>
      </c>
    </row>
    <row r="27" spans="1:13" ht="12.75">
      <c r="A27" t="s">
        <v>47</v>
      </c>
      <c r="C27" s="31" t="s">
        <v>382</v>
      </c>
      <c r="E27" s="33" t="s">
        <v>7960</v>
      </c>
      <c r="J27" s="32">
        <f>0</f>
      </c>
      <c s="32">
        <f>0</f>
      </c>
      <c s="32">
        <f>0+L28</f>
      </c>
      <c s="32">
        <f>0+M28</f>
      </c>
    </row>
    <row r="28" spans="1:16" ht="25.5">
      <c r="A28" t="s">
        <v>50</v>
      </c>
      <c s="34" t="s">
        <v>74</v>
      </c>
      <c s="34" t="s">
        <v>1828</v>
      </c>
      <c s="35" t="s">
        <v>5</v>
      </c>
      <c s="6" t="s">
        <v>7961</v>
      </c>
      <c s="36" t="s">
        <v>79</v>
      </c>
      <c s="37">
        <v>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38.25">
      <c r="A29" s="35" t="s">
        <v>57</v>
      </c>
      <c r="E29" s="39" t="s">
        <v>7962</v>
      </c>
    </row>
    <row r="30" spans="1:5" ht="25.5">
      <c r="A30" s="35" t="s">
        <v>59</v>
      </c>
      <c r="E30" s="40" t="s">
        <v>7963</v>
      </c>
    </row>
    <row r="31" spans="1:5" ht="191.25">
      <c r="A31" t="s">
        <v>60</v>
      </c>
      <c r="E31" s="39" t="s">
        <v>1773</v>
      </c>
    </row>
    <row r="32" spans="1:13" ht="12.75">
      <c r="A32" t="s">
        <v>47</v>
      </c>
      <c r="C32" s="31" t="s">
        <v>85</v>
      </c>
      <c r="E32" s="33" t="s">
        <v>2337</v>
      </c>
      <c r="J32" s="32">
        <f>0</f>
      </c>
      <c s="32">
        <f>0</f>
      </c>
      <c s="32">
        <f>0+L33+L37+L41+L45+L49+L53+L57+L61+L65+L69+L73+L77+L81+L85+L89+L93+L97+L101+L105+L109+L113</f>
      </c>
      <c s="32">
        <f>0+M33+M37+M41+M45+M49+M53+M57+M61+M65+M69+M73+M77+M81+M85+M89+M93+M97+M101+M105+M109+M113</f>
      </c>
    </row>
    <row r="33" spans="1:16" ht="25.5">
      <c r="A33" t="s">
        <v>50</v>
      </c>
      <c s="34" t="s">
        <v>27</v>
      </c>
      <c s="34" t="s">
        <v>7964</v>
      </c>
      <c s="35" t="s">
        <v>5</v>
      </c>
      <c s="6" t="s">
        <v>7965</v>
      </c>
      <c s="36" t="s">
        <v>151</v>
      </c>
      <c s="37">
        <v>10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12.75">
      <c r="A34" s="35" t="s">
        <v>57</v>
      </c>
      <c r="E34" s="39" t="s">
        <v>5</v>
      </c>
    </row>
    <row r="35" spans="1:5" ht="63.75">
      <c r="A35" s="35" t="s">
        <v>59</v>
      </c>
      <c r="E35" s="40" t="s">
        <v>7966</v>
      </c>
    </row>
    <row r="36" spans="1:5" ht="127.5">
      <c r="A36" t="s">
        <v>60</v>
      </c>
      <c r="E36" s="39" t="s">
        <v>2336</v>
      </c>
    </row>
    <row r="37" spans="1:16" ht="12.75">
      <c r="A37" t="s">
        <v>50</v>
      </c>
      <c s="34" t="s">
        <v>65</v>
      </c>
      <c s="34" t="s">
        <v>2357</v>
      </c>
      <c s="35" t="s">
        <v>5</v>
      </c>
      <c s="6" t="s">
        <v>2358</v>
      </c>
      <c s="36" t="s">
        <v>79</v>
      </c>
      <c s="37">
        <v>16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76.5">
      <c r="A39" s="35" t="s">
        <v>59</v>
      </c>
      <c r="E39" s="40" t="s">
        <v>7967</v>
      </c>
    </row>
    <row r="40" spans="1:5" ht="114.75">
      <c r="A40" t="s">
        <v>60</v>
      </c>
      <c r="E40" s="39" t="s">
        <v>2360</v>
      </c>
    </row>
    <row r="41" spans="1:16" ht="12.75">
      <c r="A41" t="s">
        <v>50</v>
      </c>
      <c s="34" t="s">
        <v>82</v>
      </c>
      <c s="34" t="s">
        <v>7968</v>
      </c>
      <c s="35" t="s">
        <v>5</v>
      </c>
      <c s="6" t="s">
        <v>2372</v>
      </c>
      <c s="36" t="s">
        <v>79</v>
      </c>
      <c s="37">
        <v>16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38.25">
      <c r="A42" s="35" t="s">
        <v>57</v>
      </c>
      <c r="E42" s="39" t="s">
        <v>7969</v>
      </c>
    </row>
    <row r="43" spans="1:5" ht="25.5">
      <c r="A43" s="35" t="s">
        <v>59</v>
      </c>
      <c r="E43" s="40" t="s">
        <v>7970</v>
      </c>
    </row>
    <row r="44" spans="1:5" ht="114.75">
      <c r="A44" t="s">
        <v>60</v>
      </c>
      <c r="E44" s="39" t="s">
        <v>2374</v>
      </c>
    </row>
    <row r="45" spans="1:16" ht="12.75">
      <c r="A45" t="s">
        <v>50</v>
      </c>
      <c s="34" t="s">
        <v>85</v>
      </c>
      <c s="34" t="s">
        <v>7971</v>
      </c>
      <c s="35" t="s">
        <v>5</v>
      </c>
      <c s="6" t="s">
        <v>2369</v>
      </c>
      <c s="36" t="s">
        <v>79</v>
      </c>
      <c s="37">
        <v>14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102">
      <c r="A47" s="35" t="s">
        <v>59</v>
      </c>
      <c r="E47" s="40" t="s">
        <v>7972</v>
      </c>
    </row>
    <row r="48" spans="1:5" ht="51">
      <c r="A48" t="s">
        <v>60</v>
      </c>
      <c r="E48" s="39" t="s">
        <v>2378</v>
      </c>
    </row>
    <row r="49" spans="1:16" ht="12.75">
      <c r="A49" t="s">
        <v>50</v>
      </c>
      <c s="34" t="s">
        <v>88</v>
      </c>
      <c s="34" t="s">
        <v>7973</v>
      </c>
      <c s="35" t="s">
        <v>5</v>
      </c>
      <c s="6" t="s">
        <v>7974</v>
      </c>
      <c s="36" t="s">
        <v>79</v>
      </c>
      <c s="37">
        <v>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12.75">
      <c r="A51" s="35" t="s">
        <v>59</v>
      </c>
      <c r="E51" s="40" t="s">
        <v>7975</v>
      </c>
    </row>
    <row r="52" spans="1:5" ht="127.5">
      <c r="A52" t="s">
        <v>60</v>
      </c>
      <c r="E52" s="39" t="s">
        <v>2364</v>
      </c>
    </row>
    <row r="53" spans="1:16" ht="25.5">
      <c r="A53" t="s">
        <v>50</v>
      </c>
      <c s="34" t="s">
        <v>91</v>
      </c>
      <c s="34" t="s">
        <v>7976</v>
      </c>
      <c s="35" t="s">
        <v>5</v>
      </c>
      <c s="6" t="s">
        <v>7977</v>
      </c>
      <c s="36" t="s">
        <v>3559</v>
      </c>
      <c s="37">
        <v>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56</v>
      </c>
      <c>
        <f>(M53*21)/100</f>
      </c>
      <c t="s">
        <v>28</v>
      </c>
    </row>
    <row r="54" spans="1:5" ht="12.75">
      <c r="A54" s="35" t="s">
        <v>57</v>
      </c>
      <c r="E54" s="39" t="s">
        <v>7978</v>
      </c>
    </row>
    <row r="55" spans="1:5" ht="76.5">
      <c r="A55" s="35" t="s">
        <v>59</v>
      </c>
      <c r="E55" s="40" t="s">
        <v>7979</v>
      </c>
    </row>
    <row r="56" spans="1:5" ht="127.5">
      <c r="A56" t="s">
        <v>60</v>
      </c>
      <c r="E56" s="39" t="s">
        <v>2336</v>
      </c>
    </row>
    <row r="57" spans="1:16" ht="12.75">
      <c r="A57" t="s">
        <v>50</v>
      </c>
      <c s="34" t="s">
        <v>94</v>
      </c>
      <c s="34" t="s">
        <v>7980</v>
      </c>
      <c s="35" t="s">
        <v>5</v>
      </c>
      <c s="6" t="s">
        <v>7981</v>
      </c>
      <c s="36" t="s">
        <v>79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56</v>
      </c>
      <c>
        <f>(M57*21)/100</f>
      </c>
      <c t="s">
        <v>28</v>
      </c>
    </row>
    <row r="58" spans="1:5" ht="12.75">
      <c r="A58" s="35" t="s">
        <v>57</v>
      </c>
      <c r="E58" s="39" t="s">
        <v>7982</v>
      </c>
    </row>
    <row r="59" spans="1:5" ht="12.75">
      <c r="A59" s="35" t="s">
        <v>59</v>
      </c>
      <c r="E59" s="40" t="s">
        <v>7983</v>
      </c>
    </row>
    <row r="60" spans="1:5" ht="140.25">
      <c r="A60" t="s">
        <v>60</v>
      </c>
      <c r="E60" s="39" t="s">
        <v>7984</v>
      </c>
    </row>
    <row r="61" spans="1:16" ht="25.5">
      <c r="A61" t="s">
        <v>50</v>
      </c>
      <c s="34" t="s">
        <v>97</v>
      </c>
      <c s="34" t="s">
        <v>7985</v>
      </c>
      <c s="35" t="s">
        <v>5</v>
      </c>
      <c s="6" t="s">
        <v>7986</v>
      </c>
      <c s="36" t="s">
        <v>79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</v>
      </c>
      <c>
        <f>(M61*21)/100</f>
      </c>
      <c t="s">
        <v>28</v>
      </c>
    </row>
    <row r="62" spans="1:5" ht="12.75">
      <c r="A62" s="35" t="s">
        <v>57</v>
      </c>
      <c r="E62" s="39" t="s">
        <v>7987</v>
      </c>
    </row>
    <row r="63" spans="1:5" ht="51">
      <c r="A63" s="35" t="s">
        <v>59</v>
      </c>
      <c r="E63" s="40" t="s">
        <v>7988</v>
      </c>
    </row>
    <row r="64" spans="1:5" ht="127.5">
      <c r="A64" t="s">
        <v>60</v>
      </c>
      <c r="E64" s="39" t="s">
        <v>2336</v>
      </c>
    </row>
    <row r="65" spans="1:16" ht="12.75">
      <c r="A65" t="s">
        <v>50</v>
      </c>
      <c s="34" t="s">
        <v>100</v>
      </c>
      <c s="34" t="s">
        <v>7989</v>
      </c>
      <c s="35" t="s">
        <v>5</v>
      </c>
      <c s="6" t="s">
        <v>7990</v>
      </c>
      <c s="36" t="s">
        <v>79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</v>
      </c>
      <c>
        <f>(M65*21)/100</f>
      </c>
      <c t="s">
        <v>28</v>
      </c>
    </row>
    <row r="66" spans="1:5" ht="12.75">
      <c r="A66" s="35" t="s">
        <v>57</v>
      </c>
      <c r="E66" s="39" t="s">
        <v>7987</v>
      </c>
    </row>
    <row r="67" spans="1:5" ht="25.5">
      <c r="A67" s="35" t="s">
        <v>59</v>
      </c>
      <c r="E67" s="40" t="s">
        <v>7991</v>
      </c>
    </row>
    <row r="68" spans="1:5" ht="127.5">
      <c r="A68" t="s">
        <v>60</v>
      </c>
      <c r="E68" s="39" t="s">
        <v>2336</v>
      </c>
    </row>
    <row r="69" spans="1:16" ht="12.75">
      <c r="A69" t="s">
        <v>50</v>
      </c>
      <c s="34" t="s">
        <v>103</v>
      </c>
      <c s="34" t="s">
        <v>7992</v>
      </c>
      <c s="35" t="s">
        <v>5</v>
      </c>
      <c s="6" t="s">
        <v>7993</v>
      </c>
      <c s="36" t="s">
        <v>3559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</v>
      </c>
      <c>
        <f>(M69*21)/100</f>
      </c>
      <c t="s">
        <v>28</v>
      </c>
    </row>
    <row r="70" spans="1:5" ht="12.75">
      <c r="A70" s="35" t="s">
        <v>57</v>
      </c>
      <c r="E70" s="39" t="s">
        <v>5</v>
      </c>
    </row>
    <row r="71" spans="1:5" ht="12.75">
      <c r="A71" s="35" t="s">
        <v>59</v>
      </c>
      <c r="E71" s="40" t="s">
        <v>7994</v>
      </c>
    </row>
    <row r="72" spans="1:5" ht="127.5">
      <c r="A72" t="s">
        <v>60</v>
      </c>
      <c r="E72" s="39" t="s">
        <v>2336</v>
      </c>
    </row>
    <row r="73" spans="1:16" ht="12.75">
      <c r="A73" t="s">
        <v>50</v>
      </c>
      <c s="34" t="s">
        <v>110</v>
      </c>
      <c s="34" t="s">
        <v>7995</v>
      </c>
      <c s="35" t="s">
        <v>5</v>
      </c>
      <c s="6" t="s">
        <v>7996</v>
      </c>
      <c s="36" t="s">
        <v>3559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</v>
      </c>
      <c>
        <f>(M73*21)/100</f>
      </c>
      <c t="s">
        <v>28</v>
      </c>
    </row>
    <row r="74" spans="1:5" ht="12.75">
      <c r="A74" s="35" t="s">
        <v>57</v>
      </c>
      <c r="E74" s="39" t="s">
        <v>7997</v>
      </c>
    </row>
    <row r="75" spans="1:5" ht="12.75">
      <c r="A75" s="35" t="s">
        <v>59</v>
      </c>
      <c r="E75" s="40" t="s">
        <v>7998</v>
      </c>
    </row>
    <row r="76" spans="1:5" ht="127.5">
      <c r="A76" t="s">
        <v>60</v>
      </c>
      <c r="E76" s="39" t="s">
        <v>2336</v>
      </c>
    </row>
    <row r="77" spans="1:16" ht="12.75">
      <c r="A77" t="s">
        <v>50</v>
      </c>
      <c s="34" t="s">
        <v>113</v>
      </c>
      <c s="34" t="s">
        <v>7999</v>
      </c>
      <c s="35" t="s">
        <v>5</v>
      </c>
      <c s="6" t="s">
        <v>8000</v>
      </c>
      <c s="36" t="s">
        <v>3559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</v>
      </c>
      <c>
        <f>(M77*21)/100</f>
      </c>
      <c t="s">
        <v>28</v>
      </c>
    </row>
    <row r="78" spans="1:5" ht="12.75">
      <c r="A78" s="35" t="s">
        <v>57</v>
      </c>
      <c r="E78" s="39" t="s">
        <v>5</v>
      </c>
    </row>
    <row r="79" spans="1:5" ht="12.75">
      <c r="A79" s="35" t="s">
        <v>59</v>
      </c>
      <c r="E79" s="40" t="s">
        <v>8001</v>
      </c>
    </row>
    <row r="80" spans="1:5" ht="127.5">
      <c r="A80" t="s">
        <v>60</v>
      </c>
      <c r="E80" s="39" t="s">
        <v>2336</v>
      </c>
    </row>
    <row r="81" spans="1:16" ht="12.75">
      <c r="A81" t="s">
        <v>50</v>
      </c>
      <c s="34" t="s">
        <v>116</v>
      </c>
      <c s="34" t="s">
        <v>8002</v>
      </c>
      <c s="35" t="s">
        <v>5</v>
      </c>
      <c s="6" t="s">
        <v>8003</v>
      </c>
      <c s="36" t="s">
        <v>3559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</v>
      </c>
      <c>
        <f>(M81*21)/100</f>
      </c>
      <c t="s">
        <v>28</v>
      </c>
    </row>
    <row r="82" spans="1:5" ht="12.75">
      <c r="A82" s="35" t="s">
        <v>57</v>
      </c>
      <c r="E82" s="39" t="s">
        <v>8004</v>
      </c>
    </row>
    <row r="83" spans="1:5" ht="12.75">
      <c r="A83" s="35" t="s">
        <v>59</v>
      </c>
      <c r="E83" s="40" t="s">
        <v>8005</v>
      </c>
    </row>
    <row r="84" spans="1:5" ht="127.5">
      <c r="A84" t="s">
        <v>60</v>
      </c>
      <c r="E84" s="39" t="s">
        <v>2336</v>
      </c>
    </row>
    <row r="85" spans="1:16" ht="25.5">
      <c r="A85" t="s">
        <v>50</v>
      </c>
      <c s="34" t="s">
        <v>119</v>
      </c>
      <c s="34" t="s">
        <v>8006</v>
      </c>
      <c s="35" t="s">
        <v>5</v>
      </c>
      <c s="6" t="s">
        <v>8007</v>
      </c>
      <c s="36" t="s">
        <v>3559</v>
      </c>
      <c s="37">
        <v>10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</v>
      </c>
      <c>
        <f>(M85*21)/100</f>
      </c>
      <c t="s">
        <v>28</v>
      </c>
    </row>
    <row r="86" spans="1:5" ht="12.75">
      <c r="A86" s="35" t="s">
        <v>57</v>
      </c>
      <c r="E86" s="39" t="s">
        <v>5</v>
      </c>
    </row>
    <row r="87" spans="1:5" ht="76.5">
      <c r="A87" s="35" t="s">
        <v>59</v>
      </c>
      <c r="E87" s="40" t="s">
        <v>8008</v>
      </c>
    </row>
    <row r="88" spans="1:5" ht="127.5">
      <c r="A88" t="s">
        <v>60</v>
      </c>
      <c r="E88" s="39" t="s">
        <v>2336</v>
      </c>
    </row>
    <row r="89" spans="1:16" ht="12.75">
      <c r="A89" t="s">
        <v>50</v>
      </c>
      <c s="34" t="s">
        <v>122</v>
      </c>
      <c s="34" t="s">
        <v>8009</v>
      </c>
      <c s="35" t="s">
        <v>5</v>
      </c>
      <c s="6" t="s">
        <v>8010</v>
      </c>
      <c s="36" t="s">
        <v>3559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</v>
      </c>
      <c>
        <f>(M89*21)/100</f>
      </c>
      <c t="s">
        <v>28</v>
      </c>
    </row>
    <row r="90" spans="1:5" ht="12.75">
      <c r="A90" s="35" t="s">
        <v>57</v>
      </c>
      <c r="E90" s="39" t="s">
        <v>5</v>
      </c>
    </row>
    <row r="91" spans="1:5" ht="12.75">
      <c r="A91" s="35" t="s">
        <v>59</v>
      </c>
      <c r="E91" s="40" t="s">
        <v>8011</v>
      </c>
    </row>
    <row r="92" spans="1:5" ht="127.5">
      <c r="A92" t="s">
        <v>60</v>
      </c>
      <c r="E92" s="39" t="s">
        <v>2336</v>
      </c>
    </row>
    <row r="93" spans="1:16" ht="25.5">
      <c r="A93" t="s">
        <v>50</v>
      </c>
      <c s="34" t="s">
        <v>125</v>
      </c>
      <c s="34" t="s">
        <v>8012</v>
      </c>
      <c s="35" t="s">
        <v>5</v>
      </c>
      <c s="6" t="s">
        <v>8013</v>
      </c>
      <c s="36" t="s">
        <v>151</v>
      </c>
      <c s="37">
        <v>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</v>
      </c>
      <c>
        <f>(M93*21)/100</f>
      </c>
      <c t="s">
        <v>28</v>
      </c>
    </row>
    <row r="94" spans="1:5" ht="12.75">
      <c r="A94" s="35" t="s">
        <v>57</v>
      </c>
      <c r="E94" s="39" t="s">
        <v>5</v>
      </c>
    </row>
    <row r="95" spans="1:5" ht="76.5">
      <c r="A95" s="35" t="s">
        <v>59</v>
      </c>
      <c r="E95" s="40" t="s">
        <v>8014</v>
      </c>
    </row>
    <row r="96" spans="1:5" ht="127.5">
      <c r="A96" t="s">
        <v>60</v>
      </c>
      <c r="E96" s="39" t="s">
        <v>2336</v>
      </c>
    </row>
    <row r="97" spans="1:16" ht="25.5">
      <c r="A97" t="s">
        <v>50</v>
      </c>
      <c s="34" t="s">
        <v>128</v>
      </c>
      <c s="34" t="s">
        <v>8015</v>
      </c>
      <c s="35" t="s">
        <v>5</v>
      </c>
      <c s="6" t="s">
        <v>8016</v>
      </c>
      <c s="36" t="s">
        <v>151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56</v>
      </c>
      <c>
        <f>(M97*21)/100</f>
      </c>
      <c t="s">
        <v>28</v>
      </c>
    </row>
    <row r="98" spans="1:5" ht="12.75">
      <c r="A98" s="35" t="s">
        <v>57</v>
      </c>
      <c r="E98" s="39" t="s">
        <v>5</v>
      </c>
    </row>
    <row r="99" spans="1:5" ht="76.5">
      <c r="A99" s="35" t="s">
        <v>59</v>
      </c>
      <c r="E99" s="40" t="s">
        <v>8017</v>
      </c>
    </row>
    <row r="100" spans="1:5" ht="127.5">
      <c r="A100" t="s">
        <v>60</v>
      </c>
      <c r="E100" s="39" t="s">
        <v>2336</v>
      </c>
    </row>
    <row r="101" spans="1:16" ht="12.75">
      <c r="A101" t="s">
        <v>50</v>
      </c>
      <c s="34" t="s">
        <v>179</v>
      </c>
      <c s="34" t="s">
        <v>8018</v>
      </c>
      <c s="35" t="s">
        <v>5</v>
      </c>
      <c s="6" t="s">
        <v>8019</v>
      </c>
      <c s="36" t="s">
        <v>79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</v>
      </c>
      <c>
        <f>(M101*21)/100</f>
      </c>
      <c t="s">
        <v>28</v>
      </c>
    </row>
    <row r="102" spans="1:5" ht="12.75">
      <c r="A102" s="35" t="s">
        <v>57</v>
      </c>
      <c r="E102" s="39" t="s">
        <v>5</v>
      </c>
    </row>
    <row r="103" spans="1:5" ht="89.25">
      <c r="A103" s="35" t="s">
        <v>59</v>
      </c>
      <c r="E103" s="40" t="s">
        <v>8020</v>
      </c>
    </row>
    <row r="104" spans="1:5" ht="38.25">
      <c r="A104" t="s">
        <v>60</v>
      </c>
      <c r="E104" s="39" t="s">
        <v>8021</v>
      </c>
    </row>
    <row r="105" spans="1:16" ht="12.75">
      <c r="A105" t="s">
        <v>50</v>
      </c>
      <c s="34" t="s">
        <v>180</v>
      </c>
      <c s="34" t="s">
        <v>8022</v>
      </c>
      <c s="35" t="s">
        <v>5</v>
      </c>
      <c s="6" t="s">
        <v>8023</v>
      </c>
      <c s="36" t="s">
        <v>79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</v>
      </c>
      <c>
        <f>(M105*21)/100</f>
      </c>
      <c t="s">
        <v>28</v>
      </c>
    </row>
    <row r="106" spans="1:5" ht="12.75">
      <c r="A106" s="35" t="s">
        <v>57</v>
      </c>
      <c r="E106" s="39" t="s">
        <v>5</v>
      </c>
    </row>
    <row r="107" spans="1:5" ht="63.75">
      <c r="A107" s="35" t="s">
        <v>59</v>
      </c>
      <c r="E107" s="40" t="s">
        <v>8024</v>
      </c>
    </row>
    <row r="108" spans="1:5" ht="12.75">
      <c r="A108" t="s">
        <v>60</v>
      </c>
      <c r="E108" s="39" t="s">
        <v>5</v>
      </c>
    </row>
    <row r="109" spans="1:16" ht="12.75">
      <c r="A109" t="s">
        <v>50</v>
      </c>
      <c s="34" t="s">
        <v>184</v>
      </c>
      <c s="34" t="s">
        <v>8025</v>
      </c>
      <c s="35" t="s">
        <v>5</v>
      </c>
      <c s="6" t="s">
        <v>8026</v>
      </c>
      <c s="36" t="s">
        <v>79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</v>
      </c>
      <c>
        <f>(M109*21)/100</f>
      </c>
      <c t="s">
        <v>28</v>
      </c>
    </row>
    <row r="110" spans="1:5" ht="12.75">
      <c r="A110" s="35" t="s">
        <v>57</v>
      </c>
      <c r="E110" s="39" t="s">
        <v>5</v>
      </c>
    </row>
    <row r="111" spans="1:5" ht="38.25">
      <c r="A111" s="35" t="s">
        <v>59</v>
      </c>
      <c r="E111" s="40" t="s">
        <v>8027</v>
      </c>
    </row>
    <row r="112" spans="1:5" ht="140.25">
      <c r="A112" t="s">
        <v>60</v>
      </c>
      <c r="E112" s="39" t="s">
        <v>7984</v>
      </c>
    </row>
    <row r="113" spans="1:16" ht="25.5">
      <c r="A113" t="s">
        <v>50</v>
      </c>
      <c s="34" t="s">
        <v>187</v>
      </c>
      <c s="34" t="s">
        <v>8028</v>
      </c>
      <c s="35" t="s">
        <v>5</v>
      </c>
      <c s="6" t="s">
        <v>8029</v>
      </c>
      <c s="36" t="s">
        <v>2675</v>
      </c>
      <c s="37">
        <v>2.54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56</v>
      </c>
      <c>
        <f>(M113*21)/100</f>
      </c>
      <c t="s">
        <v>28</v>
      </c>
    </row>
    <row r="114" spans="1:5" ht="12.75">
      <c r="A114" s="35" t="s">
        <v>57</v>
      </c>
      <c r="E114" s="39" t="s">
        <v>5</v>
      </c>
    </row>
    <row r="115" spans="1:5" ht="76.5">
      <c r="A115" s="35" t="s">
        <v>59</v>
      </c>
      <c r="E115" s="40" t="s">
        <v>8030</v>
      </c>
    </row>
    <row r="116" spans="1:5" ht="127.5">
      <c r="A116" t="s">
        <v>60</v>
      </c>
      <c r="E116" s="39" t="s">
        <v>8031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7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8032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8032</v>
      </c>
      <c r="E4" s="26" t="s">
        <v>8033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COUNTIFS(L8:L88,"=0",A8:A88,"P")+COUNTIFS(L8:L88,"",A8:A88,"P")+SUM(Q8:Q88)</f>
      </c>
    </row>
    <row r="8" spans="1:13" ht="12.75">
      <c r="A8" t="s">
        <v>45</v>
      </c>
      <c r="C8" s="28" t="s">
        <v>8036</v>
      </c>
      <c r="E8" s="30" t="s">
        <v>8035</v>
      </c>
      <c r="J8" s="29">
        <f>0+J9+J54+J59</f>
      </c>
      <c s="29">
        <f>0+K9+K54+K59</f>
      </c>
      <c s="29">
        <f>0+L9+L54+L59</f>
      </c>
      <c s="29">
        <f>0+M9+M54+M59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8037</v>
      </c>
      <c s="36" t="s">
        <v>55</v>
      </c>
      <c s="37">
        <v>205.18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8038</v>
      </c>
    </row>
    <row r="13" spans="1:5" ht="242.25">
      <c r="A13" t="s">
        <v>60</v>
      </c>
      <c r="E13" s="39" t="s">
        <v>252</v>
      </c>
    </row>
    <row r="14" spans="1:16" ht="38.25">
      <c r="A14" t="s">
        <v>50</v>
      </c>
      <c s="34" t="s">
        <v>28</v>
      </c>
      <c s="34" t="s">
        <v>1291</v>
      </c>
      <c s="35" t="s">
        <v>1292</v>
      </c>
      <c s="6" t="s">
        <v>4543</v>
      </c>
      <c s="36" t="s">
        <v>55</v>
      </c>
      <c s="37">
        <v>97.145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8039</v>
      </c>
    </row>
    <row r="17" spans="1:5" ht="255">
      <c r="A17" t="s">
        <v>60</v>
      </c>
      <c r="E17" s="39" t="s">
        <v>2867</v>
      </c>
    </row>
    <row r="18" spans="1:16" ht="25.5">
      <c r="A18" t="s">
        <v>50</v>
      </c>
      <c s="34" t="s">
        <v>26</v>
      </c>
      <c s="34" t="s">
        <v>1297</v>
      </c>
      <c s="35" t="s">
        <v>1298</v>
      </c>
      <c s="6" t="s">
        <v>2316</v>
      </c>
      <c s="36" t="s">
        <v>55</v>
      </c>
      <c s="37">
        <v>194.955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8040</v>
      </c>
    </row>
    <row r="21" spans="1:5" ht="229.5">
      <c r="A21" t="s">
        <v>60</v>
      </c>
      <c r="E21" s="39" t="s">
        <v>8041</v>
      </c>
    </row>
    <row r="22" spans="1:16" ht="25.5">
      <c r="A22" t="s">
        <v>50</v>
      </c>
      <c s="34" t="s">
        <v>4</v>
      </c>
      <c s="34" t="s">
        <v>3025</v>
      </c>
      <c s="35" t="s">
        <v>3026</v>
      </c>
      <c s="6" t="s">
        <v>8042</v>
      </c>
      <c s="36" t="s">
        <v>55</v>
      </c>
      <c s="37">
        <v>31.45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25.5">
      <c r="A24" s="35" t="s">
        <v>59</v>
      </c>
      <c r="E24" s="40" t="s">
        <v>8043</v>
      </c>
    </row>
    <row r="25" spans="1:5" ht="255">
      <c r="A25" t="s">
        <v>60</v>
      </c>
      <c r="E25" s="39" t="s">
        <v>2412</v>
      </c>
    </row>
    <row r="26" spans="1:16" ht="25.5">
      <c r="A26" t="s">
        <v>50</v>
      </c>
      <c s="34" t="s">
        <v>74</v>
      </c>
      <c s="34" t="s">
        <v>4547</v>
      </c>
      <c s="35" t="s">
        <v>4548</v>
      </c>
      <c s="6" t="s">
        <v>4549</v>
      </c>
      <c s="36" t="s">
        <v>55</v>
      </c>
      <c s="37">
        <v>1.065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12.75">
      <c r="A28" s="35" t="s">
        <v>59</v>
      </c>
      <c r="E28" s="40" t="s">
        <v>8044</v>
      </c>
    </row>
    <row r="29" spans="1:5" ht="242.25">
      <c r="A29" t="s">
        <v>60</v>
      </c>
      <c r="E29" s="39" t="s">
        <v>4551</v>
      </c>
    </row>
    <row r="30" spans="1:16" ht="25.5">
      <c r="A30" t="s">
        <v>50</v>
      </c>
      <c s="34" t="s">
        <v>27</v>
      </c>
      <c s="34" t="s">
        <v>2799</v>
      </c>
      <c s="35" t="s">
        <v>2800</v>
      </c>
      <c s="6" t="s">
        <v>2801</v>
      </c>
      <c s="36" t="s">
        <v>55</v>
      </c>
      <c s="37">
        <v>0.5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8045</v>
      </c>
    </row>
    <row r="33" spans="1:5" ht="242.25">
      <c r="A33" t="s">
        <v>60</v>
      </c>
      <c r="E33" s="39" t="s">
        <v>2803</v>
      </c>
    </row>
    <row r="34" spans="1:16" ht="25.5">
      <c r="A34" t="s">
        <v>50</v>
      </c>
      <c s="34" t="s">
        <v>65</v>
      </c>
      <c s="34" t="s">
        <v>52</v>
      </c>
      <c s="35" t="s">
        <v>53</v>
      </c>
      <c s="6" t="s">
        <v>4129</v>
      </c>
      <c s="36" t="s">
        <v>55</v>
      </c>
      <c s="37">
        <v>0.22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12.75">
      <c r="A36" s="35" t="s">
        <v>59</v>
      </c>
      <c r="E36" s="40" t="s">
        <v>8046</v>
      </c>
    </row>
    <row r="37" spans="1:5" ht="242.25">
      <c r="A37" t="s">
        <v>60</v>
      </c>
      <c r="E37" s="39" t="s">
        <v>846</v>
      </c>
    </row>
    <row r="38" spans="1:16" ht="25.5">
      <c r="A38" t="s">
        <v>50</v>
      </c>
      <c s="34" t="s">
        <v>82</v>
      </c>
      <c s="34" t="s">
        <v>2413</v>
      </c>
      <c s="35" t="s">
        <v>2414</v>
      </c>
      <c s="6" t="s">
        <v>2415</v>
      </c>
      <c s="36" t="s">
        <v>55</v>
      </c>
      <c s="37">
        <v>1.23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12.75">
      <c r="A40" s="35" t="s">
        <v>59</v>
      </c>
      <c r="E40" s="40" t="s">
        <v>8047</v>
      </c>
    </row>
    <row r="41" spans="1:5" ht="229.5">
      <c r="A41" t="s">
        <v>60</v>
      </c>
      <c r="E41" s="39" t="s">
        <v>2417</v>
      </c>
    </row>
    <row r="42" spans="1:16" ht="25.5">
      <c r="A42" t="s">
        <v>50</v>
      </c>
      <c s="34" t="s">
        <v>85</v>
      </c>
      <c s="34" t="s">
        <v>6970</v>
      </c>
      <c s="35" t="s">
        <v>6971</v>
      </c>
      <c s="6" t="s">
        <v>6972</v>
      </c>
      <c s="36" t="s">
        <v>55</v>
      </c>
      <c s="37">
        <v>1.952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25.5">
      <c r="A43" s="35" t="s">
        <v>57</v>
      </c>
      <c r="E43" s="39" t="s">
        <v>58</v>
      </c>
    </row>
    <row r="44" spans="1:5" ht="12.75">
      <c r="A44" s="35" t="s">
        <v>59</v>
      </c>
      <c r="E44" s="40" t="s">
        <v>8048</v>
      </c>
    </row>
    <row r="45" spans="1:5" ht="242.25">
      <c r="A45" t="s">
        <v>60</v>
      </c>
      <c r="E45" s="39" t="s">
        <v>4551</v>
      </c>
    </row>
    <row r="46" spans="1:16" ht="25.5">
      <c r="A46" t="s">
        <v>50</v>
      </c>
      <c s="34" t="s">
        <v>88</v>
      </c>
      <c s="34" t="s">
        <v>4558</v>
      </c>
      <c s="35" t="s">
        <v>4559</v>
      </c>
      <c s="6" t="s">
        <v>4560</v>
      </c>
      <c s="36" t="s">
        <v>55</v>
      </c>
      <c s="37">
        <v>0.15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56</v>
      </c>
      <c>
        <f>(M46*21)/100</f>
      </c>
      <c t="s">
        <v>28</v>
      </c>
    </row>
    <row r="47" spans="1:5" ht="25.5">
      <c r="A47" s="35" t="s">
        <v>57</v>
      </c>
      <c r="E47" s="39" t="s">
        <v>58</v>
      </c>
    </row>
    <row r="48" spans="1:5" ht="12.75">
      <c r="A48" s="35" t="s">
        <v>59</v>
      </c>
      <c r="E48" s="40" t="s">
        <v>8049</v>
      </c>
    </row>
    <row r="49" spans="1:5" ht="216.75">
      <c r="A49" t="s">
        <v>60</v>
      </c>
      <c r="E49" s="39" t="s">
        <v>4562</v>
      </c>
    </row>
    <row r="50" spans="1:16" ht="25.5">
      <c r="A50" t="s">
        <v>50</v>
      </c>
      <c s="34" t="s">
        <v>91</v>
      </c>
      <c s="34" t="s">
        <v>4564</v>
      </c>
      <c s="35" t="s">
        <v>4565</v>
      </c>
      <c s="6" t="s">
        <v>8050</v>
      </c>
      <c s="36" t="s">
        <v>55</v>
      </c>
      <c s="37">
        <v>0.83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25.5">
      <c r="A51" s="35" t="s">
        <v>57</v>
      </c>
      <c r="E51" s="39" t="s">
        <v>58</v>
      </c>
    </row>
    <row r="52" spans="1:5" ht="12.75">
      <c r="A52" s="35" t="s">
        <v>59</v>
      </c>
      <c r="E52" s="40" t="s">
        <v>8051</v>
      </c>
    </row>
    <row r="53" spans="1:5" ht="114.75">
      <c r="A53" t="s">
        <v>60</v>
      </c>
      <c r="E53" s="39" t="s">
        <v>8052</v>
      </c>
    </row>
    <row r="54" spans="1:13" ht="12.75">
      <c r="A54" t="s">
        <v>47</v>
      </c>
      <c r="C54" s="31" t="s">
        <v>51</v>
      </c>
      <c r="E54" s="33" t="s">
        <v>957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50</v>
      </c>
      <c s="34" t="s">
        <v>94</v>
      </c>
      <c s="34" t="s">
        <v>3281</v>
      </c>
      <c s="35" t="s">
        <v>5</v>
      </c>
      <c s="6" t="s">
        <v>3282</v>
      </c>
      <c s="36" t="s">
        <v>144</v>
      </c>
      <c s="37">
        <v>112.123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38.25">
      <c r="A57" s="35" t="s">
        <v>59</v>
      </c>
      <c r="E57" s="40" t="s">
        <v>8053</v>
      </c>
    </row>
    <row r="58" spans="1:5" ht="369.75">
      <c r="A58" t="s">
        <v>60</v>
      </c>
      <c r="E58" s="39" t="s">
        <v>8054</v>
      </c>
    </row>
    <row r="59" spans="1:13" ht="12.75">
      <c r="A59" t="s">
        <v>47</v>
      </c>
      <c r="C59" s="31" t="s">
        <v>85</v>
      </c>
      <c r="E59" s="33" t="s">
        <v>2337</v>
      </c>
      <c r="J59" s="32">
        <f>0</f>
      </c>
      <c s="32">
        <f>0</f>
      </c>
      <c s="32">
        <f>0+L60+L64+L68+L72+L76+L80+L84+L88</f>
      </c>
      <c s="32">
        <f>0+M60+M64+M68+M72+M76+M80+M84+M88</f>
      </c>
    </row>
    <row r="60" spans="1:16" ht="12.75">
      <c r="A60" t="s">
        <v>50</v>
      </c>
      <c s="34" t="s">
        <v>97</v>
      </c>
      <c s="34" t="s">
        <v>7070</v>
      </c>
      <c s="35" t="s">
        <v>5</v>
      </c>
      <c s="6" t="s">
        <v>7071</v>
      </c>
      <c s="36" t="s">
        <v>144</v>
      </c>
      <c s="37">
        <v>58.584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204">
      <c r="A62" s="35" t="s">
        <v>59</v>
      </c>
      <c r="E62" s="40" t="s">
        <v>8055</v>
      </c>
    </row>
    <row r="63" spans="1:5" ht="114.75">
      <c r="A63" t="s">
        <v>60</v>
      </c>
      <c r="E63" s="39" t="s">
        <v>2327</v>
      </c>
    </row>
    <row r="64" spans="1:16" ht="12.75">
      <c r="A64" t="s">
        <v>50</v>
      </c>
      <c s="34" t="s">
        <v>100</v>
      </c>
      <c s="34" t="s">
        <v>3384</v>
      </c>
      <c s="35" t="s">
        <v>5</v>
      </c>
      <c s="6" t="s">
        <v>3385</v>
      </c>
      <c s="36" t="s">
        <v>144</v>
      </c>
      <c s="37">
        <v>77.982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53">
      <c r="A66" s="35" t="s">
        <v>59</v>
      </c>
      <c r="E66" s="40" t="s">
        <v>8056</v>
      </c>
    </row>
    <row r="67" spans="1:5" ht="114.75">
      <c r="A67" t="s">
        <v>60</v>
      </c>
      <c r="E67" s="39" t="s">
        <v>2327</v>
      </c>
    </row>
    <row r="68" spans="1:16" ht="12.75">
      <c r="A68" t="s">
        <v>50</v>
      </c>
      <c s="34" t="s">
        <v>103</v>
      </c>
      <c s="34" t="s">
        <v>8057</v>
      </c>
      <c s="35" t="s">
        <v>5</v>
      </c>
      <c s="6" t="s">
        <v>8058</v>
      </c>
      <c s="36" t="s">
        <v>144</v>
      </c>
      <c s="37">
        <v>28.787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409.5">
      <c r="A70" s="35" t="s">
        <v>59</v>
      </c>
      <c r="E70" s="40" t="s">
        <v>8059</v>
      </c>
    </row>
    <row r="71" spans="1:5" ht="114.75">
      <c r="A71" t="s">
        <v>60</v>
      </c>
      <c r="E71" s="39" t="s">
        <v>2327</v>
      </c>
    </row>
    <row r="72" spans="1:16" ht="12.75">
      <c r="A72" t="s">
        <v>50</v>
      </c>
      <c s="34" t="s">
        <v>110</v>
      </c>
      <c s="34" t="s">
        <v>3387</v>
      </c>
      <c s="35" t="s">
        <v>5</v>
      </c>
      <c s="6" t="s">
        <v>3388</v>
      </c>
      <c s="36" t="s">
        <v>55</v>
      </c>
      <c s="37">
        <v>0.355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242.25">
      <c r="A74" s="35" t="s">
        <v>59</v>
      </c>
      <c r="E74" s="40" t="s">
        <v>8060</v>
      </c>
    </row>
    <row r="75" spans="1:5" ht="114.75">
      <c r="A75" t="s">
        <v>60</v>
      </c>
      <c r="E75" s="39" t="s">
        <v>3390</v>
      </c>
    </row>
    <row r="76" spans="1:16" ht="12.75">
      <c r="A76" t="s">
        <v>50</v>
      </c>
      <c s="34" t="s">
        <v>113</v>
      </c>
      <c s="34" t="s">
        <v>8061</v>
      </c>
      <c s="35" t="s">
        <v>5</v>
      </c>
      <c s="6" t="s">
        <v>8062</v>
      </c>
      <c s="36" t="s">
        <v>1281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56</v>
      </c>
      <c>
        <f>(M76*21)/100</f>
      </c>
      <c t="s">
        <v>28</v>
      </c>
    </row>
    <row r="77" spans="1:5" ht="12.75">
      <c r="A77" s="35" t="s">
        <v>57</v>
      </c>
      <c r="E77" s="39" t="s">
        <v>8063</v>
      </c>
    </row>
    <row r="78" spans="1:5" ht="12.75">
      <c r="A78" s="35" t="s">
        <v>59</v>
      </c>
      <c r="E78" s="40" t="s">
        <v>3468</v>
      </c>
    </row>
    <row r="79" spans="1:5" ht="25.5">
      <c r="A79" t="s">
        <v>60</v>
      </c>
      <c r="E79" s="39" t="s">
        <v>8064</v>
      </c>
    </row>
    <row r="80" spans="1:16" ht="12.75">
      <c r="A80" t="s">
        <v>50</v>
      </c>
      <c s="34" t="s">
        <v>116</v>
      </c>
      <c s="34" t="s">
        <v>3394</v>
      </c>
      <c s="35" t="s">
        <v>5</v>
      </c>
      <c s="6" t="s">
        <v>3395</v>
      </c>
      <c s="36" t="s">
        <v>2675</v>
      </c>
      <c s="37">
        <v>3.55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56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25.5">
      <c r="A82" s="35" t="s">
        <v>59</v>
      </c>
      <c r="E82" s="40" t="s">
        <v>8065</v>
      </c>
    </row>
    <row r="83" spans="1:5" ht="25.5">
      <c r="A83" t="s">
        <v>60</v>
      </c>
      <c r="E83" s="39" t="s">
        <v>3397</v>
      </c>
    </row>
    <row r="84" spans="1:16" ht="12.75">
      <c r="A84" t="s">
        <v>50</v>
      </c>
      <c s="34" t="s">
        <v>119</v>
      </c>
      <c s="34" t="s">
        <v>8066</v>
      </c>
      <c s="35" t="s">
        <v>5</v>
      </c>
      <c s="6" t="s">
        <v>8067</v>
      </c>
      <c s="36" t="s">
        <v>151</v>
      </c>
      <c s="37">
        <v>295.8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.75">
      <c r="A86" s="35" t="s">
        <v>59</v>
      </c>
      <c r="E86" s="40" t="s">
        <v>8068</v>
      </c>
    </row>
    <row r="87" spans="1:5" ht="76.5">
      <c r="A87" t="s">
        <v>60</v>
      </c>
      <c r="E87" s="39" t="s">
        <v>2854</v>
      </c>
    </row>
    <row r="88" spans="1:16" ht="12.75">
      <c r="A88" t="s">
        <v>50</v>
      </c>
      <c s="34" t="s">
        <v>122</v>
      </c>
      <c s="34" t="s">
        <v>8069</v>
      </c>
      <c s="35" t="s">
        <v>5</v>
      </c>
      <c s="6" t="s">
        <v>8070</v>
      </c>
      <c s="36" t="s">
        <v>151</v>
      </c>
      <c s="37">
        <v>56.937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25.5">
      <c r="A90" s="35" t="s">
        <v>59</v>
      </c>
      <c r="E90" s="40" t="s">
        <v>8071</v>
      </c>
    </row>
    <row r="91" spans="1:5" ht="76.5">
      <c r="A91" t="s">
        <v>60</v>
      </c>
      <c r="E91" s="39" t="s">
        <v>2854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8032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8032</v>
      </c>
      <c r="E4" s="26" t="s">
        <v>8033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COUNTIFS(L8:L100,"=0",A8:A100,"P")+COUNTIFS(L8:L100,"",A8:A100,"P")+SUM(Q8:Q100)</f>
      </c>
    </row>
    <row r="8" spans="1:13" ht="12.75">
      <c r="A8" t="s">
        <v>45</v>
      </c>
      <c r="C8" s="28" t="s">
        <v>8074</v>
      </c>
      <c r="E8" s="30" t="s">
        <v>8073</v>
      </c>
      <c r="J8" s="29">
        <f>0+J9+J62+J75</f>
      </c>
      <c s="29">
        <f>0+K9+K62+K75</f>
      </c>
      <c s="29">
        <f>0+L9+L62+L75</f>
      </c>
      <c s="29">
        <f>0+M9+M62+M75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38.25">
      <c r="A10" t="s">
        <v>50</v>
      </c>
      <c s="34" t="s">
        <v>51</v>
      </c>
      <c s="34" t="s">
        <v>1291</v>
      </c>
      <c s="35" t="s">
        <v>1292</v>
      </c>
      <c s="6" t="s">
        <v>4543</v>
      </c>
      <c s="36" t="s">
        <v>55</v>
      </c>
      <c s="37">
        <v>34.389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8075</v>
      </c>
    </row>
    <row r="13" spans="1:5" ht="255">
      <c r="A13" t="s">
        <v>60</v>
      </c>
      <c r="E13" s="39" t="s">
        <v>2867</v>
      </c>
    </row>
    <row r="14" spans="1:16" ht="25.5">
      <c r="A14" t="s">
        <v>50</v>
      </c>
      <c s="34" t="s">
        <v>28</v>
      </c>
      <c s="34" t="s">
        <v>1297</v>
      </c>
      <c s="35" t="s">
        <v>1298</v>
      </c>
      <c s="6" t="s">
        <v>2316</v>
      </c>
      <c s="36" t="s">
        <v>55</v>
      </c>
      <c s="37">
        <v>34.718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25.5">
      <c r="A16" s="35" t="s">
        <v>59</v>
      </c>
      <c r="E16" s="40" t="s">
        <v>8076</v>
      </c>
    </row>
    <row r="17" spans="1:5" ht="229.5">
      <c r="A17" t="s">
        <v>60</v>
      </c>
      <c r="E17" s="39" t="s">
        <v>8041</v>
      </c>
    </row>
    <row r="18" spans="1:16" ht="25.5">
      <c r="A18" t="s">
        <v>50</v>
      </c>
      <c s="34" t="s">
        <v>26</v>
      </c>
      <c s="34" t="s">
        <v>3025</v>
      </c>
      <c s="35" t="s">
        <v>3026</v>
      </c>
      <c s="6" t="s">
        <v>8042</v>
      </c>
      <c s="36" t="s">
        <v>55</v>
      </c>
      <c s="37">
        <v>0.468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25.5">
      <c r="A20" s="35" t="s">
        <v>59</v>
      </c>
      <c r="E20" s="40" t="s">
        <v>8077</v>
      </c>
    </row>
    <row r="21" spans="1:5" ht="255">
      <c r="A21" t="s">
        <v>60</v>
      </c>
      <c r="E21" s="39" t="s">
        <v>2412</v>
      </c>
    </row>
    <row r="22" spans="1:16" ht="25.5">
      <c r="A22" t="s">
        <v>50</v>
      </c>
      <c s="34" t="s">
        <v>4</v>
      </c>
      <c s="34" t="s">
        <v>4547</v>
      </c>
      <c s="35" t="s">
        <v>4548</v>
      </c>
      <c s="6" t="s">
        <v>4549</v>
      </c>
      <c s="36" t="s">
        <v>55</v>
      </c>
      <c s="37">
        <v>0.042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8078</v>
      </c>
    </row>
    <row r="25" spans="1:5" ht="242.25">
      <c r="A25" t="s">
        <v>60</v>
      </c>
      <c r="E25" s="39" t="s">
        <v>4551</v>
      </c>
    </row>
    <row r="26" spans="1:16" ht="25.5">
      <c r="A26" t="s">
        <v>50</v>
      </c>
      <c s="34" t="s">
        <v>74</v>
      </c>
      <c s="34" t="s">
        <v>2799</v>
      </c>
      <c s="35" t="s">
        <v>2800</v>
      </c>
      <c s="6" t="s">
        <v>2801</v>
      </c>
      <c s="36" t="s">
        <v>55</v>
      </c>
      <c s="37">
        <v>0.075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12.75">
      <c r="A28" s="35" t="s">
        <v>59</v>
      </c>
      <c r="E28" s="40" t="s">
        <v>8079</v>
      </c>
    </row>
    <row r="29" spans="1:5" ht="242.25">
      <c r="A29" t="s">
        <v>60</v>
      </c>
      <c r="E29" s="39" t="s">
        <v>2803</v>
      </c>
    </row>
    <row r="30" spans="1:16" ht="25.5">
      <c r="A30" t="s">
        <v>50</v>
      </c>
      <c s="34" t="s">
        <v>27</v>
      </c>
      <c s="34" t="s">
        <v>3065</v>
      </c>
      <c s="35" t="s">
        <v>3066</v>
      </c>
      <c s="6" t="s">
        <v>3067</v>
      </c>
      <c s="36" t="s">
        <v>55</v>
      </c>
      <c s="37">
        <v>3.017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8080</v>
      </c>
    </row>
    <row r="33" spans="1:5" ht="242.25">
      <c r="A33" t="s">
        <v>60</v>
      </c>
      <c r="E33" s="39" t="s">
        <v>846</v>
      </c>
    </row>
    <row r="34" spans="1:16" ht="25.5">
      <c r="A34" t="s">
        <v>50</v>
      </c>
      <c s="34" t="s">
        <v>65</v>
      </c>
      <c s="34" t="s">
        <v>8081</v>
      </c>
      <c s="35" t="s">
        <v>8082</v>
      </c>
      <c s="6" t="s">
        <v>8083</v>
      </c>
      <c s="36" t="s">
        <v>55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12.75">
      <c r="A36" s="35" t="s">
        <v>59</v>
      </c>
      <c r="E36" s="40" t="s">
        <v>3468</v>
      </c>
    </row>
    <row r="37" spans="1:5" ht="242.25">
      <c r="A37" t="s">
        <v>60</v>
      </c>
      <c r="E37" s="39" t="s">
        <v>846</v>
      </c>
    </row>
    <row r="38" spans="1:16" ht="38.25">
      <c r="A38" t="s">
        <v>50</v>
      </c>
      <c s="34" t="s">
        <v>82</v>
      </c>
      <c s="34" t="s">
        <v>8084</v>
      </c>
      <c s="35" t="s">
        <v>8085</v>
      </c>
      <c s="6" t="s">
        <v>8086</v>
      </c>
      <c s="36" t="s">
        <v>55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12.75">
      <c r="A40" s="35" t="s">
        <v>59</v>
      </c>
      <c r="E40" s="40" t="s">
        <v>3468</v>
      </c>
    </row>
    <row r="41" spans="1:5" ht="242.25">
      <c r="A41" t="s">
        <v>60</v>
      </c>
      <c r="E41" s="39" t="s">
        <v>846</v>
      </c>
    </row>
    <row r="42" spans="1:16" ht="25.5">
      <c r="A42" t="s">
        <v>50</v>
      </c>
      <c s="34" t="s">
        <v>85</v>
      </c>
      <c s="34" t="s">
        <v>8087</v>
      </c>
      <c s="35" t="s">
        <v>8088</v>
      </c>
      <c s="6" t="s">
        <v>8089</v>
      </c>
      <c s="36" t="s">
        <v>55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25.5">
      <c r="A43" s="35" t="s">
        <v>57</v>
      </c>
      <c r="E43" s="39" t="s">
        <v>58</v>
      </c>
    </row>
    <row r="44" spans="1:5" ht="12.75">
      <c r="A44" s="35" t="s">
        <v>59</v>
      </c>
      <c r="E44" s="40" t="s">
        <v>3468</v>
      </c>
    </row>
    <row r="45" spans="1:5" ht="242.25">
      <c r="A45" t="s">
        <v>60</v>
      </c>
      <c r="E45" s="39" t="s">
        <v>846</v>
      </c>
    </row>
    <row r="46" spans="1:16" ht="25.5">
      <c r="A46" t="s">
        <v>50</v>
      </c>
      <c s="34" t="s">
        <v>88</v>
      </c>
      <c s="34" t="s">
        <v>8090</v>
      </c>
      <c s="35" t="s">
        <v>8091</v>
      </c>
      <c s="6" t="s">
        <v>8092</v>
      </c>
      <c s="36" t="s">
        <v>55</v>
      </c>
      <c s="37">
        <v>0.2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56</v>
      </c>
      <c>
        <f>(M46*21)/100</f>
      </c>
      <c t="s">
        <v>28</v>
      </c>
    </row>
    <row r="47" spans="1:5" ht="25.5">
      <c r="A47" s="35" t="s">
        <v>57</v>
      </c>
      <c r="E47" s="39" t="s">
        <v>58</v>
      </c>
    </row>
    <row r="48" spans="1:5" ht="12.75">
      <c r="A48" s="35" t="s">
        <v>59</v>
      </c>
      <c r="E48" s="40" t="s">
        <v>8093</v>
      </c>
    </row>
    <row r="49" spans="1:5" ht="242.25">
      <c r="A49" t="s">
        <v>60</v>
      </c>
      <c r="E49" s="39" t="s">
        <v>8094</v>
      </c>
    </row>
    <row r="50" spans="1:16" ht="25.5">
      <c r="A50" t="s">
        <v>50</v>
      </c>
      <c s="34" t="s">
        <v>91</v>
      </c>
      <c s="34" t="s">
        <v>8095</v>
      </c>
      <c s="35" t="s">
        <v>8096</v>
      </c>
      <c s="6" t="s">
        <v>8097</v>
      </c>
      <c s="36" t="s">
        <v>55</v>
      </c>
      <c s="37">
        <v>0.76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25.5">
      <c r="A51" s="35" t="s">
        <v>57</v>
      </c>
      <c r="E51" s="39" t="s">
        <v>58</v>
      </c>
    </row>
    <row r="52" spans="1:5" ht="12.75">
      <c r="A52" s="35" t="s">
        <v>59</v>
      </c>
      <c r="E52" s="40" t="s">
        <v>8098</v>
      </c>
    </row>
    <row r="53" spans="1:5" ht="229.5">
      <c r="A53" t="s">
        <v>60</v>
      </c>
      <c r="E53" s="39" t="s">
        <v>2417</v>
      </c>
    </row>
    <row r="54" spans="1:16" ht="25.5">
      <c r="A54" t="s">
        <v>50</v>
      </c>
      <c s="34" t="s">
        <v>94</v>
      </c>
      <c s="34" t="s">
        <v>6970</v>
      </c>
      <c s="35" t="s">
        <v>6971</v>
      </c>
      <c s="6" t="s">
        <v>6972</v>
      </c>
      <c s="36" t="s">
        <v>55</v>
      </c>
      <c s="37">
        <v>0.182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25.5">
      <c r="A55" s="35" t="s">
        <v>57</v>
      </c>
      <c r="E55" s="39" t="s">
        <v>58</v>
      </c>
    </row>
    <row r="56" spans="1:5" ht="12.75">
      <c r="A56" s="35" t="s">
        <v>59</v>
      </c>
      <c r="E56" s="40" t="s">
        <v>8099</v>
      </c>
    </row>
    <row r="57" spans="1:5" ht="242.25">
      <c r="A57" t="s">
        <v>60</v>
      </c>
      <c r="E57" s="39" t="s">
        <v>4551</v>
      </c>
    </row>
    <row r="58" spans="1:16" ht="25.5">
      <c r="A58" t="s">
        <v>50</v>
      </c>
      <c s="34" t="s">
        <v>97</v>
      </c>
      <c s="34" t="s">
        <v>4558</v>
      </c>
      <c s="35" t="s">
        <v>4559</v>
      </c>
      <c s="6" t="s">
        <v>4560</v>
      </c>
      <c s="36" t="s">
        <v>55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25.5">
      <c r="A59" s="35" t="s">
        <v>57</v>
      </c>
      <c r="E59" s="39" t="s">
        <v>58</v>
      </c>
    </row>
    <row r="60" spans="1:5" ht="12.75">
      <c r="A60" s="35" t="s">
        <v>59</v>
      </c>
      <c r="E60" s="40" t="s">
        <v>3468</v>
      </c>
    </row>
    <row r="61" spans="1:5" ht="216.75">
      <c r="A61" t="s">
        <v>60</v>
      </c>
      <c r="E61" s="39" t="s">
        <v>4562</v>
      </c>
    </row>
    <row r="62" spans="1:13" ht="12.75">
      <c r="A62" t="s">
        <v>47</v>
      </c>
      <c r="C62" s="31" t="s">
        <v>51</v>
      </c>
      <c r="E62" s="33" t="s">
        <v>957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50</v>
      </c>
      <c s="34" t="s">
        <v>100</v>
      </c>
      <c s="34" t="s">
        <v>3281</v>
      </c>
      <c s="35" t="s">
        <v>5</v>
      </c>
      <c s="6" t="s">
        <v>3282</v>
      </c>
      <c s="36" t="s">
        <v>144</v>
      </c>
      <c s="37">
        <v>3.919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51">
      <c r="A65" s="35" t="s">
        <v>59</v>
      </c>
      <c r="E65" s="40" t="s">
        <v>8100</v>
      </c>
    </row>
    <row r="66" spans="1:5" ht="369.75">
      <c r="A66" t="s">
        <v>60</v>
      </c>
      <c r="E66" s="39" t="s">
        <v>8054</v>
      </c>
    </row>
    <row r="67" spans="1:16" ht="12.75">
      <c r="A67" t="s">
        <v>50</v>
      </c>
      <c s="34" t="s">
        <v>103</v>
      </c>
      <c s="34" t="s">
        <v>147</v>
      </c>
      <c s="35" t="s">
        <v>5</v>
      </c>
      <c s="6" t="s">
        <v>148</v>
      </c>
      <c s="36" t="s">
        <v>144</v>
      </c>
      <c s="37">
        <v>3.919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38.25">
      <c r="A69" s="35" t="s">
        <v>59</v>
      </c>
      <c r="E69" s="40" t="s">
        <v>8101</v>
      </c>
    </row>
    <row r="70" spans="1:5" ht="229.5">
      <c r="A70" t="s">
        <v>60</v>
      </c>
      <c r="E70" s="39" t="s">
        <v>2811</v>
      </c>
    </row>
    <row r="71" spans="1:16" ht="12.75">
      <c r="A71" t="s">
        <v>50</v>
      </c>
      <c s="34" t="s">
        <v>110</v>
      </c>
      <c s="34" t="s">
        <v>2874</v>
      </c>
      <c s="35" t="s">
        <v>5</v>
      </c>
      <c s="6" t="s">
        <v>2875</v>
      </c>
      <c s="36" t="s">
        <v>144</v>
      </c>
      <c s="37">
        <v>9.19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38.25">
      <c r="A73" s="35" t="s">
        <v>59</v>
      </c>
      <c r="E73" s="40" t="s">
        <v>8102</v>
      </c>
    </row>
    <row r="74" spans="1:5" ht="229.5">
      <c r="A74" t="s">
        <v>60</v>
      </c>
      <c r="E74" s="39" t="s">
        <v>2877</v>
      </c>
    </row>
    <row r="75" spans="1:13" ht="12.75">
      <c r="A75" t="s">
        <v>47</v>
      </c>
      <c r="C75" s="31" t="s">
        <v>85</v>
      </c>
      <c r="E75" s="33" t="s">
        <v>2337</v>
      </c>
      <c r="J75" s="32">
        <f>0</f>
      </c>
      <c s="32">
        <f>0</f>
      </c>
      <c s="32">
        <f>0+L76+L80+L84+L88+L92+L96+L100</f>
      </c>
      <c s="32">
        <f>0+M76+M80+M84+M88+M92+M96+M100</f>
      </c>
    </row>
    <row r="76" spans="1:16" ht="12.75">
      <c r="A76" t="s">
        <v>50</v>
      </c>
      <c s="34" t="s">
        <v>113</v>
      </c>
      <c s="34" t="s">
        <v>7070</v>
      </c>
      <c s="35" t="s">
        <v>5</v>
      </c>
      <c s="6" t="s">
        <v>7071</v>
      </c>
      <c s="36" t="s">
        <v>144</v>
      </c>
      <c s="37">
        <v>12.43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25.5">
      <c r="A78" s="35" t="s">
        <v>59</v>
      </c>
      <c r="E78" s="40" t="s">
        <v>8103</v>
      </c>
    </row>
    <row r="79" spans="1:5" ht="114.75">
      <c r="A79" t="s">
        <v>60</v>
      </c>
      <c r="E79" s="39" t="s">
        <v>2327</v>
      </c>
    </row>
    <row r="80" spans="1:16" ht="12.75">
      <c r="A80" t="s">
        <v>50</v>
      </c>
      <c s="34" t="s">
        <v>116</v>
      </c>
      <c s="34" t="s">
        <v>3384</v>
      </c>
      <c s="35" t="s">
        <v>5</v>
      </c>
      <c s="6" t="s">
        <v>3385</v>
      </c>
      <c s="36" t="s">
        <v>144</v>
      </c>
      <c s="37">
        <v>13.887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76.5">
      <c r="A82" s="35" t="s">
        <v>59</v>
      </c>
      <c r="E82" s="40" t="s">
        <v>8104</v>
      </c>
    </row>
    <row r="83" spans="1:5" ht="114.75">
      <c r="A83" t="s">
        <v>60</v>
      </c>
      <c r="E83" s="39" t="s">
        <v>2327</v>
      </c>
    </row>
    <row r="84" spans="1:16" ht="12.75">
      <c r="A84" t="s">
        <v>50</v>
      </c>
      <c s="34" t="s">
        <v>119</v>
      </c>
      <c s="34" t="s">
        <v>8057</v>
      </c>
      <c s="35" t="s">
        <v>5</v>
      </c>
      <c s="6" t="s">
        <v>8058</v>
      </c>
      <c s="36" t="s">
        <v>144</v>
      </c>
      <c s="37">
        <v>0.468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02">
      <c r="A86" s="35" t="s">
        <v>59</v>
      </c>
      <c r="E86" s="40" t="s">
        <v>8105</v>
      </c>
    </row>
    <row r="87" spans="1:5" ht="114.75">
      <c r="A87" t="s">
        <v>60</v>
      </c>
      <c r="E87" s="39" t="s">
        <v>2327</v>
      </c>
    </row>
    <row r="88" spans="1:16" ht="12.75">
      <c r="A88" t="s">
        <v>50</v>
      </c>
      <c s="34" t="s">
        <v>122</v>
      </c>
      <c s="34" t="s">
        <v>3387</v>
      </c>
      <c s="35" t="s">
        <v>5</v>
      </c>
      <c s="6" t="s">
        <v>3388</v>
      </c>
      <c s="36" t="s">
        <v>55</v>
      </c>
      <c s="37">
        <v>0.539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25.5">
      <c r="A90" s="35" t="s">
        <v>59</v>
      </c>
      <c r="E90" s="40" t="s">
        <v>8106</v>
      </c>
    </row>
    <row r="91" spans="1:5" ht="114.75">
      <c r="A91" t="s">
        <v>60</v>
      </c>
      <c r="E91" s="39" t="s">
        <v>3390</v>
      </c>
    </row>
    <row r="92" spans="1:16" ht="12.75">
      <c r="A92" t="s">
        <v>50</v>
      </c>
      <c s="34" t="s">
        <v>125</v>
      </c>
      <c s="34" t="s">
        <v>8061</v>
      </c>
      <c s="35" t="s">
        <v>5</v>
      </c>
      <c s="6" t="s">
        <v>8062</v>
      </c>
      <c s="36" t="s">
        <v>1281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12.75">
      <c r="A93" s="35" t="s">
        <v>57</v>
      </c>
      <c r="E93" s="39" t="s">
        <v>8063</v>
      </c>
    </row>
    <row r="94" spans="1:5" ht="12.75">
      <c r="A94" s="35" t="s">
        <v>59</v>
      </c>
      <c r="E94" s="40" t="s">
        <v>3468</v>
      </c>
    </row>
    <row r="95" spans="1:5" ht="25.5">
      <c r="A95" t="s">
        <v>60</v>
      </c>
      <c r="E95" s="39" t="s">
        <v>8064</v>
      </c>
    </row>
    <row r="96" spans="1:16" ht="12.75">
      <c r="A96" t="s">
        <v>50</v>
      </c>
      <c s="34" t="s">
        <v>128</v>
      </c>
      <c s="34" t="s">
        <v>3394</v>
      </c>
      <c s="35" t="s">
        <v>5</v>
      </c>
      <c s="6" t="s">
        <v>3395</v>
      </c>
      <c s="36" t="s">
        <v>2675</v>
      </c>
      <c s="37">
        <v>5.35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25.5">
      <c r="A98" s="35" t="s">
        <v>59</v>
      </c>
      <c r="E98" s="40" t="s">
        <v>8107</v>
      </c>
    </row>
    <row r="99" spans="1:5" ht="25.5">
      <c r="A99" t="s">
        <v>60</v>
      </c>
      <c r="E99" s="39" t="s">
        <v>3397</v>
      </c>
    </row>
    <row r="100" spans="1:16" ht="12.75">
      <c r="A100" t="s">
        <v>50</v>
      </c>
      <c s="34" t="s">
        <v>179</v>
      </c>
      <c s="34" t="s">
        <v>8066</v>
      </c>
      <c s="35" t="s">
        <v>5</v>
      </c>
      <c s="6" t="s">
        <v>8067</v>
      </c>
      <c s="36" t="s">
        <v>151</v>
      </c>
      <c s="37">
        <v>27.533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25.5">
      <c r="A102" s="35" t="s">
        <v>59</v>
      </c>
      <c r="E102" s="40" t="s">
        <v>8108</v>
      </c>
    </row>
    <row r="103" spans="1:5" ht="76.5">
      <c r="A103" t="s">
        <v>60</v>
      </c>
      <c r="E103" s="39" t="s">
        <v>2854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9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8032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8032</v>
      </c>
      <c r="E4" s="26" t="s">
        <v>8033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COUNTIFS(L8:L88,"=0",A8:A88,"P")+COUNTIFS(L8:L88,"",A8:A88,"P")+SUM(Q8:Q88)</f>
      </c>
    </row>
    <row r="8" spans="1:13" ht="12.75">
      <c r="A8" t="s">
        <v>45</v>
      </c>
      <c r="C8" s="28" t="s">
        <v>8111</v>
      </c>
      <c r="E8" s="30" t="s">
        <v>8110</v>
      </c>
      <c r="J8" s="29">
        <f>0+J9+J46+J67</f>
      </c>
      <c s="29">
        <f>0+K9+K46+K67</f>
      </c>
      <c s="29">
        <f>0+L9+L46+L67</f>
      </c>
      <c s="29">
        <f>0+M9+M46+M67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8037</v>
      </c>
      <c s="36" t="s">
        <v>55</v>
      </c>
      <c s="37">
        <v>78.7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8112</v>
      </c>
    </row>
    <row r="13" spans="1:5" ht="242.25">
      <c r="A13" t="s">
        <v>60</v>
      </c>
      <c r="E13" s="39" t="s">
        <v>252</v>
      </c>
    </row>
    <row r="14" spans="1:16" ht="38.25">
      <c r="A14" t="s">
        <v>50</v>
      </c>
      <c s="34" t="s">
        <v>28</v>
      </c>
      <c s="34" t="s">
        <v>1291</v>
      </c>
      <c s="35" t="s">
        <v>1292</v>
      </c>
      <c s="6" t="s">
        <v>4543</v>
      </c>
      <c s="36" t="s">
        <v>55</v>
      </c>
      <c s="37">
        <v>5.935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8113</v>
      </c>
    </row>
    <row r="17" spans="1:5" ht="255">
      <c r="A17" t="s">
        <v>60</v>
      </c>
      <c r="E17" s="39" t="s">
        <v>2867</v>
      </c>
    </row>
    <row r="18" spans="1:16" ht="25.5">
      <c r="A18" t="s">
        <v>50</v>
      </c>
      <c s="34" t="s">
        <v>26</v>
      </c>
      <c s="34" t="s">
        <v>1297</v>
      </c>
      <c s="35" t="s">
        <v>1298</v>
      </c>
      <c s="6" t="s">
        <v>2316</v>
      </c>
      <c s="36" t="s">
        <v>55</v>
      </c>
      <c s="37">
        <v>17.7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8114</v>
      </c>
    </row>
    <row r="21" spans="1:5" ht="229.5">
      <c r="A21" t="s">
        <v>60</v>
      </c>
      <c r="E21" s="39" t="s">
        <v>8041</v>
      </c>
    </row>
    <row r="22" spans="1:16" ht="25.5">
      <c r="A22" t="s">
        <v>50</v>
      </c>
      <c s="34" t="s">
        <v>4</v>
      </c>
      <c s="34" t="s">
        <v>3025</v>
      </c>
      <c s="35" t="s">
        <v>3026</v>
      </c>
      <c s="6" t="s">
        <v>8115</v>
      </c>
      <c s="36" t="s">
        <v>55</v>
      </c>
      <c s="37">
        <v>0.066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8116</v>
      </c>
    </row>
    <row r="25" spans="1:5" ht="255">
      <c r="A25" t="s">
        <v>60</v>
      </c>
      <c r="E25" s="39" t="s">
        <v>2412</v>
      </c>
    </row>
    <row r="26" spans="1:16" ht="25.5">
      <c r="A26" t="s">
        <v>50</v>
      </c>
      <c s="34" t="s">
        <v>74</v>
      </c>
      <c s="34" t="s">
        <v>4547</v>
      </c>
      <c s="35" t="s">
        <v>4548</v>
      </c>
      <c s="6" t="s">
        <v>4549</v>
      </c>
      <c s="36" t="s">
        <v>55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25.5">
      <c r="A27" s="35" t="s">
        <v>57</v>
      </c>
      <c r="E27" s="39" t="s">
        <v>58</v>
      </c>
    </row>
    <row r="28" spans="1:5" ht="12.75">
      <c r="A28" s="35" t="s">
        <v>59</v>
      </c>
      <c r="E28" s="40" t="s">
        <v>8117</v>
      </c>
    </row>
    <row r="29" spans="1:5" ht="242.25">
      <c r="A29" t="s">
        <v>60</v>
      </c>
      <c r="E29" s="39" t="s">
        <v>4551</v>
      </c>
    </row>
    <row r="30" spans="1:16" ht="25.5">
      <c r="A30" t="s">
        <v>50</v>
      </c>
      <c s="34" t="s">
        <v>27</v>
      </c>
      <c s="34" t="s">
        <v>2799</v>
      </c>
      <c s="35" t="s">
        <v>2800</v>
      </c>
      <c s="6" t="s">
        <v>2801</v>
      </c>
      <c s="36" t="s">
        <v>55</v>
      </c>
      <c s="37">
        <v>0.1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58</v>
      </c>
    </row>
    <row r="32" spans="1:5" ht="12.75">
      <c r="A32" s="35" t="s">
        <v>59</v>
      </c>
      <c r="E32" s="40" t="s">
        <v>8117</v>
      </c>
    </row>
    <row r="33" spans="1:5" ht="242.25">
      <c r="A33" t="s">
        <v>60</v>
      </c>
      <c r="E33" s="39" t="s">
        <v>2803</v>
      </c>
    </row>
    <row r="34" spans="1:16" ht="25.5">
      <c r="A34" t="s">
        <v>50</v>
      </c>
      <c s="34" t="s">
        <v>65</v>
      </c>
      <c s="34" t="s">
        <v>52</v>
      </c>
      <c s="35" t="s">
        <v>53</v>
      </c>
      <c s="6" t="s">
        <v>4129</v>
      </c>
      <c s="36" t="s">
        <v>55</v>
      </c>
      <c s="37">
        <v>0.88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25.5">
      <c r="A35" s="35" t="s">
        <v>57</v>
      </c>
      <c r="E35" s="39" t="s">
        <v>58</v>
      </c>
    </row>
    <row r="36" spans="1:5" ht="12.75">
      <c r="A36" s="35" t="s">
        <v>59</v>
      </c>
      <c r="E36" s="40" t="s">
        <v>8118</v>
      </c>
    </row>
    <row r="37" spans="1:5" ht="242.25">
      <c r="A37" t="s">
        <v>60</v>
      </c>
      <c r="E37" s="39" t="s">
        <v>846</v>
      </c>
    </row>
    <row r="38" spans="1:16" ht="25.5">
      <c r="A38" t="s">
        <v>50</v>
      </c>
      <c s="34" t="s">
        <v>82</v>
      </c>
      <c s="34" t="s">
        <v>3065</v>
      </c>
      <c s="35" t="s">
        <v>3066</v>
      </c>
      <c s="6" t="s">
        <v>3067</v>
      </c>
      <c s="36" t="s">
        <v>55</v>
      </c>
      <c s="37">
        <v>44.759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58</v>
      </c>
    </row>
    <row r="40" spans="1:5" ht="12.75">
      <c r="A40" s="35" t="s">
        <v>59</v>
      </c>
      <c r="E40" s="40" t="s">
        <v>8119</v>
      </c>
    </row>
    <row r="41" spans="1:5" ht="242.25">
      <c r="A41" t="s">
        <v>60</v>
      </c>
      <c r="E41" s="39" t="s">
        <v>846</v>
      </c>
    </row>
    <row r="42" spans="1:16" ht="25.5">
      <c r="A42" t="s">
        <v>50</v>
      </c>
      <c s="34" t="s">
        <v>85</v>
      </c>
      <c s="34" t="s">
        <v>138</v>
      </c>
      <c s="35" t="s">
        <v>139</v>
      </c>
      <c s="6" t="s">
        <v>8120</v>
      </c>
      <c s="36" t="s">
        <v>55</v>
      </c>
      <c s="37">
        <v>0.1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25.5">
      <c r="A43" s="35" t="s">
        <v>57</v>
      </c>
      <c r="E43" s="39" t="s">
        <v>58</v>
      </c>
    </row>
    <row r="44" spans="1:5" ht="12.75">
      <c r="A44" s="35" t="s">
        <v>59</v>
      </c>
      <c r="E44" s="40" t="s">
        <v>8117</v>
      </c>
    </row>
    <row r="45" spans="1:5" ht="242.25">
      <c r="A45" t="s">
        <v>60</v>
      </c>
      <c r="E45" s="39" t="s">
        <v>846</v>
      </c>
    </row>
    <row r="46" spans="1:13" ht="12.75">
      <c r="A46" t="s">
        <v>47</v>
      </c>
      <c r="C46" s="31" t="s">
        <v>51</v>
      </c>
      <c r="E46" s="33" t="s">
        <v>957</v>
      </c>
      <c r="J46" s="32">
        <f>0</f>
      </c>
      <c s="32">
        <f>0</f>
      </c>
      <c s="32">
        <f>0+L47+L51+L55+L59+L63</f>
      </c>
      <c s="32">
        <f>0+M47+M51+M55+M59+M63</f>
      </c>
    </row>
    <row r="47" spans="1:16" ht="12.75">
      <c r="A47" t="s">
        <v>50</v>
      </c>
      <c s="34" t="s">
        <v>88</v>
      </c>
      <c s="34" t="s">
        <v>8121</v>
      </c>
      <c s="35" t="s">
        <v>5</v>
      </c>
      <c s="6" t="s">
        <v>8122</v>
      </c>
      <c s="36" t="s">
        <v>144</v>
      </c>
      <c s="37">
        <v>2.932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8123</v>
      </c>
    </row>
    <row r="50" spans="1:5" ht="25.5">
      <c r="A50" t="s">
        <v>60</v>
      </c>
      <c r="E50" s="39" t="s">
        <v>8124</v>
      </c>
    </row>
    <row r="51" spans="1:16" ht="12.75">
      <c r="A51" t="s">
        <v>50</v>
      </c>
      <c s="34" t="s">
        <v>91</v>
      </c>
      <c s="34" t="s">
        <v>3281</v>
      </c>
      <c s="35" t="s">
        <v>5</v>
      </c>
      <c s="6" t="s">
        <v>3282</v>
      </c>
      <c s="36" t="s">
        <v>144</v>
      </c>
      <c s="37">
        <v>78.679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8125</v>
      </c>
    </row>
    <row r="54" spans="1:5" ht="369.75">
      <c r="A54" t="s">
        <v>60</v>
      </c>
      <c r="E54" s="39" t="s">
        <v>8054</v>
      </c>
    </row>
    <row r="55" spans="1:16" ht="12.75">
      <c r="A55" t="s">
        <v>50</v>
      </c>
      <c s="34" t="s">
        <v>94</v>
      </c>
      <c s="34" t="s">
        <v>2874</v>
      </c>
      <c s="35" t="s">
        <v>5</v>
      </c>
      <c s="6" t="s">
        <v>2875</v>
      </c>
      <c s="36" t="s">
        <v>144</v>
      </c>
      <c s="37">
        <v>88.979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8126</v>
      </c>
    </row>
    <row r="58" spans="1:5" ht="229.5">
      <c r="A58" t="s">
        <v>60</v>
      </c>
      <c r="E58" s="39" t="s">
        <v>2877</v>
      </c>
    </row>
    <row r="59" spans="1:16" ht="12.75">
      <c r="A59" t="s">
        <v>50</v>
      </c>
      <c s="34" t="s">
        <v>97</v>
      </c>
      <c s="34" t="s">
        <v>8127</v>
      </c>
      <c s="35" t="s">
        <v>5</v>
      </c>
      <c s="6" t="s">
        <v>8128</v>
      </c>
      <c s="36" t="s">
        <v>151</v>
      </c>
      <c s="37">
        <v>2.932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8123</v>
      </c>
    </row>
    <row r="62" spans="1:5" ht="38.25">
      <c r="A62" t="s">
        <v>60</v>
      </c>
      <c r="E62" s="39" t="s">
        <v>8129</v>
      </c>
    </row>
    <row r="63" spans="1:16" ht="12.75">
      <c r="A63" t="s">
        <v>50</v>
      </c>
      <c s="34" t="s">
        <v>100</v>
      </c>
      <c s="34" t="s">
        <v>8061</v>
      </c>
      <c s="35" t="s">
        <v>5</v>
      </c>
      <c s="6" t="s">
        <v>8062</v>
      </c>
      <c s="36" t="s">
        <v>1281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25.5">
      <c r="A65" s="35" t="s">
        <v>59</v>
      </c>
      <c r="E65" s="40" t="s">
        <v>8130</v>
      </c>
    </row>
    <row r="66" spans="1:5" ht="12.75">
      <c r="A66" t="s">
        <v>60</v>
      </c>
      <c r="E66" s="39" t="s">
        <v>8131</v>
      </c>
    </row>
    <row r="67" spans="1:13" ht="12.75">
      <c r="A67" t="s">
        <v>47</v>
      </c>
      <c r="C67" s="31" t="s">
        <v>85</v>
      </c>
      <c r="E67" s="33" t="s">
        <v>2337</v>
      </c>
      <c r="J67" s="32">
        <f>0</f>
      </c>
      <c s="32">
        <f>0</f>
      </c>
      <c s="32">
        <f>0+L68+L72+L76+L80+L84+L88</f>
      </c>
      <c s="32">
        <f>0+M68+M72+M76+M80+M84+M88</f>
      </c>
    </row>
    <row r="68" spans="1:16" ht="12.75">
      <c r="A68" t="s">
        <v>50</v>
      </c>
      <c s="34" t="s">
        <v>103</v>
      </c>
      <c s="34" t="s">
        <v>3839</v>
      </c>
      <c s="35" t="s">
        <v>5</v>
      </c>
      <c s="6" t="s">
        <v>3840</v>
      </c>
      <c s="36" t="s">
        <v>144</v>
      </c>
      <c s="37">
        <v>16.276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8132</v>
      </c>
    </row>
    <row r="71" spans="1:5" ht="114.75">
      <c r="A71" t="s">
        <v>60</v>
      </c>
      <c r="E71" s="39" t="s">
        <v>2327</v>
      </c>
    </row>
    <row r="72" spans="1:16" ht="12.75">
      <c r="A72" t="s">
        <v>50</v>
      </c>
      <c s="34" t="s">
        <v>110</v>
      </c>
      <c s="34" t="s">
        <v>7070</v>
      </c>
      <c s="35" t="s">
        <v>5</v>
      </c>
      <c s="6" t="s">
        <v>7071</v>
      </c>
      <c s="36" t="s">
        <v>144</v>
      </c>
      <c s="37">
        <v>2.212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5</v>
      </c>
    </row>
    <row r="74" spans="1:5" ht="12.75">
      <c r="A74" s="35" t="s">
        <v>59</v>
      </c>
      <c r="E74" s="40" t="s">
        <v>8133</v>
      </c>
    </row>
    <row r="75" spans="1:5" ht="114.75">
      <c r="A75" t="s">
        <v>60</v>
      </c>
      <c r="E75" s="39" t="s">
        <v>2327</v>
      </c>
    </row>
    <row r="76" spans="1:16" ht="12.75">
      <c r="A76" t="s">
        <v>50</v>
      </c>
      <c s="34" t="s">
        <v>113</v>
      </c>
      <c s="34" t="s">
        <v>3384</v>
      </c>
      <c s="35" t="s">
        <v>5</v>
      </c>
      <c s="6" t="s">
        <v>3385</v>
      </c>
      <c s="36" t="s">
        <v>144</v>
      </c>
      <c s="37">
        <v>6.423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5</v>
      </c>
    </row>
    <row r="78" spans="1:5" ht="51">
      <c r="A78" s="35" t="s">
        <v>59</v>
      </c>
      <c r="E78" s="40" t="s">
        <v>8134</v>
      </c>
    </row>
    <row r="79" spans="1:5" ht="114.75">
      <c r="A79" t="s">
        <v>60</v>
      </c>
      <c r="E79" s="39" t="s">
        <v>2327</v>
      </c>
    </row>
    <row r="80" spans="1:16" ht="12.75">
      <c r="A80" t="s">
        <v>50</v>
      </c>
      <c s="34" t="s">
        <v>116</v>
      </c>
      <c s="34" t="s">
        <v>8057</v>
      </c>
      <c s="35" t="s">
        <v>5</v>
      </c>
      <c s="6" t="s">
        <v>8058</v>
      </c>
      <c s="36" t="s">
        <v>144</v>
      </c>
      <c s="37">
        <v>0.066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51">
      <c r="A82" s="35" t="s">
        <v>59</v>
      </c>
      <c r="E82" s="40" t="s">
        <v>8135</v>
      </c>
    </row>
    <row r="83" spans="1:5" ht="114.75">
      <c r="A83" t="s">
        <v>60</v>
      </c>
      <c r="E83" s="39" t="s">
        <v>2327</v>
      </c>
    </row>
    <row r="84" spans="1:16" ht="12.75">
      <c r="A84" t="s">
        <v>50</v>
      </c>
      <c s="34" t="s">
        <v>119</v>
      </c>
      <c s="34" t="s">
        <v>3387</v>
      </c>
      <c s="35" t="s">
        <v>5</v>
      </c>
      <c s="6" t="s">
        <v>3388</v>
      </c>
      <c s="36" t="s">
        <v>55</v>
      </c>
      <c s="37">
        <v>0.118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38.25">
      <c r="A86" s="35" t="s">
        <v>59</v>
      </c>
      <c r="E86" s="40" t="s">
        <v>8136</v>
      </c>
    </row>
    <row r="87" spans="1:5" ht="114.75">
      <c r="A87" t="s">
        <v>60</v>
      </c>
      <c r="E87" s="39" t="s">
        <v>3390</v>
      </c>
    </row>
    <row r="88" spans="1:16" ht="12.75">
      <c r="A88" t="s">
        <v>50</v>
      </c>
      <c s="34" t="s">
        <v>122</v>
      </c>
      <c s="34" t="s">
        <v>3394</v>
      </c>
      <c s="35" t="s">
        <v>5</v>
      </c>
      <c s="6" t="s">
        <v>3395</v>
      </c>
      <c s="36" t="s">
        <v>2675</v>
      </c>
      <c s="37">
        <v>1.18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12.75">
      <c r="A90" s="35" t="s">
        <v>59</v>
      </c>
      <c r="E90" s="40" t="s">
        <v>8137</v>
      </c>
    </row>
    <row r="91" spans="1:5" ht="25.5">
      <c r="A91" t="s">
        <v>60</v>
      </c>
      <c r="E91" s="39" t="s">
        <v>3397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COUNTIFS(L8:L762,"=0",A8:A762,"P")+COUNTIFS(L8:L762,"",A8:A762,"P")+SUM(Q8:Q762)</f>
      </c>
    </row>
    <row r="8" spans="1:13" ht="12.75">
      <c r="A8" t="s">
        <v>45</v>
      </c>
      <c r="C8" s="28" t="s">
        <v>952</v>
      </c>
      <c r="E8" s="30" t="s">
        <v>951</v>
      </c>
      <c r="J8" s="29">
        <f>0+J9+J14+J167+J640+J665</f>
      </c>
      <c s="29">
        <f>0+K9+K14+K167+K640+K665</f>
      </c>
      <c s="29">
        <f>0+L9+L14+L167+L640+L665</f>
      </c>
      <c s="29">
        <f>0+M9+M14+M167+M640+M665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954</v>
      </c>
      <c s="34" t="s">
        <v>537</v>
      </c>
      <c s="35" t="s">
        <v>538</v>
      </c>
      <c s="6" t="s">
        <v>955</v>
      </c>
      <c s="36" t="s">
        <v>55</v>
      </c>
      <c s="37">
        <v>201.85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634</v>
      </c>
    </row>
    <row r="13" spans="1:5" ht="242.25">
      <c r="A13" t="s">
        <v>60</v>
      </c>
      <c r="E13" s="39" t="s">
        <v>956</v>
      </c>
    </row>
    <row r="14" spans="1:13" ht="12.75">
      <c r="A14" t="s">
        <v>47</v>
      </c>
      <c r="C14" s="31" t="s">
        <v>51</v>
      </c>
      <c r="E14" s="33" t="s">
        <v>957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</f>
      </c>
      <c s="32">
        <f>0+M15+M19+M23+M27+M31+M35+M39+M43+M47+M51+M55+M59+M63+M67+M71+M75+M79+M83+M87+M91+M95+M99+M103+M107+M111+M115+M119+M123+M127+M131+M135+M139+M143+M147+M151+M155+M159+M163</f>
      </c>
    </row>
    <row r="15" spans="1:16" ht="12.75">
      <c r="A15" t="s">
        <v>50</v>
      </c>
      <c s="34" t="s">
        <v>51</v>
      </c>
      <c s="34" t="s">
        <v>958</v>
      </c>
      <c s="35" t="s">
        <v>5</v>
      </c>
      <c s="6" t="s">
        <v>959</v>
      </c>
      <c s="36" t="s">
        <v>144</v>
      </c>
      <c s="37">
        <v>100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2.75">
      <c r="A17" s="35" t="s">
        <v>59</v>
      </c>
      <c r="E17" s="40" t="s">
        <v>960</v>
      </c>
    </row>
    <row r="18" spans="1:5" ht="12.75">
      <c r="A18" t="s">
        <v>60</v>
      </c>
      <c r="E18" s="39" t="s">
        <v>635</v>
      </c>
    </row>
    <row r="19" spans="1:16" ht="12.75">
      <c r="A19" t="s">
        <v>50</v>
      </c>
      <c s="34" t="s">
        <v>28</v>
      </c>
      <c s="34" t="s">
        <v>540</v>
      </c>
      <c s="35" t="s">
        <v>5</v>
      </c>
      <c s="6" t="s">
        <v>541</v>
      </c>
      <c s="36" t="s">
        <v>144</v>
      </c>
      <c s="37">
        <v>4317.2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960</v>
      </c>
    </row>
    <row r="22" spans="1:5" ht="12.75">
      <c r="A22" t="s">
        <v>60</v>
      </c>
      <c r="E22" s="39" t="s">
        <v>635</v>
      </c>
    </row>
    <row r="23" spans="1:16" ht="12.75">
      <c r="A23" t="s">
        <v>50</v>
      </c>
      <c s="34" t="s">
        <v>26</v>
      </c>
      <c s="34" t="s">
        <v>145</v>
      </c>
      <c s="35" t="s">
        <v>5</v>
      </c>
      <c s="6" t="s">
        <v>146</v>
      </c>
      <c s="36" t="s">
        <v>69</v>
      </c>
      <c s="37">
        <v>495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634</v>
      </c>
    </row>
    <row r="26" spans="1:5" ht="12.75">
      <c r="A26" t="s">
        <v>60</v>
      </c>
      <c r="E26" s="39" t="s">
        <v>635</v>
      </c>
    </row>
    <row r="27" spans="1:16" ht="12.75">
      <c r="A27" t="s">
        <v>50</v>
      </c>
      <c s="34" t="s">
        <v>4</v>
      </c>
      <c s="34" t="s">
        <v>147</v>
      </c>
      <c s="35" t="s">
        <v>5</v>
      </c>
      <c s="6" t="s">
        <v>148</v>
      </c>
      <c s="36" t="s">
        <v>144</v>
      </c>
      <c s="37">
        <v>5294.95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634</v>
      </c>
    </row>
    <row r="30" spans="1:5" ht="12.75">
      <c r="A30" t="s">
        <v>60</v>
      </c>
      <c r="E30" s="39" t="s">
        <v>635</v>
      </c>
    </row>
    <row r="31" spans="1:16" ht="12.75">
      <c r="A31" t="s">
        <v>50</v>
      </c>
      <c s="34" t="s">
        <v>74</v>
      </c>
      <c s="34" t="s">
        <v>961</v>
      </c>
      <c s="35" t="s">
        <v>5</v>
      </c>
      <c s="6" t="s">
        <v>962</v>
      </c>
      <c s="36" t="s">
        <v>144</v>
      </c>
      <c s="37">
        <v>70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634</v>
      </c>
    </row>
    <row r="34" spans="1:5" ht="12.75">
      <c r="A34" t="s">
        <v>60</v>
      </c>
      <c r="E34" s="39" t="s">
        <v>635</v>
      </c>
    </row>
    <row r="35" spans="1:16" ht="25.5">
      <c r="A35" t="s">
        <v>50</v>
      </c>
      <c s="34" t="s">
        <v>27</v>
      </c>
      <c s="34" t="s">
        <v>963</v>
      </c>
      <c s="35" t="s">
        <v>5</v>
      </c>
      <c s="6" t="s">
        <v>964</v>
      </c>
      <c s="36" t="s">
        <v>79</v>
      </c>
      <c s="37">
        <v>160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634</v>
      </c>
    </row>
    <row r="38" spans="1:5" ht="12.75">
      <c r="A38" t="s">
        <v>60</v>
      </c>
      <c r="E38" s="39" t="s">
        <v>635</v>
      </c>
    </row>
    <row r="39" spans="1:16" ht="12.75">
      <c r="A39" t="s">
        <v>50</v>
      </c>
      <c s="34" t="s">
        <v>65</v>
      </c>
      <c s="34" t="s">
        <v>965</v>
      </c>
      <c s="35" t="s">
        <v>5</v>
      </c>
      <c s="6" t="s">
        <v>966</v>
      </c>
      <c s="36" t="s">
        <v>79</v>
      </c>
      <c s="37">
        <v>128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634</v>
      </c>
    </row>
    <row r="42" spans="1:5" ht="12.75">
      <c r="A42" t="s">
        <v>60</v>
      </c>
      <c r="E42" s="39" t="s">
        <v>635</v>
      </c>
    </row>
    <row r="43" spans="1:16" ht="12.75">
      <c r="A43" t="s">
        <v>50</v>
      </c>
      <c s="34" t="s">
        <v>82</v>
      </c>
      <c s="34" t="s">
        <v>152</v>
      </c>
      <c s="35" t="s">
        <v>5</v>
      </c>
      <c s="6" t="s">
        <v>153</v>
      </c>
      <c s="36" t="s">
        <v>79</v>
      </c>
      <c s="37">
        <v>200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634</v>
      </c>
    </row>
    <row r="46" spans="1:5" ht="12.75">
      <c r="A46" t="s">
        <v>60</v>
      </c>
      <c r="E46" s="39" t="s">
        <v>635</v>
      </c>
    </row>
    <row r="47" spans="1:16" ht="12.75">
      <c r="A47" t="s">
        <v>50</v>
      </c>
      <c s="34" t="s">
        <v>85</v>
      </c>
      <c s="34" t="s">
        <v>967</v>
      </c>
      <c s="35" t="s">
        <v>5</v>
      </c>
      <c s="6" t="s">
        <v>968</v>
      </c>
      <c s="36" t="s">
        <v>79</v>
      </c>
      <c s="37">
        <v>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634</v>
      </c>
    </row>
    <row r="50" spans="1:5" ht="12.75">
      <c r="A50" t="s">
        <v>60</v>
      </c>
      <c r="E50" s="39" t="s">
        <v>635</v>
      </c>
    </row>
    <row r="51" spans="1:16" ht="12.75">
      <c r="A51" t="s">
        <v>50</v>
      </c>
      <c s="34" t="s">
        <v>94</v>
      </c>
      <c s="34" t="s">
        <v>154</v>
      </c>
      <c s="35" t="s">
        <v>5</v>
      </c>
      <c s="6" t="s">
        <v>155</v>
      </c>
      <c s="36" t="s">
        <v>69</v>
      </c>
      <c s="37">
        <v>2445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634</v>
      </c>
    </row>
    <row r="54" spans="1:5" ht="12.75">
      <c r="A54" t="s">
        <v>60</v>
      </c>
      <c r="E54" s="39" t="s">
        <v>635</v>
      </c>
    </row>
    <row r="55" spans="1:16" ht="12.75">
      <c r="A55" t="s">
        <v>50</v>
      </c>
      <c s="34" t="s">
        <v>97</v>
      </c>
      <c s="34" t="s">
        <v>156</v>
      </c>
      <c s="35" t="s">
        <v>5</v>
      </c>
      <c s="6" t="s">
        <v>157</v>
      </c>
      <c s="36" t="s">
        <v>69</v>
      </c>
      <c s="37">
        <v>20385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</v>
      </c>
      <c>
        <f>(M55*21)/100</f>
      </c>
      <c t="s">
        <v>28</v>
      </c>
    </row>
    <row r="56" spans="1:5" ht="12.75">
      <c r="A56" s="35" t="s">
        <v>57</v>
      </c>
      <c r="E56" s="39" t="s">
        <v>5</v>
      </c>
    </row>
    <row r="57" spans="1:5" ht="12.75">
      <c r="A57" s="35" t="s">
        <v>59</v>
      </c>
      <c r="E57" s="40" t="s">
        <v>634</v>
      </c>
    </row>
    <row r="58" spans="1:5" ht="12.75">
      <c r="A58" t="s">
        <v>60</v>
      </c>
      <c r="E58" s="39" t="s">
        <v>635</v>
      </c>
    </row>
    <row r="59" spans="1:16" ht="25.5">
      <c r="A59" t="s">
        <v>50</v>
      </c>
      <c s="34" t="s">
        <v>100</v>
      </c>
      <c s="34" t="s">
        <v>969</v>
      </c>
      <c s="35" t="s">
        <v>5</v>
      </c>
      <c s="6" t="s">
        <v>970</v>
      </c>
      <c s="36" t="s">
        <v>79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5</v>
      </c>
    </row>
    <row r="61" spans="1:5" ht="12.75">
      <c r="A61" s="35" t="s">
        <v>59</v>
      </c>
      <c r="E61" s="40" t="s">
        <v>634</v>
      </c>
    </row>
    <row r="62" spans="1:5" ht="12.75">
      <c r="A62" t="s">
        <v>60</v>
      </c>
      <c r="E62" s="39" t="s">
        <v>635</v>
      </c>
    </row>
    <row r="63" spans="1:16" ht="12.75">
      <c r="A63" t="s">
        <v>50</v>
      </c>
      <c s="34" t="s">
        <v>103</v>
      </c>
      <c s="34" t="s">
        <v>971</v>
      </c>
      <c s="35" t="s">
        <v>5</v>
      </c>
      <c s="6" t="s">
        <v>972</v>
      </c>
      <c s="36" t="s">
        <v>79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5</v>
      </c>
    </row>
    <row r="65" spans="1:5" ht="12.75">
      <c r="A65" s="35" t="s">
        <v>59</v>
      </c>
      <c r="E65" s="40" t="s">
        <v>634</v>
      </c>
    </row>
    <row r="66" spans="1:5" ht="12.75">
      <c r="A66" t="s">
        <v>60</v>
      </c>
      <c r="E66" s="39" t="s">
        <v>635</v>
      </c>
    </row>
    <row r="67" spans="1:16" ht="12.75">
      <c r="A67" t="s">
        <v>50</v>
      </c>
      <c s="34" t="s">
        <v>110</v>
      </c>
      <c s="34" t="s">
        <v>234</v>
      </c>
      <c s="35" t="s">
        <v>5</v>
      </c>
      <c s="6" t="s">
        <v>235</v>
      </c>
      <c s="36" t="s">
        <v>69</v>
      </c>
      <c s="37">
        <v>1760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5</v>
      </c>
    </row>
    <row r="69" spans="1:5" ht="12.75">
      <c r="A69" s="35" t="s">
        <v>59</v>
      </c>
      <c r="E69" s="40" t="s">
        <v>634</v>
      </c>
    </row>
    <row r="70" spans="1:5" ht="12.75">
      <c r="A70" t="s">
        <v>60</v>
      </c>
      <c r="E70" s="39" t="s">
        <v>635</v>
      </c>
    </row>
    <row r="71" spans="1:16" ht="12.75">
      <c r="A71" t="s">
        <v>50</v>
      </c>
      <c s="34" t="s">
        <v>113</v>
      </c>
      <c s="34" t="s">
        <v>973</v>
      </c>
      <c s="35" t="s">
        <v>5</v>
      </c>
      <c s="6" t="s">
        <v>974</v>
      </c>
      <c s="36" t="s">
        <v>69</v>
      </c>
      <c s="37">
        <v>1760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5</v>
      </c>
    </row>
    <row r="73" spans="1:5" ht="12.75">
      <c r="A73" s="35" t="s">
        <v>59</v>
      </c>
      <c r="E73" s="40" t="s">
        <v>634</v>
      </c>
    </row>
    <row r="74" spans="1:5" ht="12.75">
      <c r="A74" t="s">
        <v>60</v>
      </c>
      <c r="E74" s="39" t="s">
        <v>635</v>
      </c>
    </row>
    <row r="75" spans="1:16" ht="25.5">
      <c r="A75" t="s">
        <v>50</v>
      </c>
      <c s="34" t="s">
        <v>116</v>
      </c>
      <c s="34" t="s">
        <v>975</v>
      </c>
      <c s="35" t="s">
        <v>5</v>
      </c>
      <c s="6" t="s">
        <v>976</v>
      </c>
      <c s="36" t="s">
        <v>69</v>
      </c>
      <c s="37">
        <v>11810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5</v>
      </c>
    </row>
    <row r="77" spans="1:5" ht="12.75">
      <c r="A77" s="35" t="s">
        <v>59</v>
      </c>
      <c r="E77" s="40" t="s">
        <v>634</v>
      </c>
    </row>
    <row r="78" spans="1:5" ht="12.75">
      <c r="A78" t="s">
        <v>60</v>
      </c>
      <c r="E78" s="39" t="s">
        <v>635</v>
      </c>
    </row>
    <row r="79" spans="1:16" ht="25.5">
      <c r="A79" t="s">
        <v>50</v>
      </c>
      <c s="34" t="s">
        <v>119</v>
      </c>
      <c s="34" t="s">
        <v>977</v>
      </c>
      <c s="35" t="s">
        <v>5</v>
      </c>
      <c s="6" t="s">
        <v>978</v>
      </c>
      <c s="36" t="s">
        <v>69</v>
      </c>
      <c s="37">
        <v>2125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634</v>
      </c>
    </row>
    <row r="82" spans="1:5" ht="12.75">
      <c r="A82" t="s">
        <v>60</v>
      </c>
      <c r="E82" s="39" t="s">
        <v>635</v>
      </c>
    </row>
    <row r="83" spans="1:16" ht="25.5">
      <c r="A83" t="s">
        <v>50</v>
      </c>
      <c s="34" t="s">
        <v>122</v>
      </c>
      <c s="34" t="s">
        <v>979</v>
      </c>
      <c s="35" t="s">
        <v>5</v>
      </c>
      <c s="6" t="s">
        <v>980</v>
      </c>
      <c s="36" t="s">
        <v>69</v>
      </c>
      <c s="37">
        <v>40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634</v>
      </c>
    </row>
    <row r="86" spans="1:5" ht="12.75">
      <c r="A86" t="s">
        <v>60</v>
      </c>
      <c r="E86" s="39" t="s">
        <v>635</v>
      </c>
    </row>
    <row r="87" spans="1:16" ht="12.75">
      <c r="A87" t="s">
        <v>50</v>
      </c>
      <c s="34" t="s">
        <v>125</v>
      </c>
      <c s="34" t="s">
        <v>836</v>
      </c>
      <c s="35" t="s">
        <v>5</v>
      </c>
      <c s="6" t="s">
        <v>837</v>
      </c>
      <c s="36" t="s">
        <v>69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634</v>
      </c>
    </row>
    <row r="90" spans="1:5" ht="12.75">
      <c r="A90" t="s">
        <v>60</v>
      </c>
      <c r="E90" s="39" t="s">
        <v>635</v>
      </c>
    </row>
    <row r="91" spans="1:16" ht="25.5">
      <c r="A91" t="s">
        <v>50</v>
      </c>
      <c s="34" t="s">
        <v>128</v>
      </c>
      <c s="34" t="s">
        <v>981</v>
      </c>
      <c s="35" t="s">
        <v>5</v>
      </c>
      <c s="6" t="s">
        <v>982</v>
      </c>
      <c s="36" t="s">
        <v>79</v>
      </c>
      <c s="37">
        <v>26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634</v>
      </c>
    </row>
    <row r="94" spans="1:5" ht="12.75">
      <c r="A94" t="s">
        <v>60</v>
      </c>
      <c r="E94" s="39" t="s">
        <v>635</v>
      </c>
    </row>
    <row r="95" spans="1:16" ht="25.5">
      <c r="A95" t="s">
        <v>50</v>
      </c>
      <c s="34" t="s">
        <v>179</v>
      </c>
      <c s="34" t="s">
        <v>983</v>
      </c>
      <c s="35" t="s">
        <v>5</v>
      </c>
      <c s="6" t="s">
        <v>984</v>
      </c>
      <c s="36" t="s">
        <v>79</v>
      </c>
      <c s="37">
        <v>62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634</v>
      </c>
    </row>
    <row r="98" spans="1:5" ht="12.75">
      <c r="A98" t="s">
        <v>60</v>
      </c>
      <c r="E98" s="39" t="s">
        <v>635</v>
      </c>
    </row>
    <row r="99" spans="1:16" ht="12.75">
      <c r="A99" t="s">
        <v>50</v>
      </c>
      <c s="34" t="s">
        <v>180</v>
      </c>
      <c s="34" t="s">
        <v>985</v>
      </c>
      <c s="35" t="s">
        <v>5</v>
      </c>
      <c s="6" t="s">
        <v>986</v>
      </c>
      <c s="36" t="s">
        <v>79</v>
      </c>
      <c s="37">
        <v>50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12.75">
      <c r="A100" s="35" t="s">
        <v>57</v>
      </c>
      <c r="E100" s="39" t="s">
        <v>5</v>
      </c>
    </row>
    <row r="101" spans="1:5" ht="12.75">
      <c r="A101" s="35" t="s">
        <v>59</v>
      </c>
      <c r="E101" s="40" t="s">
        <v>634</v>
      </c>
    </row>
    <row r="102" spans="1:5" ht="12.75">
      <c r="A102" t="s">
        <v>60</v>
      </c>
      <c r="E102" s="39" t="s">
        <v>635</v>
      </c>
    </row>
    <row r="103" spans="1:16" ht="12.75">
      <c r="A103" t="s">
        <v>50</v>
      </c>
      <c s="34" t="s">
        <v>184</v>
      </c>
      <c s="34" t="s">
        <v>987</v>
      </c>
      <c s="35" t="s">
        <v>5</v>
      </c>
      <c s="6" t="s">
        <v>988</v>
      </c>
      <c s="36" t="s">
        <v>79</v>
      </c>
      <c s="37">
        <v>100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634</v>
      </c>
    </row>
    <row r="106" spans="1:5" ht="12.75">
      <c r="A106" t="s">
        <v>60</v>
      </c>
      <c r="E106" s="39" t="s">
        <v>635</v>
      </c>
    </row>
    <row r="107" spans="1:16" ht="25.5">
      <c r="A107" t="s">
        <v>50</v>
      </c>
      <c s="34" t="s">
        <v>187</v>
      </c>
      <c s="34" t="s">
        <v>164</v>
      </c>
      <c s="35" t="s">
        <v>5</v>
      </c>
      <c s="6" t="s">
        <v>165</v>
      </c>
      <c s="36" t="s">
        <v>79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634</v>
      </c>
    </row>
    <row r="110" spans="1:5" ht="12.75">
      <c r="A110" t="s">
        <v>60</v>
      </c>
      <c r="E110" s="39" t="s">
        <v>635</v>
      </c>
    </row>
    <row r="111" spans="1:16" ht="12.75">
      <c r="A111" t="s">
        <v>50</v>
      </c>
      <c s="34" t="s">
        <v>190</v>
      </c>
      <c s="34" t="s">
        <v>989</v>
      </c>
      <c s="35" t="s">
        <v>5</v>
      </c>
      <c s="6" t="s">
        <v>990</v>
      </c>
      <c s="36" t="s">
        <v>69</v>
      </c>
      <c s="37">
        <v>11075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634</v>
      </c>
    </row>
    <row r="114" spans="1:5" ht="12.75">
      <c r="A114" t="s">
        <v>60</v>
      </c>
      <c r="E114" s="39" t="s">
        <v>635</v>
      </c>
    </row>
    <row r="115" spans="1:16" ht="12.75">
      <c r="A115" t="s">
        <v>50</v>
      </c>
      <c s="34" t="s">
        <v>193</v>
      </c>
      <c s="34" t="s">
        <v>991</v>
      </c>
      <c s="35" t="s">
        <v>5</v>
      </c>
      <c s="6" t="s">
        <v>992</v>
      </c>
      <c s="36" t="s">
        <v>69</v>
      </c>
      <c s="37">
        <v>2095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5</v>
      </c>
    </row>
    <row r="117" spans="1:5" ht="12.75">
      <c r="A117" s="35" t="s">
        <v>59</v>
      </c>
      <c r="E117" s="40" t="s">
        <v>634</v>
      </c>
    </row>
    <row r="118" spans="1:5" ht="12.75">
      <c r="A118" t="s">
        <v>60</v>
      </c>
      <c r="E118" s="39" t="s">
        <v>635</v>
      </c>
    </row>
    <row r="119" spans="1:16" ht="12.75">
      <c r="A119" t="s">
        <v>50</v>
      </c>
      <c s="34" t="s">
        <v>196</v>
      </c>
      <c s="34" t="s">
        <v>993</v>
      </c>
      <c s="35" t="s">
        <v>5</v>
      </c>
      <c s="6" t="s">
        <v>994</v>
      </c>
      <c s="36" t="s">
        <v>69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634</v>
      </c>
    </row>
    <row r="122" spans="1:5" ht="12.75">
      <c r="A122" t="s">
        <v>60</v>
      </c>
      <c r="E122" s="39" t="s">
        <v>635</v>
      </c>
    </row>
    <row r="123" spans="1:16" ht="12.75">
      <c r="A123" t="s">
        <v>50</v>
      </c>
      <c s="34" t="s">
        <v>199</v>
      </c>
      <c s="34" t="s">
        <v>995</v>
      </c>
      <c s="35" t="s">
        <v>5</v>
      </c>
      <c s="6" t="s">
        <v>996</v>
      </c>
      <c s="36" t="s">
        <v>144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634</v>
      </c>
    </row>
    <row r="126" spans="1:5" ht="12.75">
      <c r="A126" t="s">
        <v>60</v>
      </c>
      <c r="E126" s="39" t="s">
        <v>635</v>
      </c>
    </row>
    <row r="127" spans="1:16" ht="25.5">
      <c r="A127" t="s">
        <v>50</v>
      </c>
      <c s="34" t="s">
        <v>202</v>
      </c>
      <c s="34" t="s">
        <v>997</v>
      </c>
      <c s="35" t="s">
        <v>5</v>
      </c>
      <c s="6" t="s">
        <v>998</v>
      </c>
      <c s="36" t="s">
        <v>183</v>
      </c>
      <c s="37">
        <v>23.94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634</v>
      </c>
    </row>
    <row r="130" spans="1:5" ht="89.25">
      <c r="A130" t="s">
        <v>60</v>
      </c>
      <c r="E130" s="39" t="s">
        <v>999</v>
      </c>
    </row>
    <row r="131" spans="1:16" ht="38.25">
      <c r="A131" t="s">
        <v>50</v>
      </c>
      <c s="34" t="s">
        <v>205</v>
      </c>
      <c s="34" t="s">
        <v>1000</v>
      </c>
      <c s="35" t="s">
        <v>5</v>
      </c>
      <c s="6" t="s">
        <v>1001</v>
      </c>
      <c s="36" t="s">
        <v>144</v>
      </c>
      <c s="37">
        <v>75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2.75">
      <c r="A133" s="35" t="s">
        <v>59</v>
      </c>
      <c r="E133" s="40" t="s">
        <v>634</v>
      </c>
    </row>
    <row r="134" spans="1:5" ht="409.5">
      <c r="A134" t="s">
        <v>60</v>
      </c>
      <c r="E134" s="39" t="s">
        <v>1002</v>
      </c>
    </row>
    <row r="135" spans="1:16" ht="25.5">
      <c r="A135" t="s">
        <v>50</v>
      </c>
      <c s="34" t="s">
        <v>208</v>
      </c>
      <c s="34" t="s">
        <v>1003</v>
      </c>
      <c s="35" t="s">
        <v>5</v>
      </c>
      <c s="6" t="s">
        <v>1004</v>
      </c>
      <c s="36" t="s">
        <v>144</v>
      </c>
      <c s="37">
        <v>1190.7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56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25.5">
      <c r="A137" s="35" t="s">
        <v>59</v>
      </c>
      <c r="E137" s="40" t="s">
        <v>1005</v>
      </c>
    </row>
    <row r="138" spans="1:5" ht="12.75">
      <c r="A138" t="s">
        <v>60</v>
      </c>
      <c r="E138" s="39" t="s">
        <v>635</v>
      </c>
    </row>
    <row r="139" spans="1:16" ht="25.5">
      <c r="A139" t="s">
        <v>50</v>
      </c>
      <c s="34" t="s">
        <v>211</v>
      </c>
      <c s="34" t="s">
        <v>1006</v>
      </c>
      <c s="35" t="s">
        <v>5</v>
      </c>
      <c s="6" t="s">
        <v>1007</v>
      </c>
      <c s="36" t="s">
        <v>79</v>
      </c>
      <c s="37">
        <v>30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56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634</v>
      </c>
    </row>
    <row r="142" spans="1:5" ht="76.5">
      <c r="A142" t="s">
        <v>60</v>
      </c>
      <c r="E142" s="39" t="s">
        <v>1008</v>
      </c>
    </row>
    <row r="143" spans="1:16" ht="12.75">
      <c r="A143" t="s">
        <v>50</v>
      </c>
      <c s="34" t="s">
        <v>214</v>
      </c>
      <c s="34" t="s">
        <v>1009</v>
      </c>
      <c s="35" t="s">
        <v>5</v>
      </c>
      <c s="6" t="s">
        <v>1010</v>
      </c>
      <c s="36" t="s">
        <v>183</v>
      </c>
      <c s="37">
        <v>23.94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56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634</v>
      </c>
    </row>
    <row r="146" spans="1:5" ht="76.5">
      <c r="A146" t="s">
        <v>60</v>
      </c>
      <c r="E146" s="39" t="s">
        <v>1011</v>
      </c>
    </row>
    <row r="147" spans="1:16" ht="12.75">
      <c r="A147" t="s">
        <v>50</v>
      </c>
      <c s="34" t="s">
        <v>217</v>
      </c>
      <c s="34" t="s">
        <v>1012</v>
      </c>
      <c s="35" t="s">
        <v>5</v>
      </c>
      <c s="6" t="s">
        <v>1013</v>
      </c>
      <c s="36" t="s">
        <v>183</v>
      </c>
      <c s="37">
        <v>23.94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56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634</v>
      </c>
    </row>
    <row r="150" spans="1:5" ht="89.25">
      <c r="A150" t="s">
        <v>60</v>
      </c>
      <c r="E150" s="39" t="s">
        <v>1014</v>
      </c>
    </row>
    <row r="151" spans="1:16" ht="25.5">
      <c r="A151" t="s">
        <v>50</v>
      </c>
      <c s="34" t="s">
        <v>220</v>
      </c>
      <c s="34" t="s">
        <v>1015</v>
      </c>
      <c s="35" t="s">
        <v>5</v>
      </c>
      <c s="6" t="s">
        <v>1016</v>
      </c>
      <c s="36" t="s">
        <v>69</v>
      </c>
      <c s="37">
        <v>1080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56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634</v>
      </c>
    </row>
    <row r="154" spans="1:5" ht="102">
      <c r="A154" t="s">
        <v>60</v>
      </c>
      <c r="E154" s="39" t="s">
        <v>1017</v>
      </c>
    </row>
    <row r="155" spans="1:16" ht="12.75">
      <c r="A155" t="s">
        <v>50</v>
      </c>
      <c s="34" t="s">
        <v>223</v>
      </c>
      <c s="34" t="s">
        <v>1018</v>
      </c>
      <c s="35" t="s">
        <v>5</v>
      </c>
      <c s="6" t="s">
        <v>1019</v>
      </c>
      <c s="36" t="s">
        <v>69</v>
      </c>
      <c s="37">
        <v>1045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56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634</v>
      </c>
    </row>
    <row r="158" spans="1:5" ht="102">
      <c r="A158" t="s">
        <v>60</v>
      </c>
      <c r="E158" s="39" t="s">
        <v>1017</v>
      </c>
    </row>
    <row r="159" spans="1:16" ht="38.25">
      <c r="A159" t="s">
        <v>50</v>
      </c>
      <c s="34" t="s">
        <v>226</v>
      </c>
      <c s="34" t="s">
        <v>1020</v>
      </c>
      <c s="35" t="s">
        <v>5</v>
      </c>
      <c s="6" t="s">
        <v>1021</v>
      </c>
      <c s="36" t="s">
        <v>69</v>
      </c>
      <c s="37">
        <v>725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56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634</v>
      </c>
    </row>
    <row r="162" spans="1:5" ht="102">
      <c r="A162" t="s">
        <v>60</v>
      </c>
      <c r="E162" s="39" t="s">
        <v>1022</v>
      </c>
    </row>
    <row r="163" spans="1:16" ht="25.5">
      <c r="A163" t="s">
        <v>50</v>
      </c>
      <c s="34" t="s">
        <v>227</v>
      </c>
      <c s="34" t="s">
        <v>1023</v>
      </c>
      <c s="35" t="s">
        <v>5</v>
      </c>
      <c s="6" t="s">
        <v>1024</v>
      </c>
      <c s="36" t="s">
        <v>69</v>
      </c>
      <c s="37">
        <v>100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56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1025</v>
      </c>
    </row>
    <row r="166" spans="1:5" ht="102">
      <c r="A166" t="s">
        <v>60</v>
      </c>
      <c r="E166" s="39" t="s">
        <v>1022</v>
      </c>
    </row>
    <row r="167" spans="1:13" ht="12.75">
      <c r="A167" t="s">
        <v>47</v>
      </c>
      <c r="C167" s="31" t="s">
        <v>28</v>
      </c>
      <c r="E167" s="33" t="s">
        <v>1026</v>
      </c>
      <c r="J167" s="32">
        <f>0</f>
      </c>
      <c s="32">
        <f>0</f>
      </c>
      <c s="32">
        <f>0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+L476+L480+L484+L488+L492+L496+L500+L504+L508+L512+L516+L520+L524+L528+L532+L536+L540+L544+L548+L552+L556+L560+L564+L568+L572+L576+L580+L584+L588+L592+L596+L600+L604+L608+L612+L616+L620+L624+L628+L632+L636</f>
      </c>
      <c s="32">
        <f>0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+M476+M480+M484+M488+M492+M496+M500+M504+M508+M512+M516+M520+M524+M528+M532+M536+M540+M544+M548+M552+M556+M560+M564+M568+M572+M576+M580+M584+M588+M592+M596+M600+M604+M608+M612+M616+M620+M624+M628+M632+M636</f>
      </c>
    </row>
    <row r="168" spans="1:16" ht="25.5">
      <c r="A168" t="s">
        <v>50</v>
      </c>
      <c s="34" t="s">
        <v>228</v>
      </c>
      <c s="34" t="s">
        <v>834</v>
      </c>
      <c s="35" t="s">
        <v>5</v>
      </c>
      <c s="6" t="s">
        <v>835</v>
      </c>
      <c s="36" t="s">
        <v>69</v>
      </c>
      <c s="37">
        <v>450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5</v>
      </c>
    </row>
    <row r="170" spans="1:5" ht="12.75">
      <c r="A170" s="35" t="s">
        <v>59</v>
      </c>
      <c r="E170" s="40" t="s">
        <v>634</v>
      </c>
    </row>
    <row r="171" spans="1:5" ht="12.75">
      <c r="A171" t="s">
        <v>60</v>
      </c>
      <c r="E171" s="39" t="s">
        <v>635</v>
      </c>
    </row>
    <row r="172" spans="1:16" ht="12.75">
      <c r="A172" t="s">
        <v>50</v>
      </c>
      <c s="34" t="s">
        <v>231</v>
      </c>
      <c s="34" t="s">
        <v>1027</v>
      </c>
      <c s="35" t="s">
        <v>5</v>
      </c>
      <c s="6" t="s">
        <v>1028</v>
      </c>
      <c s="36" t="s">
        <v>79</v>
      </c>
      <c s="37">
        <v>63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634</v>
      </c>
    </row>
    <row r="175" spans="1:5" ht="12.75">
      <c r="A175" t="s">
        <v>60</v>
      </c>
      <c r="E175" s="39" t="s">
        <v>635</v>
      </c>
    </row>
    <row r="176" spans="1:16" ht="12.75">
      <c r="A176" t="s">
        <v>50</v>
      </c>
      <c s="34" t="s">
        <v>232</v>
      </c>
      <c s="34" t="s">
        <v>757</v>
      </c>
      <c s="35" t="s">
        <v>5</v>
      </c>
      <c s="6" t="s">
        <v>758</v>
      </c>
      <c s="36" t="s">
        <v>79</v>
      </c>
      <c s="37">
        <v>63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634</v>
      </c>
    </row>
    <row r="179" spans="1:5" ht="12.75">
      <c r="A179" t="s">
        <v>60</v>
      </c>
      <c r="E179" s="39" t="s">
        <v>635</v>
      </c>
    </row>
    <row r="180" spans="1:16" ht="25.5">
      <c r="A180" t="s">
        <v>50</v>
      </c>
      <c s="34" t="s">
        <v>233</v>
      </c>
      <c s="34" t="s">
        <v>759</v>
      </c>
      <c s="35" t="s">
        <v>5</v>
      </c>
      <c s="6" t="s">
        <v>760</v>
      </c>
      <c s="36" t="s">
        <v>69</v>
      </c>
      <c s="37">
        <v>315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634</v>
      </c>
    </row>
    <row r="183" spans="1:5" ht="12.75">
      <c r="A183" t="s">
        <v>60</v>
      </c>
      <c r="E183" s="39" t="s">
        <v>635</v>
      </c>
    </row>
    <row r="184" spans="1:16" ht="25.5">
      <c r="A184" t="s">
        <v>50</v>
      </c>
      <c s="34" t="s">
        <v>293</v>
      </c>
      <c s="34" t="s">
        <v>763</v>
      </c>
      <c s="35" t="s">
        <v>5</v>
      </c>
      <c s="6" t="s">
        <v>764</v>
      </c>
      <c s="36" t="s">
        <v>79</v>
      </c>
      <c s="37">
        <v>126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5</v>
      </c>
    </row>
    <row r="186" spans="1:5" ht="12.75">
      <c r="A186" s="35" t="s">
        <v>59</v>
      </c>
      <c r="E186" s="40" t="s">
        <v>634</v>
      </c>
    </row>
    <row r="187" spans="1:5" ht="12.75">
      <c r="A187" t="s">
        <v>60</v>
      </c>
      <c r="E187" s="39" t="s">
        <v>635</v>
      </c>
    </row>
    <row r="188" spans="1:16" ht="12.75">
      <c r="A188" t="s">
        <v>50</v>
      </c>
      <c s="34" t="s">
        <v>296</v>
      </c>
      <c s="34" t="s">
        <v>1029</v>
      </c>
      <c s="35" t="s">
        <v>5</v>
      </c>
      <c s="6" t="s">
        <v>1030</v>
      </c>
      <c s="36" t="s">
        <v>1031</v>
      </c>
      <c s="37">
        <v>0.6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634</v>
      </c>
    </row>
    <row r="191" spans="1:5" ht="12.75">
      <c r="A191" t="s">
        <v>60</v>
      </c>
      <c r="E191" s="39" t="s">
        <v>635</v>
      </c>
    </row>
    <row r="192" spans="1:16" ht="12.75">
      <c r="A192" t="s">
        <v>50</v>
      </c>
      <c s="34" t="s">
        <v>299</v>
      </c>
      <c s="34" t="s">
        <v>1032</v>
      </c>
      <c s="35" t="s">
        <v>5</v>
      </c>
      <c s="6" t="s">
        <v>1033</v>
      </c>
      <c s="36" t="s">
        <v>1031</v>
      </c>
      <c s="37">
        <v>85.25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634</v>
      </c>
    </row>
    <row r="195" spans="1:5" ht="12.75">
      <c r="A195" t="s">
        <v>60</v>
      </c>
      <c r="E195" s="39" t="s">
        <v>635</v>
      </c>
    </row>
    <row r="196" spans="1:16" ht="25.5">
      <c r="A196" t="s">
        <v>50</v>
      </c>
      <c s="34" t="s">
        <v>302</v>
      </c>
      <c s="34" t="s">
        <v>1034</v>
      </c>
      <c s="35" t="s">
        <v>5</v>
      </c>
      <c s="6" t="s">
        <v>1035</v>
      </c>
      <c s="36" t="s">
        <v>69</v>
      </c>
      <c s="37">
        <v>1000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634</v>
      </c>
    </row>
    <row r="199" spans="1:5" ht="12.75">
      <c r="A199" t="s">
        <v>60</v>
      </c>
      <c r="E199" s="39" t="s">
        <v>635</v>
      </c>
    </row>
    <row r="200" spans="1:16" ht="25.5">
      <c r="A200" t="s">
        <v>50</v>
      </c>
      <c s="34" t="s">
        <v>305</v>
      </c>
      <c s="34" t="s">
        <v>1036</v>
      </c>
      <c s="35" t="s">
        <v>5</v>
      </c>
      <c s="6" t="s">
        <v>1037</v>
      </c>
      <c s="36" t="s">
        <v>69</v>
      </c>
      <c s="37">
        <v>18585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634</v>
      </c>
    </row>
    <row r="203" spans="1:5" ht="12.75">
      <c r="A203" t="s">
        <v>60</v>
      </c>
      <c r="E203" s="39" t="s">
        <v>635</v>
      </c>
    </row>
    <row r="204" spans="1:16" ht="12.75">
      <c r="A204" t="s">
        <v>50</v>
      </c>
      <c s="34" t="s">
        <v>308</v>
      </c>
      <c s="34" t="s">
        <v>1038</v>
      </c>
      <c s="35" t="s">
        <v>5</v>
      </c>
      <c s="6" t="s">
        <v>1039</v>
      </c>
      <c s="36" t="s">
        <v>1031</v>
      </c>
      <c s="37">
        <v>0.4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634</v>
      </c>
    </row>
    <row r="207" spans="1:5" ht="12.75">
      <c r="A207" t="s">
        <v>60</v>
      </c>
      <c r="E207" s="39" t="s">
        <v>635</v>
      </c>
    </row>
    <row r="208" spans="1:16" ht="12.75">
      <c r="A208" t="s">
        <v>50</v>
      </c>
      <c s="34" t="s">
        <v>311</v>
      </c>
      <c s="34" t="s">
        <v>1040</v>
      </c>
      <c s="35" t="s">
        <v>5</v>
      </c>
      <c s="6" t="s">
        <v>1041</v>
      </c>
      <c s="36" t="s">
        <v>1031</v>
      </c>
      <c s="37">
        <v>101.4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70</v>
      </c>
      <c>
        <f>(M208*21)/100</f>
      </c>
      <c t="s">
        <v>28</v>
      </c>
    </row>
    <row r="209" spans="1:5" ht="12.75">
      <c r="A209" s="35" t="s">
        <v>57</v>
      </c>
      <c r="E209" s="39" t="s">
        <v>5</v>
      </c>
    </row>
    <row r="210" spans="1:5" ht="12.75">
      <c r="A210" s="35" t="s">
        <v>59</v>
      </c>
      <c r="E210" s="40" t="s">
        <v>634</v>
      </c>
    </row>
    <row r="211" spans="1:5" ht="12.75">
      <c r="A211" t="s">
        <v>60</v>
      </c>
      <c r="E211" s="39" t="s">
        <v>635</v>
      </c>
    </row>
    <row r="212" spans="1:16" ht="25.5">
      <c r="A212" t="s">
        <v>50</v>
      </c>
      <c s="34" t="s">
        <v>314</v>
      </c>
      <c s="34" t="s">
        <v>1042</v>
      </c>
      <c s="35" t="s">
        <v>5</v>
      </c>
      <c s="6" t="s">
        <v>1043</v>
      </c>
      <c s="36" t="s">
        <v>69</v>
      </c>
      <c s="37">
        <v>100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70</v>
      </c>
      <c>
        <f>(M212*21)/100</f>
      </c>
      <c t="s">
        <v>28</v>
      </c>
    </row>
    <row r="213" spans="1:5" ht="12.75">
      <c r="A213" s="35" t="s">
        <v>57</v>
      </c>
      <c r="E213" s="39" t="s">
        <v>5</v>
      </c>
    </row>
    <row r="214" spans="1:5" ht="12.75">
      <c r="A214" s="35" t="s">
        <v>59</v>
      </c>
      <c r="E214" s="40" t="s">
        <v>634</v>
      </c>
    </row>
    <row r="215" spans="1:5" ht="12.75">
      <c r="A215" t="s">
        <v>60</v>
      </c>
      <c r="E215" s="39" t="s">
        <v>635</v>
      </c>
    </row>
    <row r="216" spans="1:16" ht="25.5">
      <c r="A216" t="s">
        <v>50</v>
      </c>
      <c s="34" t="s">
        <v>317</v>
      </c>
      <c s="34" t="s">
        <v>1044</v>
      </c>
      <c s="35" t="s">
        <v>5</v>
      </c>
      <c s="6" t="s">
        <v>1045</v>
      </c>
      <c s="36" t="s">
        <v>69</v>
      </c>
      <c s="37">
        <v>100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70</v>
      </c>
      <c>
        <f>(M216*21)/100</f>
      </c>
      <c t="s">
        <v>28</v>
      </c>
    </row>
    <row r="217" spans="1:5" ht="12.75">
      <c r="A217" s="35" t="s">
        <v>57</v>
      </c>
      <c r="E217" s="39" t="s">
        <v>5</v>
      </c>
    </row>
    <row r="218" spans="1:5" ht="12.75">
      <c r="A218" s="35" t="s">
        <v>59</v>
      </c>
      <c r="E218" s="40" t="s">
        <v>634</v>
      </c>
    </row>
    <row r="219" spans="1:5" ht="12.75">
      <c r="A219" t="s">
        <v>60</v>
      </c>
      <c r="E219" s="39" t="s">
        <v>635</v>
      </c>
    </row>
    <row r="220" spans="1:16" ht="12.75">
      <c r="A220" t="s">
        <v>50</v>
      </c>
      <c s="34" t="s">
        <v>320</v>
      </c>
      <c s="34" t="s">
        <v>1046</v>
      </c>
      <c s="35" t="s">
        <v>5</v>
      </c>
      <c s="6" t="s">
        <v>1047</v>
      </c>
      <c s="36" t="s">
        <v>1048</v>
      </c>
      <c s="37">
        <v>456.66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70</v>
      </c>
      <c>
        <f>(M220*21)/100</f>
      </c>
      <c t="s">
        <v>28</v>
      </c>
    </row>
    <row r="221" spans="1:5" ht="12.75">
      <c r="A221" s="35" t="s">
        <v>57</v>
      </c>
      <c r="E221" s="39" t="s">
        <v>5</v>
      </c>
    </row>
    <row r="222" spans="1:5" ht="12.75">
      <c r="A222" s="35" t="s">
        <v>59</v>
      </c>
      <c r="E222" s="40" t="s">
        <v>634</v>
      </c>
    </row>
    <row r="223" spans="1:5" ht="12.75">
      <c r="A223" t="s">
        <v>60</v>
      </c>
      <c r="E223" s="39" t="s">
        <v>635</v>
      </c>
    </row>
    <row r="224" spans="1:16" ht="12.75">
      <c r="A224" t="s">
        <v>50</v>
      </c>
      <c s="34" t="s">
        <v>323</v>
      </c>
      <c s="34" t="s">
        <v>1049</v>
      </c>
      <c s="35" t="s">
        <v>5</v>
      </c>
      <c s="6" t="s">
        <v>1050</v>
      </c>
      <c s="36" t="s">
        <v>1048</v>
      </c>
      <c s="37">
        <v>1878.36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70</v>
      </c>
      <c>
        <f>(M224*21)/100</f>
      </c>
      <c t="s">
        <v>28</v>
      </c>
    </row>
    <row r="225" spans="1:5" ht="12.75">
      <c r="A225" s="35" t="s">
        <v>57</v>
      </c>
      <c r="E225" s="39" t="s">
        <v>5</v>
      </c>
    </row>
    <row r="226" spans="1:5" ht="12.75">
      <c r="A226" s="35" t="s">
        <v>59</v>
      </c>
      <c r="E226" s="40" t="s">
        <v>634</v>
      </c>
    </row>
    <row r="227" spans="1:5" ht="12.75">
      <c r="A227" t="s">
        <v>60</v>
      </c>
      <c r="E227" s="39" t="s">
        <v>635</v>
      </c>
    </row>
    <row r="228" spans="1:16" ht="12.75">
      <c r="A228" t="s">
        <v>50</v>
      </c>
      <c s="34" t="s">
        <v>327</v>
      </c>
      <c s="34" t="s">
        <v>1051</v>
      </c>
      <c s="35" t="s">
        <v>5</v>
      </c>
      <c s="6" t="s">
        <v>1052</v>
      </c>
      <c s="36" t="s">
        <v>69</v>
      </c>
      <c s="37">
        <v>2625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70</v>
      </c>
      <c>
        <f>(M228*21)/100</f>
      </c>
      <c t="s">
        <v>28</v>
      </c>
    </row>
    <row r="229" spans="1:5" ht="12.75">
      <c r="A229" s="35" t="s">
        <v>57</v>
      </c>
      <c r="E229" s="39" t="s">
        <v>5</v>
      </c>
    </row>
    <row r="230" spans="1:5" ht="12.75">
      <c r="A230" s="35" t="s">
        <v>59</v>
      </c>
      <c r="E230" s="40" t="s">
        <v>634</v>
      </c>
    </row>
    <row r="231" spans="1:5" ht="12.75">
      <c r="A231" t="s">
        <v>60</v>
      </c>
      <c r="E231" s="39" t="s">
        <v>635</v>
      </c>
    </row>
    <row r="232" spans="1:16" ht="12.75">
      <c r="A232" t="s">
        <v>50</v>
      </c>
      <c s="34" t="s">
        <v>330</v>
      </c>
      <c s="34" t="s">
        <v>1053</v>
      </c>
      <c s="35" t="s">
        <v>5</v>
      </c>
      <c s="6" t="s">
        <v>1054</v>
      </c>
      <c s="36" t="s">
        <v>69</v>
      </c>
      <c s="37">
        <v>22720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70</v>
      </c>
      <c>
        <f>(M232*21)/100</f>
      </c>
      <c t="s">
        <v>28</v>
      </c>
    </row>
    <row r="233" spans="1:5" ht="12.75">
      <c r="A233" s="35" t="s">
        <v>57</v>
      </c>
      <c r="E233" s="39" t="s">
        <v>5</v>
      </c>
    </row>
    <row r="234" spans="1:5" ht="12.75">
      <c r="A234" s="35" t="s">
        <v>59</v>
      </c>
      <c r="E234" s="40" t="s">
        <v>634</v>
      </c>
    </row>
    <row r="235" spans="1:5" ht="12.75">
      <c r="A235" t="s">
        <v>60</v>
      </c>
      <c r="E235" s="39" t="s">
        <v>635</v>
      </c>
    </row>
    <row r="236" spans="1:16" ht="12.75">
      <c r="A236" t="s">
        <v>50</v>
      </c>
      <c s="34" t="s">
        <v>333</v>
      </c>
      <c s="34" t="s">
        <v>1055</v>
      </c>
      <c s="35" t="s">
        <v>5</v>
      </c>
      <c s="6" t="s">
        <v>1056</v>
      </c>
      <c s="36" t="s">
        <v>79</v>
      </c>
      <c s="37">
        <v>65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70</v>
      </c>
      <c>
        <f>(M236*21)/100</f>
      </c>
      <c t="s">
        <v>28</v>
      </c>
    </row>
    <row r="237" spans="1:5" ht="12.75">
      <c r="A237" s="35" t="s">
        <v>57</v>
      </c>
      <c r="E237" s="39" t="s">
        <v>5</v>
      </c>
    </row>
    <row r="238" spans="1:5" ht="12.75">
      <c r="A238" s="35" t="s">
        <v>59</v>
      </c>
      <c r="E238" s="40" t="s">
        <v>634</v>
      </c>
    </row>
    <row r="239" spans="1:5" ht="12.75">
      <c r="A239" t="s">
        <v>60</v>
      </c>
      <c r="E239" s="39" t="s">
        <v>635</v>
      </c>
    </row>
    <row r="240" spans="1:16" ht="12.75">
      <c r="A240" t="s">
        <v>50</v>
      </c>
      <c s="34" t="s">
        <v>336</v>
      </c>
      <c s="34" t="s">
        <v>1057</v>
      </c>
      <c s="35" t="s">
        <v>5</v>
      </c>
      <c s="6" t="s">
        <v>1058</v>
      </c>
      <c s="36" t="s">
        <v>79</v>
      </c>
      <c s="37">
        <v>12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70</v>
      </c>
      <c>
        <f>(M240*21)/100</f>
      </c>
      <c t="s">
        <v>28</v>
      </c>
    </row>
    <row r="241" spans="1:5" ht="12.75">
      <c r="A241" s="35" t="s">
        <v>57</v>
      </c>
      <c r="E241" s="39" t="s">
        <v>5</v>
      </c>
    </row>
    <row r="242" spans="1:5" ht="12.75">
      <c r="A242" s="35" t="s">
        <v>59</v>
      </c>
      <c r="E242" s="40" t="s">
        <v>634</v>
      </c>
    </row>
    <row r="243" spans="1:5" ht="12.75">
      <c r="A243" t="s">
        <v>60</v>
      </c>
      <c r="E243" s="39" t="s">
        <v>635</v>
      </c>
    </row>
    <row r="244" spans="1:16" ht="12.75">
      <c r="A244" t="s">
        <v>50</v>
      </c>
      <c s="34" t="s">
        <v>339</v>
      </c>
      <c s="34" t="s">
        <v>1059</v>
      </c>
      <c s="35" t="s">
        <v>5</v>
      </c>
      <c s="6" t="s">
        <v>1060</v>
      </c>
      <c s="36" t="s">
        <v>79</v>
      </c>
      <c s="37">
        <v>14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70</v>
      </c>
      <c>
        <f>(M244*21)/100</f>
      </c>
      <c t="s">
        <v>28</v>
      </c>
    </row>
    <row r="245" spans="1:5" ht="12.75">
      <c r="A245" s="35" t="s">
        <v>57</v>
      </c>
      <c r="E245" s="39" t="s">
        <v>5</v>
      </c>
    </row>
    <row r="246" spans="1:5" ht="12.75">
      <c r="A246" s="35" t="s">
        <v>59</v>
      </c>
      <c r="E246" s="40" t="s">
        <v>634</v>
      </c>
    </row>
    <row r="247" spans="1:5" ht="12.75">
      <c r="A247" t="s">
        <v>60</v>
      </c>
      <c r="E247" s="39" t="s">
        <v>635</v>
      </c>
    </row>
    <row r="248" spans="1:16" ht="12.75">
      <c r="A248" t="s">
        <v>50</v>
      </c>
      <c s="34" t="s">
        <v>342</v>
      </c>
      <c s="34" t="s">
        <v>1061</v>
      </c>
      <c s="35" t="s">
        <v>5</v>
      </c>
      <c s="6" t="s">
        <v>1062</v>
      </c>
      <c s="36" t="s">
        <v>79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70</v>
      </c>
      <c>
        <f>(M248*21)/100</f>
      </c>
      <c t="s">
        <v>28</v>
      </c>
    </row>
    <row r="249" spans="1:5" ht="12.75">
      <c r="A249" s="35" t="s">
        <v>57</v>
      </c>
      <c r="E249" s="39" t="s">
        <v>5</v>
      </c>
    </row>
    <row r="250" spans="1:5" ht="12.75">
      <c r="A250" s="35" t="s">
        <v>59</v>
      </c>
      <c r="E250" s="40" t="s">
        <v>634</v>
      </c>
    </row>
    <row r="251" spans="1:5" ht="12.75">
      <c r="A251" t="s">
        <v>60</v>
      </c>
      <c r="E251" s="39" t="s">
        <v>635</v>
      </c>
    </row>
    <row r="252" spans="1:16" ht="12.75">
      <c r="A252" t="s">
        <v>50</v>
      </c>
      <c s="34" t="s">
        <v>343</v>
      </c>
      <c s="34" t="s">
        <v>1063</v>
      </c>
      <c s="35" t="s">
        <v>5</v>
      </c>
      <c s="6" t="s">
        <v>1064</v>
      </c>
      <c s="36" t="s">
        <v>69</v>
      </c>
      <c s="37">
        <v>42355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70</v>
      </c>
      <c>
        <f>(M252*21)/100</f>
      </c>
      <c t="s">
        <v>28</v>
      </c>
    </row>
    <row r="253" spans="1:5" ht="12.75">
      <c r="A253" s="35" t="s">
        <v>57</v>
      </c>
      <c r="E253" s="39" t="s">
        <v>5</v>
      </c>
    </row>
    <row r="254" spans="1:5" ht="12.75">
      <c r="A254" s="35" t="s">
        <v>59</v>
      </c>
      <c r="E254" s="40" t="s">
        <v>634</v>
      </c>
    </row>
    <row r="255" spans="1:5" ht="12.75">
      <c r="A255" t="s">
        <v>60</v>
      </c>
      <c r="E255" s="39" t="s">
        <v>635</v>
      </c>
    </row>
    <row r="256" spans="1:16" ht="12.75">
      <c r="A256" t="s">
        <v>50</v>
      </c>
      <c s="34" t="s">
        <v>346</v>
      </c>
      <c s="34" t="s">
        <v>1065</v>
      </c>
      <c s="35" t="s">
        <v>5</v>
      </c>
      <c s="6" t="s">
        <v>1066</v>
      </c>
      <c s="36" t="s">
        <v>69</v>
      </c>
      <c s="37">
        <v>1500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70</v>
      </c>
      <c>
        <f>(M256*21)/100</f>
      </c>
      <c t="s">
        <v>28</v>
      </c>
    </row>
    <row r="257" spans="1:5" ht="12.75">
      <c r="A257" s="35" t="s">
        <v>57</v>
      </c>
      <c r="E257" s="39" t="s">
        <v>5</v>
      </c>
    </row>
    <row r="258" spans="1:5" ht="12.75">
      <c r="A258" s="35" t="s">
        <v>59</v>
      </c>
      <c r="E258" s="40" t="s">
        <v>634</v>
      </c>
    </row>
    <row r="259" spans="1:5" ht="12.75">
      <c r="A259" t="s">
        <v>60</v>
      </c>
      <c r="E259" s="39" t="s">
        <v>635</v>
      </c>
    </row>
    <row r="260" spans="1:16" ht="12.75">
      <c r="A260" t="s">
        <v>50</v>
      </c>
      <c s="34" t="s">
        <v>349</v>
      </c>
      <c s="34" t="s">
        <v>1067</v>
      </c>
      <c s="35" t="s">
        <v>5</v>
      </c>
      <c s="6" t="s">
        <v>1068</v>
      </c>
      <c s="36" t="s">
        <v>69</v>
      </c>
      <c s="37">
        <v>27185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70</v>
      </c>
      <c>
        <f>(M260*21)/100</f>
      </c>
      <c t="s">
        <v>28</v>
      </c>
    </row>
    <row r="261" spans="1:5" ht="12.75">
      <c r="A261" s="35" t="s">
        <v>57</v>
      </c>
      <c r="E261" s="39" t="s">
        <v>5</v>
      </c>
    </row>
    <row r="262" spans="1:5" ht="12.75">
      <c r="A262" s="35" t="s">
        <v>59</v>
      </c>
      <c r="E262" s="40" t="s">
        <v>634</v>
      </c>
    </row>
    <row r="263" spans="1:5" ht="12.75">
      <c r="A263" t="s">
        <v>60</v>
      </c>
      <c r="E263" s="39" t="s">
        <v>635</v>
      </c>
    </row>
    <row r="264" spans="1:16" ht="12.75">
      <c r="A264" t="s">
        <v>50</v>
      </c>
      <c s="34" t="s">
        <v>352</v>
      </c>
      <c s="34" t="s">
        <v>1069</v>
      </c>
      <c s="35" t="s">
        <v>5</v>
      </c>
      <c s="6" t="s">
        <v>1070</v>
      </c>
      <c s="36" t="s">
        <v>1071</v>
      </c>
      <c s="37">
        <v>85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70</v>
      </c>
      <c>
        <f>(M264*21)/100</f>
      </c>
      <c t="s">
        <v>28</v>
      </c>
    </row>
    <row r="265" spans="1:5" ht="12.75">
      <c r="A265" s="35" t="s">
        <v>57</v>
      </c>
      <c r="E265" s="39" t="s">
        <v>5</v>
      </c>
    </row>
    <row r="266" spans="1:5" ht="12.75">
      <c r="A266" s="35" t="s">
        <v>59</v>
      </c>
      <c r="E266" s="40" t="s">
        <v>634</v>
      </c>
    </row>
    <row r="267" spans="1:5" ht="12.75">
      <c r="A267" t="s">
        <v>60</v>
      </c>
      <c r="E267" s="39" t="s">
        <v>635</v>
      </c>
    </row>
    <row r="268" spans="1:16" ht="12.75">
      <c r="A268" t="s">
        <v>50</v>
      </c>
      <c s="34" t="s">
        <v>355</v>
      </c>
      <c s="34" t="s">
        <v>1072</v>
      </c>
      <c s="35" t="s">
        <v>5</v>
      </c>
      <c s="6" t="s">
        <v>1073</v>
      </c>
      <c s="36" t="s">
        <v>69</v>
      </c>
      <c s="37">
        <v>50990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70</v>
      </c>
      <c>
        <f>(M268*21)/100</f>
      </c>
      <c t="s">
        <v>28</v>
      </c>
    </row>
    <row r="269" spans="1:5" ht="12.75">
      <c r="A269" s="35" t="s">
        <v>57</v>
      </c>
      <c r="E269" s="39" t="s">
        <v>5</v>
      </c>
    </row>
    <row r="270" spans="1:5" ht="12.75">
      <c r="A270" s="35" t="s">
        <v>59</v>
      </c>
      <c r="E270" s="40" t="s">
        <v>634</v>
      </c>
    </row>
    <row r="271" spans="1:5" ht="12.75">
      <c r="A271" t="s">
        <v>60</v>
      </c>
      <c r="E271" s="39" t="s">
        <v>635</v>
      </c>
    </row>
    <row r="272" spans="1:16" ht="12.75">
      <c r="A272" t="s">
        <v>50</v>
      </c>
      <c s="34" t="s">
        <v>358</v>
      </c>
      <c s="34" t="s">
        <v>1074</v>
      </c>
      <c s="35" t="s">
        <v>5</v>
      </c>
      <c s="6" t="s">
        <v>1075</v>
      </c>
      <c s="36" t="s">
        <v>79</v>
      </c>
      <c s="37">
        <v>50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70</v>
      </c>
      <c>
        <f>(M272*21)/100</f>
      </c>
      <c t="s">
        <v>28</v>
      </c>
    </row>
    <row r="273" spans="1:5" ht="12.75">
      <c r="A273" s="35" t="s">
        <v>57</v>
      </c>
      <c r="E273" s="39" t="s">
        <v>5</v>
      </c>
    </row>
    <row r="274" spans="1:5" ht="12.75">
      <c r="A274" s="35" t="s">
        <v>59</v>
      </c>
      <c r="E274" s="40" t="s">
        <v>634</v>
      </c>
    </row>
    <row r="275" spans="1:5" ht="12.75">
      <c r="A275" t="s">
        <v>60</v>
      </c>
      <c r="E275" s="39" t="s">
        <v>635</v>
      </c>
    </row>
    <row r="276" spans="1:16" ht="12.75">
      <c r="A276" t="s">
        <v>50</v>
      </c>
      <c s="34" t="s">
        <v>361</v>
      </c>
      <c s="34" t="s">
        <v>1076</v>
      </c>
      <c s="35" t="s">
        <v>5</v>
      </c>
      <c s="6" t="s">
        <v>1077</v>
      </c>
      <c s="36" t="s">
        <v>79</v>
      </c>
      <c s="37">
        <v>72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70</v>
      </c>
      <c>
        <f>(M276*21)/100</f>
      </c>
      <c t="s">
        <v>28</v>
      </c>
    </row>
    <row r="277" spans="1:5" ht="12.75">
      <c r="A277" s="35" t="s">
        <v>57</v>
      </c>
      <c r="E277" s="39" t="s">
        <v>5</v>
      </c>
    </row>
    <row r="278" spans="1:5" ht="12.75">
      <c r="A278" s="35" t="s">
        <v>59</v>
      </c>
      <c r="E278" s="40" t="s">
        <v>634</v>
      </c>
    </row>
    <row r="279" spans="1:5" ht="12.75">
      <c r="A279" t="s">
        <v>60</v>
      </c>
      <c r="E279" s="39" t="s">
        <v>635</v>
      </c>
    </row>
    <row r="280" spans="1:16" ht="12.75">
      <c r="A280" t="s">
        <v>50</v>
      </c>
      <c s="34" t="s">
        <v>364</v>
      </c>
      <c s="34" t="s">
        <v>1078</v>
      </c>
      <c s="35" t="s">
        <v>5</v>
      </c>
      <c s="6" t="s">
        <v>1079</v>
      </c>
      <c s="36" t="s">
        <v>79</v>
      </c>
      <c s="37">
        <v>72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70</v>
      </c>
      <c>
        <f>(M280*21)/100</f>
      </c>
      <c t="s">
        <v>28</v>
      </c>
    </row>
    <row r="281" spans="1:5" ht="12.75">
      <c r="A281" s="35" t="s">
        <v>57</v>
      </c>
      <c r="E281" s="39" t="s">
        <v>5</v>
      </c>
    </row>
    <row r="282" spans="1:5" ht="12.75">
      <c r="A282" s="35" t="s">
        <v>59</v>
      </c>
      <c r="E282" s="40" t="s">
        <v>634</v>
      </c>
    </row>
    <row r="283" spans="1:5" ht="12.75">
      <c r="A283" t="s">
        <v>60</v>
      </c>
      <c r="E283" s="39" t="s">
        <v>635</v>
      </c>
    </row>
    <row r="284" spans="1:16" ht="12.75">
      <c r="A284" t="s">
        <v>50</v>
      </c>
      <c s="34" t="s">
        <v>367</v>
      </c>
      <c s="34" t="s">
        <v>1080</v>
      </c>
      <c s="35" t="s">
        <v>5</v>
      </c>
      <c s="6" t="s">
        <v>1081</v>
      </c>
      <c s="36" t="s">
        <v>79</v>
      </c>
      <c s="37">
        <v>160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70</v>
      </c>
      <c>
        <f>(M284*21)/100</f>
      </c>
      <c t="s">
        <v>28</v>
      </c>
    </row>
    <row r="285" spans="1:5" ht="12.75">
      <c r="A285" s="35" t="s">
        <v>57</v>
      </c>
      <c r="E285" s="39" t="s">
        <v>5</v>
      </c>
    </row>
    <row r="286" spans="1:5" ht="12.75">
      <c r="A286" s="35" t="s">
        <v>59</v>
      </c>
      <c r="E286" s="40" t="s">
        <v>634</v>
      </c>
    </row>
    <row r="287" spans="1:5" ht="12.75">
      <c r="A287" t="s">
        <v>60</v>
      </c>
      <c r="E287" s="39" t="s">
        <v>635</v>
      </c>
    </row>
    <row r="288" spans="1:16" ht="12.75">
      <c r="A288" t="s">
        <v>50</v>
      </c>
      <c s="34" t="s">
        <v>370</v>
      </c>
      <c s="34" t="s">
        <v>1082</v>
      </c>
      <c s="35" t="s">
        <v>5</v>
      </c>
      <c s="6" t="s">
        <v>1083</v>
      </c>
      <c s="36" t="s">
        <v>79</v>
      </c>
      <c s="37">
        <v>38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70</v>
      </c>
      <c>
        <f>(M288*21)/100</f>
      </c>
      <c t="s">
        <v>28</v>
      </c>
    </row>
    <row r="289" spans="1:5" ht="12.75">
      <c r="A289" s="35" t="s">
        <v>57</v>
      </c>
      <c r="E289" s="39" t="s">
        <v>5</v>
      </c>
    </row>
    <row r="290" spans="1:5" ht="12.75">
      <c r="A290" s="35" t="s">
        <v>59</v>
      </c>
      <c r="E290" s="40" t="s">
        <v>634</v>
      </c>
    </row>
    <row r="291" spans="1:5" ht="12.75">
      <c r="A291" t="s">
        <v>60</v>
      </c>
      <c r="E291" s="39" t="s">
        <v>635</v>
      </c>
    </row>
    <row r="292" spans="1:16" ht="12.75">
      <c r="A292" t="s">
        <v>50</v>
      </c>
      <c s="34" t="s">
        <v>373</v>
      </c>
      <c s="34" t="s">
        <v>1084</v>
      </c>
      <c s="35" t="s">
        <v>5</v>
      </c>
      <c s="6" t="s">
        <v>1085</v>
      </c>
      <c s="36" t="s">
        <v>79</v>
      </c>
      <c s="37">
        <v>17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70</v>
      </c>
      <c>
        <f>(M292*21)/100</f>
      </c>
      <c t="s">
        <v>28</v>
      </c>
    </row>
    <row r="293" spans="1:5" ht="12.75">
      <c r="A293" s="35" t="s">
        <v>57</v>
      </c>
      <c r="E293" s="39" t="s">
        <v>5</v>
      </c>
    </row>
    <row r="294" spans="1:5" ht="12.75">
      <c r="A294" s="35" t="s">
        <v>59</v>
      </c>
      <c r="E294" s="40" t="s">
        <v>634</v>
      </c>
    </row>
    <row r="295" spans="1:5" ht="12.75">
      <c r="A295" t="s">
        <v>60</v>
      </c>
      <c r="E295" s="39" t="s">
        <v>635</v>
      </c>
    </row>
    <row r="296" spans="1:16" ht="12.75">
      <c r="A296" t="s">
        <v>50</v>
      </c>
      <c s="34" t="s">
        <v>376</v>
      </c>
      <c s="34" t="s">
        <v>1086</v>
      </c>
      <c s="35" t="s">
        <v>5</v>
      </c>
      <c s="6" t="s">
        <v>1087</v>
      </c>
      <c s="36" t="s">
        <v>79</v>
      </c>
      <c s="37">
        <v>9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70</v>
      </c>
      <c>
        <f>(M296*21)/100</f>
      </c>
      <c t="s">
        <v>28</v>
      </c>
    </row>
    <row r="297" spans="1:5" ht="12.75">
      <c r="A297" s="35" t="s">
        <v>57</v>
      </c>
      <c r="E297" s="39" t="s">
        <v>5</v>
      </c>
    </row>
    <row r="298" spans="1:5" ht="12.75">
      <c r="A298" s="35" t="s">
        <v>59</v>
      </c>
      <c r="E298" s="40" t="s">
        <v>634</v>
      </c>
    </row>
    <row r="299" spans="1:5" ht="12.75">
      <c r="A299" t="s">
        <v>60</v>
      </c>
      <c r="E299" s="39" t="s">
        <v>635</v>
      </c>
    </row>
    <row r="300" spans="1:16" ht="12.75">
      <c r="A300" t="s">
        <v>50</v>
      </c>
      <c s="34" t="s">
        <v>379</v>
      </c>
      <c s="34" t="s">
        <v>1088</v>
      </c>
      <c s="35" t="s">
        <v>5</v>
      </c>
      <c s="6" t="s">
        <v>1089</v>
      </c>
      <c s="36" t="s">
        <v>79</v>
      </c>
      <c s="37">
        <v>7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70</v>
      </c>
      <c>
        <f>(M300*21)/100</f>
      </c>
      <c t="s">
        <v>28</v>
      </c>
    </row>
    <row r="301" spans="1:5" ht="12.75">
      <c r="A301" s="35" t="s">
        <v>57</v>
      </c>
      <c r="E301" s="39" t="s">
        <v>5</v>
      </c>
    </row>
    <row r="302" spans="1:5" ht="12.75">
      <c r="A302" s="35" t="s">
        <v>59</v>
      </c>
      <c r="E302" s="40" t="s">
        <v>634</v>
      </c>
    </row>
    <row r="303" spans="1:5" ht="12.75">
      <c r="A303" t="s">
        <v>60</v>
      </c>
      <c r="E303" s="39" t="s">
        <v>635</v>
      </c>
    </row>
    <row r="304" spans="1:16" ht="12.75">
      <c r="A304" t="s">
        <v>50</v>
      </c>
      <c s="34" t="s">
        <v>382</v>
      </c>
      <c s="34" t="s">
        <v>1090</v>
      </c>
      <c s="35" t="s">
        <v>5</v>
      </c>
      <c s="6" t="s">
        <v>1091</v>
      </c>
      <c s="36" t="s">
        <v>79</v>
      </c>
      <c s="37">
        <v>188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70</v>
      </c>
      <c>
        <f>(M304*21)/100</f>
      </c>
      <c t="s">
        <v>28</v>
      </c>
    </row>
    <row r="305" spans="1:5" ht="12.75">
      <c r="A305" s="35" t="s">
        <v>57</v>
      </c>
      <c r="E305" s="39" t="s">
        <v>5</v>
      </c>
    </row>
    <row r="306" spans="1:5" ht="12.75">
      <c r="A306" s="35" t="s">
        <v>59</v>
      </c>
      <c r="E306" s="40" t="s">
        <v>634</v>
      </c>
    </row>
    <row r="307" spans="1:5" ht="12.75">
      <c r="A307" t="s">
        <v>60</v>
      </c>
      <c r="E307" s="39" t="s">
        <v>635</v>
      </c>
    </row>
    <row r="308" spans="1:16" ht="12.75">
      <c r="A308" t="s">
        <v>50</v>
      </c>
      <c s="34" t="s">
        <v>385</v>
      </c>
      <c s="34" t="s">
        <v>1092</v>
      </c>
      <c s="35" t="s">
        <v>5</v>
      </c>
      <c s="6" t="s">
        <v>1093</v>
      </c>
      <c s="36" t="s">
        <v>79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70</v>
      </c>
      <c>
        <f>(M308*21)/100</f>
      </c>
      <c t="s">
        <v>28</v>
      </c>
    </row>
    <row r="309" spans="1:5" ht="12.75">
      <c r="A309" s="35" t="s">
        <v>57</v>
      </c>
      <c r="E309" s="39" t="s">
        <v>5</v>
      </c>
    </row>
    <row r="310" spans="1:5" ht="12.75">
      <c r="A310" s="35" t="s">
        <v>59</v>
      </c>
      <c r="E310" s="40" t="s">
        <v>634</v>
      </c>
    </row>
    <row r="311" spans="1:5" ht="12.75">
      <c r="A311" t="s">
        <v>60</v>
      </c>
      <c r="E311" s="39" t="s">
        <v>635</v>
      </c>
    </row>
    <row r="312" spans="1:16" ht="12.75">
      <c r="A312" t="s">
        <v>50</v>
      </c>
      <c s="34" t="s">
        <v>388</v>
      </c>
      <c s="34" t="s">
        <v>1094</v>
      </c>
      <c s="35" t="s">
        <v>5</v>
      </c>
      <c s="6" t="s">
        <v>1095</v>
      </c>
      <c s="36" t="s">
        <v>79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70</v>
      </c>
      <c>
        <f>(M312*21)/100</f>
      </c>
      <c t="s">
        <v>28</v>
      </c>
    </row>
    <row r="313" spans="1:5" ht="12.75">
      <c r="A313" s="35" t="s">
        <v>57</v>
      </c>
      <c r="E313" s="39" t="s">
        <v>5</v>
      </c>
    </row>
    <row r="314" spans="1:5" ht="12.75">
      <c r="A314" s="35" t="s">
        <v>59</v>
      </c>
      <c r="E314" s="40" t="s">
        <v>634</v>
      </c>
    </row>
    <row r="315" spans="1:5" ht="12.75">
      <c r="A315" t="s">
        <v>60</v>
      </c>
      <c r="E315" s="39" t="s">
        <v>635</v>
      </c>
    </row>
    <row r="316" spans="1:16" ht="12.75">
      <c r="A316" t="s">
        <v>50</v>
      </c>
      <c s="34" t="s">
        <v>391</v>
      </c>
      <c s="34" t="s">
        <v>1096</v>
      </c>
      <c s="35" t="s">
        <v>5</v>
      </c>
      <c s="6" t="s">
        <v>1097</v>
      </c>
      <c s="36" t="s">
        <v>79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70</v>
      </c>
      <c>
        <f>(M316*21)/100</f>
      </c>
      <c t="s">
        <v>28</v>
      </c>
    </row>
    <row r="317" spans="1:5" ht="12.75">
      <c r="A317" s="35" t="s">
        <v>57</v>
      </c>
      <c r="E317" s="39" t="s">
        <v>5</v>
      </c>
    </row>
    <row r="318" spans="1:5" ht="12.75">
      <c r="A318" s="35" t="s">
        <v>59</v>
      </c>
      <c r="E318" s="40" t="s">
        <v>634</v>
      </c>
    </row>
    <row r="319" spans="1:5" ht="12.75">
      <c r="A319" t="s">
        <v>60</v>
      </c>
      <c r="E319" s="39" t="s">
        <v>635</v>
      </c>
    </row>
    <row r="320" spans="1:16" ht="12.75">
      <c r="A320" t="s">
        <v>50</v>
      </c>
      <c s="34" t="s">
        <v>394</v>
      </c>
      <c s="34" t="s">
        <v>1098</v>
      </c>
      <c s="35" t="s">
        <v>5</v>
      </c>
      <c s="6" t="s">
        <v>1099</v>
      </c>
      <c s="36" t="s">
        <v>79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70</v>
      </c>
      <c>
        <f>(M320*21)/100</f>
      </c>
      <c t="s">
        <v>28</v>
      </c>
    </row>
    <row r="321" spans="1:5" ht="12.75">
      <c r="A321" s="35" t="s">
        <v>57</v>
      </c>
      <c r="E321" s="39" t="s">
        <v>5</v>
      </c>
    </row>
    <row r="322" spans="1:5" ht="12.75">
      <c r="A322" s="35" t="s">
        <v>59</v>
      </c>
      <c r="E322" s="40" t="s">
        <v>634</v>
      </c>
    </row>
    <row r="323" spans="1:5" ht="12.75">
      <c r="A323" t="s">
        <v>60</v>
      </c>
      <c r="E323" s="39" t="s">
        <v>635</v>
      </c>
    </row>
    <row r="324" spans="1:16" ht="12.75">
      <c r="A324" t="s">
        <v>50</v>
      </c>
      <c s="34" t="s">
        <v>395</v>
      </c>
      <c s="34" t="s">
        <v>1100</v>
      </c>
      <c s="35" t="s">
        <v>5</v>
      </c>
      <c s="6" t="s">
        <v>1101</v>
      </c>
      <c s="36" t="s">
        <v>79</v>
      </c>
      <c s="37">
        <v>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70</v>
      </c>
      <c>
        <f>(M324*21)/100</f>
      </c>
      <c t="s">
        <v>28</v>
      </c>
    </row>
    <row r="325" spans="1:5" ht="12.75">
      <c r="A325" s="35" t="s">
        <v>57</v>
      </c>
      <c r="E325" s="39" t="s">
        <v>5</v>
      </c>
    </row>
    <row r="326" spans="1:5" ht="12.75">
      <c r="A326" s="35" t="s">
        <v>59</v>
      </c>
      <c r="E326" s="40" t="s">
        <v>634</v>
      </c>
    </row>
    <row r="327" spans="1:5" ht="12.75">
      <c r="A327" t="s">
        <v>60</v>
      </c>
      <c r="E327" s="39" t="s">
        <v>635</v>
      </c>
    </row>
    <row r="328" spans="1:16" ht="12.75">
      <c r="A328" t="s">
        <v>50</v>
      </c>
      <c s="34" t="s">
        <v>399</v>
      </c>
      <c s="34" t="s">
        <v>1102</v>
      </c>
      <c s="35" t="s">
        <v>5</v>
      </c>
      <c s="6" t="s">
        <v>1103</v>
      </c>
      <c s="36" t="s">
        <v>79</v>
      </c>
      <c s="37">
        <v>5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70</v>
      </c>
      <c>
        <f>(M328*21)/100</f>
      </c>
      <c t="s">
        <v>28</v>
      </c>
    </row>
    <row r="329" spans="1:5" ht="12.75">
      <c r="A329" s="35" t="s">
        <v>57</v>
      </c>
      <c r="E329" s="39" t="s">
        <v>5</v>
      </c>
    </row>
    <row r="330" spans="1:5" ht="12.75">
      <c r="A330" s="35" t="s">
        <v>59</v>
      </c>
      <c r="E330" s="40" t="s">
        <v>634</v>
      </c>
    </row>
    <row r="331" spans="1:5" ht="12.75">
      <c r="A331" t="s">
        <v>60</v>
      </c>
      <c r="E331" s="39" t="s">
        <v>635</v>
      </c>
    </row>
    <row r="332" spans="1:16" ht="12.75">
      <c r="A332" t="s">
        <v>50</v>
      </c>
      <c s="34" t="s">
        <v>400</v>
      </c>
      <c s="34" t="s">
        <v>1104</v>
      </c>
      <c s="35" t="s">
        <v>5</v>
      </c>
      <c s="6" t="s">
        <v>1105</v>
      </c>
      <c s="36" t="s">
        <v>79</v>
      </c>
      <c s="37">
        <v>7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70</v>
      </c>
      <c>
        <f>(M332*21)/100</f>
      </c>
      <c t="s">
        <v>28</v>
      </c>
    </row>
    <row r="333" spans="1:5" ht="12.75">
      <c r="A333" s="35" t="s">
        <v>57</v>
      </c>
      <c r="E333" s="39" t="s">
        <v>5</v>
      </c>
    </row>
    <row r="334" spans="1:5" ht="12.75">
      <c r="A334" s="35" t="s">
        <v>59</v>
      </c>
      <c r="E334" s="40" t="s">
        <v>634</v>
      </c>
    </row>
    <row r="335" spans="1:5" ht="12.75">
      <c r="A335" t="s">
        <v>60</v>
      </c>
      <c r="E335" s="39" t="s">
        <v>635</v>
      </c>
    </row>
    <row r="336" spans="1:16" ht="12.75">
      <c r="A336" t="s">
        <v>50</v>
      </c>
      <c s="34" t="s">
        <v>401</v>
      </c>
      <c s="34" t="s">
        <v>1106</v>
      </c>
      <c s="35" t="s">
        <v>5</v>
      </c>
      <c s="6" t="s">
        <v>1107</v>
      </c>
      <c s="36" t="s">
        <v>79</v>
      </c>
      <c s="37">
        <v>4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70</v>
      </c>
      <c>
        <f>(M336*21)/100</f>
      </c>
      <c t="s">
        <v>28</v>
      </c>
    </row>
    <row r="337" spans="1:5" ht="12.75">
      <c r="A337" s="35" t="s">
        <v>57</v>
      </c>
      <c r="E337" s="39" t="s">
        <v>5</v>
      </c>
    </row>
    <row r="338" spans="1:5" ht="12.75">
      <c r="A338" s="35" t="s">
        <v>59</v>
      </c>
      <c r="E338" s="40" t="s">
        <v>634</v>
      </c>
    </row>
    <row r="339" spans="1:5" ht="12.75">
      <c r="A339" t="s">
        <v>60</v>
      </c>
      <c r="E339" s="39" t="s">
        <v>635</v>
      </c>
    </row>
    <row r="340" spans="1:16" ht="12.75">
      <c r="A340" t="s">
        <v>50</v>
      </c>
      <c s="34" t="s">
        <v>404</v>
      </c>
      <c s="34" t="s">
        <v>1108</v>
      </c>
      <c s="35" t="s">
        <v>5</v>
      </c>
      <c s="6" t="s">
        <v>1109</v>
      </c>
      <c s="36" t="s">
        <v>79</v>
      </c>
      <c s="37">
        <v>8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70</v>
      </c>
      <c>
        <f>(M340*21)/100</f>
      </c>
      <c t="s">
        <v>28</v>
      </c>
    </row>
    <row r="341" spans="1:5" ht="12.75">
      <c r="A341" s="35" t="s">
        <v>57</v>
      </c>
      <c r="E341" s="39" t="s">
        <v>5</v>
      </c>
    </row>
    <row r="342" spans="1:5" ht="12.75">
      <c r="A342" s="35" t="s">
        <v>59</v>
      </c>
      <c r="E342" s="40" t="s">
        <v>634</v>
      </c>
    </row>
    <row r="343" spans="1:5" ht="12.75">
      <c r="A343" t="s">
        <v>60</v>
      </c>
      <c r="E343" s="39" t="s">
        <v>635</v>
      </c>
    </row>
    <row r="344" spans="1:16" ht="12.75">
      <c r="A344" t="s">
        <v>50</v>
      </c>
      <c s="34" t="s">
        <v>407</v>
      </c>
      <c s="34" t="s">
        <v>1110</v>
      </c>
      <c s="35" t="s">
        <v>5</v>
      </c>
      <c s="6" t="s">
        <v>1111</v>
      </c>
      <c s="36" t="s">
        <v>79</v>
      </c>
      <c s="37">
        <v>12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70</v>
      </c>
      <c>
        <f>(M344*21)/100</f>
      </c>
      <c t="s">
        <v>28</v>
      </c>
    </row>
    <row r="345" spans="1:5" ht="12.75">
      <c r="A345" s="35" t="s">
        <v>57</v>
      </c>
      <c r="E345" s="39" t="s">
        <v>5</v>
      </c>
    </row>
    <row r="346" spans="1:5" ht="12.75">
      <c r="A346" s="35" t="s">
        <v>59</v>
      </c>
      <c r="E346" s="40" t="s">
        <v>634</v>
      </c>
    </row>
    <row r="347" spans="1:5" ht="12.75">
      <c r="A347" t="s">
        <v>60</v>
      </c>
      <c r="E347" s="39" t="s">
        <v>635</v>
      </c>
    </row>
    <row r="348" spans="1:16" ht="12.75">
      <c r="A348" t="s">
        <v>50</v>
      </c>
      <c s="34" t="s">
        <v>410</v>
      </c>
      <c s="34" t="s">
        <v>1112</v>
      </c>
      <c s="35" t="s">
        <v>5</v>
      </c>
      <c s="6" t="s">
        <v>1113</v>
      </c>
      <c s="36" t="s">
        <v>79</v>
      </c>
      <c s="37">
        <v>5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70</v>
      </c>
      <c>
        <f>(M348*21)/100</f>
      </c>
      <c t="s">
        <v>28</v>
      </c>
    </row>
    <row r="349" spans="1:5" ht="12.75">
      <c r="A349" s="35" t="s">
        <v>57</v>
      </c>
      <c r="E349" s="39" t="s">
        <v>5</v>
      </c>
    </row>
    <row r="350" spans="1:5" ht="12.75">
      <c r="A350" s="35" t="s">
        <v>59</v>
      </c>
      <c r="E350" s="40" t="s">
        <v>634</v>
      </c>
    </row>
    <row r="351" spans="1:5" ht="12.75">
      <c r="A351" t="s">
        <v>60</v>
      </c>
      <c r="E351" s="39" t="s">
        <v>635</v>
      </c>
    </row>
    <row r="352" spans="1:16" ht="12.75">
      <c r="A352" t="s">
        <v>50</v>
      </c>
      <c s="34" t="s">
        <v>413</v>
      </c>
      <c s="34" t="s">
        <v>1114</v>
      </c>
      <c s="35" t="s">
        <v>5</v>
      </c>
      <c s="6" t="s">
        <v>1115</v>
      </c>
      <c s="36" t="s">
        <v>79</v>
      </c>
      <c s="37">
        <v>3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70</v>
      </c>
      <c>
        <f>(M352*21)/100</f>
      </c>
      <c t="s">
        <v>28</v>
      </c>
    </row>
    <row r="353" spans="1:5" ht="12.75">
      <c r="A353" s="35" t="s">
        <v>57</v>
      </c>
      <c r="E353" s="39" t="s">
        <v>5</v>
      </c>
    </row>
    <row r="354" spans="1:5" ht="12.75">
      <c r="A354" s="35" t="s">
        <v>59</v>
      </c>
      <c r="E354" s="40" t="s">
        <v>634</v>
      </c>
    </row>
    <row r="355" spans="1:5" ht="12.75">
      <c r="A355" t="s">
        <v>60</v>
      </c>
      <c r="E355" s="39" t="s">
        <v>635</v>
      </c>
    </row>
    <row r="356" spans="1:16" ht="12.75">
      <c r="A356" t="s">
        <v>50</v>
      </c>
      <c s="34" t="s">
        <v>416</v>
      </c>
      <c s="34" t="s">
        <v>1116</v>
      </c>
      <c s="35" t="s">
        <v>5</v>
      </c>
      <c s="6" t="s">
        <v>1117</v>
      </c>
      <c s="36" t="s">
        <v>79</v>
      </c>
      <c s="37">
        <v>3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70</v>
      </c>
      <c>
        <f>(M356*21)/100</f>
      </c>
      <c t="s">
        <v>28</v>
      </c>
    </row>
    <row r="357" spans="1:5" ht="12.75">
      <c r="A357" s="35" t="s">
        <v>57</v>
      </c>
      <c r="E357" s="39" t="s">
        <v>5</v>
      </c>
    </row>
    <row r="358" spans="1:5" ht="12.75">
      <c r="A358" s="35" t="s">
        <v>59</v>
      </c>
      <c r="E358" s="40" t="s">
        <v>634</v>
      </c>
    </row>
    <row r="359" spans="1:5" ht="12.75">
      <c r="A359" t="s">
        <v>60</v>
      </c>
      <c r="E359" s="39" t="s">
        <v>635</v>
      </c>
    </row>
    <row r="360" spans="1:16" ht="12.75">
      <c r="A360" t="s">
        <v>50</v>
      </c>
      <c s="34" t="s">
        <v>419</v>
      </c>
      <c s="34" t="s">
        <v>1118</v>
      </c>
      <c s="35" t="s">
        <v>5</v>
      </c>
      <c s="6" t="s">
        <v>1119</v>
      </c>
      <c s="36" t="s">
        <v>79</v>
      </c>
      <c s="37">
        <v>105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70</v>
      </c>
      <c>
        <f>(M360*21)/100</f>
      </c>
      <c t="s">
        <v>28</v>
      </c>
    </row>
    <row r="361" spans="1:5" ht="12.75">
      <c r="A361" s="35" t="s">
        <v>57</v>
      </c>
      <c r="E361" s="39" t="s">
        <v>5</v>
      </c>
    </row>
    <row r="362" spans="1:5" ht="12.75">
      <c r="A362" s="35" t="s">
        <v>59</v>
      </c>
      <c r="E362" s="40" t="s">
        <v>634</v>
      </c>
    </row>
    <row r="363" spans="1:5" ht="12.75">
      <c r="A363" t="s">
        <v>60</v>
      </c>
      <c r="E363" s="39" t="s">
        <v>635</v>
      </c>
    </row>
    <row r="364" spans="1:16" ht="12.75">
      <c r="A364" t="s">
        <v>50</v>
      </c>
      <c s="34" t="s">
        <v>422</v>
      </c>
      <c s="34" t="s">
        <v>1120</v>
      </c>
      <c s="35" t="s">
        <v>5</v>
      </c>
      <c s="6" t="s">
        <v>1121</v>
      </c>
      <c s="36" t="s">
        <v>79</v>
      </c>
      <c s="37">
        <v>105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70</v>
      </c>
      <c>
        <f>(M364*21)/100</f>
      </c>
      <c t="s">
        <v>28</v>
      </c>
    </row>
    <row r="365" spans="1:5" ht="12.75">
      <c r="A365" s="35" t="s">
        <v>57</v>
      </c>
      <c r="E365" s="39" t="s">
        <v>5</v>
      </c>
    </row>
    <row r="366" spans="1:5" ht="12.75">
      <c r="A366" s="35" t="s">
        <v>59</v>
      </c>
      <c r="E366" s="40" t="s">
        <v>634</v>
      </c>
    </row>
    <row r="367" spans="1:5" ht="12.75">
      <c r="A367" t="s">
        <v>60</v>
      </c>
      <c r="E367" s="39" t="s">
        <v>635</v>
      </c>
    </row>
    <row r="368" spans="1:16" ht="12.75">
      <c r="A368" t="s">
        <v>50</v>
      </c>
      <c s="34" t="s">
        <v>425</v>
      </c>
      <c s="34" t="s">
        <v>1122</v>
      </c>
      <c s="35" t="s">
        <v>5</v>
      </c>
      <c s="6" t="s">
        <v>1123</v>
      </c>
      <c s="36" t="s">
        <v>79</v>
      </c>
      <c s="37">
        <v>36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70</v>
      </c>
      <c>
        <f>(M368*21)/100</f>
      </c>
      <c t="s">
        <v>28</v>
      </c>
    </row>
    <row r="369" spans="1:5" ht="12.75">
      <c r="A369" s="35" t="s">
        <v>57</v>
      </c>
      <c r="E369" s="39" t="s">
        <v>5</v>
      </c>
    </row>
    <row r="370" spans="1:5" ht="12.75">
      <c r="A370" s="35" t="s">
        <v>59</v>
      </c>
      <c r="E370" s="40" t="s">
        <v>634</v>
      </c>
    </row>
    <row r="371" spans="1:5" ht="12.75">
      <c r="A371" t="s">
        <v>60</v>
      </c>
      <c r="E371" s="39" t="s">
        <v>635</v>
      </c>
    </row>
    <row r="372" spans="1:16" ht="12.75">
      <c r="A372" t="s">
        <v>50</v>
      </c>
      <c s="34" t="s">
        <v>426</v>
      </c>
      <c s="34" t="s">
        <v>1124</v>
      </c>
      <c s="35" t="s">
        <v>5</v>
      </c>
      <c s="6" t="s">
        <v>1125</v>
      </c>
      <c s="36" t="s">
        <v>79</v>
      </c>
      <c s="37">
        <v>81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70</v>
      </c>
      <c>
        <f>(M372*21)/100</f>
      </c>
      <c t="s">
        <v>28</v>
      </c>
    </row>
    <row r="373" spans="1:5" ht="12.75">
      <c r="A373" s="35" t="s">
        <v>57</v>
      </c>
      <c r="E373" s="39" t="s">
        <v>5</v>
      </c>
    </row>
    <row r="374" spans="1:5" ht="12.75">
      <c r="A374" s="35" t="s">
        <v>59</v>
      </c>
      <c r="E374" s="40" t="s">
        <v>634</v>
      </c>
    </row>
    <row r="375" spans="1:5" ht="12.75">
      <c r="A375" t="s">
        <v>60</v>
      </c>
      <c r="E375" s="39" t="s">
        <v>635</v>
      </c>
    </row>
    <row r="376" spans="1:16" ht="12.75">
      <c r="A376" t="s">
        <v>50</v>
      </c>
      <c s="34" t="s">
        <v>427</v>
      </c>
      <c s="34" t="s">
        <v>1126</v>
      </c>
      <c s="35" t="s">
        <v>5</v>
      </c>
      <c s="6" t="s">
        <v>1127</v>
      </c>
      <c s="36" t="s">
        <v>79</v>
      </c>
      <c s="37">
        <v>81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70</v>
      </c>
      <c>
        <f>(M376*21)/100</f>
      </c>
      <c t="s">
        <v>28</v>
      </c>
    </row>
    <row r="377" spans="1:5" ht="12.75">
      <c r="A377" s="35" t="s">
        <v>57</v>
      </c>
      <c r="E377" s="39" t="s">
        <v>5</v>
      </c>
    </row>
    <row r="378" spans="1:5" ht="12.75">
      <c r="A378" s="35" t="s">
        <v>59</v>
      </c>
      <c r="E378" s="40" t="s">
        <v>634</v>
      </c>
    </row>
    <row r="379" spans="1:5" ht="12.75">
      <c r="A379" t="s">
        <v>60</v>
      </c>
      <c r="E379" s="39" t="s">
        <v>635</v>
      </c>
    </row>
    <row r="380" spans="1:16" ht="12.75">
      <c r="A380" t="s">
        <v>50</v>
      </c>
      <c s="34" t="s">
        <v>430</v>
      </c>
      <c s="34" t="s">
        <v>1128</v>
      </c>
      <c s="35" t="s">
        <v>5</v>
      </c>
      <c s="6" t="s">
        <v>1129</v>
      </c>
      <c s="36" t="s">
        <v>79</v>
      </c>
      <c s="37">
        <v>30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70</v>
      </c>
      <c>
        <f>(M380*21)/100</f>
      </c>
      <c t="s">
        <v>28</v>
      </c>
    </row>
    <row r="381" spans="1:5" ht="12.75">
      <c r="A381" s="35" t="s">
        <v>57</v>
      </c>
      <c r="E381" s="39" t="s">
        <v>122</v>
      </c>
    </row>
    <row r="382" spans="1:5" ht="12.75">
      <c r="A382" s="35" t="s">
        <v>59</v>
      </c>
      <c r="E382" s="40" t="s">
        <v>634</v>
      </c>
    </row>
    <row r="383" spans="1:5" ht="12.75">
      <c r="A383" t="s">
        <v>60</v>
      </c>
      <c r="E383" s="39" t="s">
        <v>635</v>
      </c>
    </row>
    <row r="384" spans="1:16" ht="12.75">
      <c r="A384" t="s">
        <v>50</v>
      </c>
      <c s="34" t="s">
        <v>431</v>
      </c>
      <c s="34" t="s">
        <v>1130</v>
      </c>
      <c s="35" t="s">
        <v>5</v>
      </c>
      <c s="6" t="s">
        <v>1131</v>
      </c>
      <c s="36" t="s">
        <v>79</v>
      </c>
      <c s="37">
        <v>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70</v>
      </c>
      <c>
        <f>(M384*21)/100</f>
      </c>
      <c t="s">
        <v>28</v>
      </c>
    </row>
    <row r="385" spans="1:5" ht="12.75">
      <c r="A385" s="35" t="s">
        <v>57</v>
      </c>
      <c r="E385" s="39" t="s">
        <v>5</v>
      </c>
    </row>
    <row r="386" spans="1:5" ht="12.75">
      <c r="A386" s="35" t="s">
        <v>59</v>
      </c>
      <c r="E386" s="40" t="s">
        <v>634</v>
      </c>
    </row>
    <row r="387" spans="1:5" ht="12.75">
      <c r="A387" t="s">
        <v>60</v>
      </c>
      <c r="E387" s="39" t="s">
        <v>635</v>
      </c>
    </row>
    <row r="388" spans="1:16" ht="12.75">
      <c r="A388" t="s">
        <v>50</v>
      </c>
      <c s="34" t="s">
        <v>432</v>
      </c>
      <c s="34" t="s">
        <v>1132</v>
      </c>
      <c s="35" t="s">
        <v>5</v>
      </c>
      <c s="6" t="s">
        <v>1133</v>
      </c>
      <c s="36" t="s">
        <v>79</v>
      </c>
      <c s="37">
        <v>5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70</v>
      </c>
      <c>
        <f>(M388*21)/100</f>
      </c>
      <c t="s">
        <v>28</v>
      </c>
    </row>
    <row r="389" spans="1:5" ht="12.75">
      <c r="A389" s="35" t="s">
        <v>57</v>
      </c>
      <c r="E389" s="39" t="s">
        <v>5</v>
      </c>
    </row>
    <row r="390" spans="1:5" ht="12.75">
      <c r="A390" s="35" t="s">
        <v>59</v>
      </c>
      <c r="E390" s="40" t="s">
        <v>634</v>
      </c>
    </row>
    <row r="391" spans="1:5" ht="12.75">
      <c r="A391" t="s">
        <v>60</v>
      </c>
      <c r="E391" s="39" t="s">
        <v>635</v>
      </c>
    </row>
    <row r="392" spans="1:16" ht="12.75">
      <c r="A392" t="s">
        <v>50</v>
      </c>
      <c s="34" t="s">
        <v>435</v>
      </c>
      <c s="34" t="s">
        <v>1134</v>
      </c>
      <c s="35" t="s">
        <v>5</v>
      </c>
      <c s="6" t="s">
        <v>1135</v>
      </c>
      <c s="36" t="s">
        <v>79</v>
      </c>
      <c s="37">
        <v>20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70</v>
      </c>
      <c>
        <f>(M392*21)/100</f>
      </c>
      <c t="s">
        <v>28</v>
      </c>
    </row>
    <row r="393" spans="1:5" ht="12.75">
      <c r="A393" s="35" t="s">
        <v>57</v>
      </c>
      <c r="E393" s="39" t="s">
        <v>5</v>
      </c>
    </row>
    <row r="394" spans="1:5" ht="12.75">
      <c r="A394" s="35" t="s">
        <v>59</v>
      </c>
      <c r="E394" s="40" t="s">
        <v>634</v>
      </c>
    </row>
    <row r="395" spans="1:5" ht="12.75">
      <c r="A395" t="s">
        <v>60</v>
      </c>
      <c r="E395" s="39" t="s">
        <v>635</v>
      </c>
    </row>
    <row r="396" spans="1:16" ht="12.75">
      <c r="A396" t="s">
        <v>50</v>
      </c>
      <c s="34" t="s">
        <v>436</v>
      </c>
      <c s="34" t="s">
        <v>1136</v>
      </c>
      <c s="35" t="s">
        <v>5</v>
      </c>
      <c s="6" t="s">
        <v>1137</v>
      </c>
      <c s="36" t="s">
        <v>79</v>
      </c>
      <c s="37">
        <v>20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70</v>
      </c>
      <c>
        <f>(M396*21)/100</f>
      </c>
      <c t="s">
        <v>28</v>
      </c>
    </row>
    <row r="397" spans="1:5" ht="12.75">
      <c r="A397" s="35" t="s">
        <v>57</v>
      </c>
      <c r="E397" s="39" t="s">
        <v>5</v>
      </c>
    </row>
    <row r="398" spans="1:5" ht="12.75">
      <c r="A398" s="35" t="s">
        <v>59</v>
      </c>
      <c r="E398" s="40" t="s">
        <v>634</v>
      </c>
    </row>
    <row r="399" spans="1:5" ht="12.75">
      <c r="A399" t="s">
        <v>60</v>
      </c>
      <c r="E399" s="39" t="s">
        <v>635</v>
      </c>
    </row>
    <row r="400" spans="1:16" ht="12.75">
      <c r="A400" t="s">
        <v>50</v>
      </c>
      <c s="34" t="s">
        <v>437</v>
      </c>
      <c s="34" t="s">
        <v>1138</v>
      </c>
      <c s="35" t="s">
        <v>5</v>
      </c>
      <c s="6" t="s">
        <v>1139</v>
      </c>
      <c s="36" t="s">
        <v>79</v>
      </c>
      <c s="37">
        <v>16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70</v>
      </c>
      <c>
        <f>(M400*21)/100</f>
      </c>
      <c t="s">
        <v>28</v>
      </c>
    </row>
    <row r="401" spans="1:5" ht="12.75">
      <c r="A401" s="35" t="s">
        <v>57</v>
      </c>
      <c r="E401" s="39" t="s">
        <v>5</v>
      </c>
    </row>
    <row r="402" spans="1:5" ht="12.75">
      <c r="A402" s="35" t="s">
        <v>59</v>
      </c>
      <c r="E402" s="40" t="s">
        <v>634</v>
      </c>
    </row>
    <row r="403" spans="1:5" ht="12.75">
      <c r="A403" t="s">
        <v>60</v>
      </c>
      <c r="E403" s="39" t="s">
        <v>635</v>
      </c>
    </row>
    <row r="404" spans="1:16" ht="12.75">
      <c r="A404" t="s">
        <v>50</v>
      </c>
      <c s="34" t="s">
        <v>438</v>
      </c>
      <c s="34" t="s">
        <v>1140</v>
      </c>
      <c s="35" t="s">
        <v>5</v>
      </c>
      <c s="6" t="s">
        <v>1141</v>
      </c>
      <c s="36" t="s">
        <v>79</v>
      </c>
      <c s="37">
        <v>87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70</v>
      </c>
      <c>
        <f>(M404*21)/100</f>
      </c>
      <c t="s">
        <v>28</v>
      </c>
    </row>
    <row r="405" spans="1:5" ht="12.75">
      <c r="A405" s="35" t="s">
        <v>57</v>
      </c>
      <c r="E405" s="39" t="s">
        <v>5</v>
      </c>
    </row>
    <row r="406" spans="1:5" ht="12.75">
      <c r="A406" s="35" t="s">
        <v>59</v>
      </c>
      <c r="E406" s="40" t="s">
        <v>634</v>
      </c>
    </row>
    <row r="407" spans="1:5" ht="12.75">
      <c r="A407" t="s">
        <v>60</v>
      </c>
      <c r="E407" s="39" t="s">
        <v>635</v>
      </c>
    </row>
    <row r="408" spans="1:16" ht="12.75">
      <c r="A408" t="s">
        <v>50</v>
      </c>
      <c s="34" t="s">
        <v>441</v>
      </c>
      <c s="34" t="s">
        <v>1142</v>
      </c>
      <c s="35" t="s">
        <v>5</v>
      </c>
      <c s="6" t="s">
        <v>1143</v>
      </c>
      <c s="36" t="s">
        <v>79</v>
      </c>
      <c s="37">
        <v>60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70</v>
      </c>
      <c>
        <f>(M408*21)/100</f>
      </c>
      <c t="s">
        <v>28</v>
      </c>
    </row>
    <row r="409" spans="1:5" ht="12.75">
      <c r="A409" s="35" t="s">
        <v>57</v>
      </c>
      <c r="E409" s="39" t="s">
        <v>5</v>
      </c>
    </row>
    <row r="410" spans="1:5" ht="12.75">
      <c r="A410" s="35" t="s">
        <v>59</v>
      </c>
      <c r="E410" s="40" t="s">
        <v>634</v>
      </c>
    </row>
    <row r="411" spans="1:5" ht="12.75">
      <c r="A411" t="s">
        <v>60</v>
      </c>
      <c r="E411" s="39" t="s">
        <v>635</v>
      </c>
    </row>
    <row r="412" spans="1:16" ht="12.75">
      <c r="A412" t="s">
        <v>50</v>
      </c>
      <c s="34" t="s">
        <v>444</v>
      </c>
      <c s="34" t="s">
        <v>1144</v>
      </c>
      <c s="35" t="s">
        <v>5</v>
      </c>
      <c s="6" t="s">
        <v>1145</v>
      </c>
      <c s="36" t="s">
        <v>79</v>
      </c>
      <c s="37">
        <v>22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70</v>
      </c>
      <c>
        <f>(M412*21)/100</f>
      </c>
      <c t="s">
        <v>28</v>
      </c>
    </row>
    <row r="413" spans="1:5" ht="12.75">
      <c r="A413" s="35" t="s">
        <v>57</v>
      </c>
      <c r="E413" s="39" t="s">
        <v>5</v>
      </c>
    </row>
    <row r="414" spans="1:5" ht="12.75">
      <c r="A414" s="35" t="s">
        <v>59</v>
      </c>
      <c r="E414" s="40" t="s">
        <v>634</v>
      </c>
    </row>
    <row r="415" spans="1:5" ht="12.75">
      <c r="A415" t="s">
        <v>60</v>
      </c>
      <c r="E415" s="39" t="s">
        <v>635</v>
      </c>
    </row>
    <row r="416" spans="1:16" ht="12.75">
      <c r="A416" t="s">
        <v>50</v>
      </c>
      <c s="34" t="s">
        <v>447</v>
      </c>
      <c s="34" t="s">
        <v>1146</v>
      </c>
      <c s="35" t="s">
        <v>5</v>
      </c>
      <c s="6" t="s">
        <v>1147</v>
      </c>
      <c s="36" t="s">
        <v>79</v>
      </c>
      <c s="37">
        <v>15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70</v>
      </c>
      <c>
        <f>(M416*21)/100</f>
      </c>
      <c t="s">
        <v>28</v>
      </c>
    </row>
    <row r="417" spans="1:5" ht="12.75">
      <c r="A417" s="35" t="s">
        <v>57</v>
      </c>
      <c r="E417" s="39" t="s">
        <v>5</v>
      </c>
    </row>
    <row r="418" spans="1:5" ht="12.75">
      <c r="A418" s="35" t="s">
        <v>59</v>
      </c>
      <c r="E418" s="40" t="s">
        <v>634</v>
      </c>
    </row>
    <row r="419" spans="1:5" ht="12.75">
      <c r="A419" t="s">
        <v>60</v>
      </c>
      <c r="E419" s="39" t="s">
        <v>635</v>
      </c>
    </row>
    <row r="420" spans="1:16" ht="12.75">
      <c r="A420" t="s">
        <v>50</v>
      </c>
      <c s="34" t="s">
        <v>450</v>
      </c>
      <c s="34" t="s">
        <v>1148</v>
      </c>
      <c s="35" t="s">
        <v>5</v>
      </c>
      <c s="6" t="s">
        <v>1149</v>
      </c>
      <c s="36" t="s">
        <v>79</v>
      </c>
      <c s="37">
        <v>21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70</v>
      </c>
      <c>
        <f>(M420*21)/100</f>
      </c>
      <c t="s">
        <v>28</v>
      </c>
    </row>
    <row r="421" spans="1:5" ht="12.75">
      <c r="A421" s="35" t="s">
        <v>57</v>
      </c>
      <c r="E421" s="39" t="s">
        <v>5</v>
      </c>
    </row>
    <row r="422" spans="1:5" ht="12.75">
      <c r="A422" s="35" t="s">
        <v>59</v>
      </c>
      <c r="E422" s="40" t="s">
        <v>634</v>
      </c>
    </row>
    <row r="423" spans="1:5" ht="12.75">
      <c r="A423" t="s">
        <v>60</v>
      </c>
      <c r="E423" s="39" t="s">
        <v>635</v>
      </c>
    </row>
    <row r="424" spans="1:16" ht="12.75">
      <c r="A424" t="s">
        <v>50</v>
      </c>
      <c s="34" t="s">
        <v>453</v>
      </c>
      <c s="34" t="s">
        <v>1150</v>
      </c>
      <c s="35" t="s">
        <v>5</v>
      </c>
      <c s="6" t="s">
        <v>1151</v>
      </c>
      <c s="36" t="s">
        <v>79</v>
      </c>
      <c s="37">
        <v>12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70</v>
      </c>
      <c>
        <f>(M424*21)/100</f>
      </c>
      <c t="s">
        <v>28</v>
      </c>
    </row>
    <row r="425" spans="1:5" ht="12.75">
      <c r="A425" s="35" t="s">
        <v>57</v>
      </c>
      <c r="E425" s="39" t="s">
        <v>5</v>
      </c>
    </row>
    <row r="426" spans="1:5" ht="12.75">
      <c r="A426" s="35" t="s">
        <v>59</v>
      </c>
      <c r="E426" s="40" t="s">
        <v>634</v>
      </c>
    </row>
    <row r="427" spans="1:5" ht="12.75">
      <c r="A427" t="s">
        <v>60</v>
      </c>
      <c r="E427" s="39" t="s">
        <v>635</v>
      </c>
    </row>
    <row r="428" spans="1:16" ht="12.75">
      <c r="A428" t="s">
        <v>50</v>
      </c>
      <c s="34" t="s">
        <v>456</v>
      </c>
      <c s="34" t="s">
        <v>1152</v>
      </c>
      <c s="35" t="s">
        <v>5</v>
      </c>
      <c s="6" t="s">
        <v>1153</v>
      </c>
      <c s="36" t="s">
        <v>79</v>
      </c>
      <c s="37">
        <v>1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70</v>
      </c>
      <c>
        <f>(M428*21)/100</f>
      </c>
      <c t="s">
        <v>28</v>
      </c>
    </row>
    <row r="429" spans="1:5" ht="12.75">
      <c r="A429" s="35" t="s">
        <v>57</v>
      </c>
      <c r="E429" s="39" t="s">
        <v>5</v>
      </c>
    </row>
    <row r="430" spans="1:5" ht="12.75">
      <c r="A430" s="35" t="s">
        <v>59</v>
      </c>
      <c r="E430" s="40" t="s">
        <v>634</v>
      </c>
    </row>
    <row r="431" spans="1:5" ht="12.75">
      <c r="A431" t="s">
        <v>60</v>
      </c>
      <c r="E431" s="39" t="s">
        <v>635</v>
      </c>
    </row>
    <row r="432" spans="1:16" ht="12.75">
      <c r="A432" t="s">
        <v>50</v>
      </c>
      <c s="34" t="s">
        <v>457</v>
      </c>
      <c s="34" t="s">
        <v>1154</v>
      </c>
      <c s="35" t="s">
        <v>5</v>
      </c>
      <c s="6" t="s">
        <v>1155</v>
      </c>
      <c s="36" t="s">
        <v>79</v>
      </c>
      <c s="37">
        <v>24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70</v>
      </c>
      <c>
        <f>(M432*21)/100</f>
      </c>
      <c t="s">
        <v>28</v>
      </c>
    </row>
    <row r="433" spans="1:5" ht="12.75">
      <c r="A433" s="35" t="s">
        <v>57</v>
      </c>
      <c r="E433" s="39" t="s">
        <v>5</v>
      </c>
    </row>
    <row r="434" spans="1:5" ht="12.75">
      <c r="A434" s="35" t="s">
        <v>59</v>
      </c>
      <c r="E434" s="40" t="s">
        <v>634</v>
      </c>
    </row>
    <row r="435" spans="1:5" ht="12.75">
      <c r="A435" t="s">
        <v>60</v>
      </c>
      <c r="E435" s="39" t="s">
        <v>635</v>
      </c>
    </row>
    <row r="436" spans="1:16" ht="12.75">
      <c r="A436" t="s">
        <v>50</v>
      </c>
      <c s="34" t="s">
        <v>458</v>
      </c>
      <c s="34" t="s">
        <v>1156</v>
      </c>
      <c s="35" t="s">
        <v>5</v>
      </c>
      <c s="6" t="s">
        <v>1157</v>
      </c>
      <c s="36" t="s">
        <v>79</v>
      </c>
      <c s="37">
        <v>20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70</v>
      </c>
      <c>
        <f>(M436*21)/100</f>
      </c>
      <c t="s">
        <v>28</v>
      </c>
    </row>
    <row r="437" spans="1:5" ht="12.75">
      <c r="A437" s="35" t="s">
        <v>57</v>
      </c>
      <c r="E437" s="39" t="s">
        <v>5</v>
      </c>
    </row>
    <row r="438" spans="1:5" ht="12.75">
      <c r="A438" s="35" t="s">
        <v>59</v>
      </c>
      <c r="E438" s="40" t="s">
        <v>634</v>
      </c>
    </row>
    <row r="439" spans="1:5" ht="12.75">
      <c r="A439" t="s">
        <v>60</v>
      </c>
      <c r="E439" s="39" t="s">
        <v>635</v>
      </c>
    </row>
    <row r="440" spans="1:16" ht="12.75">
      <c r="A440" t="s">
        <v>50</v>
      </c>
      <c s="34" t="s">
        <v>461</v>
      </c>
      <c s="34" t="s">
        <v>1158</v>
      </c>
      <c s="35" t="s">
        <v>5</v>
      </c>
      <c s="6" t="s">
        <v>1159</v>
      </c>
      <c s="36" t="s">
        <v>79</v>
      </c>
      <c s="37">
        <v>59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70</v>
      </c>
      <c>
        <f>(M440*21)/100</f>
      </c>
      <c t="s">
        <v>28</v>
      </c>
    </row>
    <row r="441" spans="1:5" ht="12.75">
      <c r="A441" s="35" t="s">
        <v>57</v>
      </c>
      <c r="E441" s="39" t="s">
        <v>5</v>
      </c>
    </row>
    <row r="442" spans="1:5" ht="12.75">
      <c r="A442" s="35" t="s">
        <v>59</v>
      </c>
      <c r="E442" s="40" t="s">
        <v>634</v>
      </c>
    </row>
    <row r="443" spans="1:5" ht="12.75">
      <c r="A443" t="s">
        <v>60</v>
      </c>
      <c r="E443" s="39" t="s">
        <v>635</v>
      </c>
    </row>
    <row r="444" spans="1:16" ht="12.75">
      <c r="A444" t="s">
        <v>50</v>
      </c>
      <c s="34" t="s">
        <v>464</v>
      </c>
      <c s="34" t="s">
        <v>1160</v>
      </c>
      <c s="35" t="s">
        <v>5</v>
      </c>
      <c s="6" t="s">
        <v>1161</v>
      </c>
      <c s="36" t="s">
        <v>79</v>
      </c>
      <c s="37">
        <v>590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70</v>
      </c>
      <c>
        <f>(M444*21)/100</f>
      </c>
      <c t="s">
        <v>28</v>
      </c>
    </row>
    <row r="445" spans="1:5" ht="12.75">
      <c r="A445" s="35" t="s">
        <v>57</v>
      </c>
      <c r="E445" s="39" t="s">
        <v>5</v>
      </c>
    </row>
    <row r="446" spans="1:5" ht="12.75">
      <c r="A446" s="35" t="s">
        <v>59</v>
      </c>
      <c r="E446" s="40" t="s">
        <v>634</v>
      </c>
    </row>
    <row r="447" spans="1:5" ht="12.75">
      <c r="A447" t="s">
        <v>60</v>
      </c>
      <c r="E447" s="39" t="s">
        <v>635</v>
      </c>
    </row>
    <row r="448" spans="1:16" ht="12.75">
      <c r="A448" t="s">
        <v>50</v>
      </c>
      <c s="34" t="s">
        <v>467</v>
      </c>
      <c s="34" t="s">
        <v>1162</v>
      </c>
      <c s="35" t="s">
        <v>5</v>
      </c>
      <c s="6" t="s">
        <v>1163</v>
      </c>
      <c s="36" t="s">
        <v>79</v>
      </c>
      <c s="37">
        <v>15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70</v>
      </c>
      <c>
        <f>(M448*21)/100</f>
      </c>
      <c t="s">
        <v>28</v>
      </c>
    </row>
    <row r="449" spans="1:5" ht="12.75">
      <c r="A449" s="35" t="s">
        <v>57</v>
      </c>
      <c r="E449" s="39" t="s">
        <v>5</v>
      </c>
    </row>
    <row r="450" spans="1:5" ht="12.75">
      <c r="A450" s="35" t="s">
        <v>59</v>
      </c>
      <c r="E450" s="40" t="s">
        <v>634</v>
      </c>
    </row>
    <row r="451" spans="1:5" ht="12.75">
      <c r="A451" t="s">
        <v>60</v>
      </c>
      <c r="E451" s="39" t="s">
        <v>635</v>
      </c>
    </row>
    <row r="452" spans="1:16" ht="12.75">
      <c r="A452" t="s">
        <v>50</v>
      </c>
      <c s="34" t="s">
        <v>470</v>
      </c>
      <c s="34" t="s">
        <v>1164</v>
      </c>
      <c s="35" t="s">
        <v>5</v>
      </c>
      <c s="6" t="s">
        <v>1165</v>
      </c>
      <c s="36" t="s">
        <v>79</v>
      </c>
      <c s="37">
        <v>63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70</v>
      </c>
      <c>
        <f>(M452*21)/100</f>
      </c>
      <c t="s">
        <v>28</v>
      </c>
    </row>
    <row r="453" spans="1:5" ht="12.75">
      <c r="A453" s="35" t="s">
        <v>57</v>
      </c>
      <c r="E453" s="39" t="s">
        <v>5</v>
      </c>
    </row>
    <row r="454" spans="1:5" ht="12.75">
      <c r="A454" s="35" t="s">
        <v>59</v>
      </c>
      <c r="E454" s="40" t="s">
        <v>634</v>
      </c>
    </row>
    <row r="455" spans="1:5" ht="12.75">
      <c r="A455" t="s">
        <v>60</v>
      </c>
      <c r="E455" s="39" t="s">
        <v>635</v>
      </c>
    </row>
    <row r="456" spans="1:16" ht="12.75">
      <c r="A456" t="s">
        <v>50</v>
      </c>
      <c s="34" t="s">
        <v>473</v>
      </c>
      <c s="34" t="s">
        <v>1166</v>
      </c>
      <c s="35" t="s">
        <v>5</v>
      </c>
      <c s="6" t="s">
        <v>1167</v>
      </c>
      <c s="36" t="s">
        <v>79</v>
      </c>
      <c s="37">
        <v>63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70</v>
      </c>
      <c>
        <f>(M456*21)/100</f>
      </c>
      <c t="s">
        <v>28</v>
      </c>
    </row>
    <row r="457" spans="1:5" ht="12.75">
      <c r="A457" s="35" t="s">
        <v>57</v>
      </c>
      <c r="E457" s="39" t="s">
        <v>5</v>
      </c>
    </row>
    <row r="458" spans="1:5" ht="12.75">
      <c r="A458" s="35" t="s">
        <v>59</v>
      </c>
      <c r="E458" s="40" t="s">
        <v>634</v>
      </c>
    </row>
    <row r="459" spans="1:5" ht="12.75">
      <c r="A459" t="s">
        <v>60</v>
      </c>
      <c r="E459" s="39" t="s">
        <v>635</v>
      </c>
    </row>
    <row r="460" spans="1:16" ht="12.75">
      <c r="A460" t="s">
        <v>50</v>
      </c>
      <c s="34" t="s">
        <v>476</v>
      </c>
      <c s="34" t="s">
        <v>1168</v>
      </c>
      <c s="35" t="s">
        <v>5</v>
      </c>
      <c s="6" t="s">
        <v>1169</v>
      </c>
      <c s="36" t="s">
        <v>69</v>
      </c>
      <c s="37">
        <v>1575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70</v>
      </c>
      <c>
        <f>(M460*21)/100</f>
      </c>
      <c t="s">
        <v>28</v>
      </c>
    </row>
    <row r="461" spans="1:5" ht="12.75">
      <c r="A461" s="35" t="s">
        <v>57</v>
      </c>
      <c r="E461" s="39" t="s">
        <v>5</v>
      </c>
    </row>
    <row r="462" spans="1:5" ht="12.75">
      <c r="A462" s="35" t="s">
        <v>59</v>
      </c>
      <c r="E462" s="40" t="s">
        <v>634</v>
      </c>
    </row>
    <row r="463" spans="1:5" ht="12.75">
      <c r="A463" t="s">
        <v>60</v>
      </c>
      <c r="E463" s="39" t="s">
        <v>635</v>
      </c>
    </row>
    <row r="464" spans="1:16" ht="12.75">
      <c r="A464" t="s">
        <v>50</v>
      </c>
      <c s="34" t="s">
        <v>479</v>
      </c>
      <c s="34" t="s">
        <v>1170</v>
      </c>
      <c s="35" t="s">
        <v>5</v>
      </c>
      <c s="6" t="s">
        <v>1171</v>
      </c>
      <c s="36" t="s">
        <v>79</v>
      </c>
      <c s="37">
        <v>14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70</v>
      </c>
      <c>
        <f>(M464*21)/100</f>
      </c>
      <c t="s">
        <v>28</v>
      </c>
    </row>
    <row r="465" spans="1:5" ht="12.75">
      <c r="A465" s="35" t="s">
        <v>57</v>
      </c>
      <c r="E465" s="39" t="s">
        <v>5</v>
      </c>
    </row>
    <row r="466" spans="1:5" ht="12.75">
      <c r="A466" s="35" t="s">
        <v>59</v>
      </c>
      <c r="E466" s="40" t="s">
        <v>634</v>
      </c>
    </row>
    <row r="467" spans="1:5" ht="12.75">
      <c r="A467" t="s">
        <v>60</v>
      </c>
      <c r="E467" s="39" t="s">
        <v>635</v>
      </c>
    </row>
    <row r="468" spans="1:16" ht="12.75">
      <c r="A468" t="s">
        <v>50</v>
      </c>
      <c s="34" t="s">
        <v>482</v>
      </c>
      <c s="34" t="s">
        <v>1172</v>
      </c>
      <c s="35" t="s">
        <v>5</v>
      </c>
      <c s="6" t="s">
        <v>1173</v>
      </c>
      <c s="36" t="s">
        <v>79</v>
      </c>
      <c s="37">
        <v>2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70</v>
      </c>
      <c>
        <f>(M468*21)/100</f>
      </c>
      <c t="s">
        <v>28</v>
      </c>
    </row>
    <row r="469" spans="1:5" ht="12.75">
      <c r="A469" s="35" t="s">
        <v>57</v>
      </c>
      <c r="E469" s="39" t="s">
        <v>5</v>
      </c>
    </row>
    <row r="470" spans="1:5" ht="12.75">
      <c r="A470" s="35" t="s">
        <v>59</v>
      </c>
      <c r="E470" s="40" t="s">
        <v>634</v>
      </c>
    </row>
    <row r="471" spans="1:5" ht="12.75">
      <c r="A471" t="s">
        <v>60</v>
      </c>
      <c r="E471" s="39" t="s">
        <v>635</v>
      </c>
    </row>
    <row r="472" spans="1:16" ht="12.75">
      <c r="A472" t="s">
        <v>50</v>
      </c>
      <c s="34" t="s">
        <v>485</v>
      </c>
      <c s="34" t="s">
        <v>1174</v>
      </c>
      <c s="35" t="s">
        <v>5</v>
      </c>
      <c s="6" t="s">
        <v>1175</v>
      </c>
      <c s="36" t="s">
        <v>79</v>
      </c>
      <c s="37">
        <v>30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70</v>
      </c>
      <c>
        <f>(M472*21)/100</f>
      </c>
      <c t="s">
        <v>28</v>
      </c>
    </row>
    <row r="473" spans="1:5" ht="12.75">
      <c r="A473" s="35" t="s">
        <v>57</v>
      </c>
      <c r="E473" s="39" t="s">
        <v>5</v>
      </c>
    </row>
    <row r="474" spans="1:5" ht="12.75">
      <c r="A474" s="35" t="s">
        <v>59</v>
      </c>
      <c r="E474" s="40" t="s">
        <v>634</v>
      </c>
    </row>
    <row r="475" spans="1:5" ht="12.75">
      <c r="A475" t="s">
        <v>60</v>
      </c>
      <c r="E475" s="39" t="s">
        <v>635</v>
      </c>
    </row>
    <row r="476" spans="1:16" ht="12.75">
      <c r="A476" t="s">
        <v>50</v>
      </c>
      <c s="34" t="s">
        <v>488</v>
      </c>
      <c s="34" t="s">
        <v>1176</v>
      </c>
      <c s="35" t="s">
        <v>5</v>
      </c>
      <c s="6" t="s">
        <v>1177</v>
      </c>
      <c s="36" t="s">
        <v>79</v>
      </c>
      <c s="37">
        <v>12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70</v>
      </c>
      <c>
        <f>(M476*21)/100</f>
      </c>
      <c t="s">
        <v>28</v>
      </c>
    </row>
    <row r="477" spans="1:5" ht="12.75">
      <c r="A477" s="35" t="s">
        <v>57</v>
      </c>
      <c r="E477" s="39" t="s">
        <v>5</v>
      </c>
    </row>
    <row r="478" spans="1:5" ht="12.75">
      <c r="A478" s="35" t="s">
        <v>59</v>
      </c>
      <c r="E478" s="40" t="s">
        <v>634</v>
      </c>
    </row>
    <row r="479" spans="1:5" ht="12.75">
      <c r="A479" t="s">
        <v>60</v>
      </c>
      <c r="E479" s="39" t="s">
        <v>635</v>
      </c>
    </row>
    <row r="480" spans="1:16" ht="12.75">
      <c r="A480" t="s">
        <v>50</v>
      </c>
      <c s="34" t="s">
        <v>491</v>
      </c>
      <c s="34" t="s">
        <v>1178</v>
      </c>
      <c s="35" t="s">
        <v>5</v>
      </c>
      <c s="6" t="s">
        <v>1179</v>
      </c>
      <c s="36" t="s">
        <v>79</v>
      </c>
      <c s="37">
        <v>1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70</v>
      </c>
      <c>
        <f>(M480*21)/100</f>
      </c>
      <c t="s">
        <v>28</v>
      </c>
    </row>
    <row r="481" spans="1:5" ht="12.75">
      <c r="A481" s="35" t="s">
        <v>57</v>
      </c>
      <c r="E481" s="39" t="s">
        <v>5</v>
      </c>
    </row>
    <row r="482" spans="1:5" ht="12.75">
      <c r="A482" s="35" t="s">
        <v>59</v>
      </c>
      <c r="E482" s="40" t="s">
        <v>634</v>
      </c>
    </row>
    <row r="483" spans="1:5" ht="12.75">
      <c r="A483" t="s">
        <v>60</v>
      </c>
      <c r="E483" s="39" t="s">
        <v>635</v>
      </c>
    </row>
    <row r="484" spans="1:16" ht="12.75">
      <c r="A484" t="s">
        <v>50</v>
      </c>
      <c s="34" t="s">
        <v>494</v>
      </c>
      <c s="34" t="s">
        <v>1180</v>
      </c>
      <c s="35" t="s">
        <v>5</v>
      </c>
      <c s="6" t="s">
        <v>1181</v>
      </c>
      <c s="36" t="s">
        <v>79</v>
      </c>
      <c s="37">
        <v>6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70</v>
      </c>
      <c>
        <f>(M484*21)/100</f>
      </c>
      <c t="s">
        <v>28</v>
      </c>
    </row>
    <row r="485" spans="1:5" ht="12.75">
      <c r="A485" s="35" t="s">
        <v>57</v>
      </c>
      <c r="E485" s="39" t="s">
        <v>5</v>
      </c>
    </row>
    <row r="486" spans="1:5" ht="12.75">
      <c r="A486" s="35" t="s">
        <v>59</v>
      </c>
      <c r="E486" s="40" t="s">
        <v>634</v>
      </c>
    </row>
    <row r="487" spans="1:5" ht="12.75">
      <c r="A487" t="s">
        <v>60</v>
      </c>
      <c r="E487" s="39" t="s">
        <v>635</v>
      </c>
    </row>
    <row r="488" spans="1:16" ht="12.75">
      <c r="A488" t="s">
        <v>50</v>
      </c>
      <c s="34" t="s">
        <v>497</v>
      </c>
      <c s="34" t="s">
        <v>1182</v>
      </c>
      <c s="35" t="s">
        <v>5</v>
      </c>
      <c s="6" t="s">
        <v>1183</v>
      </c>
      <c s="36" t="s">
        <v>79</v>
      </c>
      <c s="37">
        <v>15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70</v>
      </c>
      <c>
        <f>(M488*21)/100</f>
      </c>
      <c t="s">
        <v>28</v>
      </c>
    </row>
    <row r="489" spans="1:5" ht="12.75">
      <c r="A489" s="35" t="s">
        <v>57</v>
      </c>
      <c r="E489" s="39" t="s">
        <v>5</v>
      </c>
    </row>
    <row r="490" spans="1:5" ht="12.75">
      <c r="A490" s="35" t="s">
        <v>59</v>
      </c>
      <c r="E490" s="40" t="s">
        <v>634</v>
      </c>
    </row>
    <row r="491" spans="1:5" ht="12.75">
      <c r="A491" t="s">
        <v>60</v>
      </c>
      <c r="E491" s="39" t="s">
        <v>635</v>
      </c>
    </row>
    <row r="492" spans="1:16" ht="12.75">
      <c r="A492" t="s">
        <v>50</v>
      </c>
      <c s="34" t="s">
        <v>500</v>
      </c>
      <c s="34" t="s">
        <v>1184</v>
      </c>
      <c s="35" t="s">
        <v>5</v>
      </c>
      <c s="6" t="s">
        <v>1185</v>
      </c>
      <c s="36" t="s">
        <v>79</v>
      </c>
      <c s="37">
        <v>19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70</v>
      </c>
      <c>
        <f>(M492*21)/100</f>
      </c>
      <c t="s">
        <v>28</v>
      </c>
    </row>
    <row r="493" spans="1:5" ht="12.75">
      <c r="A493" s="35" t="s">
        <v>57</v>
      </c>
      <c r="E493" s="39" t="s">
        <v>5</v>
      </c>
    </row>
    <row r="494" spans="1:5" ht="12.75">
      <c r="A494" s="35" t="s">
        <v>59</v>
      </c>
      <c r="E494" s="40" t="s">
        <v>634</v>
      </c>
    </row>
    <row r="495" spans="1:5" ht="12.75">
      <c r="A495" t="s">
        <v>60</v>
      </c>
      <c r="E495" s="39" t="s">
        <v>635</v>
      </c>
    </row>
    <row r="496" spans="1:16" ht="12.75">
      <c r="A496" t="s">
        <v>50</v>
      </c>
      <c s="34" t="s">
        <v>501</v>
      </c>
      <c s="34" t="s">
        <v>1186</v>
      </c>
      <c s="35" t="s">
        <v>5</v>
      </c>
      <c s="6" t="s">
        <v>1187</v>
      </c>
      <c s="36" t="s">
        <v>79</v>
      </c>
      <c s="37">
        <v>1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70</v>
      </c>
      <c>
        <f>(M496*21)/100</f>
      </c>
      <c t="s">
        <v>28</v>
      </c>
    </row>
    <row r="497" spans="1:5" ht="12.75">
      <c r="A497" s="35" t="s">
        <v>57</v>
      </c>
      <c r="E497" s="39" t="s">
        <v>5</v>
      </c>
    </row>
    <row r="498" spans="1:5" ht="12.75">
      <c r="A498" s="35" t="s">
        <v>59</v>
      </c>
      <c r="E498" s="40" t="s">
        <v>634</v>
      </c>
    </row>
    <row r="499" spans="1:5" ht="12.75">
      <c r="A499" t="s">
        <v>60</v>
      </c>
      <c r="E499" s="39" t="s">
        <v>635</v>
      </c>
    </row>
    <row r="500" spans="1:16" ht="12.75">
      <c r="A500" t="s">
        <v>50</v>
      </c>
      <c s="34" t="s">
        <v>502</v>
      </c>
      <c s="34" t="s">
        <v>1188</v>
      </c>
      <c s="35" t="s">
        <v>5</v>
      </c>
      <c s="6" t="s">
        <v>1189</v>
      </c>
      <c s="36" t="s">
        <v>79</v>
      </c>
      <c s="37">
        <v>10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70</v>
      </c>
      <c>
        <f>(M500*21)/100</f>
      </c>
      <c t="s">
        <v>28</v>
      </c>
    </row>
    <row r="501" spans="1:5" ht="12.75">
      <c r="A501" s="35" t="s">
        <v>57</v>
      </c>
      <c r="E501" s="39" t="s">
        <v>5</v>
      </c>
    </row>
    <row r="502" spans="1:5" ht="12.75">
      <c r="A502" s="35" t="s">
        <v>59</v>
      </c>
      <c r="E502" s="40" t="s">
        <v>634</v>
      </c>
    </row>
    <row r="503" spans="1:5" ht="12.75">
      <c r="A503" t="s">
        <v>60</v>
      </c>
      <c r="E503" s="39" t="s">
        <v>635</v>
      </c>
    </row>
    <row r="504" spans="1:16" ht="12.75">
      <c r="A504" t="s">
        <v>50</v>
      </c>
      <c s="34" t="s">
        <v>503</v>
      </c>
      <c s="34" t="s">
        <v>1190</v>
      </c>
      <c s="35" t="s">
        <v>5</v>
      </c>
      <c s="6" t="s">
        <v>1191</v>
      </c>
      <c s="36" t="s">
        <v>79</v>
      </c>
      <c s="37">
        <v>16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70</v>
      </c>
      <c>
        <f>(M504*21)/100</f>
      </c>
      <c t="s">
        <v>28</v>
      </c>
    </row>
    <row r="505" spans="1:5" ht="12.75">
      <c r="A505" s="35" t="s">
        <v>57</v>
      </c>
      <c r="E505" s="39" t="s">
        <v>5</v>
      </c>
    </row>
    <row r="506" spans="1:5" ht="12.75">
      <c r="A506" s="35" t="s">
        <v>59</v>
      </c>
      <c r="E506" s="40" t="s">
        <v>634</v>
      </c>
    </row>
    <row r="507" spans="1:5" ht="12.75">
      <c r="A507" t="s">
        <v>60</v>
      </c>
      <c r="E507" s="39" t="s">
        <v>635</v>
      </c>
    </row>
    <row r="508" spans="1:16" ht="12.75">
      <c r="A508" t="s">
        <v>50</v>
      </c>
      <c s="34" t="s">
        <v>504</v>
      </c>
      <c s="34" t="s">
        <v>1192</v>
      </c>
      <c s="35" t="s">
        <v>5</v>
      </c>
      <c s="6" t="s">
        <v>1193</v>
      </c>
      <c s="36" t="s">
        <v>79</v>
      </c>
      <c s="37">
        <v>8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70</v>
      </c>
      <c>
        <f>(M508*21)/100</f>
      </c>
      <c t="s">
        <v>28</v>
      </c>
    </row>
    <row r="509" spans="1:5" ht="12.75">
      <c r="A509" s="35" t="s">
        <v>57</v>
      </c>
      <c r="E509" s="39" t="s">
        <v>5</v>
      </c>
    </row>
    <row r="510" spans="1:5" ht="12.75">
      <c r="A510" s="35" t="s">
        <v>59</v>
      </c>
      <c r="E510" s="40" t="s">
        <v>634</v>
      </c>
    </row>
    <row r="511" spans="1:5" ht="12.75">
      <c r="A511" t="s">
        <v>60</v>
      </c>
      <c r="E511" s="39" t="s">
        <v>635</v>
      </c>
    </row>
    <row r="512" spans="1:16" ht="12.75">
      <c r="A512" t="s">
        <v>50</v>
      </c>
      <c s="34" t="s">
        <v>505</v>
      </c>
      <c s="34" t="s">
        <v>1194</v>
      </c>
      <c s="35" t="s">
        <v>5</v>
      </c>
      <c s="6" t="s">
        <v>1195</v>
      </c>
      <c s="36" t="s">
        <v>79</v>
      </c>
      <c s="37">
        <v>22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70</v>
      </c>
      <c>
        <f>(M512*21)/100</f>
      </c>
      <c t="s">
        <v>28</v>
      </c>
    </row>
    <row r="513" spans="1:5" ht="12.75">
      <c r="A513" s="35" t="s">
        <v>57</v>
      </c>
      <c r="E513" s="39" t="s">
        <v>5</v>
      </c>
    </row>
    <row r="514" spans="1:5" ht="12.75">
      <c r="A514" s="35" t="s">
        <v>59</v>
      </c>
      <c r="E514" s="40" t="s">
        <v>634</v>
      </c>
    </row>
    <row r="515" spans="1:5" ht="12.75">
      <c r="A515" t="s">
        <v>60</v>
      </c>
      <c r="E515" s="39" t="s">
        <v>635</v>
      </c>
    </row>
    <row r="516" spans="1:16" ht="12.75">
      <c r="A516" t="s">
        <v>50</v>
      </c>
      <c s="34" t="s">
        <v>508</v>
      </c>
      <c s="34" t="s">
        <v>1196</v>
      </c>
      <c s="35" t="s">
        <v>5</v>
      </c>
      <c s="6" t="s">
        <v>1197</v>
      </c>
      <c s="36" t="s">
        <v>79</v>
      </c>
      <c s="37">
        <v>40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70</v>
      </c>
      <c>
        <f>(M516*21)/100</f>
      </c>
      <c t="s">
        <v>28</v>
      </c>
    </row>
    <row r="517" spans="1:5" ht="12.75">
      <c r="A517" s="35" t="s">
        <v>57</v>
      </c>
      <c r="E517" s="39" t="s">
        <v>5</v>
      </c>
    </row>
    <row r="518" spans="1:5" ht="12.75">
      <c r="A518" s="35" t="s">
        <v>59</v>
      </c>
      <c r="E518" s="40" t="s">
        <v>634</v>
      </c>
    </row>
    <row r="519" spans="1:5" ht="12.75">
      <c r="A519" t="s">
        <v>60</v>
      </c>
      <c r="E519" s="39" t="s">
        <v>635</v>
      </c>
    </row>
    <row r="520" spans="1:16" ht="12.75">
      <c r="A520" t="s">
        <v>50</v>
      </c>
      <c s="34" t="s">
        <v>509</v>
      </c>
      <c s="34" t="s">
        <v>1198</v>
      </c>
      <c s="35" t="s">
        <v>5</v>
      </c>
      <c s="6" t="s">
        <v>1199</v>
      </c>
      <c s="36" t="s">
        <v>79</v>
      </c>
      <c s="37">
        <v>20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70</v>
      </c>
      <c>
        <f>(M520*21)/100</f>
      </c>
      <c t="s">
        <v>28</v>
      </c>
    </row>
    <row r="521" spans="1:5" ht="12.75">
      <c r="A521" s="35" t="s">
        <v>57</v>
      </c>
      <c r="E521" s="39" t="s">
        <v>5</v>
      </c>
    </row>
    <row r="522" spans="1:5" ht="12.75">
      <c r="A522" s="35" t="s">
        <v>59</v>
      </c>
      <c r="E522" s="40" t="s">
        <v>634</v>
      </c>
    </row>
    <row r="523" spans="1:5" ht="12.75">
      <c r="A523" t="s">
        <v>60</v>
      </c>
      <c r="E523" s="39" t="s">
        <v>635</v>
      </c>
    </row>
    <row r="524" spans="1:16" ht="12.75">
      <c r="A524" t="s">
        <v>50</v>
      </c>
      <c s="34" t="s">
        <v>522</v>
      </c>
      <c s="34" t="s">
        <v>1200</v>
      </c>
      <c s="35" t="s">
        <v>5</v>
      </c>
      <c s="6" t="s">
        <v>1201</v>
      </c>
      <c s="36" t="s">
        <v>79</v>
      </c>
      <c s="37">
        <v>1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70</v>
      </c>
      <c>
        <f>(M524*21)/100</f>
      </c>
      <c t="s">
        <v>28</v>
      </c>
    </row>
    <row r="525" spans="1:5" ht="12.75">
      <c r="A525" s="35" t="s">
        <v>57</v>
      </c>
      <c r="E525" s="39" t="s">
        <v>5</v>
      </c>
    </row>
    <row r="526" spans="1:5" ht="12.75">
      <c r="A526" s="35" t="s">
        <v>59</v>
      </c>
      <c r="E526" s="40" t="s">
        <v>634</v>
      </c>
    </row>
    <row r="527" spans="1:5" ht="12.75">
      <c r="A527" t="s">
        <v>60</v>
      </c>
      <c r="E527" s="39" t="s">
        <v>635</v>
      </c>
    </row>
    <row r="528" spans="1:16" ht="12.75">
      <c r="A528" t="s">
        <v>50</v>
      </c>
      <c s="34" t="s">
        <v>525</v>
      </c>
      <c s="34" t="s">
        <v>1202</v>
      </c>
      <c s="35" t="s">
        <v>5</v>
      </c>
      <c s="6" t="s">
        <v>1203</v>
      </c>
      <c s="36" t="s">
        <v>79</v>
      </c>
      <c s="37">
        <v>11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70</v>
      </c>
      <c>
        <f>(M528*21)/100</f>
      </c>
      <c t="s">
        <v>28</v>
      </c>
    </row>
    <row r="529" spans="1:5" ht="12.75">
      <c r="A529" s="35" t="s">
        <v>57</v>
      </c>
      <c r="E529" s="39" t="s">
        <v>5</v>
      </c>
    </row>
    <row r="530" spans="1:5" ht="12.75">
      <c r="A530" s="35" t="s">
        <v>59</v>
      </c>
      <c r="E530" s="40" t="s">
        <v>634</v>
      </c>
    </row>
    <row r="531" spans="1:5" ht="12.75">
      <c r="A531" t="s">
        <v>60</v>
      </c>
      <c r="E531" s="39" t="s">
        <v>635</v>
      </c>
    </row>
    <row r="532" spans="1:16" ht="12.75">
      <c r="A532" t="s">
        <v>50</v>
      </c>
      <c s="34" t="s">
        <v>528</v>
      </c>
      <c s="34" t="s">
        <v>1204</v>
      </c>
      <c s="35" t="s">
        <v>5</v>
      </c>
      <c s="6" t="s">
        <v>1205</v>
      </c>
      <c s="36" t="s">
        <v>79</v>
      </c>
      <c s="37">
        <v>9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70</v>
      </c>
      <c>
        <f>(M532*21)/100</f>
      </c>
      <c t="s">
        <v>28</v>
      </c>
    </row>
    <row r="533" spans="1:5" ht="12.75">
      <c r="A533" s="35" t="s">
        <v>57</v>
      </c>
      <c r="E533" s="39" t="s">
        <v>5</v>
      </c>
    </row>
    <row r="534" spans="1:5" ht="12.75">
      <c r="A534" s="35" t="s">
        <v>59</v>
      </c>
      <c r="E534" s="40" t="s">
        <v>634</v>
      </c>
    </row>
    <row r="535" spans="1:5" ht="12.75">
      <c r="A535" t="s">
        <v>60</v>
      </c>
      <c r="E535" s="39" t="s">
        <v>635</v>
      </c>
    </row>
    <row r="536" spans="1:16" ht="12.75">
      <c r="A536" t="s">
        <v>50</v>
      </c>
      <c s="34" t="s">
        <v>531</v>
      </c>
      <c s="34" t="s">
        <v>1206</v>
      </c>
      <c s="35" t="s">
        <v>5</v>
      </c>
      <c s="6" t="s">
        <v>1207</v>
      </c>
      <c s="36" t="s">
        <v>79</v>
      </c>
      <c s="37">
        <v>6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70</v>
      </c>
      <c>
        <f>(M536*21)/100</f>
      </c>
      <c t="s">
        <v>28</v>
      </c>
    </row>
    <row r="537" spans="1:5" ht="12.75">
      <c r="A537" s="35" t="s">
        <v>57</v>
      </c>
      <c r="E537" s="39" t="s">
        <v>5</v>
      </c>
    </row>
    <row r="538" spans="1:5" ht="12.75">
      <c r="A538" s="35" t="s">
        <v>59</v>
      </c>
      <c r="E538" s="40" t="s">
        <v>634</v>
      </c>
    </row>
    <row r="539" spans="1:5" ht="12.75">
      <c r="A539" t="s">
        <v>60</v>
      </c>
      <c r="E539" s="39" t="s">
        <v>635</v>
      </c>
    </row>
    <row r="540" spans="1:16" ht="12.75">
      <c r="A540" t="s">
        <v>50</v>
      </c>
      <c s="34" t="s">
        <v>510</v>
      </c>
      <c s="34" t="s">
        <v>1208</v>
      </c>
      <c s="35" t="s">
        <v>5</v>
      </c>
      <c s="6" t="s">
        <v>1209</v>
      </c>
      <c s="36" t="s">
        <v>79</v>
      </c>
      <c s="37">
        <v>33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70</v>
      </c>
      <c>
        <f>(M540*21)/100</f>
      </c>
      <c t="s">
        <v>28</v>
      </c>
    </row>
    <row r="541" spans="1:5" ht="12.75">
      <c r="A541" s="35" t="s">
        <v>57</v>
      </c>
      <c r="E541" s="39" t="s">
        <v>5</v>
      </c>
    </row>
    <row r="542" spans="1:5" ht="12.75">
      <c r="A542" s="35" t="s">
        <v>59</v>
      </c>
      <c r="E542" s="40" t="s">
        <v>634</v>
      </c>
    </row>
    <row r="543" spans="1:5" ht="12.75">
      <c r="A543" t="s">
        <v>60</v>
      </c>
      <c r="E543" s="39" t="s">
        <v>635</v>
      </c>
    </row>
    <row r="544" spans="1:16" ht="12.75">
      <c r="A544" t="s">
        <v>50</v>
      </c>
      <c s="34" t="s">
        <v>514</v>
      </c>
      <c s="34" t="s">
        <v>1210</v>
      </c>
      <c s="35" t="s">
        <v>5</v>
      </c>
      <c s="6" t="s">
        <v>1211</v>
      </c>
      <c s="36" t="s">
        <v>79</v>
      </c>
      <c s="37">
        <v>980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70</v>
      </c>
      <c>
        <f>(M544*21)/100</f>
      </c>
      <c t="s">
        <v>28</v>
      </c>
    </row>
    <row r="545" spans="1:5" ht="12.75">
      <c r="A545" s="35" t="s">
        <v>57</v>
      </c>
      <c r="E545" s="39" t="s">
        <v>5</v>
      </c>
    </row>
    <row r="546" spans="1:5" ht="12.75">
      <c r="A546" s="35" t="s">
        <v>59</v>
      </c>
      <c r="E546" s="40" t="s">
        <v>634</v>
      </c>
    </row>
    <row r="547" spans="1:5" ht="12.75">
      <c r="A547" t="s">
        <v>60</v>
      </c>
      <c r="E547" s="39" t="s">
        <v>635</v>
      </c>
    </row>
    <row r="548" spans="1:16" ht="25.5">
      <c r="A548" t="s">
        <v>50</v>
      </c>
      <c s="34" t="s">
        <v>518</v>
      </c>
      <c s="34" t="s">
        <v>1212</v>
      </c>
      <c s="35" t="s">
        <v>5</v>
      </c>
      <c s="6" t="s">
        <v>1213</v>
      </c>
      <c s="36" t="s">
        <v>79</v>
      </c>
      <c s="37">
        <v>245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70</v>
      </c>
      <c>
        <f>(M548*21)/100</f>
      </c>
      <c t="s">
        <v>28</v>
      </c>
    </row>
    <row r="549" spans="1:5" ht="12.75">
      <c r="A549" s="35" t="s">
        <v>57</v>
      </c>
      <c r="E549" s="39" t="s">
        <v>5</v>
      </c>
    </row>
    <row r="550" spans="1:5" ht="12.75">
      <c r="A550" s="35" t="s">
        <v>59</v>
      </c>
      <c r="E550" s="40" t="s">
        <v>634</v>
      </c>
    </row>
    <row r="551" spans="1:5" ht="12.75">
      <c r="A551" t="s">
        <v>60</v>
      </c>
      <c r="E551" s="39" t="s">
        <v>635</v>
      </c>
    </row>
    <row r="552" spans="1:16" ht="25.5">
      <c r="A552" t="s">
        <v>50</v>
      </c>
      <c s="34" t="s">
        <v>1214</v>
      </c>
      <c s="34" t="s">
        <v>1215</v>
      </c>
      <c s="35" t="s">
        <v>5</v>
      </c>
      <c s="6" t="s">
        <v>1216</v>
      </c>
      <c s="36" t="s">
        <v>1071</v>
      </c>
      <c s="37">
        <v>245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70</v>
      </c>
      <c>
        <f>(M552*21)/100</f>
      </c>
      <c t="s">
        <v>28</v>
      </c>
    </row>
    <row r="553" spans="1:5" ht="12.75">
      <c r="A553" s="35" t="s">
        <v>57</v>
      </c>
      <c r="E553" s="39" t="s">
        <v>5</v>
      </c>
    </row>
    <row r="554" spans="1:5" ht="12.75">
      <c r="A554" s="35" t="s">
        <v>59</v>
      </c>
      <c r="E554" s="40" t="s">
        <v>634</v>
      </c>
    </row>
    <row r="555" spans="1:5" ht="12.75">
      <c r="A555" t="s">
        <v>60</v>
      </c>
      <c r="E555" s="39" t="s">
        <v>635</v>
      </c>
    </row>
    <row r="556" spans="1:16" ht="25.5">
      <c r="A556" t="s">
        <v>50</v>
      </c>
      <c s="34" t="s">
        <v>1217</v>
      </c>
      <c s="34" t="s">
        <v>1218</v>
      </c>
      <c s="35" t="s">
        <v>5</v>
      </c>
      <c s="6" t="s">
        <v>1219</v>
      </c>
      <c s="36" t="s">
        <v>1220</v>
      </c>
      <c s="37">
        <v>17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70</v>
      </c>
      <c>
        <f>(M556*21)/100</f>
      </c>
      <c t="s">
        <v>28</v>
      </c>
    </row>
    <row r="557" spans="1:5" ht="12.75">
      <c r="A557" s="35" t="s">
        <v>57</v>
      </c>
      <c r="E557" s="39" t="s">
        <v>5</v>
      </c>
    </row>
    <row r="558" spans="1:5" ht="12.75">
      <c r="A558" s="35" t="s">
        <v>59</v>
      </c>
      <c r="E558" s="40" t="s">
        <v>634</v>
      </c>
    </row>
    <row r="559" spans="1:5" ht="12.75">
      <c r="A559" t="s">
        <v>60</v>
      </c>
      <c r="E559" s="39" t="s">
        <v>635</v>
      </c>
    </row>
    <row r="560" spans="1:16" ht="25.5">
      <c r="A560" t="s">
        <v>50</v>
      </c>
      <c s="34" t="s">
        <v>1221</v>
      </c>
      <c s="34" t="s">
        <v>1222</v>
      </c>
      <c s="35" t="s">
        <v>5</v>
      </c>
      <c s="6" t="s">
        <v>1223</v>
      </c>
      <c s="36" t="s">
        <v>1220</v>
      </c>
      <c s="37">
        <v>17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70</v>
      </c>
      <c>
        <f>(M560*21)/100</f>
      </c>
      <c t="s">
        <v>28</v>
      </c>
    </row>
    <row r="561" spans="1:5" ht="12.75">
      <c r="A561" s="35" t="s">
        <v>57</v>
      </c>
      <c r="E561" s="39" t="s">
        <v>5</v>
      </c>
    </row>
    <row r="562" spans="1:5" ht="12.75">
      <c r="A562" s="35" t="s">
        <v>59</v>
      </c>
      <c r="E562" s="40" t="s">
        <v>634</v>
      </c>
    </row>
    <row r="563" spans="1:5" ht="12.75">
      <c r="A563" t="s">
        <v>60</v>
      </c>
      <c r="E563" s="39" t="s">
        <v>635</v>
      </c>
    </row>
    <row r="564" spans="1:16" ht="12.75">
      <c r="A564" t="s">
        <v>50</v>
      </c>
      <c s="34" t="s">
        <v>1224</v>
      </c>
      <c s="34" t="s">
        <v>1225</v>
      </c>
      <c s="35" t="s">
        <v>5</v>
      </c>
      <c s="6" t="s">
        <v>1226</v>
      </c>
      <c s="36" t="s">
        <v>1227</v>
      </c>
      <c s="37">
        <v>144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70</v>
      </c>
      <c>
        <f>(M564*21)/100</f>
      </c>
      <c t="s">
        <v>28</v>
      </c>
    </row>
    <row r="565" spans="1:5" ht="12.75">
      <c r="A565" s="35" t="s">
        <v>57</v>
      </c>
      <c r="E565" s="39" t="s">
        <v>5</v>
      </c>
    </row>
    <row r="566" spans="1:5" ht="12.75">
      <c r="A566" s="35" t="s">
        <v>59</v>
      </c>
      <c r="E566" s="40" t="s">
        <v>634</v>
      </c>
    </row>
    <row r="567" spans="1:5" ht="12.75">
      <c r="A567" t="s">
        <v>60</v>
      </c>
      <c r="E567" s="39" t="s">
        <v>635</v>
      </c>
    </row>
    <row r="568" spans="1:16" ht="12.75">
      <c r="A568" t="s">
        <v>50</v>
      </c>
      <c s="34" t="s">
        <v>1228</v>
      </c>
      <c s="34" t="s">
        <v>1229</v>
      </c>
      <c s="35" t="s">
        <v>5</v>
      </c>
      <c s="6" t="s">
        <v>1230</v>
      </c>
      <c s="36" t="s">
        <v>1227</v>
      </c>
      <c s="37">
        <v>804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1231</v>
      </c>
      <c>
        <f>(M568*21)/100</f>
      </c>
      <c t="s">
        <v>28</v>
      </c>
    </row>
    <row r="569" spans="1:5" ht="12.75">
      <c r="A569" s="35" t="s">
        <v>57</v>
      </c>
      <c r="E569" s="39" t="s">
        <v>5</v>
      </c>
    </row>
    <row r="570" spans="1:5" ht="12.75">
      <c r="A570" s="35" t="s">
        <v>59</v>
      </c>
      <c r="E570" s="40" t="s">
        <v>634</v>
      </c>
    </row>
    <row r="571" spans="1:5" ht="12.75">
      <c r="A571" t="s">
        <v>60</v>
      </c>
      <c r="E571" s="39" t="s">
        <v>635</v>
      </c>
    </row>
    <row r="572" spans="1:16" ht="12.75">
      <c r="A572" t="s">
        <v>50</v>
      </c>
      <c s="34" t="s">
        <v>1232</v>
      </c>
      <c s="34" t="s">
        <v>638</v>
      </c>
      <c s="35" t="s">
        <v>5</v>
      </c>
      <c s="6" t="s">
        <v>639</v>
      </c>
      <c s="36" t="s">
        <v>174</v>
      </c>
      <c s="37">
        <v>2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70</v>
      </c>
      <c>
        <f>(M572*21)/100</f>
      </c>
      <c t="s">
        <v>28</v>
      </c>
    </row>
    <row r="573" spans="1:5" ht="12.75">
      <c r="A573" s="35" t="s">
        <v>57</v>
      </c>
      <c r="E573" s="39" t="s">
        <v>5</v>
      </c>
    </row>
    <row r="574" spans="1:5" ht="12.75">
      <c r="A574" s="35" t="s">
        <v>59</v>
      </c>
      <c r="E574" s="40" t="s">
        <v>634</v>
      </c>
    </row>
    <row r="575" spans="1:5" ht="12.75">
      <c r="A575" t="s">
        <v>60</v>
      </c>
      <c r="E575" s="39" t="s">
        <v>635</v>
      </c>
    </row>
    <row r="576" spans="1:16" ht="12.75">
      <c r="A576" t="s">
        <v>50</v>
      </c>
      <c s="34" t="s">
        <v>1233</v>
      </c>
      <c s="34" t="s">
        <v>1234</v>
      </c>
      <c s="35" t="s">
        <v>5</v>
      </c>
      <c s="6" t="s">
        <v>1235</v>
      </c>
      <c s="36" t="s">
        <v>79</v>
      </c>
      <c s="37">
        <v>1140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70</v>
      </c>
      <c>
        <f>(M576*21)/100</f>
      </c>
      <c t="s">
        <v>28</v>
      </c>
    </row>
    <row r="577" spans="1:5" ht="12.75">
      <c r="A577" s="35" t="s">
        <v>57</v>
      </c>
      <c r="E577" s="39" t="s">
        <v>5</v>
      </c>
    </row>
    <row r="578" spans="1:5" ht="12.75">
      <c r="A578" s="35" t="s">
        <v>59</v>
      </c>
      <c r="E578" s="40" t="s">
        <v>634</v>
      </c>
    </row>
    <row r="579" spans="1:5" ht="12.75">
      <c r="A579" t="s">
        <v>60</v>
      </c>
      <c r="E579" s="39" t="s">
        <v>635</v>
      </c>
    </row>
    <row r="580" spans="1:16" ht="12.75">
      <c r="A580" t="s">
        <v>50</v>
      </c>
      <c s="34" t="s">
        <v>1236</v>
      </c>
      <c s="34" t="s">
        <v>1237</v>
      </c>
      <c s="35" t="s">
        <v>5</v>
      </c>
      <c s="6" t="s">
        <v>1238</v>
      </c>
      <c s="36" t="s">
        <v>79</v>
      </c>
      <c s="37">
        <v>1140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70</v>
      </c>
      <c>
        <f>(M580*21)/100</f>
      </c>
      <c t="s">
        <v>28</v>
      </c>
    </row>
    <row r="581" spans="1:5" ht="12.75">
      <c r="A581" s="35" t="s">
        <v>57</v>
      </c>
      <c r="E581" s="39" t="s">
        <v>5</v>
      </c>
    </row>
    <row r="582" spans="1:5" ht="12.75">
      <c r="A582" s="35" t="s">
        <v>59</v>
      </c>
      <c r="E582" s="40" t="s">
        <v>634</v>
      </c>
    </row>
    <row r="583" spans="1:5" ht="12.75">
      <c r="A583" t="s">
        <v>60</v>
      </c>
      <c r="E583" s="39" t="s">
        <v>635</v>
      </c>
    </row>
    <row r="584" spans="1:16" ht="12.75">
      <c r="A584" t="s">
        <v>50</v>
      </c>
      <c s="34" t="s">
        <v>1239</v>
      </c>
      <c s="34" t="s">
        <v>1240</v>
      </c>
      <c s="35" t="s">
        <v>5</v>
      </c>
      <c s="6" t="s">
        <v>1241</v>
      </c>
      <c s="36" t="s">
        <v>79</v>
      </c>
      <c s="37">
        <v>432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70</v>
      </c>
      <c>
        <f>(M584*21)/100</f>
      </c>
      <c t="s">
        <v>28</v>
      </c>
    </row>
    <row r="585" spans="1:5" ht="12.75">
      <c r="A585" s="35" t="s">
        <v>57</v>
      </c>
      <c r="E585" s="39" t="s">
        <v>5</v>
      </c>
    </row>
    <row r="586" spans="1:5" ht="12.75">
      <c r="A586" s="35" t="s">
        <v>59</v>
      </c>
      <c r="E586" s="40" t="s">
        <v>634</v>
      </c>
    </row>
    <row r="587" spans="1:5" ht="12.75">
      <c r="A587" t="s">
        <v>60</v>
      </c>
      <c r="E587" s="39" t="s">
        <v>635</v>
      </c>
    </row>
    <row r="588" spans="1:16" ht="12.75">
      <c r="A588" t="s">
        <v>50</v>
      </c>
      <c s="34" t="s">
        <v>1242</v>
      </c>
      <c s="34" t="s">
        <v>1243</v>
      </c>
      <c s="35" t="s">
        <v>5</v>
      </c>
      <c s="6" t="s">
        <v>1244</v>
      </c>
      <c s="36" t="s">
        <v>79</v>
      </c>
      <c s="37">
        <v>80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70</v>
      </c>
      <c>
        <f>(M588*21)/100</f>
      </c>
      <c t="s">
        <v>28</v>
      </c>
    </row>
    <row r="589" spans="1:5" ht="12.75">
      <c r="A589" s="35" t="s">
        <v>57</v>
      </c>
      <c r="E589" s="39" t="s">
        <v>5</v>
      </c>
    </row>
    <row r="590" spans="1:5" ht="12.75">
      <c r="A590" s="35" t="s">
        <v>59</v>
      </c>
      <c r="E590" s="40" t="s">
        <v>634</v>
      </c>
    </row>
    <row r="591" spans="1:5" ht="12.75">
      <c r="A591" t="s">
        <v>60</v>
      </c>
      <c r="E591" s="39" t="s">
        <v>635</v>
      </c>
    </row>
    <row r="592" spans="1:16" ht="12.75">
      <c r="A592" t="s">
        <v>50</v>
      </c>
      <c s="34" t="s">
        <v>1245</v>
      </c>
      <c s="34" t="s">
        <v>1246</v>
      </c>
      <c s="35" t="s">
        <v>5</v>
      </c>
      <c s="6" t="s">
        <v>1247</v>
      </c>
      <c s="36" t="s">
        <v>79</v>
      </c>
      <c s="37">
        <v>80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70</v>
      </c>
      <c>
        <f>(M592*21)/100</f>
      </c>
      <c t="s">
        <v>28</v>
      </c>
    </row>
    <row r="593" spans="1:5" ht="12.75">
      <c r="A593" s="35" t="s">
        <v>57</v>
      </c>
      <c r="E593" s="39" t="s">
        <v>5</v>
      </c>
    </row>
    <row r="594" spans="1:5" ht="12.75">
      <c r="A594" s="35" t="s">
        <v>59</v>
      </c>
      <c r="E594" s="40" t="s">
        <v>634</v>
      </c>
    </row>
    <row r="595" spans="1:5" ht="12.75">
      <c r="A595" t="s">
        <v>60</v>
      </c>
      <c r="E595" s="39" t="s">
        <v>635</v>
      </c>
    </row>
    <row r="596" spans="1:16" ht="12.75">
      <c r="A596" t="s">
        <v>50</v>
      </c>
      <c s="34" t="s">
        <v>1248</v>
      </c>
      <c s="34" t="s">
        <v>1249</v>
      </c>
      <c s="35" t="s">
        <v>5</v>
      </c>
      <c s="6" t="s">
        <v>1250</v>
      </c>
      <c s="36" t="s">
        <v>79</v>
      </c>
      <c s="37">
        <v>30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70</v>
      </c>
      <c>
        <f>(M596*21)/100</f>
      </c>
      <c t="s">
        <v>28</v>
      </c>
    </row>
    <row r="597" spans="1:5" ht="12.75">
      <c r="A597" s="35" t="s">
        <v>57</v>
      </c>
      <c r="E597" s="39" t="s">
        <v>5</v>
      </c>
    </row>
    <row r="598" spans="1:5" ht="12.75">
      <c r="A598" s="35" t="s">
        <v>59</v>
      </c>
      <c r="E598" s="40" t="s">
        <v>634</v>
      </c>
    </row>
    <row r="599" spans="1:5" ht="12.75">
      <c r="A599" t="s">
        <v>60</v>
      </c>
      <c r="E599" s="39" t="s">
        <v>635</v>
      </c>
    </row>
    <row r="600" spans="1:16" ht="12.75">
      <c r="A600" t="s">
        <v>50</v>
      </c>
      <c s="34" t="s">
        <v>1251</v>
      </c>
      <c s="34" t="s">
        <v>1252</v>
      </c>
      <c s="35" t="s">
        <v>5</v>
      </c>
      <c s="6" t="s">
        <v>1253</v>
      </c>
      <c s="36" t="s">
        <v>79</v>
      </c>
      <c s="37">
        <v>1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70</v>
      </c>
      <c>
        <f>(M600*21)/100</f>
      </c>
      <c t="s">
        <v>28</v>
      </c>
    </row>
    <row r="601" spans="1:5" ht="12.75">
      <c r="A601" s="35" t="s">
        <v>57</v>
      </c>
      <c r="E601" s="39" t="s">
        <v>5</v>
      </c>
    </row>
    <row r="602" spans="1:5" ht="12.75">
      <c r="A602" s="35" t="s">
        <v>59</v>
      </c>
      <c r="E602" s="40" t="s">
        <v>634</v>
      </c>
    </row>
    <row r="603" spans="1:5" ht="12.75">
      <c r="A603" t="s">
        <v>60</v>
      </c>
      <c r="E603" s="39" t="s">
        <v>635</v>
      </c>
    </row>
    <row r="604" spans="1:16" ht="12.75">
      <c r="A604" t="s">
        <v>50</v>
      </c>
      <c s="34" t="s">
        <v>1254</v>
      </c>
      <c s="34" t="s">
        <v>1255</v>
      </c>
      <c s="35" t="s">
        <v>5</v>
      </c>
      <c s="6" t="s">
        <v>1256</v>
      </c>
      <c s="36" t="s">
        <v>79</v>
      </c>
      <c s="37">
        <v>20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70</v>
      </c>
      <c>
        <f>(M604*21)/100</f>
      </c>
      <c t="s">
        <v>28</v>
      </c>
    </row>
    <row r="605" spans="1:5" ht="12.75">
      <c r="A605" s="35" t="s">
        <v>57</v>
      </c>
      <c r="E605" s="39" t="s">
        <v>5</v>
      </c>
    </row>
    <row r="606" spans="1:5" ht="12.75">
      <c r="A606" s="35" t="s">
        <v>59</v>
      </c>
      <c r="E606" s="40" t="s">
        <v>634</v>
      </c>
    </row>
    <row r="607" spans="1:5" ht="12.75">
      <c r="A607" t="s">
        <v>60</v>
      </c>
      <c r="E607" s="39" t="s">
        <v>635</v>
      </c>
    </row>
    <row r="608" spans="1:16" ht="12.75">
      <c r="A608" t="s">
        <v>50</v>
      </c>
      <c s="34" t="s">
        <v>1257</v>
      </c>
      <c s="34" t="s">
        <v>1258</v>
      </c>
      <c s="35" t="s">
        <v>5</v>
      </c>
      <c s="6" t="s">
        <v>1259</v>
      </c>
      <c s="36" t="s">
        <v>79</v>
      </c>
      <c s="37">
        <v>20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70</v>
      </c>
      <c>
        <f>(M608*21)/100</f>
      </c>
      <c t="s">
        <v>28</v>
      </c>
    </row>
    <row r="609" spans="1:5" ht="12.75">
      <c r="A609" s="35" t="s">
        <v>57</v>
      </c>
      <c r="E609" s="39" t="s">
        <v>5</v>
      </c>
    </row>
    <row r="610" spans="1:5" ht="12.75">
      <c r="A610" s="35" t="s">
        <v>59</v>
      </c>
      <c r="E610" s="40" t="s">
        <v>634</v>
      </c>
    </row>
    <row r="611" spans="1:5" ht="12.75">
      <c r="A611" t="s">
        <v>60</v>
      </c>
      <c r="E611" s="39" t="s">
        <v>635</v>
      </c>
    </row>
    <row r="612" spans="1:16" ht="12.75">
      <c r="A612" t="s">
        <v>50</v>
      </c>
      <c s="34" t="s">
        <v>1260</v>
      </c>
      <c s="34" t="s">
        <v>1261</v>
      </c>
      <c s="35" t="s">
        <v>5</v>
      </c>
      <c s="6" t="s">
        <v>1262</v>
      </c>
      <c s="36" t="s">
        <v>79</v>
      </c>
      <c s="37">
        <v>20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70</v>
      </c>
      <c>
        <f>(M612*21)/100</f>
      </c>
      <c t="s">
        <v>28</v>
      </c>
    </row>
    <row r="613" spans="1:5" ht="12.75">
      <c r="A613" s="35" t="s">
        <v>57</v>
      </c>
      <c r="E613" s="39" t="s">
        <v>5</v>
      </c>
    </row>
    <row r="614" spans="1:5" ht="12.75">
      <c r="A614" s="35" t="s">
        <v>59</v>
      </c>
      <c r="E614" s="40" t="s">
        <v>634</v>
      </c>
    </row>
    <row r="615" spans="1:5" ht="12.75">
      <c r="A615" t="s">
        <v>60</v>
      </c>
      <c r="E615" s="39" t="s">
        <v>635</v>
      </c>
    </row>
    <row r="616" spans="1:16" ht="12.75">
      <c r="A616" t="s">
        <v>50</v>
      </c>
      <c s="34" t="s">
        <v>1263</v>
      </c>
      <c s="34" t="s">
        <v>1264</v>
      </c>
      <c s="35" t="s">
        <v>5</v>
      </c>
      <c s="6" t="s">
        <v>1265</v>
      </c>
      <c s="36" t="s">
        <v>79</v>
      </c>
      <c s="37">
        <v>1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56</v>
      </c>
      <c>
        <f>(M616*21)/100</f>
      </c>
      <c t="s">
        <v>28</v>
      </c>
    </row>
    <row r="617" spans="1:5" ht="12.75">
      <c r="A617" s="35" t="s">
        <v>57</v>
      </c>
      <c r="E617" s="39" t="s">
        <v>5</v>
      </c>
    </row>
    <row r="618" spans="1:5" ht="12.75">
      <c r="A618" s="35" t="s">
        <v>59</v>
      </c>
      <c r="E618" s="40" t="s">
        <v>634</v>
      </c>
    </row>
    <row r="619" spans="1:5" ht="127.5">
      <c r="A619" t="s">
        <v>60</v>
      </c>
      <c r="E619" s="39" t="s">
        <v>1266</v>
      </c>
    </row>
    <row r="620" spans="1:16" ht="12.75">
      <c r="A620" t="s">
        <v>50</v>
      </c>
      <c s="34" t="s">
        <v>1267</v>
      </c>
      <c s="34" t="s">
        <v>1268</v>
      </c>
      <c s="35" t="s">
        <v>5</v>
      </c>
      <c s="6" t="s">
        <v>1269</v>
      </c>
      <c s="36" t="s">
        <v>79</v>
      </c>
      <c s="37">
        <v>1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56</v>
      </c>
      <c>
        <f>(M620*21)/100</f>
      </c>
      <c t="s">
        <v>28</v>
      </c>
    </row>
    <row r="621" spans="1:5" ht="12.75">
      <c r="A621" s="35" t="s">
        <v>57</v>
      </c>
      <c r="E621" s="39" t="s">
        <v>5</v>
      </c>
    </row>
    <row r="622" spans="1:5" ht="12.75">
      <c r="A622" s="35" t="s">
        <v>59</v>
      </c>
      <c r="E622" s="40" t="s">
        <v>634</v>
      </c>
    </row>
    <row r="623" spans="1:5" ht="89.25">
      <c r="A623" t="s">
        <v>60</v>
      </c>
      <c r="E623" s="39" t="s">
        <v>1270</v>
      </c>
    </row>
    <row r="624" spans="1:16" ht="25.5">
      <c r="A624" t="s">
        <v>50</v>
      </c>
      <c s="34" t="s">
        <v>1271</v>
      </c>
      <c s="34" t="s">
        <v>1272</v>
      </c>
      <c s="35" t="s">
        <v>5</v>
      </c>
      <c s="6" t="s">
        <v>1273</v>
      </c>
      <c s="36" t="s">
        <v>79</v>
      </c>
      <c s="37">
        <v>2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56</v>
      </c>
      <c>
        <f>(M624*21)/100</f>
      </c>
      <c t="s">
        <v>28</v>
      </c>
    </row>
    <row r="625" spans="1:5" ht="12.75">
      <c r="A625" s="35" t="s">
        <v>57</v>
      </c>
      <c r="E625" s="39" t="s">
        <v>5</v>
      </c>
    </row>
    <row r="626" spans="1:5" ht="12.75">
      <c r="A626" s="35" t="s">
        <v>59</v>
      </c>
      <c r="E626" s="40" t="s">
        <v>634</v>
      </c>
    </row>
    <row r="627" spans="1:5" ht="114.75">
      <c r="A627" t="s">
        <v>60</v>
      </c>
      <c r="E627" s="39" t="s">
        <v>745</v>
      </c>
    </row>
    <row r="628" spans="1:16" ht="12.75">
      <c r="A628" t="s">
        <v>50</v>
      </c>
      <c s="34" t="s">
        <v>1274</v>
      </c>
      <c s="34" t="s">
        <v>1275</v>
      </c>
      <c s="35" t="s">
        <v>5</v>
      </c>
      <c s="6" t="s">
        <v>1276</v>
      </c>
      <c s="36" t="s">
        <v>69</v>
      </c>
      <c s="37">
        <v>16155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56</v>
      </c>
      <c>
        <f>(M628*21)/100</f>
      </c>
      <c t="s">
        <v>28</v>
      </c>
    </row>
    <row r="629" spans="1:5" ht="12.75">
      <c r="A629" s="35" t="s">
        <v>57</v>
      </c>
      <c r="E629" s="39" t="s">
        <v>5</v>
      </c>
    </row>
    <row r="630" spans="1:5" ht="12.75">
      <c r="A630" s="35" t="s">
        <v>59</v>
      </c>
      <c r="E630" s="40" t="s">
        <v>634</v>
      </c>
    </row>
    <row r="631" spans="1:5" ht="102">
      <c r="A631" t="s">
        <v>60</v>
      </c>
      <c r="E631" s="39" t="s">
        <v>1277</v>
      </c>
    </row>
    <row r="632" spans="1:16" ht="12.75">
      <c r="A632" t="s">
        <v>50</v>
      </c>
      <c s="34" t="s">
        <v>1278</v>
      </c>
      <c s="34" t="s">
        <v>1279</v>
      </c>
      <c s="35" t="s">
        <v>5</v>
      </c>
      <c s="6" t="s">
        <v>1280</v>
      </c>
      <c s="36" t="s">
        <v>1281</v>
      </c>
      <c s="37">
        <v>1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56</v>
      </c>
      <c>
        <f>(M632*21)/100</f>
      </c>
      <c t="s">
        <v>28</v>
      </c>
    </row>
    <row r="633" spans="1:5" ht="12.75">
      <c r="A633" s="35" t="s">
        <v>57</v>
      </c>
      <c r="E633" s="39" t="s">
        <v>5</v>
      </c>
    </row>
    <row r="634" spans="1:5" ht="12.75">
      <c r="A634" s="35" t="s">
        <v>59</v>
      </c>
      <c r="E634" s="40" t="s">
        <v>634</v>
      </c>
    </row>
    <row r="635" spans="1:5" ht="114.75">
      <c r="A635" t="s">
        <v>60</v>
      </c>
      <c r="E635" s="39" t="s">
        <v>1282</v>
      </c>
    </row>
    <row r="636" spans="1:16" ht="25.5">
      <c r="A636" t="s">
        <v>50</v>
      </c>
      <c s="34" t="s">
        <v>1283</v>
      </c>
      <c s="34" t="s">
        <v>1284</v>
      </c>
      <c s="35" t="s">
        <v>5</v>
      </c>
      <c s="6" t="s">
        <v>1285</v>
      </c>
      <c s="36" t="s">
        <v>1281</v>
      </c>
      <c s="37">
        <v>2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56</v>
      </c>
      <c>
        <f>(M636*21)/100</f>
      </c>
      <c t="s">
        <v>28</v>
      </c>
    </row>
    <row r="637" spans="1:5" ht="12.75">
      <c r="A637" s="35" t="s">
        <v>57</v>
      </c>
      <c r="E637" s="39" t="s">
        <v>5</v>
      </c>
    </row>
    <row r="638" spans="1:5" ht="12.75">
      <c r="A638" s="35" t="s">
        <v>59</v>
      </c>
      <c r="E638" s="40" t="s">
        <v>634</v>
      </c>
    </row>
    <row r="639" spans="1:5" ht="102">
      <c r="A639" t="s">
        <v>60</v>
      </c>
      <c r="E639" s="39" t="s">
        <v>1286</v>
      </c>
    </row>
    <row r="640" spans="1:13" ht="12.75">
      <c r="A640" t="s">
        <v>47</v>
      </c>
      <c r="C640" s="31" t="s">
        <v>26</v>
      </c>
      <c r="E640" s="33" t="s">
        <v>1287</v>
      </c>
      <c r="J640" s="32">
        <f>0</f>
      </c>
      <c s="32">
        <f>0</f>
      </c>
      <c s="32">
        <f>0+L641+L645+L649+L653+L657+L661</f>
      </c>
      <c s="32">
        <f>0+M641+M645+M649+M653+M657+M661</f>
      </c>
    </row>
    <row r="641" spans="1:16" ht="25.5">
      <c r="A641" t="s">
        <v>50</v>
      </c>
      <c s="34" t="s">
        <v>1288</v>
      </c>
      <c s="34" t="s">
        <v>135</v>
      </c>
      <c s="35" t="s">
        <v>136</v>
      </c>
      <c s="6" t="s">
        <v>1289</v>
      </c>
      <c s="36" t="s">
        <v>55</v>
      </c>
      <c s="37">
        <v>140.14</v>
      </c>
      <c s="36">
        <v>0</v>
      </c>
      <c s="36">
        <f>ROUND(G641*H641,6)</f>
      </c>
      <c r="L641" s="38">
        <v>0</v>
      </c>
      <c s="32">
        <f>ROUND(ROUND(L641,2)*ROUND(G641,3),2)</f>
      </c>
      <c s="36" t="s">
        <v>56</v>
      </c>
      <c>
        <f>(M641*21)/100</f>
      </c>
      <c t="s">
        <v>28</v>
      </c>
    </row>
    <row r="642" spans="1:5" ht="25.5">
      <c r="A642" s="35" t="s">
        <v>57</v>
      </c>
      <c r="E642" s="39" t="s">
        <v>58</v>
      </c>
    </row>
    <row r="643" spans="1:5" ht="12.75">
      <c r="A643" s="35" t="s">
        <v>59</v>
      </c>
      <c r="E643" s="40" t="s">
        <v>634</v>
      </c>
    </row>
    <row r="644" spans="1:5" ht="242.25">
      <c r="A644" t="s">
        <v>60</v>
      </c>
      <c r="E644" s="39" t="s">
        <v>846</v>
      </c>
    </row>
    <row r="645" spans="1:16" ht="38.25">
      <c r="A645" t="s">
        <v>50</v>
      </c>
      <c s="34" t="s">
        <v>1290</v>
      </c>
      <c s="34" t="s">
        <v>1291</v>
      </c>
      <c s="35" t="s">
        <v>1292</v>
      </c>
      <c s="6" t="s">
        <v>1293</v>
      </c>
      <c s="36" t="s">
        <v>55</v>
      </c>
      <c s="37">
        <v>0.2</v>
      </c>
      <c s="36">
        <v>0</v>
      </c>
      <c s="36">
        <f>ROUND(G645*H645,6)</f>
      </c>
      <c r="L645" s="38">
        <v>0</v>
      </c>
      <c s="32">
        <f>ROUND(ROUND(L645,2)*ROUND(G645,3),2)</f>
      </c>
      <c s="36" t="s">
        <v>56</v>
      </c>
      <c>
        <f>(M645*21)/100</f>
      </c>
      <c t="s">
        <v>28</v>
      </c>
    </row>
    <row r="646" spans="1:5" ht="25.5">
      <c r="A646" s="35" t="s">
        <v>57</v>
      </c>
      <c r="E646" s="39" t="s">
        <v>58</v>
      </c>
    </row>
    <row r="647" spans="1:5" ht="12.75">
      <c r="A647" s="35" t="s">
        <v>59</v>
      </c>
      <c r="E647" s="40" t="s">
        <v>634</v>
      </c>
    </row>
    <row r="648" spans="1:5" ht="242.25">
      <c r="A648" t="s">
        <v>60</v>
      </c>
      <c r="E648" s="39" t="s">
        <v>846</v>
      </c>
    </row>
    <row r="649" spans="1:16" ht="25.5">
      <c r="A649" t="s">
        <v>50</v>
      </c>
      <c s="34" t="s">
        <v>1294</v>
      </c>
      <c s="34" t="s">
        <v>240</v>
      </c>
      <c s="35" t="s">
        <v>241</v>
      </c>
      <c s="6" t="s">
        <v>1295</v>
      </c>
      <c s="36" t="s">
        <v>55</v>
      </c>
      <c s="37">
        <v>0.2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56</v>
      </c>
      <c>
        <f>(M649*21)/100</f>
      </c>
      <c t="s">
        <v>28</v>
      </c>
    </row>
    <row r="650" spans="1:5" ht="25.5">
      <c r="A650" s="35" t="s">
        <v>57</v>
      </c>
      <c r="E650" s="39" t="s">
        <v>58</v>
      </c>
    </row>
    <row r="651" spans="1:5" ht="12.75">
      <c r="A651" s="35" t="s">
        <v>59</v>
      </c>
      <c r="E651" s="40" t="s">
        <v>634</v>
      </c>
    </row>
    <row r="652" spans="1:5" ht="242.25">
      <c r="A652" t="s">
        <v>60</v>
      </c>
      <c r="E652" s="39" t="s">
        <v>846</v>
      </c>
    </row>
    <row r="653" spans="1:16" ht="25.5">
      <c r="A653" t="s">
        <v>50</v>
      </c>
      <c s="34" t="s">
        <v>1296</v>
      </c>
      <c s="34" t="s">
        <v>1297</v>
      </c>
      <c s="35" t="s">
        <v>1298</v>
      </c>
      <c s="6" t="s">
        <v>1299</v>
      </c>
      <c s="36" t="s">
        <v>55</v>
      </c>
      <c s="37">
        <v>70</v>
      </c>
      <c s="36">
        <v>0</v>
      </c>
      <c s="36">
        <f>ROUND(G653*H653,6)</f>
      </c>
      <c r="L653" s="38">
        <v>0</v>
      </c>
      <c s="32">
        <f>ROUND(ROUND(L653,2)*ROUND(G653,3),2)</f>
      </c>
      <c s="36" t="s">
        <v>56</v>
      </c>
      <c>
        <f>(M653*21)/100</f>
      </c>
      <c t="s">
        <v>28</v>
      </c>
    </row>
    <row r="654" spans="1:5" ht="25.5">
      <c r="A654" s="35" t="s">
        <v>57</v>
      </c>
      <c r="E654" s="39" t="s">
        <v>58</v>
      </c>
    </row>
    <row r="655" spans="1:5" ht="12.75">
      <c r="A655" s="35" t="s">
        <v>59</v>
      </c>
      <c r="E655" s="40" t="s">
        <v>634</v>
      </c>
    </row>
    <row r="656" spans="1:5" ht="242.25">
      <c r="A656" t="s">
        <v>60</v>
      </c>
      <c r="E656" s="39" t="s">
        <v>846</v>
      </c>
    </row>
    <row r="657" spans="1:16" ht="38.25">
      <c r="A657" t="s">
        <v>50</v>
      </c>
      <c s="34" t="s">
        <v>1300</v>
      </c>
      <c s="34" t="s">
        <v>847</v>
      </c>
      <c s="35" t="s">
        <v>848</v>
      </c>
      <c s="6" t="s">
        <v>1301</v>
      </c>
      <c s="36" t="s">
        <v>55</v>
      </c>
      <c s="37">
        <v>10.4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56</v>
      </c>
      <c>
        <f>(M657*21)/100</f>
      </c>
      <c t="s">
        <v>28</v>
      </c>
    </row>
    <row r="658" spans="1:5" ht="25.5">
      <c r="A658" s="35" t="s">
        <v>57</v>
      </c>
      <c r="E658" s="39" t="s">
        <v>58</v>
      </c>
    </row>
    <row r="659" spans="1:5" ht="12.75">
      <c r="A659" s="35" t="s">
        <v>59</v>
      </c>
      <c r="E659" s="40" t="s">
        <v>634</v>
      </c>
    </row>
    <row r="660" spans="1:5" ht="242.25">
      <c r="A660" t="s">
        <v>60</v>
      </c>
      <c r="E660" s="39" t="s">
        <v>846</v>
      </c>
    </row>
    <row r="661" spans="1:16" ht="25.5">
      <c r="A661" t="s">
        <v>50</v>
      </c>
      <c s="34" t="s">
        <v>1302</v>
      </c>
      <c s="34" t="s">
        <v>62</v>
      </c>
      <c s="35" t="s">
        <v>63</v>
      </c>
      <c s="6" t="s">
        <v>1303</v>
      </c>
      <c s="36" t="s">
        <v>55</v>
      </c>
      <c s="37">
        <v>11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56</v>
      </c>
      <c>
        <f>(M661*21)/100</f>
      </c>
      <c t="s">
        <v>28</v>
      </c>
    </row>
    <row r="662" spans="1:5" ht="25.5">
      <c r="A662" s="35" t="s">
        <v>57</v>
      </c>
      <c r="E662" s="39" t="s">
        <v>58</v>
      </c>
    </row>
    <row r="663" spans="1:5" ht="12.75">
      <c r="A663" s="35" t="s">
        <v>59</v>
      </c>
      <c r="E663" s="40" t="s">
        <v>634</v>
      </c>
    </row>
    <row r="664" spans="1:5" ht="242.25">
      <c r="A664" t="s">
        <v>60</v>
      </c>
      <c r="E664" s="39" t="s">
        <v>846</v>
      </c>
    </row>
    <row r="665" spans="1:13" ht="12.75">
      <c r="A665" t="s">
        <v>47</v>
      </c>
      <c r="C665" s="31" t="s">
        <v>65</v>
      </c>
      <c r="E665" s="33" t="s">
        <v>1304</v>
      </c>
      <c r="J665" s="32">
        <f>0</f>
      </c>
      <c s="32">
        <f>0</f>
      </c>
      <c s="32">
        <f>0+L666+L670+L674+L678+L682+L686+L690+L694+L698+L702+L706+L710+L714+L718+L722+L726+L730+L734+L738+L742+L746+L750+L754+L758+L762</f>
      </c>
      <c s="32">
        <f>0+M666+M670+M674+M678+M682+M686+M690+M694+M698+M702+M706+M710+M714+M718+M722+M726+M730+M734+M738+M742+M746+M750+M754+M758+M762</f>
      </c>
    </row>
    <row r="666" spans="1:16" ht="12.75">
      <c r="A666" t="s">
        <v>50</v>
      </c>
      <c s="34" t="s">
        <v>1305</v>
      </c>
      <c s="34" t="s">
        <v>1306</v>
      </c>
      <c s="35" t="s">
        <v>5</v>
      </c>
      <c s="6" t="s">
        <v>1307</v>
      </c>
      <c s="36" t="s">
        <v>79</v>
      </c>
      <c s="37">
        <v>65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70</v>
      </c>
      <c>
        <f>(M666*21)/100</f>
      </c>
      <c t="s">
        <v>28</v>
      </c>
    </row>
    <row r="667" spans="1:5" ht="12.75">
      <c r="A667" s="35" t="s">
        <v>57</v>
      </c>
      <c r="E667" s="39" t="s">
        <v>5</v>
      </c>
    </row>
    <row r="668" spans="1:5" ht="12.75">
      <c r="A668" s="35" t="s">
        <v>59</v>
      </c>
      <c r="E668" s="40" t="s">
        <v>634</v>
      </c>
    </row>
    <row r="669" spans="1:5" ht="12.75">
      <c r="A669" t="s">
        <v>60</v>
      </c>
      <c r="E669" s="39" t="s">
        <v>635</v>
      </c>
    </row>
    <row r="670" spans="1:16" ht="12.75">
      <c r="A670" t="s">
        <v>50</v>
      </c>
      <c s="34" t="s">
        <v>1308</v>
      </c>
      <c s="34" t="s">
        <v>1309</v>
      </c>
      <c s="35" t="s">
        <v>5</v>
      </c>
      <c s="6" t="s">
        <v>1310</v>
      </c>
      <c s="36" t="s">
        <v>79</v>
      </c>
      <c s="37">
        <v>14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70</v>
      </c>
      <c>
        <f>(M670*21)/100</f>
      </c>
      <c t="s">
        <v>28</v>
      </c>
    </row>
    <row r="671" spans="1:5" ht="12.75">
      <c r="A671" s="35" t="s">
        <v>57</v>
      </c>
      <c r="E671" s="39" t="s">
        <v>5</v>
      </c>
    </row>
    <row r="672" spans="1:5" ht="12.75">
      <c r="A672" s="35" t="s">
        <v>59</v>
      </c>
      <c r="E672" s="40" t="s">
        <v>634</v>
      </c>
    </row>
    <row r="673" spans="1:5" ht="12.75">
      <c r="A673" t="s">
        <v>60</v>
      </c>
      <c r="E673" s="39" t="s">
        <v>635</v>
      </c>
    </row>
    <row r="674" spans="1:16" ht="12.75">
      <c r="A674" t="s">
        <v>50</v>
      </c>
      <c s="34" t="s">
        <v>1311</v>
      </c>
      <c s="34" t="s">
        <v>1312</v>
      </c>
      <c s="35" t="s">
        <v>5</v>
      </c>
      <c s="6" t="s">
        <v>1313</v>
      </c>
      <c s="36" t="s">
        <v>79</v>
      </c>
      <c s="37">
        <v>72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70</v>
      </c>
      <c>
        <f>(M674*21)/100</f>
      </c>
      <c t="s">
        <v>28</v>
      </c>
    </row>
    <row r="675" spans="1:5" ht="12.75">
      <c r="A675" s="35" t="s">
        <v>57</v>
      </c>
      <c r="E675" s="39" t="s">
        <v>5</v>
      </c>
    </row>
    <row r="676" spans="1:5" ht="12.75">
      <c r="A676" s="35" t="s">
        <v>59</v>
      </c>
      <c r="E676" s="40" t="s">
        <v>634</v>
      </c>
    </row>
    <row r="677" spans="1:5" ht="12.75">
      <c r="A677" t="s">
        <v>60</v>
      </c>
      <c r="E677" s="39" t="s">
        <v>635</v>
      </c>
    </row>
    <row r="678" spans="1:16" ht="12.75">
      <c r="A678" t="s">
        <v>50</v>
      </c>
      <c s="34" t="s">
        <v>1314</v>
      </c>
      <c s="34" t="s">
        <v>1315</v>
      </c>
      <c s="35" t="s">
        <v>5</v>
      </c>
      <c s="6" t="s">
        <v>1316</v>
      </c>
      <c s="36" t="s">
        <v>79</v>
      </c>
      <c s="37">
        <v>72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70</v>
      </c>
      <c>
        <f>(M678*21)/100</f>
      </c>
      <c t="s">
        <v>28</v>
      </c>
    </row>
    <row r="679" spans="1:5" ht="12.75">
      <c r="A679" s="35" t="s">
        <v>57</v>
      </c>
      <c r="E679" s="39" t="s">
        <v>5</v>
      </c>
    </row>
    <row r="680" spans="1:5" ht="12.75">
      <c r="A680" s="35" t="s">
        <v>59</v>
      </c>
      <c r="E680" s="40" t="s">
        <v>5</v>
      </c>
    </row>
    <row r="681" spans="1:5" ht="127.5">
      <c r="A681" t="s">
        <v>60</v>
      </c>
      <c r="E681" s="39" t="s">
        <v>1317</v>
      </c>
    </row>
    <row r="682" spans="1:16" ht="12.75">
      <c r="A682" t="s">
        <v>50</v>
      </c>
      <c s="34" t="s">
        <v>1318</v>
      </c>
      <c s="34" t="s">
        <v>1319</v>
      </c>
      <c s="35" t="s">
        <v>5</v>
      </c>
      <c s="6" t="s">
        <v>1320</v>
      </c>
      <c s="36" t="s">
        <v>79</v>
      </c>
      <c s="37">
        <v>160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70</v>
      </c>
      <c>
        <f>(M682*21)/100</f>
      </c>
      <c t="s">
        <v>28</v>
      </c>
    </row>
    <row r="683" spans="1:5" ht="12.75">
      <c r="A683" s="35" t="s">
        <v>57</v>
      </c>
      <c r="E683" s="39" t="s">
        <v>5</v>
      </c>
    </row>
    <row r="684" spans="1:5" ht="12.75">
      <c r="A684" s="35" t="s">
        <v>59</v>
      </c>
      <c r="E684" s="40" t="s">
        <v>634</v>
      </c>
    </row>
    <row r="685" spans="1:5" ht="12.75">
      <c r="A685" t="s">
        <v>60</v>
      </c>
      <c r="E685" s="39" t="s">
        <v>635</v>
      </c>
    </row>
    <row r="686" spans="1:16" ht="12.75">
      <c r="A686" t="s">
        <v>50</v>
      </c>
      <c s="34" t="s">
        <v>1321</v>
      </c>
      <c s="34" t="s">
        <v>1322</v>
      </c>
      <c s="35" t="s">
        <v>5</v>
      </c>
      <c s="6" t="s">
        <v>1323</v>
      </c>
      <c s="36" t="s">
        <v>79</v>
      </c>
      <c s="37">
        <v>38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70</v>
      </c>
      <c>
        <f>(M686*21)/100</f>
      </c>
      <c t="s">
        <v>28</v>
      </c>
    </row>
    <row r="687" spans="1:5" ht="12.75">
      <c r="A687" s="35" t="s">
        <v>57</v>
      </c>
      <c r="E687" s="39" t="s">
        <v>5</v>
      </c>
    </row>
    <row r="688" spans="1:5" ht="12.75">
      <c r="A688" s="35" t="s">
        <v>59</v>
      </c>
      <c r="E688" s="40" t="s">
        <v>634</v>
      </c>
    </row>
    <row r="689" spans="1:5" ht="12.75">
      <c r="A689" t="s">
        <v>60</v>
      </c>
      <c r="E689" s="39" t="s">
        <v>635</v>
      </c>
    </row>
    <row r="690" spans="1:16" ht="12.75">
      <c r="A690" t="s">
        <v>50</v>
      </c>
      <c s="34" t="s">
        <v>1324</v>
      </c>
      <c s="34" t="s">
        <v>1325</v>
      </c>
      <c s="35" t="s">
        <v>5</v>
      </c>
      <c s="6" t="s">
        <v>1326</v>
      </c>
      <c s="36" t="s">
        <v>79</v>
      </c>
      <c s="37">
        <v>9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70</v>
      </c>
      <c>
        <f>(M690*21)/100</f>
      </c>
      <c t="s">
        <v>28</v>
      </c>
    </row>
    <row r="691" spans="1:5" ht="12.75">
      <c r="A691" s="35" t="s">
        <v>57</v>
      </c>
      <c r="E691" s="39" t="s">
        <v>5</v>
      </c>
    </row>
    <row r="692" spans="1:5" ht="12.75">
      <c r="A692" s="35" t="s">
        <v>59</v>
      </c>
      <c r="E692" s="40" t="s">
        <v>634</v>
      </c>
    </row>
    <row r="693" spans="1:5" ht="12.75">
      <c r="A693" t="s">
        <v>60</v>
      </c>
      <c r="E693" s="39" t="s">
        <v>635</v>
      </c>
    </row>
    <row r="694" spans="1:16" ht="25.5">
      <c r="A694" t="s">
        <v>50</v>
      </c>
      <c s="34" t="s">
        <v>1327</v>
      </c>
      <c s="34" t="s">
        <v>1328</v>
      </c>
      <c s="35" t="s">
        <v>5</v>
      </c>
      <c s="6" t="s">
        <v>1329</v>
      </c>
      <c s="36" t="s">
        <v>79</v>
      </c>
      <c s="37">
        <v>188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70</v>
      </c>
      <c>
        <f>(M694*21)/100</f>
      </c>
      <c t="s">
        <v>28</v>
      </c>
    </row>
    <row r="695" spans="1:5" ht="12.75">
      <c r="A695" s="35" t="s">
        <v>57</v>
      </c>
      <c r="E695" s="39" t="s">
        <v>5</v>
      </c>
    </row>
    <row r="696" spans="1:5" ht="12.75">
      <c r="A696" s="35" t="s">
        <v>59</v>
      </c>
      <c r="E696" s="40" t="s">
        <v>634</v>
      </c>
    </row>
    <row r="697" spans="1:5" ht="12.75">
      <c r="A697" t="s">
        <v>60</v>
      </c>
      <c r="E697" s="39" t="s">
        <v>635</v>
      </c>
    </row>
    <row r="698" spans="1:16" ht="12.75">
      <c r="A698" t="s">
        <v>50</v>
      </c>
      <c s="34" t="s">
        <v>1330</v>
      </c>
      <c s="34" t="s">
        <v>1331</v>
      </c>
      <c s="35" t="s">
        <v>5</v>
      </c>
      <c s="6" t="s">
        <v>1332</v>
      </c>
      <c s="36" t="s">
        <v>79</v>
      </c>
      <c s="37">
        <v>1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70</v>
      </c>
      <c>
        <f>(M698*21)/100</f>
      </c>
      <c t="s">
        <v>28</v>
      </c>
    </row>
    <row r="699" spans="1:5" ht="12.75">
      <c r="A699" s="35" t="s">
        <v>57</v>
      </c>
      <c r="E699" s="39" t="s">
        <v>5</v>
      </c>
    </row>
    <row r="700" spans="1:5" ht="12.75">
      <c r="A700" s="35" t="s">
        <v>59</v>
      </c>
      <c r="E700" s="40" t="s">
        <v>634</v>
      </c>
    </row>
    <row r="701" spans="1:5" ht="12.75">
      <c r="A701" t="s">
        <v>60</v>
      </c>
      <c r="E701" s="39" t="s">
        <v>635</v>
      </c>
    </row>
    <row r="702" spans="1:16" ht="12.75">
      <c r="A702" t="s">
        <v>50</v>
      </c>
      <c s="34" t="s">
        <v>1333</v>
      </c>
      <c s="34" t="s">
        <v>1334</v>
      </c>
      <c s="35" t="s">
        <v>5</v>
      </c>
      <c s="6" t="s">
        <v>1335</v>
      </c>
      <c s="36" t="s">
        <v>79</v>
      </c>
      <c s="37">
        <v>1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70</v>
      </c>
      <c>
        <f>(M702*21)/100</f>
      </c>
      <c t="s">
        <v>28</v>
      </c>
    </row>
    <row r="703" spans="1:5" ht="12.75">
      <c r="A703" s="35" t="s">
        <v>57</v>
      </c>
      <c r="E703" s="39" t="s">
        <v>5</v>
      </c>
    </row>
    <row r="704" spans="1:5" ht="12.75">
      <c r="A704" s="35" t="s">
        <v>59</v>
      </c>
      <c r="E704" s="40" t="s">
        <v>634</v>
      </c>
    </row>
    <row r="705" spans="1:5" ht="12.75">
      <c r="A705" t="s">
        <v>60</v>
      </c>
      <c r="E705" s="39" t="s">
        <v>635</v>
      </c>
    </row>
    <row r="706" spans="1:16" ht="12.75">
      <c r="A706" t="s">
        <v>50</v>
      </c>
      <c s="34" t="s">
        <v>1336</v>
      </c>
      <c s="34" t="s">
        <v>1337</v>
      </c>
      <c s="35" t="s">
        <v>5</v>
      </c>
      <c s="6" t="s">
        <v>1338</v>
      </c>
      <c s="36" t="s">
        <v>79</v>
      </c>
      <c s="37">
        <v>87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70</v>
      </c>
      <c>
        <f>(M706*21)/100</f>
      </c>
      <c t="s">
        <v>28</v>
      </c>
    </row>
    <row r="707" spans="1:5" ht="12.75">
      <c r="A707" s="35" t="s">
        <v>57</v>
      </c>
      <c r="E707" s="39" t="s">
        <v>5</v>
      </c>
    </row>
    <row r="708" spans="1:5" ht="12.75">
      <c r="A708" s="35" t="s">
        <v>59</v>
      </c>
      <c r="E708" s="40" t="s">
        <v>634</v>
      </c>
    </row>
    <row r="709" spans="1:5" ht="12.75">
      <c r="A709" t="s">
        <v>60</v>
      </c>
      <c r="E709" s="39" t="s">
        <v>635</v>
      </c>
    </row>
    <row r="710" spans="1:16" ht="12.75">
      <c r="A710" t="s">
        <v>50</v>
      </c>
      <c s="34" t="s">
        <v>1339</v>
      </c>
      <c s="34" t="s">
        <v>1340</v>
      </c>
      <c s="35" t="s">
        <v>5</v>
      </c>
      <c s="6" t="s">
        <v>1341</v>
      </c>
      <c s="36" t="s">
        <v>79</v>
      </c>
      <c s="37">
        <v>22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70</v>
      </c>
      <c>
        <f>(M710*21)/100</f>
      </c>
      <c t="s">
        <v>28</v>
      </c>
    </row>
    <row r="711" spans="1:5" ht="12.75">
      <c r="A711" s="35" t="s">
        <v>57</v>
      </c>
      <c r="E711" s="39" t="s">
        <v>5</v>
      </c>
    </row>
    <row r="712" spans="1:5" ht="12.75">
      <c r="A712" s="35" t="s">
        <v>59</v>
      </c>
      <c r="E712" s="40" t="s">
        <v>634</v>
      </c>
    </row>
    <row r="713" spans="1:5" ht="12.75">
      <c r="A713" t="s">
        <v>60</v>
      </c>
      <c r="E713" s="39" t="s">
        <v>635</v>
      </c>
    </row>
    <row r="714" spans="1:16" ht="12.75">
      <c r="A714" t="s">
        <v>50</v>
      </c>
      <c s="34" t="s">
        <v>1342</v>
      </c>
      <c s="34" t="s">
        <v>1343</v>
      </c>
      <c s="35" t="s">
        <v>5</v>
      </c>
      <c s="6" t="s">
        <v>1344</v>
      </c>
      <c s="36" t="s">
        <v>79</v>
      </c>
      <c s="37">
        <v>21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70</v>
      </c>
      <c>
        <f>(M714*21)/100</f>
      </c>
      <c t="s">
        <v>28</v>
      </c>
    </row>
    <row r="715" spans="1:5" ht="12.75">
      <c r="A715" s="35" t="s">
        <v>57</v>
      </c>
      <c r="E715" s="39" t="s">
        <v>5</v>
      </c>
    </row>
    <row r="716" spans="1:5" ht="12.75">
      <c r="A716" s="35" t="s">
        <v>59</v>
      </c>
      <c r="E716" s="40" t="s">
        <v>634</v>
      </c>
    </row>
    <row r="717" spans="1:5" ht="12.75">
      <c r="A717" t="s">
        <v>60</v>
      </c>
      <c r="E717" s="39" t="s">
        <v>635</v>
      </c>
    </row>
    <row r="718" spans="1:16" ht="12.75">
      <c r="A718" t="s">
        <v>50</v>
      </c>
      <c s="34" t="s">
        <v>1345</v>
      </c>
      <c s="34" t="s">
        <v>1346</v>
      </c>
      <c s="35" t="s">
        <v>5</v>
      </c>
      <c s="6" t="s">
        <v>1347</v>
      </c>
      <c s="36" t="s">
        <v>79</v>
      </c>
      <c s="37">
        <v>1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70</v>
      </c>
      <c>
        <f>(M718*21)/100</f>
      </c>
      <c t="s">
        <v>28</v>
      </c>
    </row>
    <row r="719" spans="1:5" ht="12.75">
      <c r="A719" s="35" t="s">
        <v>57</v>
      </c>
      <c r="E719" s="39" t="s">
        <v>5</v>
      </c>
    </row>
    <row r="720" spans="1:5" ht="12.75">
      <c r="A720" s="35" t="s">
        <v>59</v>
      </c>
      <c r="E720" s="40" t="s">
        <v>634</v>
      </c>
    </row>
    <row r="721" spans="1:5" ht="12.75">
      <c r="A721" t="s">
        <v>60</v>
      </c>
      <c r="E721" s="39" t="s">
        <v>635</v>
      </c>
    </row>
    <row r="722" spans="1:16" ht="12.75">
      <c r="A722" t="s">
        <v>50</v>
      </c>
      <c s="34" t="s">
        <v>1348</v>
      </c>
      <c s="34" t="s">
        <v>1349</v>
      </c>
      <c s="35" t="s">
        <v>5</v>
      </c>
      <c s="6" t="s">
        <v>1350</v>
      </c>
      <c s="36" t="s">
        <v>79</v>
      </c>
      <c s="37">
        <v>24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70</v>
      </c>
      <c>
        <f>(M722*21)/100</f>
      </c>
      <c t="s">
        <v>28</v>
      </c>
    </row>
    <row r="723" spans="1:5" ht="12.75">
      <c r="A723" s="35" t="s">
        <v>57</v>
      </c>
      <c r="E723" s="39" t="s">
        <v>5</v>
      </c>
    </row>
    <row r="724" spans="1:5" ht="12.75">
      <c r="A724" s="35" t="s">
        <v>59</v>
      </c>
      <c r="E724" s="40" t="s">
        <v>634</v>
      </c>
    </row>
    <row r="725" spans="1:5" ht="12.75">
      <c r="A725" t="s">
        <v>60</v>
      </c>
      <c r="E725" s="39" t="s">
        <v>635</v>
      </c>
    </row>
    <row r="726" spans="1:16" ht="12.75">
      <c r="A726" t="s">
        <v>50</v>
      </c>
      <c s="34" t="s">
        <v>1351</v>
      </c>
      <c s="34" t="s">
        <v>1352</v>
      </c>
      <c s="35" t="s">
        <v>5</v>
      </c>
      <c s="6" t="s">
        <v>1353</v>
      </c>
      <c s="36" t="s">
        <v>79</v>
      </c>
      <c s="37">
        <v>59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70</v>
      </c>
      <c>
        <f>(M726*21)/100</f>
      </c>
      <c t="s">
        <v>28</v>
      </c>
    </row>
    <row r="727" spans="1:5" ht="12.75">
      <c r="A727" s="35" t="s">
        <v>57</v>
      </c>
      <c r="E727" s="39" t="s">
        <v>5</v>
      </c>
    </row>
    <row r="728" spans="1:5" ht="12.75">
      <c r="A728" s="35" t="s">
        <v>59</v>
      </c>
      <c r="E728" s="40" t="s">
        <v>634</v>
      </c>
    </row>
    <row r="729" spans="1:5" ht="12.75">
      <c r="A729" t="s">
        <v>60</v>
      </c>
      <c r="E729" s="39" t="s">
        <v>635</v>
      </c>
    </row>
    <row r="730" spans="1:16" ht="12.75">
      <c r="A730" t="s">
        <v>50</v>
      </c>
      <c s="34" t="s">
        <v>1354</v>
      </c>
      <c s="34" t="s">
        <v>1355</v>
      </c>
      <c s="35" t="s">
        <v>5</v>
      </c>
      <c s="6" t="s">
        <v>1356</v>
      </c>
      <c s="36" t="s">
        <v>79</v>
      </c>
      <c s="37">
        <v>590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70</v>
      </c>
      <c>
        <f>(M730*21)/100</f>
      </c>
      <c t="s">
        <v>28</v>
      </c>
    </row>
    <row r="731" spans="1:5" ht="12.75">
      <c r="A731" s="35" t="s">
        <v>57</v>
      </c>
      <c r="E731" s="39" t="s">
        <v>5</v>
      </c>
    </row>
    <row r="732" spans="1:5" ht="12.75">
      <c r="A732" s="35" t="s">
        <v>59</v>
      </c>
      <c r="E732" s="40" t="s">
        <v>634</v>
      </c>
    </row>
    <row r="733" spans="1:5" ht="12.75">
      <c r="A733" t="s">
        <v>60</v>
      </c>
      <c r="E733" s="39" t="s">
        <v>635</v>
      </c>
    </row>
    <row r="734" spans="1:16" ht="12.75">
      <c r="A734" t="s">
        <v>50</v>
      </c>
      <c s="34" t="s">
        <v>1357</v>
      </c>
      <c s="34" t="s">
        <v>1358</v>
      </c>
      <c s="35" t="s">
        <v>5</v>
      </c>
      <c s="6" t="s">
        <v>1359</v>
      </c>
      <c s="36" t="s">
        <v>79</v>
      </c>
      <c s="37">
        <v>63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70</v>
      </c>
      <c>
        <f>(M734*21)/100</f>
      </c>
      <c t="s">
        <v>28</v>
      </c>
    </row>
    <row r="735" spans="1:5" ht="12.75">
      <c r="A735" s="35" t="s">
        <v>57</v>
      </c>
      <c r="E735" s="39" t="s">
        <v>5</v>
      </c>
    </row>
    <row r="736" spans="1:5" ht="12.75">
      <c r="A736" s="35" t="s">
        <v>59</v>
      </c>
      <c r="E736" s="40" t="s">
        <v>634</v>
      </c>
    </row>
    <row r="737" spans="1:5" ht="12.75">
      <c r="A737" t="s">
        <v>60</v>
      </c>
      <c r="E737" s="39" t="s">
        <v>635</v>
      </c>
    </row>
    <row r="738" spans="1:16" ht="12.75">
      <c r="A738" t="s">
        <v>50</v>
      </c>
      <c s="34" t="s">
        <v>1360</v>
      </c>
      <c s="34" t="s">
        <v>1361</v>
      </c>
      <c s="35" t="s">
        <v>5</v>
      </c>
      <c s="6" t="s">
        <v>1362</v>
      </c>
      <c s="36" t="s">
        <v>79</v>
      </c>
      <c s="37">
        <v>63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70</v>
      </c>
      <c>
        <f>(M738*21)/100</f>
      </c>
      <c t="s">
        <v>28</v>
      </c>
    </row>
    <row r="739" spans="1:5" ht="12.75">
      <c r="A739" s="35" t="s">
        <v>57</v>
      </c>
      <c r="E739" s="39" t="s">
        <v>5</v>
      </c>
    </row>
    <row r="740" spans="1:5" ht="12.75">
      <c r="A740" s="35" t="s">
        <v>59</v>
      </c>
      <c r="E740" s="40" t="s">
        <v>634</v>
      </c>
    </row>
    <row r="741" spans="1:5" ht="12.75">
      <c r="A741" t="s">
        <v>60</v>
      </c>
      <c r="E741" s="39" t="s">
        <v>635</v>
      </c>
    </row>
    <row r="742" spans="1:16" ht="12.75">
      <c r="A742" t="s">
        <v>50</v>
      </c>
      <c s="34" t="s">
        <v>1363</v>
      </c>
      <c s="34" t="s">
        <v>1364</v>
      </c>
      <c s="35" t="s">
        <v>5</v>
      </c>
      <c s="6" t="s">
        <v>1365</v>
      </c>
      <c s="36" t="s">
        <v>69</v>
      </c>
      <c s="37">
        <v>1575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70</v>
      </c>
      <c>
        <f>(M742*21)/100</f>
      </c>
      <c t="s">
        <v>28</v>
      </c>
    </row>
    <row r="743" spans="1:5" ht="12.75">
      <c r="A743" s="35" t="s">
        <v>57</v>
      </c>
      <c r="E743" s="39" t="s">
        <v>5</v>
      </c>
    </row>
    <row r="744" spans="1:5" ht="12.75">
      <c r="A744" s="35" t="s">
        <v>59</v>
      </c>
      <c r="E744" s="40" t="s">
        <v>634</v>
      </c>
    </row>
    <row r="745" spans="1:5" ht="12.75">
      <c r="A745" t="s">
        <v>60</v>
      </c>
      <c r="E745" s="39" t="s">
        <v>635</v>
      </c>
    </row>
    <row r="746" spans="1:16" ht="12.75">
      <c r="A746" t="s">
        <v>50</v>
      </c>
      <c s="34" t="s">
        <v>1366</v>
      </c>
      <c s="34" t="s">
        <v>1367</v>
      </c>
      <c s="35" t="s">
        <v>5</v>
      </c>
      <c s="6" t="s">
        <v>1368</v>
      </c>
      <c s="36" t="s">
        <v>79</v>
      </c>
      <c s="37">
        <v>22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70</v>
      </c>
      <c>
        <f>(M746*21)/100</f>
      </c>
      <c t="s">
        <v>28</v>
      </c>
    </row>
    <row r="747" spans="1:5" ht="12.75">
      <c r="A747" s="35" t="s">
        <v>57</v>
      </c>
      <c r="E747" s="39" t="s">
        <v>5</v>
      </c>
    </row>
    <row r="748" spans="1:5" ht="12.75">
      <c r="A748" s="35" t="s">
        <v>59</v>
      </c>
      <c r="E748" s="40" t="s">
        <v>634</v>
      </c>
    </row>
    <row r="749" spans="1:5" ht="12.75">
      <c r="A749" t="s">
        <v>60</v>
      </c>
      <c r="E749" s="39" t="s">
        <v>635</v>
      </c>
    </row>
    <row r="750" spans="1:16" ht="12.75">
      <c r="A750" t="s">
        <v>50</v>
      </c>
      <c s="34" t="s">
        <v>1369</v>
      </c>
      <c s="34" t="s">
        <v>1370</v>
      </c>
      <c s="35" t="s">
        <v>5</v>
      </c>
      <c s="6" t="s">
        <v>1371</v>
      </c>
      <c s="36" t="s">
        <v>79</v>
      </c>
      <c s="37">
        <v>20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70</v>
      </c>
      <c>
        <f>(M750*21)/100</f>
      </c>
      <c t="s">
        <v>28</v>
      </c>
    </row>
    <row r="751" spans="1:5" ht="12.75">
      <c r="A751" s="35" t="s">
        <v>57</v>
      </c>
      <c r="E751" s="39" t="s">
        <v>5</v>
      </c>
    </row>
    <row r="752" spans="1:5" ht="12.75">
      <c r="A752" s="35" t="s">
        <v>59</v>
      </c>
      <c r="E752" s="40" t="s">
        <v>634</v>
      </c>
    </row>
    <row r="753" spans="1:5" ht="12.75">
      <c r="A753" t="s">
        <v>60</v>
      </c>
      <c r="E753" s="39" t="s">
        <v>635</v>
      </c>
    </row>
    <row r="754" spans="1:16" ht="12.75">
      <c r="A754" t="s">
        <v>50</v>
      </c>
      <c s="34" t="s">
        <v>1372</v>
      </c>
      <c s="34" t="s">
        <v>1373</v>
      </c>
      <c s="35" t="s">
        <v>5</v>
      </c>
      <c s="6" t="s">
        <v>1374</v>
      </c>
      <c s="36" t="s">
        <v>79</v>
      </c>
      <c s="37">
        <v>1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70</v>
      </c>
      <c>
        <f>(M754*21)/100</f>
      </c>
      <c t="s">
        <v>28</v>
      </c>
    </row>
    <row r="755" spans="1:5" ht="12.75">
      <c r="A755" s="35" t="s">
        <v>57</v>
      </c>
      <c r="E755" s="39" t="s">
        <v>5</v>
      </c>
    </row>
    <row r="756" spans="1:5" ht="12.75">
      <c r="A756" s="35" t="s">
        <v>59</v>
      </c>
      <c r="E756" s="40" t="s">
        <v>634</v>
      </c>
    </row>
    <row r="757" spans="1:5" ht="12.75">
      <c r="A757" t="s">
        <v>60</v>
      </c>
      <c r="E757" s="39" t="s">
        <v>635</v>
      </c>
    </row>
    <row r="758" spans="1:16" ht="12.75">
      <c r="A758" t="s">
        <v>50</v>
      </c>
      <c s="34" t="s">
        <v>1375</v>
      </c>
      <c s="34" t="s">
        <v>1376</v>
      </c>
      <c s="35" t="s">
        <v>5</v>
      </c>
      <c s="6" t="s">
        <v>1377</v>
      </c>
      <c s="36" t="s">
        <v>79</v>
      </c>
      <c s="37">
        <v>9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70</v>
      </c>
      <c>
        <f>(M758*21)/100</f>
      </c>
      <c t="s">
        <v>28</v>
      </c>
    </row>
    <row r="759" spans="1:5" ht="12.75">
      <c r="A759" s="35" t="s">
        <v>57</v>
      </c>
      <c r="E759" s="39" t="s">
        <v>5</v>
      </c>
    </row>
    <row r="760" spans="1:5" ht="12.75">
      <c r="A760" s="35" t="s">
        <v>59</v>
      </c>
      <c r="E760" s="40" t="s">
        <v>634</v>
      </c>
    </row>
    <row r="761" spans="1:5" ht="12.75">
      <c r="A761" t="s">
        <v>60</v>
      </c>
      <c r="E761" s="39" t="s">
        <v>635</v>
      </c>
    </row>
    <row r="762" spans="1:16" ht="25.5">
      <c r="A762" t="s">
        <v>50</v>
      </c>
      <c s="34" t="s">
        <v>1378</v>
      </c>
      <c s="34" t="s">
        <v>1379</v>
      </c>
      <c s="35" t="s">
        <v>5</v>
      </c>
      <c s="6" t="s">
        <v>1380</v>
      </c>
      <c s="36" t="s">
        <v>69</v>
      </c>
      <c s="37">
        <v>11810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56</v>
      </c>
      <c>
        <f>(M762*21)/100</f>
      </c>
      <c t="s">
        <v>28</v>
      </c>
    </row>
    <row r="763" spans="1:5" ht="12.75">
      <c r="A763" s="35" t="s">
        <v>57</v>
      </c>
      <c r="E763" s="39" t="s">
        <v>5</v>
      </c>
    </row>
    <row r="764" spans="1:5" ht="12.75">
      <c r="A764" s="35" t="s">
        <v>59</v>
      </c>
      <c r="E764" s="40" t="s">
        <v>634</v>
      </c>
    </row>
    <row r="765" spans="1:5" ht="76.5">
      <c r="A765" t="s">
        <v>60</v>
      </c>
      <c r="E765" s="39" t="s">
        <v>1381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0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8032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8032</v>
      </c>
      <c r="E4" s="26" t="s">
        <v>8033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COUNTIFS(L8:L43,"=0",A8:A43,"P")+COUNTIFS(L8:L43,"",A8:A43,"P")+SUM(Q8:Q43)</f>
      </c>
    </row>
    <row r="8" spans="1:13" ht="12.75">
      <c r="A8" t="s">
        <v>45</v>
      </c>
      <c r="C8" s="28" t="s">
        <v>8140</v>
      </c>
      <c r="E8" s="30" t="s">
        <v>8139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1297</v>
      </c>
      <c s="35" t="s">
        <v>1298</v>
      </c>
      <c s="6" t="s">
        <v>2316</v>
      </c>
      <c s="36" t="s">
        <v>55</v>
      </c>
      <c s="37">
        <v>16.5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3807</v>
      </c>
    </row>
    <row r="13" spans="1:5" ht="229.5">
      <c r="A13" t="s">
        <v>60</v>
      </c>
      <c r="E13" s="39" t="s">
        <v>8041</v>
      </c>
    </row>
    <row r="14" spans="1:16" ht="25.5">
      <c r="A14" t="s">
        <v>50</v>
      </c>
      <c s="34" t="s">
        <v>28</v>
      </c>
      <c s="34" t="s">
        <v>3025</v>
      </c>
      <c s="35" t="s">
        <v>3026</v>
      </c>
      <c s="6" t="s">
        <v>8115</v>
      </c>
      <c s="36" t="s">
        <v>55</v>
      </c>
      <c s="37">
        <v>3.2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8141</v>
      </c>
    </row>
    <row r="17" spans="1:5" ht="255">
      <c r="A17" t="s">
        <v>60</v>
      </c>
      <c r="E17" s="39" t="s">
        <v>2412</v>
      </c>
    </row>
    <row r="18" spans="1:16" ht="25.5">
      <c r="A18" t="s">
        <v>50</v>
      </c>
      <c s="34" t="s">
        <v>26</v>
      </c>
      <c s="34" t="s">
        <v>6970</v>
      </c>
      <c s="35" t="s">
        <v>6971</v>
      </c>
      <c s="6" t="s">
        <v>6972</v>
      </c>
      <c s="36" t="s">
        <v>55</v>
      </c>
      <c s="37">
        <v>0.244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12.75">
      <c r="A20" s="35" t="s">
        <v>59</v>
      </c>
      <c r="E20" s="40" t="s">
        <v>8142</v>
      </c>
    </row>
    <row r="21" spans="1:5" ht="242.25">
      <c r="A21" t="s">
        <v>60</v>
      </c>
      <c r="E21" s="39" t="s">
        <v>4551</v>
      </c>
    </row>
    <row r="22" spans="1:13" ht="12.75">
      <c r="A22" t="s">
        <v>47</v>
      </c>
      <c r="C22" s="31" t="s">
        <v>85</v>
      </c>
      <c r="E22" s="33" t="s">
        <v>2337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50</v>
      </c>
      <c s="34" t="s">
        <v>4</v>
      </c>
      <c s="34" t="s">
        <v>3384</v>
      </c>
      <c s="35" t="s">
        <v>5</v>
      </c>
      <c s="6" t="s">
        <v>3385</v>
      </c>
      <c s="36" t="s">
        <v>144</v>
      </c>
      <c s="37">
        <v>6.024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8143</v>
      </c>
    </row>
    <row r="26" spans="1:5" ht="114.75">
      <c r="A26" t="s">
        <v>60</v>
      </c>
      <c r="E26" s="39" t="s">
        <v>2327</v>
      </c>
    </row>
    <row r="27" spans="1:16" ht="12.75">
      <c r="A27" t="s">
        <v>50</v>
      </c>
      <c s="34" t="s">
        <v>74</v>
      </c>
      <c s="34" t="s">
        <v>8057</v>
      </c>
      <c s="35" t="s">
        <v>5</v>
      </c>
      <c s="6" t="s">
        <v>8058</v>
      </c>
      <c s="36" t="s">
        <v>144</v>
      </c>
      <c s="37">
        <v>3.174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25.5">
      <c r="A29" s="35" t="s">
        <v>59</v>
      </c>
      <c r="E29" s="40" t="s">
        <v>8144</v>
      </c>
    </row>
    <row r="30" spans="1:5" ht="114.75">
      <c r="A30" t="s">
        <v>60</v>
      </c>
      <c r="E30" s="39" t="s">
        <v>2327</v>
      </c>
    </row>
    <row r="31" spans="1:16" ht="12.75">
      <c r="A31" t="s">
        <v>50</v>
      </c>
      <c s="34" t="s">
        <v>27</v>
      </c>
      <c s="34" t="s">
        <v>3387</v>
      </c>
      <c s="35" t="s">
        <v>5</v>
      </c>
      <c s="6" t="s">
        <v>3388</v>
      </c>
      <c s="36" t="s">
        <v>55</v>
      </c>
      <c s="37">
        <v>0.065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8145</v>
      </c>
    </row>
    <row r="34" spans="1:5" ht="114.75">
      <c r="A34" t="s">
        <v>60</v>
      </c>
      <c r="E34" s="39" t="s">
        <v>3390</v>
      </c>
    </row>
    <row r="35" spans="1:16" ht="12.75">
      <c r="A35" t="s">
        <v>50</v>
      </c>
      <c s="34" t="s">
        <v>65</v>
      </c>
      <c s="34" t="s">
        <v>8061</v>
      </c>
      <c s="35" t="s">
        <v>5</v>
      </c>
      <c s="6" t="s">
        <v>8062</v>
      </c>
      <c s="36" t="s">
        <v>1281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</v>
      </c>
      <c>
        <f>(M35*21)/100</f>
      </c>
      <c t="s">
        <v>28</v>
      </c>
    </row>
    <row r="36" spans="1:5" ht="12.75">
      <c r="A36" s="35" t="s">
        <v>57</v>
      </c>
      <c r="E36" s="39" t="s">
        <v>8063</v>
      </c>
    </row>
    <row r="37" spans="1:5" ht="12.75">
      <c r="A37" s="35" t="s">
        <v>59</v>
      </c>
      <c r="E37" s="40" t="s">
        <v>8146</v>
      </c>
    </row>
    <row r="38" spans="1:5" ht="25.5">
      <c r="A38" t="s">
        <v>60</v>
      </c>
      <c r="E38" s="39" t="s">
        <v>8064</v>
      </c>
    </row>
    <row r="39" spans="1:16" ht="12.75">
      <c r="A39" t="s">
        <v>50</v>
      </c>
      <c s="34" t="s">
        <v>82</v>
      </c>
      <c s="34" t="s">
        <v>3394</v>
      </c>
      <c s="35" t="s">
        <v>5</v>
      </c>
      <c s="6" t="s">
        <v>3395</v>
      </c>
      <c s="36" t="s">
        <v>2675</v>
      </c>
      <c s="37">
        <v>0.65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8147</v>
      </c>
    </row>
    <row r="42" spans="1:5" ht="25.5">
      <c r="A42" t="s">
        <v>60</v>
      </c>
      <c r="E42" s="39" t="s">
        <v>3397</v>
      </c>
    </row>
    <row r="43" spans="1:16" ht="12.75">
      <c r="A43" t="s">
        <v>50</v>
      </c>
      <c s="34" t="s">
        <v>85</v>
      </c>
      <c s="34" t="s">
        <v>8066</v>
      </c>
      <c s="35" t="s">
        <v>5</v>
      </c>
      <c s="6" t="s">
        <v>8067</v>
      </c>
      <c s="36" t="s">
        <v>151</v>
      </c>
      <c s="37">
        <v>40.653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8148</v>
      </c>
    </row>
    <row r="46" spans="1:5" ht="76.5">
      <c r="A46" t="s">
        <v>60</v>
      </c>
      <c r="E46" s="39" t="s">
        <v>2854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1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8032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8032</v>
      </c>
      <c r="E4" s="26" t="s">
        <v>8033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8151</v>
      </c>
      <c r="E8" s="30" t="s">
        <v>8150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51</v>
      </c>
      <c s="34" t="s">
        <v>3025</v>
      </c>
      <c s="35" t="s">
        <v>3026</v>
      </c>
      <c s="6" t="s">
        <v>8115</v>
      </c>
      <c s="36" t="s">
        <v>55</v>
      </c>
      <c s="37">
        <v>1.128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8152</v>
      </c>
    </row>
    <row r="13" spans="1:5" ht="255">
      <c r="A13" t="s">
        <v>60</v>
      </c>
      <c r="E13" s="39" t="s">
        <v>2412</v>
      </c>
    </row>
    <row r="14" spans="1:16" ht="25.5">
      <c r="A14" t="s">
        <v>50</v>
      </c>
      <c s="34" t="s">
        <v>28</v>
      </c>
      <c s="34" t="s">
        <v>4547</v>
      </c>
      <c s="35" t="s">
        <v>4548</v>
      </c>
      <c s="6" t="s">
        <v>4549</v>
      </c>
      <c s="36" t="s">
        <v>55</v>
      </c>
      <c s="37">
        <v>0.009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8153</v>
      </c>
    </row>
    <row r="17" spans="1:5" ht="242.25">
      <c r="A17" t="s">
        <v>60</v>
      </c>
      <c r="E17" s="39" t="s">
        <v>4551</v>
      </c>
    </row>
    <row r="18" spans="1:16" ht="25.5">
      <c r="A18" t="s">
        <v>50</v>
      </c>
      <c s="34" t="s">
        <v>26</v>
      </c>
      <c s="34" t="s">
        <v>3065</v>
      </c>
      <c s="35" t="s">
        <v>3066</v>
      </c>
      <c s="6" t="s">
        <v>3067</v>
      </c>
      <c s="36" t="s">
        <v>55</v>
      </c>
      <c s="37">
        <v>23.265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58</v>
      </c>
    </row>
    <row r="20" spans="1:5" ht="38.25">
      <c r="A20" s="35" t="s">
        <v>59</v>
      </c>
      <c r="E20" s="40" t="s">
        <v>8154</v>
      </c>
    </row>
    <row r="21" spans="1:5" ht="242.25">
      <c r="A21" t="s">
        <v>60</v>
      </c>
      <c r="E21" s="39" t="s">
        <v>846</v>
      </c>
    </row>
    <row r="22" spans="1:16" ht="25.5">
      <c r="A22" t="s">
        <v>50</v>
      </c>
      <c s="34" t="s">
        <v>4</v>
      </c>
      <c s="34" t="s">
        <v>6970</v>
      </c>
      <c s="35" t="s">
        <v>6971</v>
      </c>
      <c s="6" t="s">
        <v>6972</v>
      </c>
      <c s="36" t="s">
        <v>55</v>
      </c>
      <c s="37">
        <v>0.035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58</v>
      </c>
    </row>
    <row r="24" spans="1:5" ht="12.75">
      <c r="A24" s="35" t="s">
        <v>59</v>
      </c>
      <c r="E24" s="40" t="s">
        <v>8155</v>
      </c>
    </row>
    <row r="25" spans="1:5" ht="242.25">
      <c r="A25" t="s">
        <v>60</v>
      </c>
      <c r="E25" s="39" t="s">
        <v>4551</v>
      </c>
    </row>
    <row r="26" spans="1:13" ht="12.75">
      <c r="A26" t="s">
        <v>47</v>
      </c>
      <c r="C26" s="31" t="s">
        <v>85</v>
      </c>
      <c r="E26" s="33" t="s">
        <v>2337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50</v>
      </c>
      <c s="34" t="s">
        <v>74</v>
      </c>
      <c s="34" t="s">
        <v>3839</v>
      </c>
      <c s="35" t="s">
        <v>5</v>
      </c>
      <c s="6" t="s">
        <v>3840</v>
      </c>
      <c s="36" t="s">
        <v>144</v>
      </c>
      <c s="37">
        <v>23.265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8156</v>
      </c>
    </row>
    <row r="30" spans="1:5" ht="114.75">
      <c r="A30" t="s">
        <v>60</v>
      </c>
      <c r="E30" s="39" t="s">
        <v>2327</v>
      </c>
    </row>
    <row r="31" spans="1:16" ht="12.75">
      <c r="A31" t="s">
        <v>50</v>
      </c>
      <c s="34" t="s">
        <v>27</v>
      </c>
      <c s="34" t="s">
        <v>8057</v>
      </c>
      <c s="35" t="s">
        <v>5</v>
      </c>
      <c s="6" t="s">
        <v>8058</v>
      </c>
      <c s="36" t="s">
        <v>144</v>
      </c>
      <c s="37">
        <v>1.128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8157</v>
      </c>
    </row>
    <row r="34" spans="1:5" ht="114.75">
      <c r="A34" t="s">
        <v>60</v>
      </c>
      <c r="E34" s="39" t="s">
        <v>2327</v>
      </c>
    </row>
    <row r="35" spans="1:16" ht="12.75">
      <c r="A35" t="s">
        <v>50</v>
      </c>
      <c s="34" t="s">
        <v>65</v>
      </c>
      <c s="34" t="s">
        <v>3387</v>
      </c>
      <c s="35" t="s">
        <v>5</v>
      </c>
      <c s="6" t="s">
        <v>3388</v>
      </c>
      <c s="36" t="s">
        <v>55</v>
      </c>
      <c s="37">
        <v>1.194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5</v>
      </c>
    </row>
    <row r="37" spans="1:5" ht="12.75">
      <c r="A37" s="35" t="s">
        <v>59</v>
      </c>
      <c r="E37" s="40" t="s">
        <v>8158</v>
      </c>
    </row>
    <row r="38" spans="1:5" ht="114.75">
      <c r="A38" t="s">
        <v>60</v>
      </c>
      <c r="E38" s="39" t="s">
        <v>3390</v>
      </c>
    </row>
    <row r="39" spans="1:16" ht="12.75">
      <c r="A39" t="s">
        <v>50</v>
      </c>
      <c s="34" t="s">
        <v>82</v>
      </c>
      <c s="34" t="s">
        <v>8061</v>
      </c>
      <c s="35" t="s">
        <v>5</v>
      </c>
      <c s="6" t="s">
        <v>8062</v>
      </c>
      <c s="36" t="s">
        <v>1281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</v>
      </c>
      <c>
        <f>(M39*21)/100</f>
      </c>
      <c t="s">
        <v>28</v>
      </c>
    </row>
    <row r="40" spans="1:5" ht="12.75">
      <c r="A40" s="35" t="s">
        <v>57</v>
      </c>
      <c r="E40" s="39" t="s">
        <v>8063</v>
      </c>
    </row>
    <row r="41" spans="1:5" ht="12.75">
      <c r="A41" s="35" t="s">
        <v>59</v>
      </c>
      <c r="E41" s="40" t="s">
        <v>8159</v>
      </c>
    </row>
    <row r="42" spans="1:5" ht="25.5">
      <c r="A42" t="s">
        <v>60</v>
      </c>
      <c r="E42" s="39" t="s">
        <v>8064</v>
      </c>
    </row>
    <row r="43" spans="1:16" ht="12.75">
      <c r="A43" t="s">
        <v>50</v>
      </c>
      <c s="34" t="s">
        <v>85</v>
      </c>
      <c s="34" t="s">
        <v>3394</v>
      </c>
      <c s="35" t="s">
        <v>5</v>
      </c>
      <c s="6" t="s">
        <v>3395</v>
      </c>
      <c s="36" t="s">
        <v>2675</v>
      </c>
      <c s="37">
        <v>11.94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12.75">
      <c r="A45" s="35" t="s">
        <v>59</v>
      </c>
      <c r="E45" s="40" t="s">
        <v>8160</v>
      </c>
    </row>
    <row r="46" spans="1:5" ht="25.5">
      <c r="A46" t="s">
        <v>60</v>
      </c>
      <c r="E46" s="39" t="s">
        <v>3397</v>
      </c>
    </row>
    <row r="47" spans="1:16" ht="12.75">
      <c r="A47" t="s">
        <v>50</v>
      </c>
      <c s="34" t="s">
        <v>88</v>
      </c>
      <c s="34" t="s">
        <v>8066</v>
      </c>
      <c s="35" t="s">
        <v>5</v>
      </c>
      <c s="6" t="s">
        <v>8067</v>
      </c>
      <c s="36" t="s">
        <v>151</v>
      </c>
      <c s="37">
        <v>5.296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8161</v>
      </c>
    </row>
    <row r="50" spans="1:5" ht="76.5">
      <c r="A50" t="s">
        <v>60</v>
      </c>
      <c r="E50" s="39" t="s">
        <v>2854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8032</v>
      </c>
      <c s="41">
        <f>Rekapitulace!C101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8032</v>
      </c>
      <c r="E4" s="26" t="s">
        <v>8033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COUNTIFS(L8:L28,"=0",A8:A28,"P")+COUNTIFS(L8:L28,"",A8:A28,"P")+SUM(Q8:Q28)</f>
      </c>
    </row>
    <row r="8" spans="1:13" ht="12.75">
      <c r="A8" t="s">
        <v>45</v>
      </c>
      <c r="C8" s="28" t="s">
        <v>8164</v>
      </c>
      <c r="E8" s="30" t="s">
        <v>8163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1297</v>
      </c>
      <c s="35" t="s">
        <v>1298</v>
      </c>
      <c s="6" t="s">
        <v>2316</v>
      </c>
      <c s="36" t="s">
        <v>55</v>
      </c>
      <c s="37">
        <v>73.108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25.5">
      <c r="A12" s="35" t="s">
        <v>59</v>
      </c>
      <c r="E12" s="40" t="s">
        <v>8165</v>
      </c>
    </row>
    <row r="13" spans="1:5" ht="229.5">
      <c r="A13" t="s">
        <v>60</v>
      </c>
      <c r="E13" s="39" t="s">
        <v>8041</v>
      </c>
    </row>
    <row r="14" spans="1:13" ht="12.75">
      <c r="A14" t="s">
        <v>47</v>
      </c>
      <c r="C14" s="31" t="s">
        <v>65</v>
      </c>
      <c r="E14" s="33" t="s">
        <v>1304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374</v>
      </c>
      <c s="35" t="s">
        <v>5</v>
      </c>
      <c s="6" t="s">
        <v>375</v>
      </c>
      <c s="36" t="s">
        <v>69</v>
      </c>
      <c s="37">
        <v>834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38.25">
      <c r="A17" s="35" t="s">
        <v>59</v>
      </c>
      <c r="E17" s="40" t="s">
        <v>8166</v>
      </c>
    </row>
    <row r="18" spans="1:5" ht="140.25">
      <c r="A18" t="s">
        <v>60</v>
      </c>
      <c r="E18" s="39" t="s">
        <v>8167</v>
      </c>
    </row>
    <row r="19" spans="1:13" ht="12.75">
      <c r="A19" t="s">
        <v>47</v>
      </c>
      <c r="C19" s="31" t="s">
        <v>85</v>
      </c>
      <c r="E19" s="33" t="s">
        <v>2337</v>
      </c>
      <c r="J19" s="32">
        <f>0</f>
      </c>
      <c s="32">
        <f>0</f>
      </c>
      <c s="32">
        <f>0+L20+L24+L28</f>
      </c>
      <c s="32">
        <f>0+M20+M24+M28</f>
      </c>
    </row>
    <row r="20" spans="1:16" ht="12.75">
      <c r="A20" t="s">
        <v>50</v>
      </c>
      <c s="34" t="s">
        <v>26</v>
      </c>
      <c s="34" t="s">
        <v>3384</v>
      </c>
      <c s="35" t="s">
        <v>5</v>
      </c>
      <c s="6" t="s">
        <v>3385</v>
      </c>
      <c s="36" t="s">
        <v>144</v>
      </c>
      <c s="37">
        <v>29.243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70</v>
      </c>
      <c>
        <f>(M20*21)/100</f>
      </c>
      <c t="s">
        <v>28</v>
      </c>
    </row>
    <row r="21" spans="1:5" ht="12.75">
      <c r="A21" s="35" t="s">
        <v>57</v>
      </c>
      <c r="E21" s="39" t="s">
        <v>5</v>
      </c>
    </row>
    <row r="22" spans="1:5" ht="114.75">
      <c r="A22" s="35" t="s">
        <v>59</v>
      </c>
      <c r="E22" s="40" t="s">
        <v>8168</v>
      </c>
    </row>
    <row r="23" spans="1:5" ht="114.75">
      <c r="A23" t="s">
        <v>60</v>
      </c>
      <c r="E23" s="39" t="s">
        <v>2327</v>
      </c>
    </row>
    <row r="24" spans="1:16" ht="12.75">
      <c r="A24" t="s">
        <v>50</v>
      </c>
      <c s="34" t="s">
        <v>4</v>
      </c>
      <c s="34" t="s">
        <v>3387</v>
      </c>
      <c s="35" t="s">
        <v>5</v>
      </c>
      <c s="6" t="s">
        <v>3388</v>
      </c>
      <c s="36" t="s">
        <v>55</v>
      </c>
      <c s="37">
        <v>7.468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51">
      <c r="A26" s="35" t="s">
        <v>59</v>
      </c>
      <c r="E26" s="40" t="s">
        <v>8169</v>
      </c>
    </row>
    <row r="27" spans="1:5" ht="114.75">
      <c r="A27" t="s">
        <v>60</v>
      </c>
      <c r="E27" s="39" t="s">
        <v>3390</v>
      </c>
    </row>
    <row r="28" spans="1:16" ht="12.75">
      <c r="A28" t="s">
        <v>50</v>
      </c>
      <c s="34" t="s">
        <v>74</v>
      </c>
      <c s="34" t="s">
        <v>8170</v>
      </c>
      <c s="35" t="s">
        <v>5</v>
      </c>
      <c s="6" t="s">
        <v>3395</v>
      </c>
      <c s="36" t="s">
        <v>2675</v>
      </c>
      <c s="37">
        <v>74.68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70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25.5">
      <c r="A30" s="35" t="s">
        <v>59</v>
      </c>
      <c r="E30" s="40" t="s">
        <v>8171</v>
      </c>
    </row>
    <row r="31" spans="1:5" ht="25.5">
      <c r="A31" t="s">
        <v>60</v>
      </c>
      <c r="E31" s="39" t="s">
        <v>3397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3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8172</v>
      </c>
      <c s="41">
        <f>Rekapitulace!C108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8172</v>
      </c>
      <c r="E4" s="26" t="s">
        <v>8173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COUNTIFS(L8:L52,"=0",A8:A52,"P")+COUNTIFS(L8:L52,"",A8:A52,"P")+SUM(Q8:Q52)</f>
      </c>
    </row>
    <row r="8" spans="1:13" ht="12.75">
      <c r="A8" t="s">
        <v>45</v>
      </c>
      <c r="C8" s="28" t="s">
        <v>8176</v>
      </c>
      <c r="E8" s="30" t="s">
        <v>8175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8177</v>
      </c>
      <c s="35" t="s">
        <v>5</v>
      </c>
      <c s="6" t="s">
        <v>8178</v>
      </c>
      <c s="36" t="s">
        <v>1281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51">
      <c r="A12" s="35" t="s">
        <v>59</v>
      </c>
      <c r="E12" s="40" t="s">
        <v>8179</v>
      </c>
    </row>
    <row r="13" spans="1:5" ht="38.25">
      <c r="A13" t="s">
        <v>60</v>
      </c>
      <c r="E13" s="39" t="s">
        <v>8180</v>
      </c>
    </row>
    <row r="14" spans="1:13" ht="12.75">
      <c r="A14" t="s">
        <v>47</v>
      </c>
      <c r="C14" s="31" t="s">
        <v>28</v>
      </c>
      <c r="E14" s="33" t="s">
        <v>2323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28</v>
      </c>
      <c s="34" t="s">
        <v>2885</v>
      </c>
      <c s="35" t="s">
        <v>5</v>
      </c>
      <c s="6" t="s">
        <v>2886</v>
      </c>
      <c s="36" t="s">
        <v>144</v>
      </c>
      <c s="37">
        <v>2.522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40.25">
      <c r="A17" s="35" t="s">
        <v>59</v>
      </c>
      <c r="E17" s="40" t="s">
        <v>8181</v>
      </c>
    </row>
    <row r="18" spans="1:5" ht="369.75">
      <c r="A18" t="s">
        <v>60</v>
      </c>
      <c r="E18" s="39" t="s">
        <v>2888</v>
      </c>
    </row>
    <row r="19" spans="1:16" ht="12.75">
      <c r="A19" t="s">
        <v>50</v>
      </c>
      <c s="34" t="s">
        <v>26</v>
      </c>
      <c s="34" t="s">
        <v>8182</v>
      </c>
      <c s="35" t="s">
        <v>5</v>
      </c>
      <c s="6" t="s">
        <v>8183</v>
      </c>
      <c s="36" t="s">
        <v>55</v>
      </c>
      <c s="37">
        <v>0.007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51">
      <c r="A21" s="35" t="s">
        <v>59</v>
      </c>
      <c r="E21" s="40" t="s">
        <v>8184</v>
      </c>
    </row>
    <row r="22" spans="1:5" ht="267.75">
      <c r="A22" t="s">
        <v>60</v>
      </c>
      <c r="E22" s="39" t="s">
        <v>2901</v>
      </c>
    </row>
    <row r="23" spans="1:13" ht="12.75">
      <c r="A23" t="s">
        <v>47</v>
      </c>
      <c r="C23" s="31" t="s">
        <v>85</v>
      </c>
      <c r="E23" s="33" t="s">
        <v>2337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50</v>
      </c>
      <c s="34" t="s">
        <v>4</v>
      </c>
      <c s="34" t="s">
        <v>4393</v>
      </c>
      <c s="35" t="s">
        <v>5</v>
      </c>
      <c s="6" t="s">
        <v>8185</v>
      </c>
      <c s="36" t="s">
        <v>79</v>
      </c>
      <c s="37">
        <v>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56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51">
      <c r="A26" s="35" t="s">
        <v>59</v>
      </c>
      <c r="E26" s="40" t="s">
        <v>8186</v>
      </c>
    </row>
    <row r="27" spans="1:5" ht="114.75">
      <c r="A27" t="s">
        <v>60</v>
      </c>
      <c r="E27" s="39" t="s">
        <v>2360</v>
      </c>
    </row>
    <row r="28" spans="1:16" ht="12.75">
      <c r="A28" t="s">
        <v>50</v>
      </c>
      <c s="34" t="s">
        <v>74</v>
      </c>
      <c s="34" t="s">
        <v>8187</v>
      </c>
      <c s="35" t="s">
        <v>5</v>
      </c>
      <c s="6" t="s">
        <v>8188</v>
      </c>
      <c s="36" t="s">
        <v>79</v>
      </c>
      <c s="37">
        <v>13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56</v>
      </c>
      <c>
        <f>(M28*21)/100</f>
      </c>
      <c t="s">
        <v>28</v>
      </c>
    </row>
    <row r="29" spans="1:5" ht="12.75">
      <c r="A29" s="35" t="s">
        <v>57</v>
      </c>
      <c r="E29" s="39" t="s">
        <v>5</v>
      </c>
    </row>
    <row r="30" spans="1:5" ht="51">
      <c r="A30" s="35" t="s">
        <v>59</v>
      </c>
      <c r="E30" s="40" t="s">
        <v>8189</v>
      </c>
    </row>
    <row r="31" spans="1:5" ht="51">
      <c r="A31" t="s">
        <v>60</v>
      </c>
      <c r="E31" s="39" t="s">
        <v>8190</v>
      </c>
    </row>
    <row r="32" spans="1:16" ht="12.75">
      <c r="A32" t="s">
        <v>50</v>
      </c>
      <c s="34" t="s">
        <v>27</v>
      </c>
      <c s="34" t="s">
        <v>8191</v>
      </c>
      <c s="35" t="s">
        <v>5</v>
      </c>
      <c s="6" t="s">
        <v>8192</v>
      </c>
      <c s="36" t="s">
        <v>79</v>
      </c>
      <c s="37">
        <v>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12.75">
      <c r="A33" s="35" t="s">
        <v>57</v>
      </c>
      <c r="E33" s="39" t="s">
        <v>5</v>
      </c>
    </row>
    <row r="34" spans="1:5" ht="63.75">
      <c r="A34" s="35" t="s">
        <v>59</v>
      </c>
      <c r="E34" s="40" t="s">
        <v>8193</v>
      </c>
    </row>
    <row r="35" spans="1:5" ht="89.25">
      <c r="A35" t="s">
        <v>60</v>
      </c>
      <c r="E35" s="39" t="s">
        <v>7944</v>
      </c>
    </row>
    <row r="36" spans="1:16" ht="12.75">
      <c r="A36" t="s">
        <v>50</v>
      </c>
      <c s="34" t="s">
        <v>65</v>
      </c>
      <c s="34" t="s">
        <v>8194</v>
      </c>
      <c s="35" t="s">
        <v>5</v>
      </c>
      <c s="6" t="s">
        <v>8195</v>
      </c>
      <c s="36" t="s">
        <v>79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12.75">
      <c r="A37" s="35" t="s">
        <v>57</v>
      </c>
      <c r="E37" s="39" t="s">
        <v>5</v>
      </c>
    </row>
    <row r="38" spans="1:5" ht="63.75">
      <c r="A38" s="35" t="s">
        <v>59</v>
      </c>
      <c r="E38" s="40" t="s">
        <v>8196</v>
      </c>
    </row>
    <row r="39" spans="1:5" ht="89.25">
      <c r="A39" t="s">
        <v>60</v>
      </c>
      <c r="E39" s="39" t="s">
        <v>8197</v>
      </c>
    </row>
    <row r="40" spans="1:16" ht="12.75">
      <c r="A40" t="s">
        <v>50</v>
      </c>
      <c s="34" t="s">
        <v>82</v>
      </c>
      <c s="34" t="s">
        <v>8198</v>
      </c>
      <c s="35" t="s">
        <v>5</v>
      </c>
      <c s="6" t="s">
        <v>8199</v>
      </c>
      <c s="36" t="s">
        <v>79</v>
      </c>
      <c s="37">
        <v>13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56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51">
      <c r="A42" s="35" t="s">
        <v>59</v>
      </c>
      <c r="E42" s="40" t="s">
        <v>8200</v>
      </c>
    </row>
    <row r="43" spans="1:5" ht="89.25">
      <c r="A43" t="s">
        <v>60</v>
      </c>
      <c r="E43" s="39" t="s">
        <v>8197</v>
      </c>
    </row>
    <row r="44" spans="1:16" ht="12.75">
      <c r="A44" t="s">
        <v>50</v>
      </c>
      <c s="34" t="s">
        <v>85</v>
      </c>
      <c s="34" t="s">
        <v>8201</v>
      </c>
      <c s="35" t="s">
        <v>5</v>
      </c>
      <c s="6" t="s">
        <v>8202</v>
      </c>
      <c s="36" t="s">
        <v>79</v>
      </c>
      <c s="37">
        <v>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56</v>
      </c>
      <c>
        <f>(M44*21)/100</f>
      </c>
      <c t="s">
        <v>28</v>
      </c>
    </row>
    <row r="45" spans="1:5" ht="12.75">
      <c r="A45" s="35" t="s">
        <v>57</v>
      </c>
      <c r="E45" s="39" t="s">
        <v>5</v>
      </c>
    </row>
    <row r="46" spans="1:5" ht="38.25">
      <c r="A46" s="35" t="s">
        <v>59</v>
      </c>
      <c r="E46" s="40" t="s">
        <v>8203</v>
      </c>
    </row>
    <row r="47" spans="1:5" ht="89.25">
      <c r="A47" t="s">
        <v>60</v>
      </c>
      <c r="E47" s="39" t="s">
        <v>7944</v>
      </c>
    </row>
    <row r="48" spans="1:16" ht="12.75">
      <c r="A48" t="s">
        <v>50</v>
      </c>
      <c s="34" t="s">
        <v>88</v>
      </c>
      <c s="34" t="s">
        <v>8204</v>
      </c>
      <c s="35" t="s">
        <v>5</v>
      </c>
      <c s="6" t="s">
        <v>8205</v>
      </c>
      <c s="36" t="s">
        <v>79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63.75">
      <c r="A50" s="35" t="s">
        <v>59</v>
      </c>
      <c r="E50" s="40" t="s">
        <v>8206</v>
      </c>
    </row>
    <row r="51" spans="1:5" ht="76.5">
      <c r="A51" t="s">
        <v>60</v>
      </c>
      <c r="E51" s="39" t="s">
        <v>8207</v>
      </c>
    </row>
    <row r="52" spans="1:16" ht="12.75">
      <c r="A52" t="s">
        <v>50</v>
      </c>
      <c s="34" t="s">
        <v>91</v>
      </c>
      <c s="34" t="s">
        <v>8208</v>
      </c>
      <c s="35" t="s">
        <v>5</v>
      </c>
      <c s="6" t="s">
        <v>8209</v>
      </c>
      <c s="36" t="s">
        <v>79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</v>
      </c>
      <c>
        <f>(M52*21)/100</f>
      </c>
      <c t="s">
        <v>28</v>
      </c>
    </row>
    <row r="53" spans="1:5" ht="12.75">
      <c r="A53" s="35" t="s">
        <v>57</v>
      </c>
      <c r="E53" s="39" t="s">
        <v>5</v>
      </c>
    </row>
    <row r="54" spans="1:5" ht="51">
      <c r="A54" s="35" t="s">
        <v>59</v>
      </c>
      <c r="E54" s="40" t="s">
        <v>8210</v>
      </c>
    </row>
    <row r="55" spans="1:5" ht="89.25">
      <c r="A55" t="s">
        <v>60</v>
      </c>
      <c r="E55" s="39" t="s">
        <v>8197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4.xml><?xml version="1.0" encoding="utf-8"?>
<worksheet xmlns="http://schemas.openxmlformats.org/spreadsheetml/2006/main" xmlns:r="http://schemas.openxmlformats.org/officeDocument/2006/relationships">
  <dimension ref="A1:T2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8211</v>
      </c>
      <c s="41">
        <f>Rekapitulace!C110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8211</v>
      </c>
      <c r="E4" s="26" t="s">
        <v>8212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COUNTIFS(L8:L289,"=0",A8:A289,"P")+COUNTIFS(L8:L289,"",A8:A289,"P")+SUM(Q8:Q289)</f>
      </c>
    </row>
    <row r="8" spans="1:13" ht="12.75">
      <c r="A8" t="s">
        <v>45</v>
      </c>
      <c r="C8" s="28" t="s">
        <v>8215</v>
      </c>
      <c r="E8" s="30" t="s">
        <v>8214</v>
      </c>
      <c r="J8" s="29">
        <f>0+J9+J14+J23+J36+J53+J58+J135+J288</f>
      </c>
      <c s="29">
        <f>0+K9+K14+K23+K36+K53+K58+K135+K288</f>
      </c>
      <c s="29">
        <f>0+L9+L14+L23+L36+L53+L58+L135+L288</f>
      </c>
      <c s="29">
        <f>0+M9+M14+M23+M36+M53+M58+M135+M288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8216</v>
      </c>
      <c s="35" t="s">
        <v>5</v>
      </c>
      <c s="6" t="s">
        <v>8217</v>
      </c>
      <c s="36" t="s">
        <v>8218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635</v>
      </c>
    </row>
    <row r="14" spans="1:13" ht="12.75">
      <c r="A14" t="s">
        <v>47</v>
      </c>
      <c r="C14" s="31" t="s">
        <v>97</v>
      </c>
      <c r="E14" s="33" t="s">
        <v>4024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28</v>
      </c>
      <c s="34" t="s">
        <v>1440</v>
      </c>
      <c s="35" t="s">
        <v>5</v>
      </c>
      <c s="6" t="s">
        <v>1441</v>
      </c>
      <c s="36" t="s">
        <v>144</v>
      </c>
      <c s="37">
        <v>12.4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2.75">
      <c r="A17" s="35" t="s">
        <v>59</v>
      </c>
      <c r="E17" s="40" t="s">
        <v>5</v>
      </c>
    </row>
    <row r="18" spans="1:5" ht="318.75">
      <c r="A18" t="s">
        <v>60</v>
      </c>
      <c r="E18" s="39" t="s">
        <v>1442</v>
      </c>
    </row>
    <row r="19" spans="1:16" ht="12.75">
      <c r="A19" t="s">
        <v>50</v>
      </c>
      <c s="34" t="s">
        <v>4</v>
      </c>
      <c s="34" t="s">
        <v>142</v>
      </c>
      <c s="35" t="s">
        <v>5</v>
      </c>
      <c s="6" t="s">
        <v>143</v>
      </c>
      <c s="36" t="s">
        <v>144</v>
      </c>
      <c s="37">
        <v>131.04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8219</v>
      </c>
    </row>
    <row r="22" spans="1:5" ht="318.75">
      <c r="A22" t="s">
        <v>60</v>
      </c>
      <c r="E22" s="39" t="s">
        <v>1442</v>
      </c>
    </row>
    <row r="23" spans="1:13" ht="12.75">
      <c r="A23" t="s">
        <v>47</v>
      </c>
      <c r="C23" s="31" t="s">
        <v>103</v>
      </c>
      <c r="E23" s="33" t="s">
        <v>8220</v>
      </c>
      <c r="J23" s="32">
        <f>0</f>
      </c>
      <c s="32">
        <f>0</f>
      </c>
      <c s="32">
        <f>0+L24+L28+L32</f>
      </c>
      <c s="32">
        <f>0+M24+M28+M32</f>
      </c>
    </row>
    <row r="24" spans="1:16" ht="25.5">
      <c r="A24" t="s">
        <v>50</v>
      </c>
      <c s="34" t="s">
        <v>27</v>
      </c>
      <c s="34" t="s">
        <v>135</v>
      </c>
      <c s="35" t="s">
        <v>136</v>
      </c>
      <c s="6" t="s">
        <v>137</v>
      </c>
      <c s="36" t="s">
        <v>55</v>
      </c>
      <c s="37">
        <v>64.16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56</v>
      </c>
      <c>
        <f>(M24*21)/100</f>
      </c>
      <c t="s">
        <v>28</v>
      </c>
    </row>
    <row r="25" spans="1:5" ht="25.5">
      <c r="A25" s="35" t="s">
        <v>57</v>
      </c>
      <c r="E25" s="39" t="s">
        <v>58</v>
      </c>
    </row>
    <row r="26" spans="1:5" ht="12.75">
      <c r="A26" s="35" t="s">
        <v>59</v>
      </c>
      <c r="E26" s="40" t="s">
        <v>5</v>
      </c>
    </row>
    <row r="27" spans="1:5" ht="12.75">
      <c r="A27" t="s">
        <v>60</v>
      </c>
      <c r="E27" s="39" t="s">
        <v>635</v>
      </c>
    </row>
    <row r="28" spans="1:16" ht="25.5">
      <c r="A28" t="s">
        <v>50</v>
      </c>
      <c s="34" t="s">
        <v>65</v>
      </c>
      <c s="34" t="s">
        <v>1297</v>
      </c>
      <c s="35" t="s">
        <v>1298</v>
      </c>
      <c s="6" t="s">
        <v>3462</v>
      </c>
      <c s="36" t="s">
        <v>55</v>
      </c>
      <c s="37">
        <v>33.6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56</v>
      </c>
      <c>
        <f>(M28*21)/100</f>
      </c>
      <c t="s">
        <v>28</v>
      </c>
    </row>
    <row r="29" spans="1:5" ht="25.5">
      <c r="A29" s="35" t="s">
        <v>57</v>
      </c>
      <c r="E29" s="39" t="s">
        <v>58</v>
      </c>
    </row>
    <row r="30" spans="1:5" ht="12.75">
      <c r="A30" s="35" t="s">
        <v>59</v>
      </c>
      <c r="E30" s="40" t="s">
        <v>5</v>
      </c>
    </row>
    <row r="31" spans="1:5" ht="12.75">
      <c r="A31" t="s">
        <v>60</v>
      </c>
      <c r="E31" s="39" t="s">
        <v>635</v>
      </c>
    </row>
    <row r="32" spans="1:16" ht="25.5">
      <c r="A32" t="s">
        <v>50</v>
      </c>
      <c s="34" t="s">
        <v>82</v>
      </c>
      <c s="34" t="s">
        <v>62</v>
      </c>
      <c s="35" t="s">
        <v>63</v>
      </c>
      <c s="6" t="s">
        <v>8221</v>
      </c>
      <c s="36" t="s">
        <v>55</v>
      </c>
      <c s="37">
        <v>0.07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25.5">
      <c r="A33" s="35" t="s">
        <v>57</v>
      </c>
      <c r="E33" s="39" t="s">
        <v>58</v>
      </c>
    </row>
    <row r="34" spans="1:5" ht="12.75">
      <c r="A34" s="35" t="s">
        <v>59</v>
      </c>
      <c r="E34" s="40" t="s">
        <v>5</v>
      </c>
    </row>
    <row r="35" spans="1:5" ht="12.75">
      <c r="A35" t="s">
        <v>60</v>
      </c>
      <c r="E35" s="39" t="s">
        <v>635</v>
      </c>
    </row>
    <row r="36" spans="1:13" ht="12.75">
      <c r="A36" t="s">
        <v>47</v>
      </c>
      <c r="C36" s="31" t="s">
        <v>113</v>
      </c>
      <c r="E36" s="33" t="s">
        <v>6940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50</v>
      </c>
      <c s="34" t="s">
        <v>85</v>
      </c>
      <c s="34" t="s">
        <v>147</v>
      </c>
      <c s="35" t="s">
        <v>5</v>
      </c>
      <c s="6" t="s">
        <v>148</v>
      </c>
      <c s="36" t="s">
        <v>144</v>
      </c>
      <c s="37">
        <v>131.04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12.75">
      <c r="A39" s="35" t="s">
        <v>59</v>
      </c>
      <c r="E39" s="40" t="s">
        <v>5</v>
      </c>
    </row>
    <row r="40" spans="1:5" ht="12.75">
      <c r="A40" t="s">
        <v>60</v>
      </c>
      <c r="E40" s="39" t="s">
        <v>635</v>
      </c>
    </row>
    <row r="41" spans="1:16" ht="12.75">
      <c r="A41" t="s">
        <v>50</v>
      </c>
      <c s="34" t="s">
        <v>88</v>
      </c>
      <c s="34" t="s">
        <v>3077</v>
      </c>
      <c s="35" t="s">
        <v>5</v>
      </c>
      <c s="6" t="s">
        <v>2738</v>
      </c>
      <c s="36" t="s">
        <v>151</v>
      </c>
      <c s="37">
        <v>327.6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12.75">
      <c r="A43" s="35" t="s">
        <v>59</v>
      </c>
      <c r="E43" s="40" t="s">
        <v>5</v>
      </c>
    </row>
    <row r="44" spans="1:5" ht="12.75">
      <c r="A44" t="s">
        <v>60</v>
      </c>
      <c r="E44" s="39" t="s">
        <v>635</v>
      </c>
    </row>
    <row r="45" spans="1:16" ht="12.75">
      <c r="A45" t="s">
        <v>50</v>
      </c>
      <c s="34" t="s">
        <v>91</v>
      </c>
      <c s="34" t="s">
        <v>8222</v>
      </c>
      <c s="35" t="s">
        <v>5</v>
      </c>
      <c s="6" t="s">
        <v>8223</v>
      </c>
      <c s="36" t="s">
        <v>151</v>
      </c>
      <c s="37">
        <v>906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56</v>
      </c>
      <c>
        <f>(M45*21)/100</f>
      </c>
      <c t="s">
        <v>28</v>
      </c>
    </row>
    <row r="46" spans="1:5" ht="12.75">
      <c r="A46" s="35" t="s">
        <v>57</v>
      </c>
      <c r="E46" s="39" t="s">
        <v>8224</v>
      </c>
    </row>
    <row r="47" spans="1:5" ht="12.75">
      <c r="A47" s="35" t="s">
        <v>59</v>
      </c>
      <c r="E47" s="40" t="s">
        <v>5</v>
      </c>
    </row>
    <row r="48" spans="1:5" ht="25.5">
      <c r="A48" t="s">
        <v>60</v>
      </c>
      <c r="E48" s="39" t="s">
        <v>8225</v>
      </c>
    </row>
    <row r="49" spans="1:16" ht="12.75">
      <c r="A49" t="s">
        <v>50</v>
      </c>
      <c s="34" t="s">
        <v>94</v>
      </c>
      <c s="34" t="s">
        <v>8226</v>
      </c>
      <c s="35" t="s">
        <v>5</v>
      </c>
      <c s="6" t="s">
        <v>8227</v>
      </c>
      <c s="36" t="s">
        <v>151</v>
      </c>
      <c s="37">
        <v>906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</v>
      </c>
      <c>
        <f>(M49*21)/100</f>
      </c>
      <c t="s">
        <v>28</v>
      </c>
    </row>
    <row r="50" spans="1:5" ht="12.75">
      <c r="A50" s="35" t="s">
        <v>57</v>
      </c>
      <c r="E50" s="39" t="s">
        <v>8228</v>
      </c>
    </row>
    <row r="51" spans="1:5" ht="12.75">
      <c r="A51" s="35" t="s">
        <v>59</v>
      </c>
      <c r="E51" s="40" t="s">
        <v>5</v>
      </c>
    </row>
    <row r="52" spans="1:5" ht="38.25">
      <c r="A52" t="s">
        <v>60</v>
      </c>
      <c r="E52" s="39" t="s">
        <v>8229</v>
      </c>
    </row>
    <row r="53" spans="1:13" ht="12.75">
      <c r="A53" t="s">
        <v>47</v>
      </c>
      <c r="C53" s="31" t="s">
        <v>28</v>
      </c>
      <c r="E53" s="33" t="s">
        <v>2323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50</v>
      </c>
      <c s="34" t="s">
        <v>97</v>
      </c>
      <c s="34" t="s">
        <v>8230</v>
      </c>
      <c s="35" t="s">
        <v>5</v>
      </c>
      <c s="6" t="s">
        <v>8231</v>
      </c>
      <c s="36" t="s">
        <v>144</v>
      </c>
      <c s="37">
        <v>0.2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8232</v>
      </c>
    </row>
    <row r="56" spans="1:5" ht="12.75">
      <c r="A56" s="35" t="s">
        <v>59</v>
      </c>
      <c r="E56" s="40" t="s">
        <v>5</v>
      </c>
    </row>
    <row r="57" spans="1:5" ht="12.75">
      <c r="A57" t="s">
        <v>60</v>
      </c>
      <c r="E57" s="39" t="s">
        <v>635</v>
      </c>
    </row>
    <row r="58" spans="1:13" ht="12.75">
      <c r="A58" t="s">
        <v>47</v>
      </c>
      <c r="C58" s="31" t="s">
        <v>367</v>
      </c>
      <c r="E58" s="33" t="s">
        <v>829</v>
      </c>
      <c r="J58" s="32">
        <f>0</f>
      </c>
      <c s="32">
        <f>0</f>
      </c>
      <c s="32">
        <f>0+L59+L63+L67+L71+L75+L79+L83+L87+L91+L95+L99+L103+L107+L111+L115+L119+L123+L127+L131</f>
      </c>
      <c s="32">
        <f>0+M59+M63+M67+M71+M75+M79+M83+M87+M91+M95+M99+M103+M107+M111+M115+M119+M123+M127+M131</f>
      </c>
    </row>
    <row r="59" spans="1:16" ht="25.5">
      <c r="A59" t="s">
        <v>50</v>
      </c>
      <c s="34" t="s">
        <v>100</v>
      </c>
      <c s="34" t="s">
        <v>963</v>
      </c>
      <c s="35" t="s">
        <v>5</v>
      </c>
      <c s="6" t="s">
        <v>964</v>
      </c>
      <c s="36" t="s">
        <v>79</v>
      </c>
      <c s="37">
        <v>524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28</v>
      </c>
    </row>
    <row r="60" spans="1:5" ht="12.75">
      <c r="A60" s="35" t="s">
        <v>57</v>
      </c>
      <c r="E60" s="39" t="s">
        <v>8233</v>
      </c>
    </row>
    <row r="61" spans="1:5" ht="12.75">
      <c r="A61" s="35" t="s">
        <v>59</v>
      </c>
      <c r="E61" s="40" t="s">
        <v>5</v>
      </c>
    </row>
    <row r="62" spans="1:5" ht="12.75">
      <c r="A62" t="s">
        <v>60</v>
      </c>
      <c r="E62" s="39" t="s">
        <v>635</v>
      </c>
    </row>
    <row r="63" spans="1:16" ht="12.75">
      <c r="A63" t="s">
        <v>50</v>
      </c>
      <c s="34" t="s">
        <v>103</v>
      </c>
      <c s="34" t="s">
        <v>152</v>
      </c>
      <c s="35" t="s">
        <v>5</v>
      </c>
      <c s="6" t="s">
        <v>153</v>
      </c>
      <c s="36" t="s">
        <v>79</v>
      </c>
      <c s="37">
        <v>61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25.5">
      <c r="A64" s="35" t="s">
        <v>57</v>
      </c>
      <c r="E64" s="39" t="s">
        <v>8234</v>
      </c>
    </row>
    <row r="65" spans="1:5" ht="12.75">
      <c r="A65" s="35" t="s">
        <v>59</v>
      </c>
      <c r="E65" s="40" t="s">
        <v>5</v>
      </c>
    </row>
    <row r="66" spans="1:5" ht="12.75">
      <c r="A66" t="s">
        <v>60</v>
      </c>
      <c r="E66" s="39" t="s">
        <v>635</v>
      </c>
    </row>
    <row r="67" spans="1:16" ht="12.75">
      <c r="A67" t="s">
        <v>50</v>
      </c>
      <c s="34" t="s">
        <v>110</v>
      </c>
      <c s="34" t="s">
        <v>253</v>
      </c>
      <c s="35" t="s">
        <v>5</v>
      </c>
      <c s="6" t="s">
        <v>254</v>
      </c>
      <c s="36" t="s">
        <v>69</v>
      </c>
      <c s="37">
        <v>418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12.75">
      <c r="A68" s="35" t="s">
        <v>57</v>
      </c>
      <c r="E68" s="39" t="s">
        <v>8235</v>
      </c>
    </row>
    <row r="69" spans="1:5" ht="12.75">
      <c r="A69" s="35" t="s">
        <v>59</v>
      </c>
      <c r="E69" s="40" t="s">
        <v>5</v>
      </c>
    </row>
    <row r="70" spans="1:5" ht="12.75">
      <c r="A70" t="s">
        <v>60</v>
      </c>
      <c r="E70" s="39" t="s">
        <v>635</v>
      </c>
    </row>
    <row r="71" spans="1:16" ht="12.75">
      <c r="A71" t="s">
        <v>50</v>
      </c>
      <c s="34" t="s">
        <v>113</v>
      </c>
      <c s="34" t="s">
        <v>255</v>
      </c>
      <c s="35" t="s">
        <v>5</v>
      </c>
      <c s="6" t="s">
        <v>256</v>
      </c>
      <c s="36" t="s">
        <v>69</v>
      </c>
      <c s="37">
        <v>35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25.5">
      <c r="A72" s="35" t="s">
        <v>57</v>
      </c>
      <c r="E72" s="39" t="s">
        <v>8236</v>
      </c>
    </row>
    <row r="73" spans="1:5" ht="12.75">
      <c r="A73" s="35" t="s">
        <v>59</v>
      </c>
      <c r="E73" s="40" t="s">
        <v>5</v>
      </c>
    </row>
    <row r="74" spans="1:5" ht="12.75">
      <c r="A74" t="s">
        <v>60</v>
      </c>
      <c r="E74" s="39" t="s">
        <v>635</v>
      </c>
    </row>
    <row r="75" spans="1:16" ht="12.75">
      <c r="A75" t="s">
        <v>50</v>
      </c>
      <c s="34" t="s">
        <v>116</v>
      </c>
      <c s="34" t="s">
        <v>8237</v>
      </c>
      <c s="35" t="s">
        <v>5</v>
      </c>
      <c s="6" t="s">
        <v>8238</v>
      </c>
      <c s="36" t="s">
        <v>69</v>
      </c>
      <c s="37">
        <v>32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12.75">
      <c r="A76" s="35" t="s">
        <v>57</v>
      </c>
      <c r="E76" s="39" t="s">
        <v>8239</v>
      </c>
    </row>
    <row r="77" spans="1:5" ht="12.75">
      <c r="A77" s="35" t="s">
        <v>59</v>
      </c>
      <c r="E77" s="40" t="s">
        <v>5</v>
      </c>
    </row>
    <row r="78" spans="1:5" ht="12.75">
      <c r="A78" t="s">
        <v>60</v>
      </c>
      <c r="E78" s="39" t="s">
        <v>635</v>
      </c>
    </row>
    <row r="79" spans="1:16" ht="12.75">
      <c r="A79" t="s">
        <v>50</v>
      </c>
      <c s="34" t="s">
        <v>119</v>
      </c>
      <c s="34" t="s">
        <v>8240</v>
      </c>
      <c s="35" t="s">
        <v>5</v>
      </c>
      <c s="6" t="s">
        <v>8241</v>
      </c>
      <c s="36" t="s">
        <v>69</v>
      </c>
      <c s="37">
        <v>418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5</v>
      </c>
    </row>
    <row r="81" spans="1:5" ht="12.75">
      <c r="A81" s="35" t="s">
        <v>59</v>
      </c>
      <c r="E81" s="40" t="s">
        <v>5</v>
      </c>
    </row>
    <row r="82" spans="1:5" ht="12.75">
      <c r="A82" t="s">
        <v>60</v>
      </c>
      <c r="E82" s="39" t="s">
        <v>635</v>
      </c>
    </row>
    <row r="83" spans="1:16" ht="12.75">
      <c r="A83" t="s">
        <v>50</v>
      </c>
      <c s="34" t="s">
        <v>122</v>
      </c>
      <c s="34" t="s">
        <v>156</v>
      </c>
      <c s="35" t="s">
        <v>5</v>
      </c>
      <c s="6" t="s">
        <v>157</v>
      </c>
      <c s="36" t="s">
        <v>69</v>
      </c>
      <c s="37">
        <v>67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5</v>
      </c>
    </row>
    <row r="86" spans="1:5" ht="12.75">
      <c r="A86" t="s">
        <v>60</v>
      </c>
      <c r="E86" s="39" t="s">
        <v>635</v>
      </c>
    </row>
    <row r="87" spans="1:16" ht="12.75">
      <c r="A87" t="s">
        <v>50</v>
      </c>
      <c s="34" t="s">
        <v>125</v>
      </c>
      <c s="34" t="s">
        <v>1481</v>
      </c>
      <c s="35" t="s">
        <v>5</v>
      </c>
      <c s="6" t="s">
        <v>1482</v>
      </c>
      <c s="36" t="s">
        <v>69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25.5">
      <c r="A88" s="35" t="s">
        <v>57</v>
      </c>
      <c r="E88" s="39" t="s">
        <v>8242</v>
      </c>
    </row>
    <row r="89" spans="1:5" ht="12.75">
      <c r="A89" s="35" t="s">
        <v>59</v>
      </c>
      <c r="E89" s="40" t="s">
        <v>5</v>
      </c>
    </row>
    <row r="90" spans="1:5" ht="12.75">
      <c r="A90" t="s">
        <v>60</v>
      </c>
      <c r="E90" s="39" t="s">
        <v>635</v>
      </c>
    </row>
    <row r="91" spans="1:16" ht="12.75">
      <c r="A91" t="s">
        <v>50</v>
      </c>
      <c s="34" t="s">
        <v>128</v>
      </c>
      <c s="34" t="s">
        <v>838</v>
      </c>
      <c s="35" t="s">
        <v>5</v>
      </c>
      <c s="6" t="s">
        <v>839</v>
      </c>
      <c s="36" t="s">
        <v>79</v>
      </c>
      <c s="37">
        <v>105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5</v>
      </c>
    </row>
    <row r="93" spans="1:5" ht="12.75">
      <c r="A93" s="35" t="s">
        <v>59</v>
      </c>
      <c r="E93" s="40" t="s">
        <v>5</v>
      </c>
    </row>
    <row r="94" spans="1:5" ht="12.75">
      <c r="A94" t="s">
        <v>60</v>
      </c>
      <c r="E94" s="39" t="s">
        <v>635</v>
      </c>
    </row>
    <row r="95" spans="1:16" ht="12.75">
      <c r="A95" t="s">
        <v>50</v>
      </c>
      <c s="34" t="s">
        <v>179</v>
      </c>
      <c s="34" t="s">
        <v>8243</v>
      </c>
      <c s="35" t="s">
        <v>5</v>
      </c>
      <c s="6" t="s">
        <v>8244</v>
      </c>
      <c s="36" t="s">
        <v>79</v>
      </c>
      <c s="37">
        <v>240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5</v>
      </c>
    </row>
    <row r="98" spans="1:5" ht="12.75">
      <c r="A98" t="s">
        <v>60</v>
      </c>
      <c r="E98" s="39" t="s">
        <v>5</v>
      </c>
    </row>
    <row r="99" spans="1:16" ht="12.75">
      <c r="A99" t="s">
        <v>50</v>
      </c>
      <c s="34" t="s">
        <v>180</v>
      </c>
      <c s="34" t="s">
        <v>2220</v>
      </c>
      <c s="35" t="s">
        <v>5</v>
      </c>
      <c s="6" t="s">
        <v>2221</v>
      </c>
      <c s="36" t="s">
        <v>151</v>
      </c>
      <c s="37">
        <v>1.6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25.5">
      <c r="A100" s="35" t="s">
        <v>57</v>
      </c>
      <c r="E100" s="39" t="s">
        <v>8245</v>
      </c>
    </row>
    <row r="101" spans="1:5" ht="12.75">
      <c r="A101" s="35" t="s">
        <v>59</v>
      </c>
      <c r="E101" s="40" t="s">
        <v>5</v>
      </c>
    </row>
    <row r="102" spans="1:5" ht="12.75">
      <c r="A102" t="s">
        <v>60</v>
      </c>
      <c r="E102" s="39" t="s">
        <v>635</v>
      </c>
    </row>
    <row r="103" spans="1:16" ht="12.75">
      <c r="A103" t="s">
        <v>50</v>
      </c>
      <c s="34" t="s">
        <v>184</v>
      </c>
      <c s="34" t="s">
        <v>840</v>
      </c>
      <c s="35" t="s">
        <v>5</v>
      </c>
      <c s="6" t="s">
        <v>841</v>
      </c>
      <c s="36" t="s">
        <v>151</v>
      </c>
      <c s="37">
        <v>0.4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8246</v>
      </c>
    </row>
    <row r="105" spans="1:5" ht="12.75">
      <c r="A105" s="35" t="s">
        <v>59</v>
      </c>
      <c r="E105" s="40" t="s">
        <v>5</v>
      </c>
    </row>
    <row r="106" spans="1:5" ht="12.75">
      <c r="A106" t="s">
        <v>60</v>
      </c>
      <c r="E106" s="39" t="s">
        <v>635</v>
      </c>
    </row>
    <row r="107" spans="1:16" ht="25.5">
      <c r="A107" t="s">
        <v>50</v>
      </c>
      <c s="34" t="s">
        <v>187</v>
      </c>
      <c s="34" t="s">
        <v>981</v>
      </c>
      <c s="35" t="s">
        <v>5</v>
      </c>
      <c s="6" t="s">
        <v>982</v>
      </c>
      <c s="36" t="s">
        <v>79</v>
      </c>
      <c s="37">
        <v>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8247</v>
      </c>
    </row>
    <row r="109" spans="1:5" ht="12.75">
      <c r="A109" s="35" t="s">
        <v>59</v>
      </c>
      <c r="E109" s="40" t="s">
        <v>5</v>
      </c>
    </row>
    <row r="110" spans="1:5" ht="12.75">
      <c r="A110" t="s">
        <v>60</v>
      </c>
      <c r="E110" s="39" t="s">
        <v>635</v>
      </c>
    </row>
    <row r="111" spans="1:16" ht="25.5">
      <c r="A111" t="s">
        <v>50</v>
      </c>
      <c s="34" t="s">
        <v>190</v>
      </c>
      <c s="34" t="s">
        <v>983</v>
      </c>
      <c s="35" t="s">
        <v>5</v>
      </c>
      <c s="6" t="s">
        <v>984</v>
      </c>
      <c s="36" t="s">
        <v>79</v>
      </c>
      <c s="37">
        <v>58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5</v>
      </c>
    </row>
    <row r="114" spans="1:5" ht="12.75">
      <c r="A114" t="s">
        <v>60</v>
      </c>
      <c r="E114" s="39" t="s">
        <v>635</v>
      </c>
    </row>
    <row r="115" spans="1:16" ht="12.75">
      <c r="A115" t="s">
        <v>50</v>
      </c>
      <c s="34" t="s">
        <v>193</v>
      </c>
      <c s="34" t="s">
        <v>985</v>
      </c>
      <c s="35" t="s">
        <v>5</v>
      </c>
      <c s="6" t="s">
        <v>986</v>
      </c>
      <c s="36" t="s">
        <v>79</v>
      </c>
      <c s="37">
        <v>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12.75">
      <c r="A116" s="35" t="s">
        <v>57</v>
      </c>
      <c r="E116" s="39" t="s">
        <v>8248</v>
      </c>
    </row>
    <row r="117" spans="1:5" ht="12.75">
      <c r="A117" s="35" t="s">
        <v>59</v>
      </c>
      <c r="E117" s="40" t="s">
        <v>5</v>
      </c>
    </row>
    <row r="118" spans="1:5" ht="12.75">
      <c r="A118" t="s">
        <v>60</v>
      </c>
      <c r="E118" s="39" t="s">
        <v>635</v>
      </c>
    </row>
    <row r="119" spans="1:16" ht="25.5">
      <c r="A119" t="s">
        <v>50</v>
      </c>
      <c s="34" t="s">
        <v>196</v>
      </c>
      <c s="34" t="s">
        <v>164</v>
      </c>
      <c s="35" t="s">
        <v>5</v>
      </c>
      <c s="6" t="s">
        <v>165</v>
      </c>
      <c s="36" t="s">
        <v>79</v>
      </c>
      <c s="37">
        <v>13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5</v>
      </c>
    </row>
    <row r="121" spans="1:5" ht="12.75">
      <c r="A121" s="35" t="s">
        <v>59</v>
      </c>
      <c r="E121" s="40" t="s">
        <v>5</v>
      </c>
    </row>
    <row r="122" spans="1:5" ht="12.75">
      <c r="A122" t="s">
        <v>60</v>
      </c>
      <c r="E122" s="39" t="s">
        <v>635</v>
      </c>
    </row>
    <row r="123" spans="1:16" ht="25.5">
      <c r="A123" t="s">
        <v>50</v>
      </c>
      <c s="34" t="s">
        <v>199</v>
      </c>
      <c s="34" t="s">
        <v>8249</v>
      </c>
      <c s="35" t="s">
        <v>5</v>
      </c>
      <c s="6" t="s">
        <v>8250</v>
      </c>
      <c s="36" t="s">
        <v>79</v>
      </c>
      <c s="37">
        <v>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5</v>
      </c>
    </row>
    <row r="125" spans="1:5" ht="12.75">
      <c r="A125" s="35" t="s">
        <v>59</v>
      </c>
      <c r="E125" s="40" t="s">
        <v>5</v>
      </c>
    </row>
    <row r="126" spans="1:5" ht="12.75">
      <c r="A126" t="s">
        <v>60</v>
      </c>
      <c r="E126" s="39" t="s">
        <v>635</v>
      </c>
    </row>
    <row r="127" spans="1:16" ht="12.75">
      <c r="A127" t="s">
        <v>50</v>
      </c>
      <c s="34" t="s">
        <v>202</v>
      </c>
      <c s="34" t="s">
        <v>166</v>
      </c>
      <c s="35" t="s">
        <v>5</v>
      </c>
      <c s="6" t="s">
        <v>167</v>
      </c>
      <c s="36" t="s">
        <v>69</v>
      </c>
      <c s="37">
        <v>731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8251</v>
      </c>
    </row>
    <row r="129" spans="1:5" ht="12.75">
      <c r="A129" s="35" t="s">
        <v>59</v>
      </c>
      <c r="E129" s="40" t="s">
        <v>5</v>
      </c>
    </row>
    <row r="130" spans="1:5" ht="12.75">
      <c r="A130" t="s">
        <v>60</v>
      </c>
      <c r="E130" s="39" t="s">
        <v>635</v>
      </c>
    </row>
    <row r="131" spans="1:16" ht="25.5">
      <c r="A131" t="s">
        <v>50</v>
      </c>
      <c s="34" t="s">
        <v>205</v>
      </c>
      <c s="34" t="s">
        <v>8252</v>
      </c>
      <c s="35" t="s">
        <v>5</v>
      </c>
      <c s="6" t="s">
        <v>8253</v>
      </c>
      <c s="36" t="s">
        <v>69</v>
      </c>
      <c s="37">
        <v>32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</v>
      </c>
      <c>
        <f>(M131*21)/100</f>
      </c>
      <c t="s">
        <v>28</v>
      </c>
    </row>
    <row r="132" spans="1:5" ht="25.5">
      <c r="A132" s="35" t="s">
        <v>57</v>
      </c>
      <c r="E132" s="39" t="s">
        <v>8254</v>
      </c>
    </row>
    <row r="133" spans="1:5" ht="12.75">
      <c r="A133" s="35" t="s">
        <v>59</v>
      </c>
      <c r="E133" s="40" t="s">
        <v>5</v>
      </c>
    </row>
    <row r="134" spans="1:5" ht="38.25">
      <c r="A134" t="s">
        <v>60</v>
      </c>
      <c r="E134" s="39" t="s">
        <v>8255</v>
      </c>
    </row>
    <row r="135" spans="1:13" ht="12.75">
      <c r="A135" t="s">
        <v>47</v>
      </c>
      <c r="C135" s="31" t="s">
        <v>379</v>
      </c>
      <c r="E135" s="33" t="s">
        <v>8256</v>
      </c>
      <c r="J135" s="32">
        <f>0</f>
      </c>
      <c s="32">
        <f>0</f>
      </c>
      <c s="32">
        <f>0+L136+L140+L144+L148+L152+L156+L160+L164+L168+L172+L176+L180+L184+L188+L192+L196+L200+L204+L208+L212+L216+L220+L224+L228+L232+L236+L240+L244+L248+L252+L256+L260+L264+L268+L272+L276+L280+L284</f>
      </c>
      <c s="32">
        <f>0+M136+M140+M144+M148+M152+M156+M160+M164+M168+M172+M176+M180+M184+M188+M192+M196+M200+M204+M208+M212+M216+M220+M224+M228+M232+M236+M240+M244+M248+M252+M256+M260+M264+M268+M272+M276+M280+M284</f>
      </c>
    </row>
    <row r="136" spans="1:16" ht="12.75">
      <c r="A136" t="s">
        <v>50</v>
      </c>
      <c s="34" t="s">
        <v>208</v>
      </c>
      <c s="34" t="s">
        <v>6941</v>
      </c>
      <c s="35" t="s">
        <v>5</v>
      </c>
      <c s="6" t="s">
        <v>6942</v>
      </c>
      <c s="36" t="s">
        <v>69</v>
      </c>
      <c s="37">
        <v>10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70</v>
      </c>
      <c>
        <f>(M136*21)/100</f>
      </c>
      <c t="s">
        <v>28</v>
      </c>
    </row>
    <row r="137" spans="1:5" ht="12.75">
      <c r="A137" s="35" t="s">
        <v>57</v>
      </c>
      <c r="E137" s="39" t="s">
        <v>8257</v>
      </c>
    </row>
    <row r="138" spans="1:5" ht="12.75">
      <c r="A138" s="35" t="s">
        <v>59</v>
      </c>
      <c r="E138" s="40" t="s">
        <v>8258</v>
      </c>
    </row>
    <row r="139" spans="1:5" ht="12.75">
      <c r="A139" t="s">
        <v>60</v>
      </c>
      <c r="E139" s="39" t="s">
        <v>635</v>
      </c>
    </row>
    <row r="140" spans="1:16" ht="12.75">
      <c r="A140" t="s">
        <v>50</v>
      </c>
      <c s="34" t="s">
        <v>211</v>
      </c>
      <c s="34" t="s">
        <v>6943</v>
      </c>
      <c s="35" t="s">
        <v>5</v>
      </c>
      <c s="6" t="s">
        <v>6944</v>
      </c>
      <c s="36" t="s">
        <v>79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70</v>
      </c>
      <c>
        <f>(M140*21)/100</f>
      </c>
      <c t="s">
        <v>28</v>
      </c>
    </row>
    <row r="141" spans="1:5" ht="12.75">
      <c r="A141" s="35" t="s">
        <v>57</v>
      </c>
      <c r="E141" s="39" t="s">
        <v>5</v>
      </c>
    </row>
    <row r="142" spans="1:5" ht="12.75">
      <c r="A142" s="35" t="s">
        <v>59</v>
      </c>
      <c r="E142" s="40" t="s">
        <v>8258</v>
      </c>
    </row>
    <row r="143" spans="1:5" ht="12.75">
      <c r="A143" t="s">
        <v>60</v>
      </c>
      <c r="E143" s="39" t="s">
        <v>635</v>
      </c>
    </row>
    <row r="144" spans="1:16" ht="12.75">
      <c r="A144" t="s">
        <v>50</v>
      </c>
      <c s="34" t="s">
        <v>214</v>
      </c>
      <c s="34" t="s">
        <v>559</v>
      </c>
      <c s="35" t="s">
        <v>5</v>
      </c>
      <c s="6" t="s">
        <v>560</v>
      </c>
      <c s="36" t="s">
        <v>79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70</v>
      </c>
      <c>
        <f>(M144*21)/100</f>
      </c>
      <c t="s">
        <v>28</v>
      </c>
    </row>
    <row r="145" spans="1:5" ht="12.75">
      <c r="A145" s="35" t="s">
        <v>57</v>
      </c>
      <c r="E145" s="39" t="s">
        <v>5</v>
      </c>
    </row>
    <row r="146" spans="1:5" ht="12.75">
      <c r="A146" s="35" t="s">
        <v>59</v>
      </c>
      <c r="E146" s="40" t="s">
        <v>8258</v>
      </c>
    </row>
    <row r="147" spans="1:5" ht="12.75">
      <c r="A147" t="s">
        <v>60</v>
      </c>
      <c r="E147" s="39" t="s">
        <v>635</v>
      </c>
    </row>
    <row r="148" spans="1:16" ht="12.75">
      <c r="A148" t="s">
        <v>50</v>
      </c>
      <c s="34" t="s">
        <v>217</v>
      </c>
      <c s="34" t="s">
        <v>761</v>
      </c>
      <c s="35" t="s">
        <v>5</v>
      </c>
      <c s="6" t="s">
        <v>762</v>
      </c>
      <c s="36" t="s">
        <v>69</v>
      </c>
      <c s="37">
        <v>30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70</v>
      </c>
      <c>
        <f>(M148*21)/100</f>
      </c>
      <c t="s">
        <v>28</v>
      </c>
    </row>
    <row r="149" spans="1:5" ht="12.75">
      <c r="A149" s="35" t="s">
        <v>57</v>
      </c>
      <c r="E149" s="39" t="s">
        <v>8259</v>
      </c>
    </row>
    <row r="150" spans="1:5" ht="12.75">
      <c r="A150" s="35" t="s">
        <v>59</v>
      </c>
      <c r="E150" s="40" t="s">
        <v>8260</v>
      </c>
    </row>
    <row r="151" spans="1:5" ht="12.75">
      <c r="A151" t="s">
        <v>60</v>
      </c>
      <c r="E151" s="39" t="s">
        <v>635</v>
      </c>
    </row>
    <row r="152" spans="1:16" ht="12.75">
      <c r="A152" t="s">
        <v>50</v>
      </c>
      <c s="34" t="s">
        <v>220</v>
      </c>
      <c s="34" t="s">
        <v>1945</v>
      </c>
      <c s="35" t="s">
        <v>5</v>
      </c>
      <c s="6" t="s">
        <v>1946</v>
      </c>
      <c s="36" t="s">
        <v>69</v>
      </c>
      <c s="37">
        <v>1840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70</v>
      </c>
      <c>
        <f>(M152*21)/100</f>
      </c>
      <c t="s">
        <v>28</v>
      </c>
    </row>
    <row r="153" spans="1:5" ht="25.5">
      <c r="A153" s="35" t="s">
        <v>57</v>
      </c>
      <c r="E153" s="39" t="s">
        <v>8261</v>
      </c>
    </row>
    <row r="154" spans="1:5" ht="12.75">
      <c r="A154" s="35" t="s">
        <v>59</v>
      </c>
      <c r="E154" s="40" t="s">
        <v>8260</v>
      </c>
    </row>
    <row r="155" spans="1:5" ht="12.75">
      <c r="A155" t="s">
        <v>60</v>
      </c>
      <c r="E155" s="39" t="s">
        <v>635</v>
      </c>
    </row>
    <row r="156" spans="1:16" ht="12.75">
      <c r="A156" t="s">
        <v>50</v>
      </c>
      <c s="34" t="s">
        <v>223</v>
      </c>
      <c s="34" t="s">
        <v>8262</v>
      </c>
      <c s="35" t="s">
        <v>5</v>
      </c>
      <c s="6" t="s">
        <v>8263</v>
      </c>
      <c s="36" t="s">
        <v>69</v>
      </c>
      <c s="37">
        <v>460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70</v>
      </c>
      <c>
        <f>(M156*21)/100</f>
      </c>
      <c t="s">
        <v>28</v>
      </c>
    </row>
    <row r="157" spans="1:5" ht="12.75">
      <c r="A157" s="35" t="s">
        <v>57</v>
      </c>
      <c r="E157" s="39" t="s">
        <v>8264</v>
      </c>
    </row>
    <row r="158" spans="1:5" ht="12.75">
      <c r="A158" s="35" t="s">
        <v>59</v>
      </c>
      <c r="E158" s="40" t="s">
        <v>8260</v>
      </c>
    </row>
    <row r="159" spans="1:5" ht="12.75">
      <c r="A159" t="s">
        <v>60</v>
      </c>
      <c r="E159" s="39" t="s">
        <v>635</v>
      </c>
    </row>
    <row r="160" spans="1:16" ht="12.75">
      <c r="A160" t="s">
        <v>50</v>
      </c>
      <c s="34" t="s">
        <v>226</v>
      </c>
      <c s="34" t="s">
        <v>8265</v>
      </c>
      <c s="35" t="s">
        <v>5</v>
      </c>
      <c s="6" t="s">
        <v>8266</v>
      </c>
      <c s="36" t="s">
        <v>69</v>
      </c>
      <c s="37">
        <v>200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70</v>
      </c>
      <c>
        <f>(M160*21)/100</f>
      </c>
      <c t="s">
        <v>28</v>
      </c>
    </row>
    <row r="161" spans="1:5" ht="12.75">
      <c r="A161" s="35" t="s">
        <v>57</v>
      </c>
      <c r="E161" s="39" t="s">
        <v>8267</v>
      </c>
    </row>
    <row r="162" spans="1:5" ht="12.75">
      <c r="A162" s="35" t="s">
        <v>59</v>
      </c>
      <c r="E162" s="40" t="s">
        <v>8260</v>
      </c>
    </row>
    <row r="163" spans="1:5" ht="12.75">
      <c r="A163" t="s">
        <v>60</v>
      </c>
      <c r="E163" s="39" t="s">
        <v>635</v>
      </c>
    </row>
    <row r="164" spans="1:16" ht="12.75">
      <c r="A164" t="s">
        <v>50</v>
      </c>
      <c s="34" t="s">
        <v>227</v>
      </c>
      <c s="34" t="s">
        <v>8268</v>
      </c>
      <c s="35" t="s">
        <v>5</v>
      </c>
      <c s="6" t="s">
        <v>8269</v>
      </c>
      <c s="36" t="s">
        <v>69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70</v>
      </c>
      <c>
        <f>(M164*21)/100</f>
      </c>
      <c t="s">
        <v>28</v>
      </c>
    </row>
    <row r="165" spans="1:5" ht="12.75">
      <c r="A165" s="35" t="s">
        <v>57</v>
      </c>
      <c r="E165" s="39" t="s">
        <v>8270</v>
      </c>
    </row>
    <row r="166" spans="1:5" ht="12.75">
      <c r="A166" s="35" t="s">
        <v>59</v>
      </c>
      <c r="E166" s="40" t="s">
        <v>8271</v>
      </c>
    </row>
    <row r="167" spans="1:5" ht="12.75">
      <c r="A167" t="s">
        <v>60</v>
      </c>
      <c r="E167" s="39" t="s">
        <v>635</v>
      </c>
    </row>
    <row r="168" spans="1:16" ht="25.5">
      <c r="A168" t="s">
        <v>50</v>
      </c>
      <c s="34" t="s">
        <v>228</v>
      </c>
      <c s="34" t="s">
        <v>765</v>
      </c>
      <c s="35" t="s">
        <v>5</v>
      </c>
      <c s="6" t="s">
        <v>766</v>
      </c>
      <c s="36" t="s">
        <v>79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5</v>
      </c>
    </row>
    <row r="170" spans="1:5" ht="12.75">
      <c r="A170" s="35" t="s">
        <v>59</v>
      </c>
      <c r="E170" s="40" t="s">
        <v>8272</v>
      </c>
    </row>
    <row r="171" spans="1:5" ht="12.75">
      <c r="A171" t="s">
        <v>60</v>
      </c>
      <c r="E171" s="39" t="s">
        <v>635</v>
      </c>
    </row>
    <row r="172" spans="1:16" ht="25.5">
      <c r="A172" t="s">
        <v>50</v>
      </c>
      <c s="34" t="s">
        <v>231</v>
      </c>
      <c s="34" t="s">
        <v>265</v>
      </c>
      <c s="35" t="s">
        <v>5</v>
      </c>
      <c s="6" t="s">
        <v>266</v>
      </c>
      <c s="36" t="s">
        <v>79</v>
      </c>
      <c s="37">
        <v>46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8272</v>
      </c>
    </row>
    <row r="175" spans="1:5" ht="12.75">
      <c r="A175" t="s">
        <v>60</v>
      </c>
      <c r="E175" s="39" t="s">
        <v>635</v>
      </c>
    </row>
    <row r="176" spans="1:16" ht="25.5">
      <c r="A176" t="s">
        <v>50</v>
      </c>
      <c s="34" t="s">
        <v>232</v>
      </c>
      <c s="34" t="s">
        <v>7758</v>
      </c>
      <c s="35" t="s">
        <v>5</v>
      </c>
      <c s="6" t="s">
        <v>7759</v>
      </c>
      <c s="36" t="s">
        <v>79</v>
      </c>
      <c s="37">
        <v>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8272</v>
      </c>
    </row>
    <row r="179" spans="1:5" ht="12.75">
      <c r="A179" t="s">
        <v>60</v>
      </c>
      <c r="E179" s="39" t="s">
        <v>635</v>
      </c>
    </row>
    <row r="180" spans="1:16" ht="25.5">
      <c r="A180" t="s">
        <v>50</v>
      </c>
      <c s="34" t="s">
        <v>233</v>
      </c>
      <c s="34" t="s">
        <v>8273</v>
      </c>
      <c s="35" t="s">
        <v>5</v>
      </c>
      <c s="6" t="s">
        <v>8274</v>
      </c>
      <c s="36" t="s">
        <v>79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8272</v>
      </c>
    </row>
    <row r="183" spans="1:5" ht="12.75">
      <c r="A183" t="s">
        <v>60</v>
      </c>
      <c r="E183" s="39" t="s">
        <v>635</v>
      </c>
    </row>
    <row r="184" spans="1:16" ht="12.75">
      <c r="A184" t="s">
        <v>50</v>
      </c>
      <c s="34" t="s">
        <v>293</v>
      </c>
      <c s="34" t="s">
        <v>8275</v>
      </c>
      <c s="35" t="s">
        <v>5</v>
      </c>
      <c s="6" t="s">
        <v>8276</v>
      </c>
      <c s="36" t="s">
        <v>69</v>
      </c>
      <c s="37">
        <v>2534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8277</v>
      </c>
    </row>
    <row r="186" spans="1:5" ht="12.75">
      <c r="A186" s="35" t="s">
        <v>59</v>
      </c>
      <c r="E186" s="40" t="s">
        <v>8258</v>
      </c>
    </row>
    <row r="187" spans="1:5" ht="12.75">
      <c r="A187" t="s">
        <v>60</v>
      </c>
      <c r="E187" s="39" t="s">
        <v>635</v>
      </c>
    </row>
    <row r="188" spans="1:16" ht="12.75">
      <c r="A188" t="s">
        <v>50</v>
      </c>
      <c s="34" t="s">
        <v>296</v>
      </c>
      <c s="34" t="s">
        <v>8278</v>
      </c>
      <c s="35" t="s">
        <v>5</v>
      </c>
      <c s="6" t="s">
        <v>8279</v>
      </c>
      <c s="36" t="s">
        <v>69</v>
      </c>
      <c s="37">
        <v>14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5</v>
      </c>
    </row>
    <row r="191" spans="1:5" ht="12.75">
      <c r="A191" t="s">
        <v>60</v>
      </c>
      <c r="E191" s="39" t="s">
        <v>635</v>
      </c>
    </row>
    <row r="192" spans="1:16" ht="25.5">
      <c r="A192" t="s">
        <v>50</v>
      </c>
      <c s="34" t="s">
        <v>299</v>
      </c>
      <c s="34" t="s">
        <v>8280</v>
      </c>
      <c s="35" t="s">
        <v>5</v>
      </c>
      <c s="6" t="s">
        <v>8281</v>
      </c>
      <c s="36" t="s">
        <v>79</v>
      </c>
      <c s="37">
        <v>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8282</v>
      </c>
    </row>
    <row r="195" spans="1:5" ht="12.75">
      <c r="A195" t="s">
        <v>60</v>
      </c>
      <c r="E195" s="39" t="s">
        <v>635</v>
      </c>
    </row>
    <row r="196" spans="1:16" ht="25.5">
      <c r="A196" t="s">
        <v>50</v>
      </c>
      <c s="34" t="s">
        <v>302</v>
      </c>
      <c s="34" t="s">
        <v>8283</v>
      </c>
      <c s="35" t="s">
        <v>5</v>
      </c>
      <c s="6" t="s">
        <v>8284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8282</v>
      </c>
    </row>
    <row r="199" spans="1:5" ht="12.75">
      <c r="A199" t="s">
        <v>60</v>
      </c>
      <c r="E199" s="39" t="s">
        <v>635</v>
      </c>
    </row>
    <row r="200" spans="1:16" ht="25.5">
      <c r="A200" t="s">
        <v>50</v>
      </c>
      <c s="34" t="s">
        <v>305</v>
      </c>
      <c s="34" t="s">
        <v>8285</v>
      </c>
      <c s="35" t="s">
        <v>5</v>
      </c>
      <c s="6" t="s">
        <v>8286</v>
      </c>
      <c s="36" t="s">
        <v>79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8287</v>
      </c>
    </row>
    <row r="202" spans="1:5" ht="12.75">
      <c r="A202" s="35" t="s">
        <v>59</v>
      </c>
      <c r="E202" s="40" t="s">
        <v>8288</v>
      </c>
    </row>
    <row r="203" spans="1:5" ht="12.75">
      <c r="A203" t="s">
        <v>60</v>
      </c>
      <c r="E203" s="39" t="s">
        <v>635</v>
      </c>
    </row>
    <row r="204" spans="1:16" ht="25.5">
      <c r="A204" t="s">
        <v>50</v>
      </c>
      <c s="34" t="s">
        <v>308</v>
      </c>
      <c s="34" t="s">
        <v>8289</v>
      </c>
      <c s="35" t="s">
        <v>5</v>
      </c>
      <c s="6" t="s">
        <v>8290</v>
      </c>
      <c s="36" t="s">
        <v>79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8291</v>
      </c>
    </row>
    <row r="206" spans="1:5" ht="25.5">
      <c r="A206" s="35" t="s">
        <v>59</v>
      </c>
      <c r="E206" s="40" t="s">
        <v>8292</v>
      </c>
    </row>
    <row r="207" spans="1:5" ht="12.75">
      <c r="A207" t="s">
        <v>60</v>
      </c>
      <c r="E207" s="39" t="s">
        <v>635</v>
      </c>
    </row>
    <row r="208" spans="1:16" ht="25.5">
      <c r="A208" t="s">
        <v>50</v>
      </c>
      <c s="34" t="s">
        <v>311</v>
      </c>
      <c s="34" t="s">
        <v>8293</v>
      </c>
      <c s="35" t="s">
        <v>5</v>
      </c>
      <c s="6" t="s">
        <v>8294</v>
      </c>
      <c s="36" t="s">
        <v>79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70</v>
      </c>
      <c>
        <f>(M208*21)/100</f>
      </c>
      <c t="s">
        <v>28</v>
      </c>
    </row>
    <row r="209" spans="1:5" ht="25.5">
      <c r="A209" s="35" t="s">
        <v>57</v>
      </c>
      <c r="E209" s="39" t="s">
        <v>8295</v>
      </c>
    </row>
    <row r="210" spans="1:5" ht="12.75">
      <c r="A210" s="35" t="s">
        <v>59</v>
      </c>
      <c r="E210" s="40" t="s">
        <v>5</v>
      </c>
    </row>
    <row r="211" spans="1:5" ht="12.75">
      <c r="A211" t="s">
        <v>60</v>
      </c>
      <c r="E211" s="39" t="s">
        <v>635</v>
      </c>
    </row>
    <row r="212" spans="1:16" ht="25.5">
      <c r="A212" t="s">
        <v>50</v>
      </c>
      <c s="34" t="s">
        <v>314</v>
      </c>
      <c s="34" t="s">
        <v>8296</v>
      </c>
      <c s="35" t="s">
        <v>5</v>
      </c>
      <c s="6" t="s">
        <v>8297</v>
      </c>
      <c s="36" t="s">
        <v>79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70</v>
      </c>
      <c>
        <f>(M212*21)/100</f>
      </c>
      <c t="s">
        <v>28</v>
      </c>
    </row>
    <row r="213" spans="1:5" ht="12.75">
      <c r="A213" s="35" t="s">
        <v>57</v>
      </c>
      <c r="E213" s="39" t="s">
        <v>8298</v>
      </c>
    </row>
    <row r="214" spans="1:5" ht="12.75">
      <c r="A214" s="35" t="s">
        <v>59</v>
      </c>
      <c r="E214" s="40" t="s">
        <v>8271</v>
      </c>
    </row>
    <row r="215" spans="1:5" ht="12.75">
      <c r="A215" t="s">
        <v>60</v>
      </c>
      <c r="E215" s="39" t="s">
        <v>635</v>
      </c>
    </row>
    <row r="216" spans="1:16" ht="25.5">
      <c r="A216" t="s">
        <v>50</v>
      </c>
      <c s="34" t="s">
        <v>317</v>
      </c>
      <c s="34" t="s">
        <v>8299</v>
      </c>
      <c s="35" t="s">
        <v>5</v>
      </c>
      <c s="6" t="s">
        <v>8300</v>
      </c>
      <c s="36" t="s">
        <v>79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70</v>
      </c>
      <c>
        <f>(M216*21)/100</f>
      </c>
      <c t="s">
        <v>28</v>
      </c>
    </row>
    <row r="217" spans="1:5" ht="25.5">
      <c r="A217" s="35" t="s">
        <v>57</v>
      </c>
      <c r="E217" s="39" t="s">
        <v>8301</v>
      </c>
    </row>
    <row r="218" spans="1:5" ht="12.75">
      <c r="A218" s="35" t="s">
        <v>59</v>
      </c>
      <c r="E218" s="40" t="s">
        <v>8271</v>
      </c>
    </row>
    <row r="219" spans="1:5" ht="12.75">
      <c r="A219" t="s">
        <v>60</v>
      </c>
      <c r="E219" s="39" t="s">
        <v>635</v>
      </c>
    </row>
    <row r="220" spans="1:16" ht="25.5">
      <c r="A220" t="s">
        <v>50</v>
      </c>
      <c s="34" t="s">
        <v>320</v>
      </c>
      <c s="34" t="s">
        <v>8302</v>
      </c>
      <c s="35" t="s">
        <v>5</v>
      </c>
      <c s="6" t="s">
        <v>8303</v>
      </c>
      <c s="36" t="s">
        <v>79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70</v>
      </c>
      <c>
        <f>(M220*21)/100</f>
      </c>
      <c t="s">
        <v>28</v>
      </c>
    </row>
    <row r="221" spans="1:5" ht="25.5">
      <c r="A221" s="35" t="s">
        <v>57</v>
      </c>
      <c r="E221" s="39" t="s">
        <v>8304</v>
      </c>
    </row>
    <row r="222" spans="1:5" ht="12.75">
      <c r="A222" s="35" t="s">
        <v>59</v>
      </c>
      <c r="E222" s="40" t="s">
        <v>8271</v>
      </c>
    </row>
    <row r="223" spans="1:5" ht="12.75">
      <c r="A223" t="s">
        <v>60</v>
      </c>
      <c r="E223" s="39" t="s">
        <v>635</v>
      </c>
    </row>
    <row r="224" spans="1:16" ht="25.5">
      <c r="A224" t="s">
        <v>50</v>
      </c>
      <c s="34" t="s">
        <v>323</v>
      </c>
      <c s="34" t="s">
        <v>8305</v>
      </c>
      <c s="35" t="s">
        <v>5</v>
      </c>
      <c s="6" t="s">
        <v>8306</v>
      </c>
      <c s="36" t="s">
        <v>79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70</v>
      </c>
      <c>
        <f>(M224*21)/100</f>
      </c>
      <c t="s">
        <v>28</v>
      </c>
    </row>
    <row r="225" spans="1:5" ht="25.5">
      <c r="A225" s="35" t="s">
        <v>57</v>
      </c>
      <c r="E225" s="39" t="s">
        <v>8307</v>
      </c>
    </row>
    <row r="226" spans="1:5" ht="12.75">
      <c r="A226" s="35" t="s">
        <v>59</v>
      </c>
      <c r="E226" s="40" t="s">
        <v>8308</v>
      </c>
    </row>
    <row r="227" spans="1:5" ht="12.75">
      <c r="A227" t="s">
        <v>60</v>
      </c>
      <c r="E227" s="39" t="s">
        <v>635</v>
      </c>
    </row>
    <row r="228" spans="1:16" ht="25.5">
      <c r="A228" t="s">
        <v>50</v>
      </c>
      <c s="34" t="s">
        <v>327</v>
      </c>
      <c s="34" t="s">
        <v>8309</v>
      </c>
      <c s="35" t="s">
        <v>5</v>
      </c>
      <c s="6" t="s">
        <v>8310</v>
      </c>
      <c s="36" t="s">
        <v>79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70</v>
      </c>
      <c>
        <f>(M228*21)/100</f>
      </c>
      <c t="s">
        <v>28</v>
      </c>
    </row>
    <row r="229" spans="1:5" ht="12.75">
      <c r="A229" s="35" t="s">
        <v>57</v>
      </c>
      <c r="E229" s="39" t="s">
        <v>8311</v>
      </c>
    </row>
    <row r="230" spans="1:5" ht="12.75">
      <c r="A230" s="35" t="s">
        <v>59</v>
      </c>
      <c r="E230" s="40" t="s">
        <v>8258</v>
      </c>
    </row>
    <row r="231" spans="1:5" ht="12.75">
      <c r="A231" t="s">
        <v>60</v>
      </c>
      <c r="E231" s="39" t="s">
        <v>635</v>
      </c>
    </row>
    <row r="232" spans="1:16" ht="12.75">
      <c r="A232" t="s">
        <v>50</v>
      </c>
      <c s="34" t="s">
        <v>330</v>
      </c>
      <c s="34" t="s">
        <v>8312</v>
      </c>
      <c s="35" t="s">
        <v>5</v>
      </c>
      <c s="6" t="s">
        <v>8313</v>
      </c>
      <c s="36" t="s">
        <v>79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70</v>
      </c>
      <c>
        <f>(M232*21)/100</f>
      </c>
      <c t="s">
        <v>28</v>
      </c>
    </row>
    <row r="233" spans="1:5" ht="12.75">
      <c r="A233" s="35" t="s">
        <v>57</v>
      </c>
      <c r="E233" s="39" t="s">
        <v>8311</v>
      </c>
    </row>
    <row r="234" spans="1:5" ht="12.75">
      <c r="A234" s="35" t="s">
        <v>59</v>
      </c>
      <c r="E234" s="40" t="s">
        <v>8258</v>
      </c>
    </row>
    <row r="235" spans="1:5" ht="12.75">
      <c r="A235" t="s">
        <v>60</v>
      </c>
      <c r="E235" s="39" t="s">
        <v>635</v>
      </c>
    </row>
    <row r="236" spans="1:16" ht="12.75">
      <c r="A236" t="s">
        <v>50</v>
      </c>
      <c s="34" t="s">
        <v>333</v>
      </c>
      <c s="34" t="s">
        <v>8314</v>
      </c>
      <c s="35" t="s">
        <v>5</v>
      </c>
      <c s="6" t="s">
        <v>8315</v>
      </c>
      <c s="36" t="s">
        <v>79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70</v>
      </c>
      <c>
        <f>(M236*21)/100</f>
      </c>
      <c t="s">
        <v>28</v>
      </c>
    </row>
    <row r="237" spans="1:5" ht="12.75">
      <c r="A237" s="35" t="s">
        <v>57</v>
      </c>
      <c r="E237" s="39" t="s">
        <v>8316</v>
      </c>
    </row>
    <row r="238" spans="1:5" ht="12.75">
      <c r="A238" s="35" t="s">
        <v>59</v>
      </c>
      <c r="E238" s="40" t="s">
        <v>5</v>
      </c>
    </row>
    <row r="239" spans="1:5" ht="12.75">
      <c r="A239" t="s">
        <v>60</v>
      </c>
      <c r="E239" s="39" t="s">
        <v>635</v>
      </c>
    </row>
    <row r="240" spans="1:16" ht="12.75">
      <c r="A240" t="s">
        <v>50</v>
      </c>
      <c s="34" t="s">
        <v>339</v>
      </c>
      <c s="34" t="s">
        <v>8317</v>
      </c>
      <c s="35" t="s">
        <v>5</v>
      </c>
      <c s="6" t="s">
        <v>8318</v>
      </c>
      <c s="36" t="s">
        <v>79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70</v>
      </c>
      <c>
        <f>(M240*21)/100</f>
      </c>
      <c t="s">
        <v>28</v>
      </c>
    </row>
    <row r="241" spans="1:5" ht="12.75">
      <c r="A241" s="35" t="s">
        <v>57</v>
      </c>
      <c r="E241" s="39" t="s">
        <v>8311</v>
      </c>
    </row>
    <row r="242" spans="1:5" ht="12.75">
      <c r="A242" s="35" t="s">
        <v>59</v>
      </c>
      <c r="E242" s="40" t="s">
        <v>8258</v>
      </c>
    </row>
    <row r="243" spans="1:5" ht="12.75">
      <c r="A243" t="s">
        <v>60</v>
      </c>
      <c r="E243" s="39" t="s">
        <v>635</v>
      </c>
    </row>
    <row r="244" spans="1:16" ht="12.75">
      <c r="A244" t="s">
        <v>50</v>
      </c>
      <c s="34" t="s">
        <v>342</v>
      </c>
      <c s="34" t="s">
        <v>8319</v>
      </c>
      <c s="35" t="s">
        <v>5</v>
      </c>
      <c s="6" t="s">
        <v>8320</v>
      </c>
      <c s="36" t="s">
        <v>79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70</v>
      </c>
      <c>
        <f>(M244*21)/100</f>
      </c>
      <c t="s">
        <v>28</v>
      </c>
    </row>
    <row r="245" spans="1:5" ht="12.75">
      <c r="A245" s="35" t="s">
        <v>57</v>
      </c>
      <c r="E245" s="39" t="s">
        <v>5</v>
      </c>
    </row>
    <row r="246" spans="1:5" ht="12.75">
      <c r="A246" s="35" t="s">
        <v>59</v>
      </c>
      <c r="E246" s="40" t="s">
        <v>5</v>
      </c>
    </row>
    <row r="247" spans="1:5" ht="12.75">
      <c r="A247" t="s">
        <v>60</v>
      </c>
      <c r="E247" s="39" t="s">
        <v>635</v>
      </c>
    </row>
    <row r="248" spans="1:16" ht="12.75">
      <c r="A248" t="s">
        <v>50</v>
      </c>
      <c s="34" t="s">
        <v>343</v>
      </c>
      <c s="34" t="s">
        <v>8321</v>
      </c>
      <c s="35" t="s">
        <v>5</v>
      </c>
      <c s="6" t="s">
        <v>8322</v>
      </c>
      <c s="36" t="s">
        <v>79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70</v>
      </c>
      <c>
        <f>(M248*21)/100</f>
      </c>
      <c t="s">
        <v>28</v>
      </c>
    </row>
    <row r="249" spans="1:5" ht="12.75">
      <c r="A249" s="35" t="s">
        <v>57</v>
      </c>
      <c r="E249" s="39" t="s">
        <v>5</v>
      </c>
    </row>
    <row r="250" spans="1:5" ht="12.75">
      <c r="A250" s="35" t="s">
        <v>59</v>
      </c>
      <c r="E250" s="40" t="s">
        <v>5</v>
      </c>
    </row>
    <row r="251" spans="1:5" ht="12.75">
      <c r="A251" t="s">
        <v>60</v>
      </c>
      <c r="E251" s="39" t="s">
        <v>635</v>
      </c>
    </row>
    <row r="252" spans="1:16" ht="25.5">
      <c r="A252" t="s">
        <v>50</v>
      </c>
      <c s="34" t="s">
        <v>346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70</v>
      </c>
      <c>
        <f>(M252*21)/100</f>
      </c>
      <c t="s">
        <v>28</v>
      </c>
    </row>
    <row r="253" spans="1:5" ht="12.75">
      <c r="A253" s="35" t="s">
        <v>57</v>
      </c>
      <c r="E253" s="39" t="s">
        <v>5</v>
      </c>
    </row>
    <row r="254" spans="1:5" ht="12.75">
      <c r="A254" s="35" t="s">
        <v>59</v>
      </c>
      <c r="E254" s="40" t="s">
        <v>5</v>
      </c>
    </row>
    <row r="255" spans="1:5" ht="12.75">
      <c r="A255" t="s">
        <v>60</v>
      </c>
      <c r="E255" s="39" t="s">
        <v>635</v>
      </c>
    </row>
    <row r="256" spans="1:16" ht="38.25">
      <c r="A256" t="s">
        <v>50</v>
      </c>
      <c s="34" t="s">
        <v>349</v>
      </c>
      <c s="34" t="s">
        <v>796</v>
      </c>
      <c s="35" t="s">
        <v>5</v>
      </c>
      <c s="6" t="s">
        <v>797</v>
      </c>
      <c s="36" t="s">
        <v>79</v>
      </c>
      <c s="37">
        <v>7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70</v>
      </c>
      <c>
        <f>(M256*21)/100</f>
      </c>
      <c t="s">
        <v>28</v>
      </c>
    </row>
    <row r="257" spans="1:5" ht="12.75">
      <c r="A257" s="35" t="s">
        <v>57</v>
      </c>
      <c r="E257" s="39" t="s">
        <v>5</v>
      </c>
    </row>
    <row r="258" spans="1:5" ht="12.75">
      <c r="A258" s="35" t="s">
        <v>59</v>
      </c>
      <c r="E258" s="40" t="s">
        <v>5</v>
      </c>
    </row>
    <row r="259" spans="1:5" ht="12.75">
      <c r="A259" t="s">
        <v>60</v>
      </c>
      <c r="E259" s="39" t="s">
        <v>635</v>
      </c>
    </row>
    <row r="260" spans="1:16" ht="25.5">
      <c r="A260" t="s">
        <v>50</v>
      </c>
      <c s="34" t="s">
        <v>352</v>
      </c>
      <c s="34" t="s">
        <v>799</v>
      </c>
      <c s="35" t="s">
        <v>5</v>
      </c>
      <c s="6" t="s">
        <v>800</v>
      </c>
      <c s="36" t="s">
        <v>79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70</v>
      </c>
      <c>
        <f>(M260*21)/100</f>
      </c>
      <c t="s">
        <v>28</v>
      </c>
    </row>
    <row r="261" spans="1:5" ht="12.75">
      <c r="A261" s="35" t="s">
        <v>57</v>
      </c>
      <c r="E261" s="39" t="s">
        <v>5</v>
      </c>
    </row>
    <row r="262" spans="1:5" ht="12.75">
      <c r="A262" s="35" t="s">
        <v>59</v>
      </c>
      <c r="E262" s="40" t="s">
        <v>5</v>
      </c>
    </row>
    <row r="263" spans="1:5" ht="12.75">
      <c r="A263" t="s">
        <v>60</v>
      </c>
      <c r="E263" s="39" t="s">
        <v>635</v>
      </c>
    </row>
    <row r="264" spans="1:16" ht="12.75">
      <c r="A264" t="s">
        <v>50</v>
      </c>
      <c s="34" t="s">
        <v>355</v>
      </c>
      <c s="34" t="s">
        <v>802</v>
      </c>
      <c s="35" t="s">
        <v>5</v>
      </c>
      <c s="6" t="s">
        <v>803</v>
      </c>
      <c s="36" t="s">
        <v>106</v>
      </c>
      <c s="37">
        <v>60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70</v>
      </c>
      <c>
        <f>(M264*21)/100</f>
      </c>
      <c t="s">
        <v>28</v>
      </c>
    </row>
    <row r="265" spans="1:5" ht="12.75">
      <c r="A265" s="35" t="s">
        <v>57</v>
      </c>
      <c r="E265" s="39" t="s">
        <v>5</v>
      </c>
    </row>
    <row r="266" spans="1:5" ht="12.75">
      <c r="A266" s="35" t="s">
        <v>59</v>
      </c>
      <c r="E266" s="40" t="s">
        <v>5</v>
      </c>
    </row>
    <row r="267" spans="1:5" ht="12.75">
      <c r="A267" t="s">
        <v>60</v>
      </c>
      <c r="E267" s="39" t="s">
        <v>635</v>
      </c>
    </row>
    <row r="268" spans="1:16" ht="12.75">
      <c r="A268" t="s">
        <v>50</v>
      </c>
      <c s="34" t="s">
        <v>358</v>
      </c>
      <c s="34" t="s">
        <v>805</v>
      </c>
      <c s="35" t="s">
        <v>5</v>
      </c>
      <c s="6" t="s">
        <v>806</v>
      </c>
      <c s="36" t="s">
        <v>106</v>
      </c>
      <c s="37">
        <v>24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70</v>
      </c>
      <c>
        <f>(M268*21)/100</f>
      </c>
      <c t="s">
        <v>28</v>
      </c>
    </row>
    <row r="269" spans="1:5" ht="12.75">
      <c r="A269" s="35" t="s">
        <v>57</v>
      </c>
      <c r="E269" s="39" t="s">
        <v>5</v>
      </c>
    </row>
    <row r="270" spans="1:5" ht="12.75">
      <c r="A270" s="35" t="s">
        <v>59</v>
      </c>
      <c r="E270" s="40" t="s">
        <v>5</v>
      </c>
    </row>
    <row r="271" spans="1:5" ht="12.75">
      <c r="A271" t="s">
        <v>60</v>
      </c>
      <c r="E271" s="39" t="s">
        <v>635</v>
      </c>
    </row>
    <row r="272" spans="1:16" ht="12.75">
      <c r="A272" t="s">
        <v>50</v>
      </c>
      <c s="34" t="s">
        <v>361</v>
      </c>
      <c s="34" t="s">
        <v>808</v>
      </c>
      <c s="35" t="s">
        <v>5</v>
      </c>
      <c s="6" t="s">
        <v>809</v>
      </c>
      <c s="36" t="s">
        <v>106</v>
      </c>
      <c s="37">
        <v>16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70</v>
      </c>
      <c>
        <f>(M272*21)/100</f>
      </c>
      <c t="s">
        <v>28</v>
      </c>
    </row>
    <row r="273" spans="1:5" ht="12.75">
      <c r="A273" s="35" t="s">
        <v>57</v>
      </c>
      <c r="E273" s="39" t="s">
        <v>5</v>
      </c>
    </row>
    <row r="274" spans="1:5" ht="12.75">
      <c r="A274" s="35" t="s">
        <v>59</v>
      </c>
      <c r="E274" s="40" t="s">
        <v>5</v>
      </c>
    </row>
    <row r="275" spans="1:5" ht="12.75">
      <c r="A275" t="s">
        <v>60</v>
      </c>
      <c r="E275" s="39" t="s">
        <v>635</v>
      </c>
    </row>
    <row r="276" spans="1:16" ht="12.75">
      <c r="A276" t="s">
        <v>50</v>
      </c>
      <c s="34" t="s">
        <v>364</v>
      </c>
      <c s="34" t="s">
        <v>811</v>
      </c>
      <c s="35" t="s">
        <v>5</v>
      </c>
      <c s="6" t="s">
        <v>812</v>
      </c>
      <c s="36" t="s">
        <v>106</v>
      </c>
      <c s="37">
        <v>12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70</v>
      </c>
      <c>
        <f>(M276*21)/100</f>
      </c>
      <c t="s">
        <v>28</v>
      </c>
    </row>
    <row r="277" spans="1:5" ht="12.75">
      <c r="A277" s="35" t="s">
        <v>57</v>
      </c>
      <c r="E277" s="39" t="s">
        <v>5</v>
      </c>
    </row>
    <row r="278" spans="1:5" ht="12.75">
      <c r="A278" s="35" t="s">
        <v>59</v>
      </c>
      <c r="E278" s="40" t="s">
        <v>5</v>
      </c>
    </row>
    <row r="279" spans="1:5" ht="12.75">
      <c r="A279" t="s">
        <v>60</v>
      </c>
      <c r="E279" s="39" t="s">
        <v>635</v>
      </c>
    </row>
    <row r="280" spans="1:16" ht="25.5">
      <c r="A280" t="s">
        <v>50</v>
      </c>
      <c s="34" t="s">
        <v>367</v>
      </c>
      <c s="34" t="s">
        <v>8323</v>
      </c>
      <c s="35" t="s">
        <v>5</v>
      </c>
      <c s="6" t="s">
        <v>8324</v>
      </c>
      <c s="36" t="s">
        <v>69</v>
      </c>
      <c s="37">
        <v>90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56</v>
      </c>
      <c>
        <f>(M280*21)/100</f>
      </c>
      <c t="s">
        <v>28</v>
      </c>
    </row>
    <row r="281" spans="1:5" ht="12.75">
      <c r="A281" s="35" t="s">
        <v>57</v>
      </c>
      <c r="E281" s="39" t="s">
        <v>8325</v>
      </c>
    </row>
    <row r="282" spans="1:5" ht="12.75">
      <c r="A282" s="35" t="s">
        <v>59</v>
      </c>
      <c r="E282" s="40" t="s">
        <v>5</v>
      </c>
    </row>
    <row r="283" spans="1:5" ht="89.25">
      <c r="A283" t="s">
        <v>60</v>
      </c>
      <c r="E283" s="39" t="s">
        <v>8326</v>
      </c>
    </row>
    <row r="284" spans="1:16" ht="12.75">
      <c r="A284" t="s">
        <v>50</v>
      </c>
      <c s="34" t="s">
        <v>370</v>
      </c>
      <c s="34" t="s">
        <v>8327</v>
      </c>
      <c s="35" t="s">
        <v>5</v>
      </c>
      <c s="6" t="s">
        <v>8328</v>
      </c>
      <c s="36" t="s">
        <v>1281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56</v>
      </c>
      <c>
        <f>(M284*21)/100</f>
      </c>
      <c t="s">
        <v>28</v>
      </c>
    </row>
    <row r="285" spans="1:5" ht="51">
      <c r="A285" s="35" t="s">
        <v>57</v>
      </c>
      <c r="E285" s="39" t="s">
        <v>8329</v>
      </c>
    </row>
    <row r="286" spans="1:5" ht="12.75">
      <c r="A286" s="35" t="s">
        <v>59</v>
      </c>
      <c r="E286" s="40" t="s">
        <v>5</v>
      </c>
    </row>
    <row r="287" spans="1:5" ht="12.75">
      <c r="A287" t="s">
        <v>60</v>
      </c>
      <c r="E287" s="39" t="s">
        <v>635</v>
      </c>
    </row>
    <row r="288" spans="1:13" ht="12.75">
      <c r="A288" t="s">
        <v>47</v>
      </c>
      <c r="C288" s="31" t="s">
        <v>431</v>
      </c>
      <c r="E288" s="33" t="s">
        <v>8330</v>
      </c>
      <c r="J288" s="32">
        <f>0</f>
      </c>
      <c s="32">
        <f>0</f>
      </c>
      <c s="32">
        <f>0+L289</f>
      </c>
      <c s="32">
        <f>0+M289</f>
      </c>
    </row>
    <row r="289" spans="1:16" ht="12.75">
      <c r="A289" t="s">
        <v>50</v>
      </c>
      <c s="34" t="s">
        <v>376</v>
      </c>
      <c s="34" t="s">
        <v>3384</v>
      </c>
      <c s="35" t="s">
        <v>5</v>
      </c>
      <c s="6" t="s">
        <v>3385</v>
      </c>
      <c s="36" t="s">
        <v>144</v>
      </c>
      <c s="37">
        <v>14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70</v>
      </c>
      <c>
        <f>(M289*21)/100</f>
      </c>
      <c t="s">
        <v>28</v>
      </c>
    </row>
    <row r="290" spans="1:5" ht="12.75">
      <c r="A290" s="35" t="s">
        <v>57</v>
      </c>
      <c r="E290" s="39" t="s">
        <v>5</v>
      </c>
    </row>
    <row r="291" spans="1:5" ht="12.75">
      <c r="A291" s="35" t="s">
        <v>59</v>
      </c>
      <c r="E291" s="40" t="s">
        <v>5</v>
      </c>
    </row>
    <row r="292" spans="1:5" ht="114.75">
      <c r="A292" t="s">
        <v>60</v>
      </c>
      <c r="E292" s="39" t="s">
        <v>2327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5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8331</v>
      </c>
      <c s="41">
        <f>Rekapitulace!C112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8331</v>
      </c>
      <c r="E4" s="26" t="s">
        <v>8332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COUNTIFS(L8:L112,"=0",A8:A112,"P")+COUNTIFS(L8:L112,"",A8:A112,"P")+SUM(Q8:Q112)</f>
      </c>
    </row>
    <row r="8" spans="1:13" ht="12.75">
      <c r="A8" t="s">
        <v>45</v>
      </c>
      <c r="C8" s="28" t="s">
        <v>8335</v>
      </c>
      <c r="E8" s="30" t="s">
        <v>8334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47</v>
      </c>
      <c r="C9" s="31" t="s">
        <v>103</v>
      </c>
      <c r="E9" s="33" t="s">
        <v>8220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62</v>
      </c>
      <c s="35" t="s">
        <v>63</v>
      </c>
      <c s="6" t="s">
        <v>8336</v>
      </c>
      <c s="36" t="s">
        <v>55</v>
      </c>
      <c s="37">
        <v>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635</v>
      </c>
    </row>
    <row r="14" spans="1:13" ht="12.75">
      <c r="A14" t="s">
        <v>47</v>
      </c>
      <c r="C14" s="31" t="s">
        <v>367</v>
      </c>
      <c r="E14" s="33" t="s">
        <v>829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25.5">
      <c r="A15" t="s">
        <v>50</v>
      </c>
      <c s="34" t="s">
        <v>28</v>
      </c>
      <c s="34" t="s">
        <v>963</v>
      </c>
      <c s="35" t="s">
        <v>5</v>
      </c>
      <c s="6" t="s">
        <v>964</v>
      </c>
      <c s="36" t="s">
        <v>79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8233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635</v>
      </c>
    </row>
    <row r="19" spans="1:16" ht="12.75">
      <c r="A19" t="s">
        <v>50</v>
      </c>
      <c s="34" t="s">
        <v>26</v>
      </c>
      <c s="34" t="s">
        <v>1481</v>
      </c>
      <c s="35" t="s">
        <v>5</v>
      </c>
      <c s="6" t="s">
        <v>1482</v>
      </c>
      <c s="36" t="s">
        <v>69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25.5">
      <c r="A20" s="35" t="s">
        <v>57</v>
      </c>
      <c r="E20" s="39" t="s">
        <v>8242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635</v>
      </c>
    </row>
    <row r="23" spans="1:16" ht="12.75">
      <c r="A23" t="s">
        <v>50</v>
      </c>
      <c s="34" t="s">
        <v>4</v>
      </c>
      <c s="34" t="s">
        <v>838</v>
      </c>
      <c s="35" t="s">
        <v>5</v>
      </c>
      <c s="6" t="s">
        <v>839</v>
      </c>
      <c s="36" t="s">
        <v>79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635</v>
      </c>
    </row>
    <row r="27" spans="1:16" ht="12.75">
      <c r="A27" t="s">
        <v>50</v>
      </c>
      <c s="34" t="s">
        <v>74</v>
      </c>
      <c s="34" t="s">
        <v>2220</v>
      </c>
      <c s="35" t="s">
        <v>5</v>
      </c>
      <c s="6" t="s">
        <v>2221</v>
      </c>
      <c s="36" t="s">
        <v>151</v>
      </c>
      <c s="37">
        <v>0.4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25.5">
      <c r="A28" s="35" t="s">
        <v>57</v>
      </c>
      <c r="E28" s="39" t="s">
        <v>8245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635</v>
      </c>
    </row>
    <row r="31" spans="1:16" ht="12.75">
      <c r="A31" t="s">
        <v>50</v>
      </c>
      <c s="34" t="s">
        <v>27</v>
      </c>
      <c s="34" t="s">
        <v>840</v>
      </c>
      <c s="35" t="s">
        <v>5</v>
      </c>
      <c s="6" t="s">
        <v>841</v>
      </c>
      <c s="36" t="s">
        <v>151</v>
      </c>
      <c s="37">
        <v>0.4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8246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635</v>
      </c>
    </row>
    <row r="35" spans="1:16" ht="25.5">
      <c r="A35" t="s">
        <v>50</v>
      </c>
      <c s="34" t="s">
        <v>65</v>
      </c>
      <c s="34" t="s">
        <v>981</v>
      </c>
      <c s="35" t="s">
        <v>5</v>
      </c>
      <c s="6" t="s">
        <v>982</v>
      </c>
      <c s="36" t="s">
        <v>79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8247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635</v>
      </c>
    </row>
    <row r="39" spans="1:16" ht="25.5">
      <c r="A39" t="s">
        <v>50</v>
      </c>
      <c s="34" t="s">
        <v>82</v>
      </c>
      <c s="34" t="s">
        <v>983</v>
      </c>
      <c s="35" t="s">
        <v>5</v>
      </c>
      <c s="6" t="s">
        <v>984</v>
      </c>
      <c s="36" t="s">
        <v>79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635</v>
      </c>
    </row>
    <row r="43" spans="1:13" ht="12.75">
      <c r="A43" t="s">
        <v>47</v>
      </c>
      <c r="C43" s="31" t="s">
        <v>379</v>
      </c>
      <c r="E43" s="33" t="s">
        <v>8256</v>
      </c>
      <c r="J43" s="32">
        <f>0</f>
      </c>
      <c s="32">
        <f>0</f>
      </c>
      <c s="32">
        <f>0+L44+L48+L52+L56+L60+L64+L68+L72+L76+L80+L84+L88+L92+L96+L100+L104+L108+L112</f>
      </c>
      <c s="32">
        <f>0+M44+M48+M52+M56+M60+M64+M68+M72+M76+M80+M84+M88+M92+M96+M100+M104+M108+M112</f>
      </c>
    </row>
    <row r="44" spans="1:16" ht="12.75">
      <c r="A44" t="s">
        <v>50</v>
      </c>
      <c s="34" t="s">
        <v>85</v>
      </c>
      <c s="34" t="s">
        <v>6941</v>
      </c>
      <c s="35" t="s">
        <v>5</v>
      </c>
      <c s="6" t="s">
        <v>6942</v>
      </c>
      <c s="36" t="s">
        <v>69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8337</v>
      </c>
    </row>
    <row r="46" spans="1:5" ht="12.75">
      <c r="A46" s="35" t="s">
        <v>59</v>
      </c>
      <c r="E46" s="40" t="s">
        <v>8258</v>
      </c>
    </row>
    <row r="47" spans="1:5" ht="12.75">
      <c r="A47" t="s">
        <v>60</v>
      </c>
      <c r="E47" s="39" t="s">
        <v>635</v>
      </c>
    </row>
    <row r="48" spans="1:16" ht="12.75">
      <c r="A48" t="s">
        <v>50</v>
      </c>
      <c s="34" t="s">
        <v>88</v>
      </c>
      <c s="34" t="s">
        <v>559</v>
      </c>
      <c s="35" t="s">
        <v>5</v>
      </c>
      <c s="6" t="s">
        <v>560</v>
      </c>
      <c s="36" t="s">
        <v>79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8258</v>
      </c>
    </row>
    <row r="51" spans="1:5" ht="12.75">
      <c r="A51" t="s">
        <v>60</v>
      </c>
      <c r="E51" s="39" t="s">
        <v>635</v>
      </c>
    </row>
    <row r="52" spans="1:16" ht="12.75">
      <c r="A52" t="s">
        <v>50</v>
      </c>
      <c s="34" t="s">
        <v>91</v>
      </c>
      <c s="34" t="s">
        <v>1945</v>
      </c>
      <c s="35" t="s">
        <v>5</v>
      </c>
      <c s="6" t="s">
        <v>1946</v>
      </c>
      <c s="36" t="s">
        <v>69</v>
      </c>
      <c s="37">
        <v>15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8338</v>
      </c>
    </row>
    <row r="54" spans="1:5" ht="12.75">
      <c r="A54" s="35" t="s">
        <v>59</v>
      </c>
      <c r="E54" s="40" t="s">
        <v>8260</v>
      </c>
    </row>
    <row r="55" spans="1:5" ht="12.75">
      <c r="A55" t="s">
        <v>60</v>
      </c>
      <c r="E55" s="39" t="s">
        <v>635</v>
      </c>
    </row>
    <row r="56" spans="1:16" ht="25.5">
      <c r="A56" t="s">
        <v>50</v>
      </c>
      <c s="34" t="s">
        <v>94</v>
      </c>
      <c s="34" t="s">
        <v>265</v>
      </c>
      <c s="35" t="s">
        <v>5</v>
      </c>
      <c s="6" t="s">
        <v>266</v>
      </c>
      <c s="36" t="s">
        <v>79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5</v>
      </c>
    </row>
    <row r="58" spans="1:5" ht="12.75">
      <c r="A58" s="35" t="s">
        <v>59</v>
      </c>
      <c r="E58" s="40" t="s">
        <v>8272</v>
      </c>
    </row>
    <row r="59" spans="1:5" ht="12.75">
      <c r="A59" t="s">
        <v>60</v>
      </c>
      <c r="E59" s="39" t="s">
        <v>635</v>
      </c>
    </row>
    <row r="60" spans="1:16" ht="12.75">
      <c r="A60" t="s">
        <v>50</v>
      </c>
      <c s="34" t="s">
        <v>97</v>
      </c>
      <c s="34" t="s">
        <v>8275</v>
      </c>
      <c s="35" t="s">
        <v>5</v>
      </c>
      <c s="6" t="s">
        <v>8276</v>
      </c>
      <c s="36" t="s">
        <v>69</v>
      </c>
      <c s="37">
        <v>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8277</v>
      </c>
    </row>
    <row r="62" spans="1:5" ht="12.75">
      <c r="A62" s="35" t="s">
        <v>59</v>
      </c>
      <c r="E62" s="40" t="s">
        <v>8258</v>
      </c>
    </row>
    <row r="63" spans="1:5" ht="12.75">
      <c r="A63" t="s">
        <v>60</v>
      </c>
      <c r="E63" s="39" t="s">
        <v>635</v>
      </c>
    </row>
    <row r="64" spans="1:16" ht="12.75">
      <c r="A64" t="s">
        <v>50</v>
      </c>
      <c s="34" t="s">
        <v>100</v>
      </c>
      <c s="34" t="s">
        <v>8278</v>
      </c>
      <c s="35" t="s">
        <v>5</v>
      </c>
      <c s="6" t="s">
        <v>8279</v>
      </c>
      <c s="36" t="s">
        <v>69</v>
      </c>
      <c s="37">
        <v>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5</v>
      </c>
    </row>
    <row r="66" spans="1:5" ht="12.75">
      <c r="A66" s="35" t="s">
        <v>59</v>
      </c>
      <c r="E66" s="40" t="s">
        <v>5</v>
      </c>
    </row>
    <row r="67" spans="1:5" ht="12.75">
      <c r="A67" t="s">
        <v>60</v>
      </c>
      <c r="E67" s="39" t="s">
        <v>635</v>
      </c>
    </row>
    <row r="68" spans="1:16" ht="12.75">
      <c r="A68" t="s">
        <v>50</v>
      </c>
      <c s="34" t="s">
        <v>103</v>
      </c>
      <c s="34" t="s">
        <v>8314</v>
      </c>
      <c s="35" t="s">
        <v>5</v>
      </c>
      <c s="6" t="s">
        <v>8315</v>
      </c>
      <c s="36" t="s">
        <v>79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8316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635</v>
      </c>
    </row>
    <row r="72" spans="1:16" ht="12.75">
      <c r="A72" t="s">
        <v>50</v>
      </c>
      <c s="34" t="s">
        <v>113</v>
      </c>
      <c s="34" t="s">
        <v>8339</v>
      </c>
      <c s="35" t="s">
        <v>5</v>
      </c>
      <c s="6" t="s">
        <v>8340</v>
      </c>
      <c s="36" t="s">
        <v>79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8341</v>
      </c>
    </row>
    <row r="74" spans="1:5" ht="12.75">
      <c r="A74" s="35" t="s">
        <v>59</v>
      </c>
      <c r="E74" s="40" t="s">
        <v>8288</v>
      </c>
    </row>
    <row r="75" spans="1:5" ht="12.75">
      <c r="A75" t="s">
        <v>60</v>
      </c>
      <c r="E75" s="39" t="s">
        <v>635</v>
      </c>
    </row>
    <row r="76" spans="1:16" ht="25.5">
      <c r="A76" t="s">
        <v>50</v>
      </c>
      <c s="34" t="s">
        <v>116</v>
      </c>
      <c s="34" t="s">
        <v>8342</v>
      </c>
      <c s="35" t="s">
        <v>5</v>
      </c>
      <c s="6" t="s">
        <v>8343</v>
      </c>
      <c s="36" t="s">
        <v>79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1231</v>
      </c>
      <c>
        <f>(M76*21)/100</f>
      </c>
      <c t="s">
        <v>28</v>
      </c>
    </row>
    <row r="77" spans="1:5" ht="12.75">
      <c r="A77" s="35" t="s">
        <v>57</v>
      </c>
      <c r="E77" s="39" t="s">
        <v>8344</v>
      </c>
    </row>
    <row r="78" spans="1:5" ht="12.75">
      <c r="A78" s="35" t="s">
        <v>59</v>
      </c>
      <c r="E78" s="40" t="s">
        <v>8288</v>
      </c>
    </row>
    <row r="79" spans="1:5" ht="12.75">
      <c r="A79" t="s">
        <v>60</v>
      </c>
      <c r="E79" s="39" t="s">
        <v>635</v>
      </c>
    </row>
    <row r="80" spans="1:16" ht="12.75">
      <c r="A80" t="s">
        <v>50</v>
      </c>
      <c s="34" t="s">
        <v>119</v>
      </c>
      <c s="34" t="s">
        <v>8319</v>
      </c>
      <c s="35" t="s">
        <v>5</v>
      </c>
      <c s="6" t="s">
        <v>8320</v>
      </c>
      <c s="36" t="s">
        <v>79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5</v>
      </c>
    </row>
    <row r="82" spans="1:5" ht="12.75">
      <c r="A82" s="35" t="s">
        <v>59</v>
      </c>
      <c r="E82" s="40" t="s">
        <v>5</v>
      </c>
    </row>
    <row r="83" spans="1:5" ht="12.75">
      <c r="A83" t="s">
        <v>60</v>
      </c>
      <c r="E83" s="39" t="s">
        <v>635</v>
      </c>
    </row>
    <row r="84" spans="1:16" ht="12.75">
      <c r="A84" t="s">
        <v>50</v>
      </c>
      <c s="34" t="s">
        <v>122</v>
      </c>
      <c s="34" t="s">
        <v>8321</v>
      </c>
      <c s="35" t="s">
        <v>5</v>
      </c>
      <c s="6" t="s">
        <v>8322</v>
      </c>
      <c s="36" t="s">
        <v>79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.75">
      <c r="A86" s="35" t="s">
        <v>59</v>
      </c>
      <c r="E86" s="40" t="s">
        <v>5</v>
      </c>
    </row>
    <row r="87" spans="1:5" ht="12.75">
      <c r="A87" t="s">
        <v>60</v>
      </c>
      <c r="E87" s="39" t="s">
        <v>635</v>
      </c>
    </row>
    <row r="88" spans="1:16" ht="25.5">
      <c r="A88" t="s">
        <v>50</v>
      </c>
      <c s="34" t="s">
        <v>125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12.75">
      <c r="A90" s="35" t="s">
        <v>59</v>
      </c>
      <c r="E90" s="40" t="s">
        <v>5</v>
      </c>
    </row>
    <row r="91" spans="1:5" ht="12.75">
      <c r="A91" t="s">
        <v>60</v>
      </c>
      <c r="E91" s="39" t="s">
        <v>635</v>
      </c>
    </row>
    <row r="92" spans="1:16" ht="25.5">
      <c r="A92" t="s">
        <v>50</v>
      </c>
      <c s="34" t="s">
        <v>128</v>
      </c>
      <c s="34" t="s">
        <v>799</v>
      </c>
      <c s="35" t="s">
        <v>5</v>
      </c>
      <c s="6" t="s">
        <v>800</v>
      </c>
      <c s="36" t="s">
        <v>79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5</v>
      </c>
    </row>
    <row r="95" spans="1:5" ht="12.75">
      <c r="A95" t="s">
        <v>60</v>
      </c>
      <c r="E95" s="39" t="s">
        <v>635</v>
      </c>
    </row>
    <row r="96" spans="1:16" ht="12.75">
      <c r="A96" t="s">
        <v>50</v>
      </c>
      <c s="34" t="s">
        <v>179</v>
      </c>
      <c s="34" t="s">
        <v>802</v>
      </c>
      <c s="35" t="s">
        <v>5</v>
      </c>
      <c s="6" t="s">
        <v>803</v>
      </c>
      <c s="36" t="s">
        <v>106</v>
      </c>
      <c s="37">
        <v>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12.75">
      <c r="A98" s="35" t="s">
        <v>59</v>
      </c>
      <c r="E98" s="40" t="s">
        <v>5</v>
      </c>
    </row>
    <row r="99" spans="1:5" ht="12.75">
      <c r="A99" t="s">
        <v>60</v>
      </c>
      <c r="E99" s="39" t="s">
        <v>635</v>
      </c>
    </row>
    <row r="100" spans="1:16" ht="12.75">
      <c r="A100" t="s">
        <v>50</v>
      </c>
      <c s="34" t="s">
        <v>180</v>
      </c>
      <c s="34" t="s">
        <v>805</v>
      </c>
      <c s="35" t="s">
        <v>5</v>
      </c>
      <c s="6" t="s">
        <v>806</v>
      </c>
      <c s="36" t="s">
        <v>106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12.75">
      <c r="A102" s="35" t="s">
        <v>59</v>
      </c>
      <c r="E102" s="40" t="s">
        <v>5</v>
      </c>
    </row>
    <row r="103" spans="1:5" ht="12.75">
      <c r="A103" t="s">
        <v>60</v>
      </c>
      <c r="E103" s="39" t="s">
        <v>635</v>
      </c>
    </row>
    <row r="104" spans="1:16" ht="12.75">
      <c r="A104" t="s">
        <v>50</v>
      </c>
      <c s="34" t="s">
        <v>184</v>
      </c>
      <c s="34" t="s">
        <v>808</v>
      </c>
      <c s="35" t="s">
        <v>5</v>
      </c>
      <c s="6" t="s">
        <v>809</v>
      </c>
      <c s="36" t="s">
        <v>106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2.75">
      <c r="A106" s="35" t="s">
        <v>59</v>
      </c>
      <c r="E106" s="40" t="s">
        <v>5</v>
      </c>
    </row>
    <row r="107" spans="1:5" ht="12.75">
      <c r="A107" t="s">
        <v>60</v>
      </c>
      <c r="E107" s="39" t="s">
        <v>635</v>
      </c>
    </row>
    <row r="108" spans="1:16" ht="12.75">
      <c r="A108" t="s">
        <v>50</v>
      </c>
      <c s="34" t="s">
        <v>187</v>
      </c>
      <c s="34" t="s">
        <v>811</v>
      </c>
      <c s="35" t="s">
        <v>5</v>
      </c>
      <c s="6" t="s">
        <v>812</v>
      </c>
      <c s="36" t="s">
        <v>106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12.75">
      <c r="A110" s="35" t="s">
        <v>59</v>
      </c>
      <c r="E110" s="40" t="s">
        <v>5</v>
      </c>
    </row>
    <row r="111" spans="1:5" ht="12.75">
      <c r="A111" t="s">
        <v>60</v>
      </c>
      <c r="E111" s="39" t="s">
        <v>635</v>
      </c>
    </row>
    <row r="112" spans="1:16" ht="12.75">
      <c r="A112" t="s">
        <v>50</v>
      </c>
      <c s="34" t="s">
        <v>190</v>
      </c>
      <c s="34" t="s">
        <v>8327</v>
      </c>
      <c s="35" t="s">
        <v>5</v>
      </c>
      <c s="6" t="s">
        <v>8328</v>
      </c>
      <c s="36" t="s">
        <v>1281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56</v>
      </c>
      <c>
        <f>(M112*21)/100</f>
      </c>
      <c t="s">
        <v>28</v>
      </c>
    </row>
    <row r="113" spans="1:5" ht="38.25">
      <c r="A113" s="35" t="s">
        <v>57</v>
      </c>
      <c r="E113" s="39" t="s">
        <v>8345</v>
      </c>
    </row>
    <row r="114" spans="1:5" ht="12.75">
      <c r="A114" s="35" t="s">
        <v>59</v>
      </c>
      <c r="E114" s="40" t="s">
        <v>5</v>
      </c>
    </row>
    <row r="115" spans="1:5" ht="12.75">
      <c r="A115" t="s">
        <v>60</v>
      </c>
      <c r="E115" s="39" t="s">
        <v>635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6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8331</v>
      </c>
      <c s="41">
        <f>Rekapitulace!C112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8331</v>
      </c>
      <c r="E4" s="26" t="s">
        <v>8332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COUNTIFS(L8:L130,"=0",A8:A130,"P")+COUNTIFS(L8:L130,"",A8:A130,"P")+SUM(Q8:Q130)</f>
      </c>
    </row>
    <row r="8" spans="1:13" ht="12.75">
      <c r="A8" t="s">
        <v>45</v>
      </c>
      <c r="C8" s="28" t="s">
        <v>8348</v>
      </c>
      <c r="E8" s="30" t="s">
        <v>8347</v>
      </c>
      <c r="J8" s="29">
        <f>0+J9+J14+J23+J28+J57</f>
      </c>
      <c s="29">
        <f>0+K9+K14+K23+K28+K57</f>
      </c>
      <c s="29">
        <f>0+L9+L14+L23+L28+L57</f>
      </c>
      <c s="29">
        <f>0+M9+M14+M23+M28+M57</f>
      </c>
    </row>
    <row r="9" spans="1:13" ht="12.75">
      <c r="A9" t="s">
        <v>47</v>
      </c>
      <c r="C9" s="31" t="s">
        <v>97</v>
      </c>
      <c r="E9" s="33" t="s">
        <v>4024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142</v>
      </c>
      <c s="35" t="s">
        <v>5</v>
      </c>
      <c s="6" t="s">
        <v>143</v>
      </c>
      <c s="36" t="s">
        <v>144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8219</v>
      </c>
    </row>
    <row r="13" spans="1:5" ht="318.75">
      <c r="A13" t="s">
        <v>60</v>
      </c>
      <c r="E13" s="39" t="s">
        <v>1442</v>
      </c>
    </row>
    <row r="14" spans="1:13" ht="12.75">
      <c r="A14" t="s">
        <v>47</v>
      </c>
      <c r="C14" s="31" t="s">
        <v>103</v>
      </c>
      <c r="E14" s="33" t="s">
        <v>8220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50</v>
      </c>
      <c s="34" t="s">
        <v>26</v>
      </c>
      <c s="34" t="s">
        <v>135</v>
      </c>
      <c s="35" t="s">
        <v>136</v>
      </c>
      <c s="6" t="s">
        <v>137</v>
      </c>
      <c s="36" t="s">
        <v>55</v>
      </c>
      <c s="37">
        <v>63.936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25.5">
      <c r="A16" s="35" t="s">
        <v>57</v>
      </c>
      <c r="E16" s="39" t="s">
        <v>58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635</v>
      </c>
    </row>
    <row r="19" spans="1:16" ht="25.5">
      <c r="A19" t="s">
        <v>50</v>
      </c>
      <c s="34" t="s">
        <v>4</v>
      </c>
      <c s="34" t="s">
        <v>62</v>
      </c>
      <c s="35" t="s">
        <v>63</v>
      </c>
      <c s="6" t="s">
        <v>8336</v>
      </c>
      <c s="36" t="s">
        <v>55</v>
      </c>
      <c s="37">
        <v>0.07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</v>
      </c>
      <c>
        <f>(M19*21)/100</f>
      </c>
      <c t="s">
        <v>28</v>
      </c>
    </row>
    <row r="20" spans="1:5" ht="25.5">
      <c r="A20" s="35" t="s">
        <v>57</v>
      </c>
      <c r="E20" s="39" t="s">
        <v>58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635</v>
      </c>
    </row>
    <row r="23" spans="1:13" ht="12.75">
      <c r="A23" t="s">
        <v>47</v>
      </c>
      <c r="C23" s="31" t="s">
        <v>113</v>
      </c>
      <c r="E23" s="33" t="s">
        <v>6940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50</v>
      </c>
      <c s="34" t="s">
        <v>74</v>
      </c>
      <c s="34" t="s">
        <v>147</v>
      </c>
      <c s="35" t="s">
        <v>5</v>
      </c>
      <c s="6" t="s">
        <v>148</v>
      </c>
      <c s="36" t="s">
        <v>144</v>
      </c>
      <c s="37">
        <v>39.96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12.75">
      <c r="A26" s="35" t="s">
        <v>59</v>
      </c>
      <c r="E26" s="40" t="s">
        <v>5</v>
      </c>
    </row>
    <row r="27" spans="1:5" ht="12.75">
      <c r="A27" t="s">
        <v>60</v>
      </c>
      <c r="E27" s="39" t="s">
        <v>635</v>
      </c>
    </row>
    <row r="28" spans="1:13" ht="12.75">
      <c r="A28" t="s">
        <v>47</v>
      </c>
      <c r="C28" s="31" t="s">
        <v>367</v>
      </c>
      <c r="E28" s="33" t="s">
        <v>829</v>
      </c>
      <c r="J28" s="32">
        <f>0</f>
      </c>
      <c s="32">
        <f>0</f>
      </c>
      <c s="32">
        <f>0+L29+L33+L37+L41+L45+L49+L53</f>
      </c>
      <c s="32">
        <f>0+M29+M33+M37+M41+M45+M49+M53</f>
      </c>
    </row>
    <row r="29" spans="1:16" ht="25.5">
      <c r="A29" t="s">
        <v>50</v>
      </c>
      <c s="34" t="s">
        <v>27</v>
      </c>
      <c s="34" t="s">
        <v>963</v>
      </c>
      <c s="35" t="s">
        <v>5</v>
      </c>
      <c s="6" t="s">
        <v>964</v>
      </c>
      <c s="36" t="s">
        <v>79</v>
      </c>
      <c s="37">
        <v>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70</v>
      </c>
      <c>
        <f>(M29*21)/100</f>
      </c>
      <c t="s">
        <v>28</v>
      </c>
    </row>
    <row r="30" spans="1:5" ht="12.75">
      <c r="A30" s="35" t="s">
        <v>57</v>
      </c>
      <c r="E30" s="39" t="s">
        <v>8233</v>
      </c>
    </row>
    <row r="31" spans="1:5" ht="12.75">
      <c r="A31" s="35" t="s">
        <v>59</v>
      </c>
      <c r="E31" s="40" t="s">
        <v>5</v>
      </c>
    </row>
    <row r="32" spans="1:5" ht="12.75">
      <c r="A32" t="s">
        <v>60</v>
      </c>
      <c r="E32" s="39" t="s">
        <v>635</v>
      </c>
    </row>
    <row r="33" spans="1:16" ht="12.75">
      <c r="A33" t="s">
        <v>50</v>
      </c>
      <c s="34" t="s">
        <v>65</v>
      </c>
      <c s="34" t="s">
        <v>1481</v>
      </c>
      <c s="35" t="s">
        <v>5</v>
      </c>
      <c s="6" t="s">
        <v>1482</v>
      </c>
      <c s="36" t="s">
        <v>69</v>
      </c>
      <c s="37">
        <v>15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25.5">
      <c r="A34" s="35" t="s">
        <v>57</v>
      </c>
      <c r="E34" s="39" t="s">
        <v>8242</v>
      </c>
    </row>
    <row r="35" spans="1:5" ht="12.75">
      <c r="A35" s="35" t="s">
        <v>59</v>
      </c>
      <c r="E35" s="40" t="s">
        <v>5</v>
      </c>
    </row>
    <row r="36" spans="1:5" ht="12.75">
      <c r="A36" t="s">
        <v>60</v>
      </c>
      <c r="E36" s="39" t="s">
        <v>635</v>
      </c>
    </row>
    <row r="37" spans="1:16" ht="12.75">
      <c r="A37" t="s">
        <v>50</v>
      </c>
      <c s="34" t="s">
        <v>82</v>
      </c>
      <c s="34" t="s">
        <v>838</v>
      </c>
      <c s="35" t="s">
        <v>5</v>
      </c>
      <c s="6" t="s">
        <v>839</v>
      </c>
      <c s="36" t="s">
        <v>79</v>
      </c>
      <c s="37">
        <v>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12.75">
      <c r="A39" s="35" t="s">
        <v>59</v>
      </c>
      <c r="E39" s="40" t="s">
        <v>5</v>
      </c>
    </row>
    <row r="40" spans="1:5" ht="12.75">
      <c r="A40" t="s">
        <v>60</v>
      </c>
      <c r="E40" s="39" t="s">
        <v>635</v>
      </c>
    </row>
    <row r="41" spans="1:16" ht="12.75">
      <c r="A41" t="s">
        <v>50</v>
      </c>
      <c s="34" t="s">
        <v>85</v>
      </c>
      <c s="34" t="s">
        <v>2220</v>
      </c>
      <c s="35" t="s">
        <v>5</v>
      </c>
      <c s="6" t="s">
        <v>2221</v>
      </c>
      <c s="36" t="s">
        <v>151</v>
      </c>
      <c s="37">
        <v>0.4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25.5">
      <c r="A42" s="35" t="s">
        <v>57</v>
      </c>
      <c r="E42" s="39" t="s">
        <v>8245</v>
      </c>
    </row>
    <row r="43" spans="1:5" ht="12.75">
      <c r="A43" s="35" t="s">
        <v>59</v>
      </c>
      <c r="E43" s="40" t="s">
        <v>5</v>
      </c>
    </row>
    <row r="44" spans="1:5" ht="12.75">
      <c r="A44" t="s">
        <v>60</v>
      </c>
      <c r="E44" s="39" t="s">
        <v>635</v>
      </c>
    </row>
    <row r="45" spans="1:16" ht="12.75">
      <c r="A45" t="s">
        <v>50</v>
      </c>
      <c s="34" t="s">
        <v>88</v>
      </c>
      <c s="34" t="s">
        <v>840</v>
      </c>
      <c s="35" t="s">
        <v>5</v>
      </c>
      <c s="6" t="s">
        <v>841</v>
      </c>
      <c s="36" t="s">
        <v>151</v>
      </c>
      <c s="37">
        <v>0.4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8246</v>
      </c>
    </row>
    <row r="47" spans="1:5" ht="12.75">
      <c r="A47" s="35" t="s">
        <v>59</v>
      </c>
      <c r="E47" s="40" t="s">
        <v>5</v>
      </c>
    </row>
    <row r="48" spans="1:5" ht="12.75">
      <c r="A48" t="s">
        <v>60</v>
      </c>
      <c r="E48" s="39" t="s">
        <v>635</v>
      </c>
    </row>
    <row r="49" spans="1:16" ht="25.5">
      <c r="A49" t="s">
        <v>50</v>
      </c>
      <c s="34" t="s">
        <v>91</v>
      </c>
      <c s="34" t="s">
        <v>981</v>
      </c>
      <c s="35" t="s">
        <v>5</v>
      </c>
      <c s="6" t="s">
        <v>982</v>
      </c>
      <c s="36" t="s">
        <v>79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8247</v>
      </c>
    </row>
    <row r="51" spans="1:5" ht="12.75">
      <c r="A51" s="35" t="s">
        <v>59</v>
      </c>
      <c r="E51" s="40" t="s">
        <v>5</v>
      </c>
    </row>
    <row r="52" spans="1:5" ht="12.75">
      <c r="A52" t="s">
        <v>60</v>
      </c>
      <c r="E52" s="39" t="s">
        <v>635</v>
      </c>
    </row>
    <row r="53" spans="1:16" ht="25.5">
      <c r="A53" t="s">
        <v>50</v>
      </c>
      <c s="34" t="s">
        <v>94</v>
      </c>
      <c s="34" t="s">
        <v>983</v>
      </c>
      <c s="35" t="s">
        <v>5</v>
      </c>
      <c s="6" t="s">
        <v>984</v>
      </c>
      <c s="36" t="s">
        <v>79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12.75">
      <c r="A55" s="35" t="s">
        <v>59</v>
      </c>
      <c r="E55" s="40" t="s">
        <v>5</v>
      </c>
    </row>
    <row r="56" spans="1:5" ht="12.75">
      <c r="A56" t="s">
        <v>60</v>
      </c>
      <c r="E56" s="39" t="s">
        <v>635</v>
      </c>
    </row>
    <row r="57" spans="1:13" ht="12.75">
      <c r="A57" t="s">
        <v>47</v>
      </c>
      <c r="C57" s="31" t="s">
        <v>379</v>
      </c>
      <c r="E57" s="33" t="s">
        <v>8256</v>
      </c>
      <c r="J57" s="32">
        <f>0</f>
      </c>
      <c s="32">
        <f>0</f>
      </c>
      <c s="32">
        <f>0+L58+L62+L66+L70+L74+L78+L82+L86+L90+L94+L98+L102+L106+L110+L114+L118+L122+L126+L130</f>
      </c>
      <c s="32">
        <f>0+M58+M62+M66+M70+M74+M78+M82+M86+M90+M94+M98+M102+M106+M110+M114+M118+M122+M126+M130</f>
      </c>
    </row>
    <row r="58" spans="1:16" ht="12.75">
      <c r="A58" t="s">
        <v>50</v>
      </c>
      <c s="34" t="s">
        <v>97</v>
      </c>
      <c s="34" t="s">
        <v>6941</v>
      </c>
      <c s="35" t="s">
        <v>5</v>
      </c>
      <c s="6" t="s">
        <v>6942</v>
      </c>
      <c s="36" t="s">
        <v>69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8337</v>
      </c>
    </row>
    <row r="60" spans="1:5" ht="12.75">
      <c r="A60" s="35" t="s">
        <v>59</v>
      </c>
      <c r="E60" s="40" t="s">
        <v>8258</v>
      </c>
    </row>
    <row r="61" spans="1:5" ht="12.75">
      <c r="A61" t="s">
        <v>60</v>
      </c>
      <c r="E61" s="39" t="s">
        <v>635</v>
      </c>
    </row>
    <row r="62" spans="1:16" ht="12.75">
      <c r="A62" t="s">
        <v>50</v>
      </c>
      <c s="34" t="s">
        <v>100</v>
      </c>
      <c s="34" t="s">
        <v>559</v>
      </c>
      <c s="35" t="s">
        <v>5</v>
      </c>
      <c s="6" t="s">
        <v>560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8258</v>
      </c>
    </row>
    <row r="65" spans="1:5" ht="12.75">
      <c r="A65" t="s">
        <v>60</v>
      </c>
      <c r="E65" s="39" t="s">
        <v>635</v>
      </c>
    </row>
    <row r="66" spans="1:16" ht="12.75">
      <c r="A66" t="s">
        <v>50</v>
      </c>
      <c s="34" t="s">
        <v>103</v>
      </c>
      <c s="34" t="s">
        <v>7743</v>
      </c>
      <c s="35" t="s">
        <v>5</v>
      </c>
      <c s="6" t="s">
        <v>7744</v>
      </c>
      <c s="36" t="s">
        <v>69</v>
      </c>
      <c s="37">
        <v>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8349</v>
      </c>
    </row>
    <row r="68" spans="1:5" ht="12.75">
      <c r="A68" s="35" t="s">
        <v>59</v>
      </c>
      <c r="E68" s="40" t="s">
        <v>8260</v>
      </c>
    </row>
    <row r="69" spans="1:5" ht="12.75">
      <c r="A69" t="s">
        <v>60</v>
      </c>
      <c r="E69" s="39" t="s">
        <v>635</v>
      </c>
    </row>
    <row r="70" spans="1:16" ht="12.75">
      <c r="A70" t="s">
        <v>50</v>
      </c>
      <c s="34" t="s">
        <v>110</v>
      </c>
      <c s="34" t="s">
        <v>8350</v>
      </c>
      <c s="35" t="s">
        <v>5</v>
      </c>
      <c s="6" t="s">
        <v>8351</v>
      </c>
      <c s="36" t="s">
        <v>69</v>
      </c>
      <c s="37">
        <v>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8352</v>
      </c>
    </row>
    <row r="72" spans="1:5" ht="12.75">
      <c r="A72" s="35" t="s">
        <v>59</v>
      </c>
      <c r="E72" s="40" t="s">
        <v>8260</v>
      </c>
    </row>
    <row r="73" spans="1:5" ht="12.75">
      <c r="A73" t="s">
        <v>60</v>
      </c>
      <c r="E73" s="39" t="s">
        <v>635</v>
      </c>
    </row>
    <row r="74" spans="1:16" ht="25.5">
      <c r="A74" t="s">
        <v>50</v>
      </c>
      <c s="34" t="s">
        <v>113</v>
      </c>
      <c s="34" t="s">
        <v>765</v>
      </c>
      <c s="35" t="s">
        <v>5</v>
      </c>
      <c s="6" t="s">
        <v>766</v>
      </c>
      <c s="36" t="s">
        <v>79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8353</v>
      </c>
    </row>
    <row r="76" spans="1:5" ht="12.75">
      <c r="A76" s="35" t="s">
        <v>59</v>
      </c>
      <c r="E76" s="40" t="s">
        <v>8272</v>
      </c>
    </row>
    <row r="77" spans="1:5" ht="12.75">
      <c r="A77" t="s">
        <v>60</v>
      </c>
      <c r="E77" s="39" t="s">
        <v>635</v>
      </c>
    </row>
    <row r="78" spans="1:16" ht="25.5">
      <c r="A78" t="s">
        <v>50</v>
      </c>
      <c s="34" t="s">
        <v>116</v>
      </c>
      <c s="34" t="s">
        <v>8354</v>
      </c>
      <c s="35" t="s">
        <v>5</v>
      </c>
      <c s="6" t="s">
        <v>8355</v>
      </c>
      <c s="36" t="s">
        <v>79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8272</v>
      </c>
    </row>
    <row r="81" spans="1:5" ht="102">
      <c r="A81" t="s">
        <v>60</v>
      </c>
      <c r="E81" s="39" t="s">
        <v>7834</v>
      </c>
    </row>
    <row r="82" spans="1:16" ht="12.75">
      <c r="A82" t="s">
        <v>50</v>
      </c>
      <c s="34" t="s">
        <v>119</v>
      </c>
      <c s="34" t="s">
        <v>8275</v>
      </c>
      <c s="35" t="s">
        <v>5</v>
      </c>
      <c s="6" t="s">
        <v>8276</v>
      </c>
      <c s="36" t="s">
        <v>69</v>
      </c>
      <c s="37">
        <v>40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8277</v>
      </c>
    </row>
    <row r="84" spans="1:5" ht="12.75">
      <c r="A84" s="35" t="s">
        <v>59</v>
      </c>
      <c r="E84" s="40" t="s">
        <v>8258</v>
      </c>
    </row>
    <row r="85" spans="1:5" ht="12.75">
      <c r="A85" t="s">
        <v>60</v>
      </c>
      <c r="E85" s="39" t="s">
        <v>635</v>
      </c>
    </row>
    <row r="86" spans="1:16" ht="12.75">
      <c r="A86" t="s">
        <v>50</v>
      </c>
      <c s="34" t="s">
        <v>122</v>
      </c>
      <c s="34" t="s">
        <v>8278</v>
      </c>
      <c s="35" t="s">
        <v>5</v>
      </c>
      <c s="6" t="s">
        <v>8279</v>
      </c>
      <c s="36" t="s">
        <v>69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5</v>
      </c>
    </row>
    <row r="89" spans="1:5" ht="12.75">
      <c r="A89" t="s">
        <v>60</v>
      </c>
      <c r="E89" s="39" t="s">
        <v>635</v>
      </c>
    </row>
    <row r="90" spans="1:16" ht="25.5">
      <c r="A90" t="s">
        <v>50</v>
      </c>
      <c s="34" t="s">
        <v>125</v>
      </c>
      <c s="34" t="s">
        <v>8356</v>
      </c>
      <c s="35" t="s">
        <v>5</v>
      </c>
      <c s="6" t="s">
        <v>8357</v>
      </c>
      <c s="36" t="s">
        <v>79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8358</v>
      </c>
    </row>
    <row r="92" spans="1:5" ht="12.75">
      <c r="A92" s="35" t="s">
        <v>59</v>
      </c>
      <c r="E92" s="40" t="s">
        <v>8288</v>
      </c>
    </row>
    <row r="93" spans="1:5" ht="12.75">
      <c r="A93" t="s">
        <v>60</v>
      </c>
      <c r="E93" s="39" t="s">
        <v>635</v>
      </c>
    </row>
    <row r="94" spans="1:16" ht="12.75">
      <c r="A94" t="s">
        <v>50</v>
      </c>
      <c s="34" t="s">
        <v>128</v>
      </c>
      <c s="34" t="s">
        <v>8314</v>
      </c>
      <c s="35" t="s">
        <v>5</v>
      </c>
      <c s="6" t="s">
        <v>8315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8316</v>
      </c>
    </row>
    <row r="96" spans="1:5" ht="12.75">
      <c r="A96" s="35" t="s">
        <v>59</v>
      </c>
      <c r="E96" s="40" t="s">
        <v>5</v>
      </c>
    </row>
    <row r="97" spans="1:5" ht="12.75">
      <c r="A97" t="s">
        <v>60</v>
      </c>
      <c r="E97" s="39" t="s">
        <v>635</v>
      </c>
    </row>
    <row r="98" spans="1:16" ht="12.75">
      <c r="A98" t="s">
        <v>50</v>
      </c>
      <c s="34" t="s">
        <v>180</v>
      </c>
      <c s="34" t="s">
        <v>8319</v>
      </c>
      <c s="35" t="s">
        <v>5</v>
      </c>
      <c s="6" t="s">
        <v>8320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5</v>
      </c>
    </row>
    <row r="101" spans="1:5" ht="12.75">
      <c r="A101" t="s">
        <v>60</v>
      </c>
      <c r="E101" s="39" t="s">
        <v>635</v>
      </c>
    </row>
    <row r="102" spans="1:16" ht="12.75">
      <c r="A102" t="s">
        <v>50</v>
      </c>
      <c s="34" t="s">
        <v>184</v>
      </c>
      <c s="34" t="s">
        <v>8321</v>
      </c>
      <c s="35" t="s">
        <v>5</v>
      </c>
      <c s="6" t="s">
        <v>8322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5</v>
      </c>
    </row>
    <row r="105" spans="1:5" ht="12.75">
      <c r="A105" t="s">
        <v>60</v>
      </c>
      <c r="E105" s="39" t="s">
        <v>635</v>
      </c>
    </row>
    <row r="106" spans="1:16" ht="25.5">
      <c r="A106" t="s">
        <v>50</v>
      </c>
      <c s="34" t="s">
        <v>187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5</v>
      </c>
    </row>
    <row r="109" spans="1:5" ht="12.75">
      <c r="A109" t="s">
        <v>60</v>
      </c>
      <c r="E109" s="39" t="s">
        <v>635</v>
      </c>
    </row>
    <row r="110" spans="1:16" ht="25.5">
      <c r="A110" t="s">
        <v>50</v>
      </c>
      <c s="34" t="s">
        <v>190</v>
      </c>
      <c s="34" t="s">
        <v>799</v>
      </c>
      <c s="35" t="s">
        <v>5</v>
      </c>
      <c s="6" t="s">
        <v>800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5</v>
      </c>
    </row>
    <row r="113" spans="1:5" ht="12.75">
      <c r="A113" t="s">
        <v>60</v>
      </c>
      <c r="E113" s="39" t="s">
        <v>635</v>
      </c>
    </row>
    <row r="114" spans="1:16" ht="12.75">
      <c r="A114" t="s">
        <v>50</v>
      </c>
      <c s="34" t="s">
        <v>193</v>
      </c>
      <c s="34" t="s">
        <v>802</v>
      </c>
      <c s="35" t="s">
        <v>5</v>
      </c>
      <c s="6" t="s">
        <v>803</v>
      </c>
      <c s="36" t="s">
        <v>106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5</v>
      </c>
    </row>
    <row r="117" spans="1:5" ht="12.75">
      <c r="A117" t="s">
        <v>60</v>
      </c>
      <c r="E117" s="39" t="s">
        <v>635</v>
      </c>
    </row>
    <row r="118" spans="1:16" ht="12.75">
      <c r="A118" t="s">
        <v>50</v>
      </c>
      <c s="34" t="s">
        <v>196</v>
      </c>
      <c s="34" t="s">
        <v>805</v>
      </c>
      <c s="35" t="s">
        <v>5</v>
      </c>
      <c s="6" t="s">
        <v>806</v>
      </c>
      <c s="36" t="s">
        <v>106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5</v>
      </c>
    </row>
    <row r="121" spans="1:5" ht="12.75">
      <c r="A121" t="s">
        <v>60</v>
      </c>
      <c r="E121" s="39" t="s">
        <v>635</v>
      </c>
    </row>
    <row r="122" spans="1:16" ht="12.75">
      <c r="A122" t="s">
        <v>50</v>
      </c>
      <c s="34" t="s">
        <v>199</v>
      </c>
      <c s="34" t="s">
        <v>808</v>
      </c>
      <c s="35" t="s">
        <v>5</v>
      </c>
      <c s="6" t="s">
        <v>809</v>
      </c>
      <c s="36" t="s">
        <v>106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5</v>
      </c>
    </row>
    <row r="125" spans="1:5" ht="12.75">
      <c r="A125" t="s">
        <v>60</v>
      </c>
      <c r="E125" s="39" t="s">
        <v>635</v>
      </c>
    </row>
    <row r="126" spans="1:16" ht="12.75">
      <c r="A126" t="s">
        <v>50</v>
      </c>
      <c s="34" t="s">
        <v>202</v>
      </c>
      <c s="34" t="s">
        <v>811</v>
      </c>
      <c s="35" t="s">
        <v>5</v>
      </c>
      <c s="6" t="s">
        <v>812</v>
      </c>
      <c s="36" t="s">
        <v>106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5</v>
      </c>
    </row>
    <row r="129" spans="1:5" ht="12.75">
      <c r="A129" t="s">
        <v>60</v>
      </c>
      <c r="E129" s="39" t="s">
        <v>635</v>
      </c>
    </row>
    <row r="130" spans="1:16" ht="12.75">
      <c r="A130" t="s">
        <v>50</v>
      </c>
      <c s="34" t="s">
        <v>205</v>
      </c>
      <c s="34" t="s">
        <v>8327</v>
      </c>
      <c s="35" t="s">
        <v>5</v>
      </c>
      <c s="6" t="s">
        <v>8328</v>
      </c>
      <c s="36" t="s">
        <v>1281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56</v>
      </c>
      <c>
        <f>(M130*21)/100</f>
      </c>
      <c t="s">
        <v>28</v>
      </c>
    </row>
    <row r="131" spans="1:5" ht="38.25">
      <c r="A131" s="35" t="s">
        <v>57</v>
      </c>
      <c r="E131" s="39" t="s">
        <v>8345</v>
      </c>
    </row>
    <row r="132" spans="1:5" ht="12.75">
      <c r="A132" s="35" t="s">
        <v>59</v>
      </c>
      <c r="E132" s="40" t="s">
        <v>5</v>
      </c>
    </row>
    <row r="133" spans="1:5" ht="12.75">
      <c r="A133" t="s">
        <v>60</v>
      </c>
      <c r="E133" s="39" t="s">
        <v>635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7.xml><?xml version="1.0" encoding="utf-8"?>
<worksheet xmlns="http://schemas.openxmlformats.org/spreadsheetml/2006/main" xmlns:r="http://schemas.openxmlformats.org/officeDocument/2006/relationships">
  <dimension ref="A1:T3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8331</v>
      </c>
      <c s="41">
        <f>Rekapitulace!C112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8331</v>
      </c>
      <c r="E4" s="26" t="s">
        <v>8332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COUNTIFS(L8:L361,"=0",A8:A361,"P")+COUNTIFS(L8:L361,"",A8:A361,"P")+SUM(Q8:Q361)</f>
      </c>
    </row>
    <row r="8" spans="1:13" ht="12.75">
      <c r="A8" t="s">
        <v>45</v>
      </c>
      <c r="C8" s="28" t="s">
        <v>8361</v>
      </c>
      <c r="E8" s="30" t="s">
        <v>8360</v>
      </c>
      <c r="J8" s="29">
        <f>0+J9+J18+J27+J40+J57+J62+J151+J360</f>
      </c>
      <c s="29">
        <f>0+K9+K18+K27+K40+K57+K62+K151+K360</f>
      </c>
      <c s="29">
        <f>0+L9+L18+L27+L40+L57+L62+L151+L360</f>
      </c>
      <c s="29">
        <f>0+M9+M18+M27+M40+M57+M62+M151+M360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51</v>
      </c>
      <c s="34" t="s">
        <v>8216</v>
      </c>
      <c s="35" t="s">
        <v>5</v>
      </c>
      <c s="6" t="s">
        <v>8217</v>
      </c>
      <c s="36" t="s">
        <v>8218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635</v>
      </c>
    </row>
    <row r="14" spans="1:16" ht="12.75">
      <c r="A14" t="s">
        <v>50</v>
      </c>
      <c s="34" t="s">
        <v>28</v>
      </c>
      <c s="34" t="s">
        <v>3465</v>
      </c>
      <c s="35" t="s">
        <v>5</v>
      </c>
      <c s="6" t="s">
        <v>4569</v>
      </c>
      <c s="36" t="s">
        <v>79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8362</v>
      </c>
    </row>
    <row r="16" spans="1:5" ht="12.75">
      <c r="A16" s="35" t="s">
        <v>59</v>
      </c>
      <c r="E16" s="40" t="s">
        <v>5</v>
      </c>
    </row>
    <row r="17" spans="1:5" ht="12.75">
      <c r="A17" t="s">
        <v>60</v>
      </c>
      <c r="E17" s="39" t="s">
        <v>635</v>
      </c>
    </row>
    <row r="18" spans="1:13" ht="12.75">
      <c r="A18" t="s">
        <v>47</v>
      </c>
      <c r="C18" s="31" t="s">
        <v>97</v>
      </c>
      <c r="E18" s="33" t="s">
        <v>4024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26</v>
      </c>
      <c s="34" t="s">
        <v>1440</v>
      </c>
      <c s="35" t="s">
        <v>5</v>
      </c>
      <c s="6" t="s">
        <v>1441</v>
      </c>
      <c s="36" t="s">
        <v>144</v>
      </c>
      <c s="37">
        <v>54.375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5</v>
      </c>
    </row>
    <row r="22" spans="1:5" ht="318.75">
      <c r="A22" t="s">
        <v>60</v>
      </c>
      <c r="E22" s="39" t="s">
        <v>1442</v>
      </c>
    </row>
    <row r="23" spans="1:16" ht="12.75">
      <c r="A23" t="s">
        <v>50</v>
      </c>
      <c s="34" t="s">
        <v>74</v>
      </c>
      <c s="34" t="s">
        <v>142</v>
      </c>
      <c s="35" t="s">
        <v>5</v>
      </c>
      <c s="6" t="s">
        <v>143</v>
      </c>
      <c s="36" t="s">
        <v>144</v>
      </c>
      <c s="37">
        <v>491.4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8219</v>
      </c>
    </row>
    <row r="26" spans="1:5" ht="318.75">
      <c r="A26" t="s">
        <v>60</v>
      </c>
      <c r="E26" s="39" t="s">
        <v>1442</v>
      </c>
    </row>
    <row r="27" spans="1:13" ht="12.75">
      <c r="A27" t="s">
        <v>47</v>
      </c>
      <c r="C27" s="31" t="s">
        <v>103</v>
      </c>
      <c r="E27" s="33" t="s">
        <v>8220</v>
      </c>
      <c r="J27" s="32">
        <f>0</f>
      </c>
      <c s="32">
        <f>0</f>
      </c>
      <c s="32">
        <f>0+L28+L32+L36</f>
      </c>
      <c s="32">
        <f>0+M28+M32+M36</f>
      </c>
    </row>
    <row r="28" spans="1:16" ht="25.5">
      <c r="A28" t="s">
        <v>50</v>
      </c>
      <c s="34" t="s">
        <v>65</v>
      </c>
      <c s="34" t="s">
        <v>135</v>
      </c>
      <c s="35" t="s">
        <v>136</v>
      </c>
      <c s="6" t="s">
        <v>137</v>
      </c>
      <c s="36" t="s">
        <v>55</v>
      </c>
      <c s="37">
        <v>218.6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56</v>
      </c>
      <c>
        <f>(M28*21)/100</f>
      </c>
      <c t="s">
        <v>28</v>
      </c>
    </row>
    <row r="29" spans="1:5" ht="25.5">
      <c r="A29" s="35" t="s">
        <v>57</v>
      </c>
      <c r="E29" s="39" t="s">
        <v>58</v>
      </c>
    </row>
    <row r="30" spans="1:5" ht="12.75">
      <c r="A30" s="35" t="s">
        <v>59</v>
      </c>
      <c r="E30" s="40" t="s">
        <v>5</v>
      </c>
    </row>
    <row r="31" spans="1:5" ht="12.75">
      <c r="A31" t="s">
        <v>60</v>
      </c>
      <c r="E31" s="39" t="s">
        <v>635</v>
      </c>
    </row>
    <row r="32" spans="1:16" ht="25.5">
      <c r="A32" t="s">
        <v>50</v>
      </c>
      <c s="34" t="s">
        <v>82</v>
      </c>
      <c s="34" t="s">
        <v>1297</v>
      </c>
      <c s="35" t="s">
        <v>1298</v>
      </c>
      <c s="6" t="s">
        <v>3462</v>
      </c>
      <c s="36" t="s">
        <v>55</v>
      </c>
      <c s="37">
        <v>81.6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25.5">
      <c r="A33" s="35" t="s">
        <v>57</v>
      </c>
      <c r="E33" s="39" t="s">
        <v>58</v>
      </c>
    </row>
    <row r="34" spans="1:5" ht="12.75">
      <c r="A34" s="35" t="s">
        <v>59</v>
      </c>
      <c r="E34" s="40" t="s">
        <v>5</v>
      </c>
    </row>
    <row r="35" spans="1:5" ht="12.75">
      <c r="A35" t="s">
        <v>60</v>
      </c>
      <c r="E35" s="39" t="s">
        <v>635</v>
      </c>
    </row>
    <row r="36" spans="1:16" ht="25.5">
      <c r="A36" t="s">
        <v>50</v>
      </c>
      <c s="34" t="s">
        <v>85</v>
      </c>
      <c s="34" t="s">
        <v>62</v>
      </c>
      <c s="35" t="s">
        <v>63</v>
      </c>
      <c s="6" t="s">
        <v>8336</v>
      </c>
      <c s="36" t="s">
        <v>55</v>
      </c>
      <c s="37">
        <v>0.8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25.5">
      <c r="A37" s="35" t="s">
        <v>57</v>
      </c>
      <c r="E37" s="39" t="s">
        <v>58</v>
      </c>
    </row>
    <row r="38" spans="1:5" ht="12.75">
      <c r="A38" s="35" t="s">
        <v>59</v>
      </c>
      <c r="E38" s="40" t="s">
        <v>5</v>
      </c>
    </row>
    <row r="39" spans="1:5" ht="12.75">
      <c r="A39" t="s">
        <v>60</v>
      </c>
      <c r="E39" s="39" t="s">
        <v>635</v>
      </c>
    </row>
    <row r="40" spans="1:13" ht="12.75">
      <c r="A40" t="s">
        <v>47</v>
      </c>
      <c r="C40" s="31" t="s">
        <v>113</v>
      </c>
      <c r="E40" s="33" t="s">
        <v>6940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50</v>
      </c>
      <c s="34" t="s">
        <v>88</v>
      </c>
      <c s="34" t="s">
        <v>147</v>
      </c>
      <c s="35" t="s">
        <v>5</v>
      </c>
      <c s="6" t="s">
        <v>148</v>
      </c>
      <c s="36" t="s">
        <v>144</v>
      </c>
      <c s="37">
        <v>491.4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12.75">
      <c r="A42" s="35" t="s">
        <v>57</v>
      </c>
      <c r="E42" s="39" t="s">
        <v>5</v>
      </c>
    </row>
    <row r="43" spans="1:5" ht="12.75">
      <c r="A43" s="35" t="s">
        <v>59</v>
      </c>
      <c r="E43" s="40" t="s">
        <v>5</v>
      </c>
    </row>
    <row r="44" spans="1:5" ht="12.75">
      <c r="A44" t="s">
        <v>60</v>
      </c>
      <c r="E44" s="39" t="s">
        <v>635</v>
      </c>
    </row>
    <row r="45" spans="1:16" ht="12.75">
      <c r="A45" t="s">
        <v>50</v>
      </c>
      <c s="34" t="s">
        <v>91</v>
      </c>
      <c s="34" t="s">
        <v>3077</v>
      </c>
      <c s="35" t="s">
        <v>5</v>
      </c>
      <c s="6" t="s">
        <v>2738</v>
      </c>
      <c s="36" t="s">
        <v>151</v>
      </c>
      <c s="37">
        <v>1228.5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5</v>
      </c>
    </row>
    <row r="47" spans="1:5" ht="12.75">
      <c r="A47" s="35" t="s">
        <v>59</v>
      </c>
      <c r="E47" s="40" t="s">
        <v>5</v>
      </c>
    </row>
    <row r="48" spans="1:5" ht="12.75">
      <c r="A48" t="s">
        <v>60</v>
      </c>
      <c r="E48" s="39" t="s">
        <v>635</v>
      </c>
    </row>
    <row r="49" spans="1:16" ht="12.75">
      <c r="A49" t="s">
        <v>50</v>
      </c>
      <c s="34" t="s">
        <v>94</v>
      </c>
      <c s="34" t="s">
        <v>8222</v>
      </c>
      <c s="35" t="s">
        <v>5</v>
      </c>
      <c s="6" t="s">
        <v>8223</v>
      </c>
      <c s="36" t="s">
        <v>151</v>
      </c>
      <c s="37">
        <v>3480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</v>
      </c>
      <c>
        <f>(M49*21)/100</f>
      </c>
      <c t="s">
        <v>28</v>
      </c>
    </row>
    <row r="50" spans="1:5" ht="12.75">
      <c r="A50" s="35" t="s">
        <v>57</v>
      </c>
      <c r="E50" s="39" t="s">
        <v>8224</v>
      </c>
    </row>
    <row r="51" spans="1:5" ht="12.75">
      <c r="A51" s="35" t="s">
        <v>59</v>
      </c>
      <c r="E51" s="40" t="s">
        <v>5</v>
      </c>
    </row>
    <row r="52" spans="1:5" ht="25.5">
      <c r="A52" t="s">
        <v>60</v>
      </c>
      <c r="E52" s="39" t="s">
        <v>8225</v>
      </c>
    </row>
    <row r="53" spans="1:16" ht="12.75">
      <c r="A53" t="s">
        <v>50</v>
      </c>
      <c s="34" t="s">
        <v>97</v>
      </c>
      <c s="34" t="s">
        <v>8226</v>
      </c>
      <c s="35" t="s">
        <v>5</v>
      </c>
      <c s="6" t="s">
        <v>8227</v>
      </c>
      <c s="36" t="s">
        <v>151</v>
      </c>
      <c s="37">
        <v>3480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56</v>
      </c>
      <c>
        <f>(M53*21)/100</f>
      </c>
      <c t="s">
        <v>28</v>
      </c>
    </row>
    <row r="54" spans="1:5" ht="12.75">
      <c r="A54" s="35" t="s">
        <v>57</v>
      </c>
      <c r="E54" s="39" t="s">
        <v>8228</v>
      </c>
    </row>
    <row r="55" spans="1:5" ht="12.75">
      <c r="A55" s="35" t="s">
        <v>59</v>
      </c>
      <c r="E55" s="40" t="s">
        <v>5</v>
      </c>
    </row>
    <row r="56" spans="1:5" ht="38.25">
      <c r="A56" t="s">
        <v>60</v>
      </c>
      <c r="E56" s="39" t="s">
        <v>8229</v>
      </c>
    </row>
    <row r="57" spans="1:13" ht="12.75">
      <c r="A57" t="s">
        <v>47</v>
      </c>
      <c r="C57" s="31" t="s">
        <v>28</v>
      </c>
      <c r="E57" s="33" t="s">
        <v>2323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50</v>
      </c>
      <c s="34" t="s">
        <v>100</v>
      </c>
      <c s="34" t="s">
        <v>8230</v>
      </c>
      <c s="35" t="s">
        <v>5</v>
      </c>
      <c s="6" t="s">
        <v>8231</v>
      </c>
      <c s="36" t="s">
        <v>144</v>
      </c>
      <c s="37">
        <v>54.375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8232</v>
      </c>
    </row>
    <row r="60" spans="1:5" ht="12.75">
      <c r="A60" s="35" t="s">
        <v>59</v>
      </c>
      <c r="E60" s="40" t="s">
        <v>5</v>
      </c>
    </row>
    <row r="61" spans="1:5" ht="12.75">
      <c r="A61" t="s">
        <v>60</v>
      </c>
      <c r="E61" s="39" t="s">
        <v>635</v>
      </c>
    </row>
    <row r="62" spans="1:13" ht="12.75">
      <c r="A62" t="s">
        <v>47</v>
      </c>
      <c r="C62" s="31" t="s">
        <v>367</v>
      </c>
      <c r="E62" s="33" t="s">
        <v>829</v>
      </c>
      <c r="J62" s="32">
        <f>0</f>
      </c>
      <c s="32">
        <f>0</f>
      </c>
      <c s="32">
        <f>0+L63+L67+L71+L75+L79+L83+L87+L91+L95+L99+L103+L107+L111+L115+L119+L123+L127+L131+L135+L139+L143+L147</f>
      </c>
      <c s="32">
        <f>0+M63+M67+M71+M75+M79+M83+M87+M91+M95+M99+M103+M107+M111+M115+M119+M123+M127+M131+M135+M139+M143+M147</f>
      </c>
    </row>
    <row r="63" spans="1:16" ht="25.5">
      <c r="A63" t="s">
        <v>50</v>
      </c>
      <c s="34" t="s">
        <v>103</v>
      </c>
      <c s="34" t="s">
        <v>963</v>
      </c>
      <c s="35" t="s">
        <v>5</v>
      </c>
      <c s="6" t="s">
        <v>964</v>
      </c>
      <c s="36" t="s">
        <v>79</v>
      </c>
      <c s="37">
        <v>524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28</v>
      </c>
    </row>
    <row r="64" spans="1:5" ht="12.75">
      <c r="A64" s="35" t="s">
        <v>57</v>
      </c>
      <c r="E64" s="39" t="s">
        <v>8233</v>
      </c>
    </row>
    <row r="65" spans="1:5" ht="12.75">
      <c r="A65" s="35" t="s">
        <v>59</v>
      </c>
      <c r="E65" s="40" t="s">
        <v>5</v>
      </c>
    </row>
    <row r="66" spans="1:5" ht="12.75">
      <c r="A66" t="s">
        <v>60</v>
      </c>
      <c r="E66" s="39" t="s">
        <v>635</v>
      </c>
    </row>
    <row r="67" spans="1:16" ht="12.75">
      <c r="A67" t="s">
        <v>50</v>
      </c>
      <c s="34" t="s">
        <v>110</v>
      </c>
      <c s="34" t="s">
        <v>152</v>
      </c>
      <c s="35" t="s">
        <v>5</v>
      </c>
      <c s="6" t="s">
        <v>153</v>
      </c>
      <c s="36" t="s">
        <v>79</v>
      </c>
      <c s="37">
        <v>120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28</v>
      </c>
    </row>
    <row r="68" spans="1:5" ht="25.5">
      <c r="A68" s="35" t="s">
        <v>57</v>
      </c>
      <c r="E68" s="39" t="s">
        <v>8234</v>
      </c>
    </row>
    <row r="69" spans="1:5" ht="12.75">
      <c r="A69" s="35" t="s">
        <v>59</v>
      </c>
      <c r="E69" s="40" t="s">
        <v>5</v>
      </c>
    </row>
    <row r="70" spans="1:5" ht="12.75">
      <c r="A70" t="s">
        <v>60</v>
      </c>
      <c r="E70" s="39" t="s">
        <v>635</v>
      </c>
    </row>
    <row r="71" spans="1:16" ht="12.75">
      <c r="A71" t="s">
        <v>50</v>
      </c>
      <c s="34" t="s">
        <v>113</v>
      </c>
      <c s="34" t="s">
        <v>253</v>
      </c>
      <c s="35" t="s">
        <v>5</v>
      </c>
      <c s="6" t="s">
        <v>254</v>
      </c>
      <c s="36" t="s">
        <v>69</v>
      </c>
      <c s="37">
        <v>1705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28</v>
      </c>
    </row>
    <row r="72" spans="1:5" ht="12.75">
      <c r="A72" s="35" t="s">
        <v>57</v>
      </c>
      <c r="E72" s="39" t="s">
        <v>8235</v>
      </c>
    </row>
    <row r="73" spans="1:5" ht="12.75">
      <c r="A73" s="35" t="s">
        <v>59</v>
      </c>
      <c r="E73" s="40" t="s">
        <v>5</v>
      </c>
    </row>
    <row r="74" spans="1:5" ht="12.75">
      <c r="A74" t="s">
        <v>60</v>
      </c>
      <c r="E74" s="39" t="s">
        <v>635</v>
      </c>
    </row>
    <row r="75" spans="1:16" ht="12.75">
      <c r="A75" t="s">
        <v>50</v>
      </c>
      <c s="34" t="s">
        <v>116</v>
      </c>
      <c s="34" t="s">
        <v>255</v>
      </c>
      <c s="35" t="s">
        <v>5</v>
      </c>
      <c s="6" t="s">
        <v>256</v>
      </c>
      <c s="36" t="s">
        <v>69</v>
      </c>
      <c s="37">
        <v>35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28</v>
      </c>
    </row>
    <row r="76" spans="1:5" ht="25.5">
      <c r="A76" s="35" t="s">
        <v>57</v>
      </c>
      <c r="E76" s="39" t="s">
        <v>8236</v>
      </c>
    </row>
    <row r="77" spans="1:5" ht="12.75">
      <c r="A77" s="35" t="s">
        <v>59</v>
      </c>
      <c r="E77" s="40" t="s">
        <v>5</v>
      </c>
    </row>
    <row r="78" spans="1:5" ht="12.75">
      <c r="A78" t="s">
        <v>60</v>
      </c>
      <c r="E78" s="39" t="s">
        <v>635</v>
      </c>
    </row>
    <row r="79" spans="1:16" ht="12.75">
      <c r="A79" t="s">
        <v>50</v>
      </c>
      <c s="34" t="s">
        <v>119</v>
      </c>
      <c s="34" t="s">
        <v>8237</v>
      </c>
      <c s="35" t="s">
        <v>5</v>
      </c>
      <c s="6" t="s">
        <v>8238</v>
      </c>
      <c s="36" t="s">
        <v>69</v>
      </c>
      <c s="37">
        <v>32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28</v>
      </c>
    </row>
    <row r="80" spans="1:5" ht="12.75">
      <c r="A80" s="35" t="s">
        <v>57</v>
      </c>
      <c r="E80" s="39" t="s">
        <v>8239</v>
      </c>
    </row>
    <row r="81" spans="1:5" ht="12.75">
      <c r="A81" s="35" t="s">
        <v>59</v>
      </c>
      <c r="E81" s="40" t="s">
        <v>5</v>
      </c>
    </row>
    <row r="82" spans="1:5" ht="12.75">
      <c r="A82" t="s">
        <v>60</v>
      </c>
      <c r="E82" s="39" t="s">
        <v>635</v>
      </c>
    </row>
    <row r="83" spans="1:16" ht="12.75">
      <c r="A83" t="s">
        <v>50</v>
      </c>
      <c s="34" t="s">
        <v>122</v>
      </c>
      <c s="34" t="s">
        <v>8240</v>
      </c>
      <c s="35" t="s">
        <v>5</v>
      </c>
      <c s="6" t="s">
        <v>8241</v>
      </c>
      <c s="36" t="s">
        <v>69</v>
      </c>
      <c s="37">
        <v>418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28</v>
      </c>
    </row>
    <row r="84" spans="1:5" ht="12.75">
      <c r="A84" s="35" t="s">
        <v>57</v>
      </c>
      <c r="E84" s="39" t="s">
        <v>5</v>
      </c>
    </row>
    <row r="85" spans="1:5" ht="12.75">
      <c r="A85" s="35" t="s">
        <v>59</v>
      </c>
      <c r="E85" s="40" t="s">
        <v>5</v>
      </c>
    </row>
    <row r="86" spans="1:5" ht="12.75">
      <c r="A86" t="s">
        <v>60</v>
      </c>
      <c r="E86" s="39" t="s">
        <v>635</v>
      </c>
    </row>
    <row r="87" spans="1:16" ht="12.75">
      <c r="A87" t="s">
        <v>50</v>
      </c>
      <c s="34" t="s">
        <v>125</v>
      </c>
      <c s="34" t="s">
        <v>156</v>
      </c>
      <c s="35" t="s">
        <v>5</v>
      </c>
      <c s="6" t="s">
        <v>157</v>
      </c>
      <c s="36" t="s">
        <v>69</v>
      </c>
      <c s="37">
        <v>67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28</v>
      </c>
    </row>
    <row r="88" spans="1:5" ht="12.75">
      <c r="A88" s="35" t="s">
        <v>57</v>
      </c>
      <c r="E88" s="39" t="s">
        <v>5</v>
      </c>
    </row>
    <row r="89" spans="1:5" ht="12.75">
      <c r="A89" s="35" t="s">
        <v>59</v>
      </c>
      <c r="E89" s="40" t="s">
        <v>5</v>
      </c>
    </row>
    <row r="90" spans="1:5" ht="12.75">
      <c r="A90" t="s">
        <v>60</v>
      </c>
      <c r="E90" s="39" t="s">
        <v>635</v>
      </c>
    </row>
    <row r="91" spans="1:16" ht="25.5">
      <c r="A91" t="s">
        <v>50</v>
      </c>
      <c s="34" t="s">
        <v>128</v>
      </c>
      <c s="34" t="s">
        <v>8363</v>
      </c>
      <c s="35" t="s">
        <v>5</v>
      </c>
      <c s="6" t="s">
        <v>8364</v>
      </c>
      <c s="36" t="s">
        <v>69</v>
      </c>
      <c s="37">
        <v>60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28</v>
      </c>
    </row>
    <row r="92" spans="1:5" ht="12.75">
      <c r="A92" s="35" t="s">
        <v>57</v>
      </c>
      <c r="E92" s="39" t="s">
        <v>7824</v>
      </c>
    </row>
    <row r="93" spans="1:5" ht="12.75">
      <c r="A93" s="35" t="s">
        <v>59</v>
      </c>
      <c r="E93" s="40" t="s">
        <v>8365</v>
      </c>
    </row>
    <row r="94" spans="1:5" ht="12.75">
      <c r="A94" t="s">
        <v>60</v>
      </c>
      <c r="E94" s="39" t="s">
        <v>71</v>
      </c>
    </row>
    <row r="95" spans="1:16" ht="25.5">
      <c r="A95" t="s">
        <v>50</v>
      </c>
      <c s="34" t="s">
        <v>179</v>
      </c>
      <c s="34" t="s">
        <v>1561</v>
      </c>
      <c s="35" t="s">
        <v>5</v>
      </c>
      <c s="6" t="s">
        <v>1562</v>
      </c>
      <c s="36" t="s">
        <v>69</v>
      </c>
      <c s="37">
        <v>200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70</v>
      </c>
      <c>
        <f>(M95*21)/100</f>
      </c>
      <c t="s">
        <v>28</v>
      </c>
    </row>
    <row r="96" spans="1:5" ht="12.75">
      <c r="A96" s="35" t="s">
        <v>57</v>
      </c>
      <c r="E96" s="39" t="s">
        <v>5</v>
      </c>
    </row>
    <row r="97" spans="1:5" ht="12.75">
      <c r="A97" s="35" t="s">
        <v>59</v>
      </c>
      <c r="E97" s="40" t="s">
        <v>5</v>
      </c>
    </row>
    <row r="98" spans="1:5" ht="12.75">
      <c r="A98" t="s">
        <v>60</v>
      </c>
      <c r="E98" s="39" t="s">
        <v>635</v>
      </c>
    </row>
    <row r="99" spans="1:16" ht="12.75">
      <c r="A99" t="s">
        <v>50</v>
      </c>
      <c s="34" t="s">
        <v>180</v>
      </c>
      <c s="34" t="s">
        <v>1481</v>
      </c>
      <c s="35" t="s">
        <v>5</v>
      </c>
      <c s="6" t="s">
        <v>1482</v>
      </c>
      <c s="36" t="s">
        <v>69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70</v>
      </c>
      <c>
        <f>(M99*21)/100</f>
      </c>
      <c t="s">
        <v>28</v>
      </c>
    </row>
    <row r="100" spans="1:5" ht="25.5">
      <c r="A100" s="35" t="s">
        <v>57</v>
      </c>
      <c r="E100" s="39" t="s">
        <v>8242</v>
      </c>
    </row>
    <row r="101" spans="1:5" ht="12.75">
      <c r="A101" s="35" t="s">
        <v>59</v>
      </c>
      <c r="E101" s="40" t="s">
        <v>5</v>
      </c>
    </row>
    <row r="102" spans="1:5" ht="12.75">
      <c r="A102" t="s">
        <v>60</v>
      </c>
      <c r="E102" s="39" t="s">
        <v>635</v>
      </c>
    </row>
    <row r="103" spans="1:16" ht="12.75">
      <c r="A103" t="s">
        <v>50</v>
      </c>
      <c s="34" t="s">
        <v>184</v>
      </c>
      <c s="34" t="s">
        <v>8366</v>
      </c>
      <c s="35" t="s">
        <v>5</v>
      </c>
      <c s="6" t="s">
        <v>8367</v>
      </c>
      <c s="36" t="s">
        <v>69</v>
      </c>
      <c s="37">
        <v>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28</v>
      </c>
    </row>
    <row r="104" spans="1:5" ht="12.75">
      <c r="A104" s="35" t="s">
        <v>57</v>
      </c>
      <c r="E104" s="39" t="s">
        <v>5</v>
      </c>
    </row>
    <row r="105" spans="1:5" ht="12.75">
      <c r="A105" s="35" t="s">
        <v>59</v>
      </c>
      <c r="E105" s="40" t="s">
        <v>5</v>
      </c>
    </row>
    <row r="106" spans="1:5" ht="12.75">
      <c r="A106" t="s">
        <v>60</v>
      </c>
      <c r="E106" s="39" t="s">
        <v>635</v>
      </c>
    </row>
    <row r="107" spans="1:16" ht="12.75">
      <c r="A107" t="s">
        <v>50</v>
      </c>
      <c s="34" t="s">
        <v>187</v>
      </c>
      <c s="34" t="s">
        <v>838</v>
      </c>
      <c s="35" t="s">
        <v>5</v>
      </c>
      <c s="6" t="s">
        <v>839</v>
      </c>
      <c s="36" t="s">
        <v>79</v>
      </c>
      <c s="37">
        <v>105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70</v>
      </c>
      <c>
        <f>(M107*21)/100</f>
      </c>
      <c t="s">
        <v>28</v>
      </c>
    </row>
    <row r="108" spans="1:5" ht="12.75">
      <c r="A108" s="35" t="s">
        <v>57</v>
      </c>
      <c r="E108" s="39" t="s">
        <v>5</v>
      </c>
    </row>
    <row r="109" spans="1:5" ht="12.75">
      <c r="A109" s="35" t="s">
        <v>59</v>
      </c>
      <c r="E109" s="40" t="s">
        <v>5</v>
      </c>
    </row>
    <row r="110" spans="1:5" ht="12.75">
      <c r="A110" t="s">
        <v>60</v>
      </c>
      <c r="E110" s="39" t="s">
        <v>635</v>
      </c>
    </row>
    <row r="111" spans="1:16" ht="12.75">
      <c r="A111" t="s">
        <v>50</v>
      </c>
      <c s="34" t="s">
        <v>190</v>
      </c>
      <c s="34" t="s">
        <v>8243</v>
      </c>
      <c s="35" t="s">
        <v>5</v>
      </c>
      <c s="6" t="s">
        <v>8244</v>
      </c>
      <c s="36" t="s">
        <v>79</v>
      </c>
      <c s="37">
        <v>240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</v>
      </c>
      <c>
        <f>(M111*21)/100</f>
      </c>
      <c t="s">
        <v>28</v>
      </c>
    </row>
    <row r="112" spans="1:5" ht="12.75">
      <c r="A112" s="35" t="s">
        <v>57</v>
      </c>
      <c r="E112" s="39" t="s">
        <v>5</v>
      </c>
    </row>
    <row r="113" spans="1:5" ht="12.75">
      <c r="A113" s="35" t="s">
        <v>59</v>
      </c>
      <c r="E113" s="40" t="s">
        <v>5</v>
      </c>
    </row>
    <row r="114" spans="1:5" ht="12.75">
      <c r="A114" t="s">
        <v>60</v>
      </c>
      <c r="E114" s="39" t="s">
        <v>5</v>
      </c>
    </row>
    <row r="115" spans="1:16" ht="12.75">
      <c r="A115" t="s">
        <v>50</v>
      </c>
      <c s="34" t="s">
        <v>193</v>
      </c>
      <c s="34" t="s">
        <v>2220</v>
      </c>
      <c s="35" t="s">
        <v>5</v>
      </c>
      <c s="6" t="s">
        <v>2221</v>
      </c>
      <c s="36" t="s">
        <v>151</v>
      </c>
      <c s="37">
        <v>1.6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70</v>
      </c>
      <c>
        <f>(M115*21)/100</f>
      </c>
      <c t="s">
        <v>28</v>
      </c>
    </row>
    <row r="116" spans="1:5" ht="25.5">
      <c r="A116" s="35" t="s">
        <v>57</v>
      </c>
      <c r="E116" s="39" t="s">
        <v>8245</v>
      </c>
    </row>
    <row r="117" spans="1:5" ht="12.75">
      <c r="A117" s="35" t="s">
        <v>59</v>
      </c>
      <c r="E117" s="40" t="s">
        <v>5</v>
      </c>
    </row>
    <row r="118" spans="1:5" ht="12.75">
      <c r="A118" t="s">
        <v>60</v>
      </c>
      <c r="E118" s="39" t="s">
        <v>635</v>
      </c>
    </row>
    <row r="119" spans="1:16" ht="12.75">
      <c r="A119" t="s">
        <v>50</v>
      </c>
      <c s="34" t="s">
        <v>196</v>
      </c>
      <c s="34" t="s">
        <v>840</v>
      </c>
      <c s="35" t="s">
        <v>5</v>
      </c>
      <c s="6" t="s">
        <v>841</v>
      </c>
      <c s="36" t="s">
        <v>151</v>
      </c>
      <c s="37">
        <v>0.4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28</v>
      </c>
    </row>
    <row r="120" spans="1:5" ht="12.75">
      <c r="A120" s="35" t="s">
        <v>57</v>
      </c>
      <c r="E120" s="39" t="s">
        <v>8246</v>
      </c>
    </row>
    <row r="121" spans="1:5" ht="12.75">
      <c r="A121" s="35" t="s">
        <v>59</v>
      </c>
      <c r="E121" s="40" t="s">
        <v>5</v>
      </c>
    </row>
    <row r="122" spans="1:5" ht="12.75">
      <c r="A122" t="s">
        <v>60</v>
      </c>
      <c r="E122" s="39" t="s">
        <v>635</v>
      </c>
    </row>
    <row r="123" spans="1:16" ht="25.5">
      <c r="A123" t="s">
        <v>50</v>
      </c>
      <c s="34" t="s">
        <v>199</v>
      </c>
      <c s="34" t="s">
        <v>981</v>
      </c>
      <c s="35" t="s">
        <v>5</v>
      </c>
      <c s="6" t="s">
        <v>982</v>
      </c>
      <c s="36" t="s">
        <v>79</v>
      </c>
      <c s="37">
        <v>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28</v>
      </c>
    </row>
    <row r="124" spans="1:5" ht="12.75">
      <c r="A124" s="35" t="s">
        <v>57</v>
      </c>
      <c r="E124" s="39" t="s">
        <v>8247</v>
      </c>
    </row>
    <row r="125" spans="1:5" ht="12.75">
      <c r="A125" s="35" t="s">
        <v>59</v>
      </c>
      <c r="E125" s="40" t="s">
        <v>5</v>
      </c>
    </row>
    <row r="126" spans="1:5" ht="12.75">
      <c r="A126" t="s">
        <v>60</v>
      </c>
      <c r="E126" s="39" t="s">
        <v>635</v>
      </c>
    </row>
    <row r="127" spans="1:16" ht="25.5">
      <c r="A127" t="s">
        <v>50</v>
      </c>
      <c s="34" t="s">
        <v>202</v>
      </c>
      <c s="34" t="s">
        <v>983</v>
      </c>
      <c s="35" t="s">
        <v>5</v>
      </c>
      <c s="6" t="s">
        <v>984</v>
      </c>
      <c s="36" t="s">
        <v>79</v>
      </c>
      <c s="37">
        <v>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2.75">
      <c r="A129" s="35" t="s">
        <v>59</v>
      </c>
      <c r="E129" s="40" t="s">
        <v>5</v>
      </c>
    </row>
    <row r="130" spans="1:5" ht="12.75">
      <c r="A130" t="s">
        <v>60</v>
      </c>
      <c r="E130" s="39" t="s">
        <v>635</v>
      </c>
    </row>
    <row r="131" spans="1:16" ht="12.75">
      <c r="A131" t="s">
        <v>50</v>
      </c>
      <c s="34" t="s">
        <v>205</v>
      </c>
      <c s="34" t="s">
        <v>985</v>
      </c>
      <c s="35" t="s">
        <v>5</v>
      </c>
      <c s="6" t="s">
        <v>986</v>
      </c>
      <c s="36" t="s">
        <v>79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70</v>
      </c>
      <c>
        <f>(M131*21)/100</f>
      </c>
      <c t="s">
        <v>28</v>
      </c>
    </row>
    <row r="132" spans="1:5" ht="12.75">
      <c r="A132" s="35" t="s">
        <v>57</v>
      </c>
      <c r="E132" s="39" t="s">
        <v>8248</v>
      </c>
    </row>
    <row r="133" spans="1:5" ht="12.75">
      <c r="A133" s="35" t="s">
        <v>59</v>
      </c>
      <c r="E133" s="40" t="s">
        <v>5</v>
      </c>
    </row>
    <row r="134" spans="1:5" ht="12.75">
      <c r="A134" t="s">
        <v>60</v>
      </c>
      <c r="E134" s="39" t="s">
        <v>635</v>
      </c>
    </row>
    <row r="135" spans="1:16" ht="25.5">
      <c r="A135" t="s">
        <v>50</v>
      </c>
      <c s="34" t="s">
        <v>208</v>
      </c>
      <c s="34" t="s">
        <v>164</v>
      </c>
      <c s="35" t="s">
        <v>5</v>
      </c>
      <c s="6" t="s">
        <v>165</v>
      </c>
      <c s="36" t="s">
        <v>79</v>
      </c>
      <c s="37">
        <v>13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5</v>
      </c>
    </row>
    <row r="138" spans="1:5" ht="12.75">
      <c r="A138" t="s">
        <v>60</v>
      </c>
      <c r="E138" s="39" t="s">
        <v>635</v>
      </c>
    </row>
    <row r="139" spans="1:16" ht="25.5">
      <c r="A139" t="s">
        <v>50</v>
      </c>
      <c s="34" t="s">
        <v>211</v>
      </c>
      <c s="34" t="s">
        <v>8249</v>
      </c>
      <c s="35" t="s">
        <v>5</v>
      </c>
      <c s="6" t="s">
        <v>8250</v>
      </c>
      <c s="36" t="s">
        <v>79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5</v>
      </c>
    </row>
    <row r="142" spans="1:5" ht="12.75">
      <c r="A142" t="s">
        <v>60</v>
      </c>
      <c r="E142" s="39" t="s">
        <v>635</v>
      </c>
    </row>
    <row r="143" spans="1:16" ht="12.75">
      <c r="A143" t="s">
        <v>50</v>
      </c>
      <c s="34" t="s">
        <v>214</v>
      </c>
      <c s="34" t="s">
        <v>166</v>
      </c>
      <c s="35" t="s">
        <v>5</v>
      </c>
      <c s="6" t="s">
        <v>167</v>
      </c>
      <c s="36" t="s">
        <v>69</v>
      </c>
      <c s="37">
        <v>290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8368</v>
      </c>
    </row>
    <row r="145" spans="1:5" ht="12.75">
      <c r="A145" s="35" t="s">
        <v>59</v>
      </c>
      <c r="E145" s="40" t="s">
        <v>5</v>
      </c>
    </row>
    <row r="146" spans="1:5" ht="12.75">
      <c r="A146" t="s">
        <v>60</v>
      </c>
      <c r="E146" s="39" t="s">
        <v>635</v>
      </c>
    </row>
    <row r="147" spans="1:16" ht="25.5">
      <c r="A147" t="s">
        <v>50</v>
      </c>
      <c s="34" t="s">
        <v>217</v>
      </c>
      <c s="34" t="s">
        <v>8252</v>
      </c>
      <c s="35" t="s">
        <v>5</v>
      </c>
      <c s="6" t="s">
        <v>8253</v>
      </c>
      <c s="36" t="s">
        <v>69</v>
      </c>
      <c s="37">
        <v>32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56</v>
      </c>
      <c>
        <f>(M147*21)/100</f>
      </c>
      <c t="s">
        <v>28</v>
      </c>
    </row>
    <row r="148" spans="1:5" ht="25.5">
      <c r="A148" s="35" t="s">
        <v>57</v>
      </c>
      <c r="E148" s="39" t="s">
        <v>8254</v>
      </c>
    </row>
    <row r="149" spans="1:5" ht="12.75">
      <c r="A149" s="35" t="s">
        <v>59</v>
      </c>
      <c r="E149" s="40" t="s">
        <v>5</v>
      </c>
    </row>
    <row r="150" spans="1:5" ht="38.25">
      <c r="A150" t="s">
        <v>60</v>
      </c>
      <c r="E150" s="39" t="s">
        <v>8255</v>
      </c>
    </row>
    <row r="151" spans="1:13" ht="12.75">
      <c r="A151" t="s">
        <v>47</v>
      </c>
      <c r="C151" s="31" t="s">
        <v>379</v>
      </c>
      <c r="E151" s="33" t="s">
        <v>8256</v>
      </c>
      <c r="J151" s="32">
        <f>0</f>
      </c>
      <c s="32">
        <f>0</f>
      </c>
      <c s="32">
        <f>0+L152+L156+L160+L164+L168+L172+L176+L180+L184+L188+L192+L196+L200+L204+L208+L212+L216+L220+L224+L228+L232+L236+L240+L244+L248+L252+L256+L260+L264+L268+L272+L276+L280+L284+L288+L292+L296+L300+L304+L308+L312+L316+L320+L324+L328+L332+L336+L340+L344+L348+L352+L356</f>
      </c>
      <c s="32">
        <f>0+M152+M156+M160+M164+M168+M172+M176+M180+M184+M188+M192+M196+M200+M204+M208+M212+M216+M220+M224+M228+M232+M236+M240+M244+M248+M252+M256+M260+M264+M268+M272+M276+M280+M284+M288+M292+M296+M300+M304+M308+M312+M316+M320+M324+M328+M332+M336+M340+M344+M348+M352+M356</f>
      </c>
    </row>
    <row r="152" spans="1:16" ht="12.75">
      <c r="A152" t="s">
        <v>50</v>
      </c>
      <c s="34" t="s">
        <v>220</v>
      </c>
      <c s="34" t="s">
        <v>6941</v>
      </c>
      <c s="35" t="s">
        <v>5</v>
      </c>
      <c s="6" t="s">
        <v>6942</v>
      </c>
      <c s="36" t="s">
        <v>69</v>
      </c>
      <c s="37">
        <v>551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70</v>
      </c>
      <c>
        <f>(M152*21)/100</f>
      </c>
      <c t="s">
        <v>28</v>
      </c>
    </row>
    <row r="153" spans="1:5" ht="12.75">
      <c r="A153" s="35" t="s">
        <v>57</v>
      </c>
      <c r="E153" s="39" t="s">
        <v>5</v>
      </c>
    </row>
    <row r="154" spans="1:5" ht="12.75">
      <c r="A154" s="35" t="s">
        <v>59</v>
      </c>
      <c r="E154" s="40" t="s">
        <v>8369</v>
      </c>
    </row>
    <row r="155" spans="1:5" ht="12.75">
      <c r="A155" t="s">
        <v>60</v>
      </c>
      <c r="E155" s="39" t="s">
        <v>635</v>
      </c>
    </row>
    <row r="156" spans="1:16" ht="12.75">
      <c r="A156" t="s">
        <v>50</v>
      </c>
      <c s="34" t="s">
        <v>223</v>
      </c>
      <c s="34" t="s">
        <v>6943</v>
      </c>
      <c s="35" t="s">
        <v>5</v>
      </c>
      <c s="6" t="s">
        <v>6944</v>
      </c>
      <c s="36" t="s">
        <v>79</v>
      </c>
      <c s="37">
        <v>16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70</v>
      </c>
      <c>
        <f>(M156*21)/100</f>
      </c>
      <c t="s">
        <v>28</v>
      </c>
    </row>
    <row r="157" spans="1:5" ht="12.75">
      <c r="A157" s="35" t="s">
        <v>57</v>
      </c>
      <c r="E157" s="39" t="s">
        <v>5</v>
      </c>
    </row>
    <row r="158" spans="1:5" ht="12.75">
      <c r="A158" s="35" t="s">
        <v>59</v>
      </c>
      <c r="E158" s="40" t="s">
        <v>5</v>
      </c>
    </row>
    <row r="159" spans="1:5" ht="12.75">
      <c r="A159" t="s">
        <v>60</v>
      </c>
      <c r="E159" s="39" t="s">
        <v>635</v>
      </c>
    </row>
    <row r="160" spans="1:16" ht="12.75">
      <c r="A160" t="s">
        <v>50</v>
      </c>
      <c s="34" t="s">
        <v>226</v>
      </c>
      <c s="34" t="s">
        <v>559</v>
      </c>
      <c s="35" t="s">
        <v>5</v>
      </c>
      <c s="6" t="s">
        <v>560</v>
      </c>
      <c s="36" t="s">
        <v>79</v>
      </c>
      <c s="37">
        <v>29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70</v>
      </c>
      <c>
        <f>(M160*21)/100</f>
      </c>
      <c t="s">
        <v>28</v>
      </c>
    </row>
    <row r="161" spans="1:5" ht="12.75">
      <c r="A161" s="35" t="s">
        <v>57</v>
      </c>
      <c r="E161" s="39" t="s">
        <v>5</v>
      </c>
    </row>
    <row r="162" spans="1:5" ht="12.75">
      <c r="A162" s="35" t="s">
        <v>59</v>
      </c>
      <c r="E162" s="40" t="s">
        <v>8369</v>
      </c>
    </row>
    <row r="163" spans="1:5" ht="12.75">
      <c r="A163" t="s">
        <v>60</v>
      </c>
      <c r="E163" s="39" t="s">
        <v>635</v>
      </c>
    </row>
    <row r="164" spans="1:16" ht="12.75">
      <c r="A164" t="s">
        <v>50</v>
      </c>
      <c s="34" t="s">
        <v>227</v>
      </c>
      <c s="34" t="s">
        <v>761</v>
      </c>
      <c s="35" t="s">
        <v>5</v>
      </c>
      <c s="6" t="s">
        <v>7744</v>
      </c>
      <c s="36" t="s">
        <v>69</v>
      </c>
      <c s="37">
        <v>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70</v>
      </c>
      <c>
        <f>(M164*21)/100</f>
      </c>
      <c t="s">
        <v>28</v>
      </c>
    </row>
    <row r="165" spans="1:5" ht="12.75">
      <c r="A165" s="35" t="s">
        <v>57</v>
      </c>
      <c r="E165" s="39" t="s">
        <v>8370</v>
      </c>
    </row>
    <row r="166" spans="1:5" ht="12.75">
      <c r="A166" s="35" t="s">
        <v>59</v>
      </c>
      <c r="E166" s="40" t="s">
        <v>8260</v>
      </c>
    </row>
    <row r="167" spans="1:5" ht="12.75">
      <c r="A167" t="s">
        <v>60</v>
      </c>
      <c r="E167" s="39" t="s">
        <v>635</v>
      </c>
    </row>
    <row r="168" spans="1:16" ht="12.75">
      <c r="A168" t="s">
        <v>50</v>
      </c>
      <c s="34" t="s">
        <v>228</v>
      </c>
      <c s="34" t="s">
        <v>761</v>
      </c>
      <c s="35" t="s">
        <v>51</v>
      </c>
      <c s="6" t="s">
        <v>762</v>
      </c>
      <c s="36" t="s">
        <v>69</v>
      </c>
      <c s="37">
        <v>580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25.5">
      <c r="A169" s="35" t="s">
        <v>57</v>
      </c>
      <c r="E169" s="39" t="s">
        <v>8371</v>
      </c>
    </row>
    <row r="170" spans="1:5" ht="12.75">
      <c r="A170" s="35" t="s">
        <v>59</v>
      </c>
      <c r="E170" s="40" t="s">
        <v>8260</v>
      </c>
    </row>
    <row r="171" spans="1:5" ht="12.75">
      <c r="A171" t="s">
        <v>60</v>
      </c>
      <c r="E171" s="39" t="s">
        <v>635</v>
      </c>
    </row>
    <row r="172" spans="1:16" ht="12.75">
      <c r="A172" t="s">
        <v>50</v>
      </c>
      <c s="34" t="s">
        <v>231</v>
      </c>
      <c s="34" t="s">
        <v>1943</v>
      </c>
      <c s="35" t="s">
        <v>5</v>
      </c>
      <c s="6" t="s">
        <v>1944</v>
      </c>
      <c s="36" t="s">
        <v>69</v>
      </c>
      <c s="37">
        <v>60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8372</v>
      </c>
    </row>
    <row r="174" spans="1:5" ht="12.75">
      <c r="A174" s="35" t="s">
        <v>59</v>
      </c>
      <c r="E174" s="40" t="s">
        <v>8260</v>
      </c>
    </row>
    <row r="175" spans="1:5" ht="12.75">
      <c r="A175" t="s">
        <v>60</v>
      </c>
      <c r="E175" s="39" t="s">
        <v>635</v>
      </c>
    </row>
    <row r="176" spans="1:16" ht="12.75">
      <c r="A176" t="s">
        <v>50</v>
      </c>
      <c s="34" t="s">
        <v>232</v>
      </c>
      <c s="34" t="s">
        <v>1945</v>
      </c>
      <c s="35" t="s">
        <v>5</v>
      </c>
      <c s="6" t="s">
        <v>1946</v>
      </c>
      <c s="36" t="s">
        <v>69</v>
      </c>
      <c s="37">
        <v>1655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25.5">
      <c r="A177" s="35" t="s">
        <v>57</v>
      </c>
      <c r="E177" s="39" t="s">
        <v>8373</v>
      </c>
    </row>
    <row r="178" spans="1:5" ht="12.75">
      <c r="A178" s="35" t="s">
        <v>59</v>
      </c>
      <c r="E178" s="40" t="s">
        <v>8260</v>
      </c>
    </row>
    <row r="179" spans="1:5" ht="12.75">
      <c r="A179" t="s">
        <v>60</v>
      </c>
      <c r="E179" s="39" t="s">
        <v>635</v>
      </c>
    </row>
    <row r="180" spans="1:16" ht="12.75">
      <c r="A180" t="s">
        <v>50</v>
      </c>
      <c s="34" t="s">
        <v>233</v>
      </c>
      <c s="34" t="s">
        <v>8374</v>
      </c>
      <c s="35" t="s">
        <v>5</v>
      </c>
      <c s="6" t="s">
        <v>8375</v>
      </c>
      <c s="36" t="s">
        <v>69</v>
      </c>
      <c s="37">
        <v>115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8376</v>
      </c>
    </row>
    <row r="182" spans="1:5" ht="12.75">
      <c r="A182" s="35" t="s">
        <v>59</v>
      </c>
      <c r="E182" s="40" t="s">
        <v>8260</v>
      </c>
    </row>
    <row r="183" spans="1:5" ht="12.75">
      <c r="A183" t="s">
        <v>60</v>
      </c>
      <c r="E183" s="39" t="s">
        <v>635</v>
      </c>
    </row>
    <row r="184" spans="1:16" ht="25.5">
      <c r="A184" t="s">
        <v>50</v>
      </c>
      <c s="34" t="s">
        <v>293</v>
      </c>
      <c s="34" t="s">
        <v>7753</v>
      </c>
      <c s="35" t="s">
        <v>5</v>
      </c>
      <c s="6" t="s">
        <v>7754</v>
      </c>
      <c s="36" t="s">
        <v>69</v>
      </c>
      <c s="37">
        <v>50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8377</v>
      </c>
    </row>
    <row r="186" spans="1:5" ht="12.75">
      <c r="A186" s="35" t="s">
        <v>59</v>
      </c>
      <c r="E186" s="40" t="s">
        <v>8260</v>
      </c>
    </row>
    <row r="187" spans="1:5" ht="12.75">
      <c r="A187" t="s">
        <v>60</v>
      </c>
      <c r="E187" s="39" t="s">
        <v>635</v>
      </c>
    </row>
    <row r="188" spans="1:16" ht="12.75">
      <c r="A188" t="s">
        <v>50</v>
      </c>
      <c s="34" t="s">
        <v>296</v>
      </c>
      <c s="34" t="s">
        <v>8265</v>
      </c>
      <c s="35" t="s">
        <v>5</v>
      </c>
      <c s="6" t="s">
        <v>8378</v>
      </c>
      <c s="36" t="s">
        <v>69</v>
      </c>
      <c s="37">
        <v>25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8379</v>
      </c>
    </row>
    <row r="190" spans="1:5" ht="12.75">
      <c r="A190" s="35" t="s">
        <v>59</v>
      </c>
      <c r="E190" s="40" t="s">
        <v>8260</v>
      </c>
    </row>
    <row r="191" spans="1:5" ht="12.75">
      <c r="A191" t="s">
        <v>60</v>
      </c>
      <c r="E191" s="39" t="s">
        <v>635</v>
      </c>
    </row>
    <row r="192" spans="1:16" ht="12.75">
      <c r="A192" t="s">
        <v>50</v>
      </c>
      <c s="34" t="s">
        <v>299</v>
      </c>
      <c s="34" t="s">
        <v>8268</v>
      </c>
      <c s="35" t="s">
        <v>5</v>
      </c>
      <c s="6" t="s">
        <v>8269</v>
      </c>
      <c s="36" t="s">
        <v>69</v>
      </c>
      <c s="37">
        <v>24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8270</v>
      </c>
    </row>
    <row r="194" spans="1:5" ht="12.75">
      <c r="A194" s="35" t="s">
        <v>59</v>
      </c>
      <c r="E194" s="40" t="s">
        <v>5</v>
      </c>
    </row>
    <row r="195" spans="1:5" ht="12.75">
      <c r="A195" t="s">
        <v>60</v>
      </c>
      <c r="E195" s="39" t="s">
        <v>635</v>
      </c>
    </row>
    <row r="196" spans="1:16" ht="25.5">
      <c r="A196" t="s">
        <v>50</v>
      </c>
      <c s="34" t="s">
        <v>302</v>
      </c>
      <c s="34" t="s">
        <v>765</v>
      </c>
      <c s="35" t="s">
        <v>5</v>
      </c>
      <c s="6" t="s">
        <v>766</v>
      </c>
      <c s="36" t="s">
        <v>79</v>
      </c>
      <c s="37">
        <v>22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8272</v>
      </c>
    </row>
    <row r="199" spans="1:5" ht="12.75">
      <c r="A199" t="s">
        <v>60</v>
      </c>
      <c r="E199" s="39" t="s">
        <v>635</v>
      </c>
    </row>
    <row r="200" spans="1:16" ht="25.5">
      <c r="A200" t="s">
        <v>50</v>
      </c>
      <c s="34" t="s">
        <v>305</v>
      </c>
      <c s="34" t="s">
        <v>265</v>
      </c>
      <c s="35" t="s">
        <v>5</v>
      </c>
      <c s="6" t="s">
        <v>266</v>
      </c>
      <c s="36" t="s">
        <v>79</v>
      </c>
      <c s="37">
        <v>46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8272</v>
      </c>
    </row>
    <row r="203" spans="1:5" ht="12.75">
      <c r="A203" t="s">
        <v>60</v>
      </c>
      <c r="E203" s="39" t="s">
        <v>635</v>
      </c>
    </row>
    <row r="204" spans="1:16" ht="25.5">
      <c r="A204" t="s">
        <v>50</v>
      </c>
      <c s="34" t="s">
        <v>308</v>
      </c>
      <c s="34" t="s">
        <v>7758</v>
      </c>
      <c s="35" t="s">
        <v>5</v>
      </c>
      <c s="6" t="s">
        <v>7759</v>
      </c>
      <c s="36" t="s">
        <v>79</v>
      </c>
      <c s="37">
        <v>18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8272</v>
      </c>
    </row>
    <row r="207" spans="1:5" ht="12.75">
      <c r="A207" t="s">
        <v>60</v>
      </c>
      <c r="E207" s="39" t="s">
        <v>635</v>
      </c>
    </row>
    <row r="208" spans="1:16" ht="25.5">
      <c r="A208" t="s">
        <v>50</v>
      </c>
      <c s="34" t="s">
        <v>311</v>
      </c>
      <c s="34" t="s">
        <v>8380</v>
      </c>
      <c s="35" t="s">
        <v>5</v>
      </c>
      <c s="6" t="s">
        <v>8381</v>
      </c>
      <c s="36" t="s">
        <v>79</v>
      </c>
      <c s="37">
        <v>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70</v>
      </c>
      <c>
        <f>(M208*21)/100</f>
      </c>
      <c t="s">
        <v>28</v>
      </c>
    </row>
    <row r="209" spans="1:5" ht="12.75">
      <c r="A209" s="35" t="s">
        <v>57</v>
      </c>
      <c r="E209" s="39" t="s">
        <v>5</v>
      </c>
    </row>
    <row r="210" spans="1:5" ht="12.75">
      <c r="A210" s="35" t="s">
        <v>59</v>
      </c>
      <c r="E210" s="40" t="s">
        <v>8272</v>
      </c>
    </row>
    <row r="211" spans="1:5" ht="12.75">
      <c r="A211" t="s">
        <v>60</v>
      </c>
      <c r="E211" s="39" t="s">
        <v>635</v>
      </c>
    </row>
    <row r="212" spans="1:16" ht="12.75">
      <c r="A212" t="s">
        <v>50</v>
      </c>
      <c s="34" t="s">
        <v>314</v>
      </c>
      <c s="34" t="s">
        <v>8382</v>
      </c>
      <c s="35" t="s">
        <v>5</v>
      </c>
      <c s="6" t="s">
        <v>8383</v>
      </c>
      <c s="36" t="s">
        <v>79</v>
      </c>
      <c s="37">
        <v>120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70</v>
      </c>
      <c>
        <f>(M212*21)/100</f>
      </c>
      <c t="s">
        <v>28</v>
      </c>
    </row>
    <row r="213" spans="1:5" ht="12.75">
      <c r="A213" s="35" t="s">
        <v>57</v>
      </c>
      <c r="E213" s="39" t="s">
        <v>5</v>
      </c>
    </row>
    <row r="214" spans="1:5" ht="12.75">
      <c r="A214" s="35" t="s">
        <v>59</v>
      </c>
      <c r="E214" s="40" t="s">
        <v>8272</v>
      </c>
    </row>
    <row r="215" spans="1:5" ht="12.75">
      <c r="A215" t="s">
        <v>60</v>
      </c>
      <c r="E215" s="39" t="s">
        <v>635</v>
      </c>
    </row>
    <row r="216" spans="1:16" ht="12.75">
      <c r="A216" t="s">
        <v>50</v>
      </c>
      <c s="34" t="s">
        <v>317</v>
      </c>
      <c s="34" t="s">
        <v>168</v>
      </c>
      <c s="35" t="s">
        <v>5</v>
      </c>
      <c s="6" t="s">
        <v>169</v>
      </c>
      <c s="36" t="s">
        <v>69</v>
      </c>
      <c s="37">
        <v>2589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70</v>
      </c>
      <c>
        <f>(M216*21)/100</f>
      </c>
      <c t="s">
        <v>28</v>
      </c>
    </row>
    <row r="217" spans="1:5" ht="12.75">
      <c r="A217" s="35" t="s">
        <v>57</v>
      </c>
      <c r="E217" s="39" t="s">
        <v>5</v>
      </c>
    </row>
    <row r="218" spans="1:5" ht="12.75">
      <c r="A218" s="35" t="s">
        <v>59</v>
      </c>
      <c r="E218" s="40" t="s">
        <v>8272</v>
      </c>
    </row>
    <row r="219" spans="1:5" ht="12.75">
      <c r="A219" t="s">
        <v>60</v>
      </c>
      <c r="E219" s="39" t="s">
        <v>635</v>
      </c>
    </row>
    <row r="220" spans="1:16" ht="12.75">
      <c r="A220" t="s">
        <v>50</v>
      </c>
      <c s="34" t="s">
        <v>320</v>
      </c>
      <c s="34" t="s">
        <v>170</v>
      </c>
      <c s="35" t="s">
        <v>5</v>
      </c>
      <c s="6" t="s">
        <v>171</v>
      </c>
      <c s="36" t="s">
        <v>79</v>
      </c>
      <c s="37">
        <v>116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70</v>
      </c>
      <c>
        <f>(M220*21)/100</f>
      </c>
      <c t="s">
        <v>28</v>
      </c>
    </row>
    <row r="221" spans="1:5" ht="12.75">
      <c r="A221" s="35" t="s">
        <v>57</v>
      </c>
      <c r="E221" s="39" t="s">
        <v>5</v>
      </c>
    </row>
    <row r="222" spans="1:5" ht="12.75">
      <c r="A222" s="35" t="s">
        <v>59</v>
      </c>
      <c r="E222" s="40" t="s">
        <v>8272</v>
      </c>
    </row>
    <row r="223" spans="1:5" ht="12.75">
      <c r="A223" t="s">
        <v>60</v>
      </c>
      <c r="E223" s="39" t="s">
        <v>635</v>
      </c>
    </row>
    <row r="224" spans="1:16" ht="12.75">
      <c r="A224" t="s">
        <v>50</v>
      </c>
      <c s="34" t="s">
        <v>323</v>
      </c>
      <c s="34" t="s">
        <v>8278</v>
      </c>
      <c s="35" t="s">
        <v>5</v>
      </c>
      <c s="6" t="s">
        <v>8279</v>
      </c>
      <c s="36" t="s">
        <v>69</v>
      </c>
      <c s="37">
        <v>480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70</v>
      </c>
      <c>
        <f>(M224*21)/100</f>
      </c>
      <c t="s">
        <v>28</v>
      </c>
    </row>
    <row r="225" spans="1:5" ht="12.75">
      <c r="A225" s="35" t="s">
        <v>57</v>
      </c>
      <c r="E225" s="39" t="s">
        <v>5</v>
      </c>
    </row>
    <row r="226" spans="1:5" ht="12.75">
      <c r="A226" s="35" t="s">
        <v>59</v>
      </c>
      <c r="E226" s="40" t="s">
        <v>5</v>
      </c>
    </row>
    <row r="227" spans="1:5" ht="12.75">
      <c r="A227" t="s">
        <v>60</v>
      </c>
      <c r="E227" s="39" t="s">
        <v>635</v>
      </c>
    </row>
    <row r="228" spans="1:16" ht="12.75">
      <c r="A228" t="s">
        <v>50</v>
      </c>
      <c s="34" t="s">
        <v>327</v>
      </c>
      <c s="34" t="s">
        <v>8278</v>
      </c>
      <c s="35" t="s">
        <v>51</v>
      </c>
      <c s="6" t="s">
        <v>8279</v>
      </c>
      <c s="36" t="s">
        <v>69</v>
      </c>
      <c s="37">
        <v>14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70</v>
      </c>
      <c>
        <f>(M228*21)/100</f>
      </c>
      <c t="s">
        <v>28</v>
      </c>
    </row>
    <row r="229" spans="1:5" ht="12.75">
      <c r="A229" s="35" t="s">
        <v>57</v>
      </c>
      <c r="E229" s="39" t="s">
        <v>5</v>
      </c>
    </row>
    <row r="230" spans="1:5" ht="12.75">
      <c r="A230" s="35" t="s">
        <v>59</v>
      </c>
      <c r="E230" s="40" t="s">
        <v>5</v>
      </c>
    </row>
    <row r="231" spans="1:5" ht="12.75">
      <c r="A231" t="s">
        <v>60</v>
      </c>
      <c r="E231" s="39" t="s">
        <v>635</v>
      </c>
    </row>
    <row r="232" spans="1:16" ht="25.5">
      <c r="A232" t="s">
        <v>50</v>
      </c>
      <c s="34" t="s">
        <v>330</v>
      </c>
      <c s="34" t="s">
        <v>8384</v>
      </c>
      <c s="35" t="s">
        <v>5</v>
      </c>
      <c s="6" t="s">
        <v>8385</v>
      </c>
      <c s="36" t="s">
        <v>79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70</v>
      </c>
      <c>
        <f>(M232*21)/100</f>
      </c>
      <c t="s">
        <v>28</v>
      </c>
    </row>
    <row r="233" spans="1:5" ht="12.75">
      <c r="A233" s="35" t="s">
        <v>57</v>
      </c>
      <c r="E233" s="39" t="s">
        <v>5</v>
      </c>
    </row>
    <row r="234" spans="1:5" ht="12.75">
      <c r="A234" s="35" t="s">
        <v>59</v>
      </c>
      <c r="E234" s="40" t="s">
        <v>5</v>
      </c>
    </row>
    <row r="235" spans="1:5" ht="12.75">
      <c r="A235" t="s">
        <v>60</v>
      </c>
      <c r="E235" s="39" t="s">
        <v>635</v>
      </c>
    </row>
    <row r="236" spans="1:16" ht="12.75">
      <c r="A236" t="s">
        <v>50</v>
      </c>
      <c s="34" t="s">
        <v>333</v>
      </c>
      <c s="34" t="s">
        <v>8386</v>
      </c>
      <c s="35" t="s">
        <v>5</v>
      </c>
      <c s="6" t="s">
        <v>8387</v>
      </c>
      <c s="36" t="s">
        <v>79</v>
      </c>
      <c s="37">
        <v>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70</v>
      </c>
      <c>
        <f>(M236*21)/100</f>
      </c>
      <c t="s">
        <v>28</v>
      </c>
    </row>
    <row r="237" spans="1:5" ht="12.75">
      <c r="A237" s="35" t="s">
        <v>57</v>
      </c>
      <c r="E237" s="39" t="s">
        <v>5</v>
      </c>
    </row>
    <row r="238" spans="1:5" ht="12.75">
      <c r="A238" s="35" t="s">
        <v>59</v>
      </c>
      <c r="E238" s="40" t="s">
        <v>5</v>
      </c>
    </row>
    <row r="239" spans="1:5" ht="12.75">
      <c r="A239" t="s">
        <v>60</v>
      </c>
      <c r="E239" s="39" t="s">
        <v>635</v>
      </c>
    </row>
    <row r="240" spans="1:16" ht="25.5">
      <c r="A240" t="s">
        <v>50</v>
      </c>
      <c s="34" t="s">
        <v>336</v>
      </c>
      <c s="34" t="s">
        <v>8388</v>
      </c>
      <c s="35" t="s">
        <v>5</v>
      </c>
      <c s="6" t="s">
        <v>8389</v>
      </c>
      <c s="36" t="s">
        <v>79</v>
      </c>
      <c s="37">
        <v>11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70</v>
      </c>
      <c>
        <f>(M240*21)/100</f>
      </c>
      <c t="s">
        <v>28</v>
      </c>
    </row>
    <row r="241" spans="1:5" ht="12.75">
      <c r="A241" s="35" t="s">
        <v>57</v>
      </c>
      <c r="E241" s="39" t="s">
        <v>8390</v>
      </c>
    </row>
    <row r="242" spans="1:5" ht="12.75">
      <c r="A242" s="35" t="s">
        <v>59</v>
      </c>
      <c r="E242" s="40" t="s">
        <v>8391</v>
      </c>
    </row>
    <row r="243" spans="1:5" ht="12.75">
      <c r="A243" t="s">
        <v>60</v>
      </c>
      <c r="E243" s="39" t="s">
        <v>635</v>
      </c>
    </row>
    <row r="244" spans="1:16" ht="12.75">
      <c r="A244" t="s">
        <v>50</v>
      </c>
      <c s="34" t="s">
        <v>339</v>
      </c>
      <c s="34" t="s">
        <v>8392</v>
      </c>
      <c s="35" t="s">
        <v>5</v>
      </c>
      <c s="6" t="s">
        <v>8393</v>
      </c>
      <c s="36" t="s">
        <v>79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70</v>
      </c>
      <c>
        <f>(M244*21)/100</f>
      </c>
      <c t="s">
        <v>28</v>
      </c>
    </row>
    <row r="245" spans="1:5" ht="12.75">
      <c r="A245" s="35" t="s">
        <v>57</v>
      </c>
      <c r="E245" s="39" t="s">
        <v>5</v>
      </c>
    </row>
    <row r="246" spans="1:5" ht="12.75">
      <c r="A246" s="35" t="s">
        <v>59</v>
      </c>
      <c r="E246" s="40" t="s">
        <v>5</v>
      </c>
    </row>
    <row r="247" spans="1:5" ht="12.75">
      <c r="A247" t="s">
        <v>60</v>
      </c>
      <c r="E247" s="39" t="s">
        <v>635</v>
      </c>
    </row>
    <row r="248" spans="1:16" ht="12.75">
      <c r="A248" t="s">
        <v>50</v>
      </c>
      <c s="34" t="s">
        <v>342</v>
      </c>
      <c s="34" t="s">
        <v>8394</v>
      </c>
      <c s="35" t="s">
        <v>5</v>
      </c>
      <c s="6" t="s">
        <v>8395</v>
      </c>
      <c s="36" t="s">
        <v>79</v>
      </c>
      <c s="37">
        <v>40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70</v>
      </c>
      <c>
        <f>(M248*21)/100</f>
      </c>
      <c t="s">
        <v>28</v>
      </c>
    </row>
    <row r="249" spans="1:5" ht="12.75">
      <c r="A249" s="35" t="s">
        <v>57</v>
      </c>
      <c r="E249" s="39" t="s">
        <v>5</v>
      </c>
    </row>
    <row r="250" spans="1:5" ht="12.75">
      <c r="A250" s="35" t="s">
        <v>59</v>
      </c>
      <c r="E250" s="40" t="s">
        <v>5</v>
      </c>
    </row>
    <row r="251" spans="1:5" ht="12.75">
      <c r="A251" t="s">
        <v>60</v>
      </c>
      <c r="E251" s="39" t="s">
        <v>635</v>
      </c>
    </row>
    <row r="252" spans="1:16" ht="12.75">
      <c r="A252" t="s">
        <v>50</v>
      </c>
      <c s="34" t="s">
        <v>343</v>
      </c>
      <c s="34" t="s">
        <v>8396</v>
      </c>
      <c s="35" t="s">
        <v>5</v>
      </c>
      <c s="6" t="s">
        <v>8397</v>
      </c>
      <c s="36" t="s">
        <v>79</v>
      </c>
      <c s="37">
        <v>25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70</v>
      </c>
      <c>
        <f>(M252*21)/100</f>
      </c>
      <c t="s">
        <v>28</v>
      </c>
    </row>
    <row r="253" spans="1:5" ht="12.75">
      <c r="A253" s="35" t="s">
        <v>57</v>
      </c>
      <c r="E253" s="39" t="s">
        <v>5</v>
      </c>
    </row>
    <row r="254" spans="1:5" ht="12.75">
      <c r="A254" s="35" t="s">
        <v>59</v>
      </c>
      <c r="E254" s="40" t="s">
        <v>5</v>
      </c>
    </row>
    <row r="255" spans="1:5" ht="12.75">
      <c r="A255" t="s">
        <v>60</v>
      </c>
      <c r="E255" s="39" t="s">
        <v>635</v>
      </c>
    </row>
    <row r="256" spans="1:16" ht="12.75">
      <c r="A256" t="s">
        <v>50</v>
      </c>
      <c s="34" t="s">
        <v>346</v>
      </c>
      <c s="34" t="s">
        <v>8398</v>
      </c>
      <c s="35" t="s">
        <v>5</v>
      </c>
      <c s="6" t="s">
        <v>8399</v>
      </c>
      <c s="36" t="s">
        <v>79</v>
      </c>
      <c s="37">
        <v>46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70</v>
      </c>
      <c>
        <f>(M256*21)/100</f>
      </c>
      <c t="s">
        <v>28</v>
      </c>
    </row>
    <row r="257" spans="1:5" ht="12.75">
      <c r="A257" s="35" t="s">
        <v>57</v>
      </c>
      <c r="E257" s="39" t="s">
        <v>5</v>
      </c>
    </row>
    <row r="258" spans="1:5" ht="12.75">
      <c r="A258" s="35" t="s">
        <v>59</v>
      </c>
      <c r="E258" s="40" t="s">
        <v>5</v>
      </c>
    </row>
    <row r="259" spans="1:5" ht="12.75">
      <c r="A259" t="s">
        <v>60</v>
      </c>
      <c r="E259" s="39" t="s">
        <v>635</v>
      </c>
    </row>
    <row r="260" spans="1:16" ht="12.75">
      <c r="A260" t="s">
        <v>50</v>
      </c>
      <c s="34" t="s">
        <v>349</v>
      </c>
      <c s="34" t="s">
        <v>8400</v>
      </c>
      <c s="35" t="s">
        <v>5</v>
      </c>
      <c s="6" t="s">
        <v>8401</v>
      </c>
      <c s="36" t="s">
        <v>79</v>
      </c>
      <c s="37">
        <v>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70</v>
      </c>
      <c>
        <f>(M260*21)/100</f>
      </c>
      <c t="s">
        <v>28</v>
      </c>
    </row>
    <row r="261" spans="1:5" ht="12.75">
      <c r="A261" s="35" t="s">
        <v>57</v>
      </c>
      <c r="E261" s="39" t="s">
        <v>5</v>
      </c>
    </row>
    <row r="262" spans="1:5" ht="12.75">
      <c r="A262" s="35" t="s">
        <v>59</v>
      </c>
      <c r="E262" s="40" t="s">
        <v>5</v>
      </c>
    </row>
    <row r="263" spans="1:5" ht="12.75">
      <c r="A263" t="s">
        <v>60</v>
      </c>
      <c r="E263" s="39" t="s">
        <v>635</v>
      </c>
    </row>
    <row r="264" spans="1:16" ht="12.75">
      <c r="A264" t="s">
        <v>50</v>
      </c>
      <c s="34" t="s">
        <v>352</v>
      </c>
      <c s="34" t="s">
        <v>8314</v>
      </c>
      <c s="35" t="s">
        <v>5</v>
      </c>
      <c s="6" t="s">
        <v>8315</v>
      </c>
      <c s="36" t="s">
        <v>79</v>
      </c>
      <c s="37">
        <v>8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70</v>
      </c>
      <c>
        <f>(M264*21)/100</f>
      </c>
      <c t="s">
        <v>28</v>
      </c>
    </row>
    <row r="265" spans="1:5" ht="12.75">
      <c r="A265" s="35" t="s">
        <v>57</v>
      </c>
      <c r="E265" s="39" t="s">
        <v>5</v>
      </c>
    </row>
    <row r="266" spans="1:5" ht="12.75">
      <c r="A266" s="35" t="s">
        <v>59</v>
      </c>
      <c r="E266" s="40" t="s">
        <v>5</v>
      </c>
    </row>
    <row r="267" spans="1:5" ht="12.75">
      <c r="A267" t="s">
        <v>60</v>
      </c>
      <c r="E267" s="39" t="s">
        <v>635</v>
      </c>
    </row>
    <row r="268" spans="1:16" ht="12.75">
      <c r="A268" t="s">
        <v>50</v>
      </c>
      <c s="34" t="s">
        <v>355</v>
      </c>
      <c s="34" t="s">
        <v>8314</v>
      </c>
      <c s="35" t="s">
        <v>51</v>
      </c>
      <c s="6" t="s">
        <v>8315</v>
      </c>
      <c s="36" t="s">
        <v>79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70</v>
      </c>
      <c>
        <f>(M268*21)/100</f>
      </c>
      <c t="s">
        <v>28</v>
      </c>
    </row>
    <row r="269" spans="1:5" ht="12.75">
      <c r="A269" s="35" t="s">
        <v>57</v>
      </c>
      <c r="E269" s="39" t="s">
        <v>8316</v>
      </c>
    </row>
    <row r="270" spans="1:5" ht="12.75">
      <c r="A270" s="35" t="s">
        <v>59</v>
      </c>
      <c r="E270" s="40" t="s">
        <v>5</v>
      </c>
    </row>
    <row r="271" spans="1:5" ht="12.75">
      <c r="A271" t="s">
        <v>60</v>
      </c>
      <c r="E271" s="39" t="s">
        <v>635</v>
      </c>
    </row>
    <row r="272" spans="1:16" ht="12.75">
      <c r="A272" t="s">
        <v>50</v>
      </c>
      <c s="34" t="s">
        <v>358</v>
      </c>
      <c s="34" t="s">
        <v>8402</v>
      </c>
      <c s="35" t="s">
        <v>5</v>
      </c>
      <c s="6" t="s">
        <v>8403</v>
      </c>
      <c s="36" t="s">
        <v>79</v>
      </c>
      <c s="37">
        <v>8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70</v>
      </c>
      <c>
        <f>(M272*21)/100</f>
      </c>
      <c t="s">
        <v>28</v>
      </c>
    </row>
    <row r="273" spans="1:5" ht="12.75">
      <c r="A273" s="35" t="s">
        <v>57</v>
      </c>
      <c r="E273" s="39" t="s">
        <v>5</v>
      </c>
    </row>
    <row r="274" spans="1:5" ht="12.75">
      <c r="A274" s="35" t="s">
        <v>59</v>
      </c>
      <c r="E274" s="40" t="s">
        <v>5</v>
      </c>
    </row>
    <row r="275" spans="1:5" ht="12.75">
      <c r="A275" t="s">
        <v>60</v>
      </c>
      <c r="E275" s="39" t="s">
        <v>635</v>
      </c>
    </row>
    <row r="276" spans="1:16" ht="38.25">
      <c r="A276" t="s">
        <v>50</v>
      </c>
      <c s="34" t="s">
        <v>364</v>
      </c>
      <c s="34" t="s">
        <v>8404</v>
      </c>
      <c s="35" t="s">
        <v>5</v>
      </c>
      <c s="6" t="s">
        <v>8405</v>
      </c>
      <c s="36" t="s">
        <v>79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1231</v>
      </c>
      <c>
        <f>(M276*21)/100</f>
      </c>
      <c t="s">
        <v>28</v>
      </c>
    </row>
    <row r="277" spans="1:5" ht="12.75">
      <c r="A277" s="35" t="s">
        <v>57</v>
      </c>
      <c r="E277" s="39" t="s">
        <v>8406</v>
      </c>
    </row>
    <row r="278" spans="1:5" ht="12.75">
      <c r="A278" s="35" t="s">
        <v>59</v>
      </c>
      <c r="E278" s="40" t="s">
        <v>5</v>
      </c>
    </row>
    <row r="279" spans="1:5" ht="12.75">
      <c r="A279" t="s">
        <v>60</v>
      </c>
      <c r="E279" s="39" t="s">
        <v>635</v>
      </c>
    </row>
    <row r="280" spans="1:16" ht="38.25">
      <c r="A280" t="s">
        <v>50</v>
      </c>
      <c s="34" t="s">
        <v>367</v>
      </c>
      <c s="34" t="s">
        <v>8407</v>
      </c>
      <c s="35" t="s">
        <v>5</v>
      </c>
      <c s="6" t="s">
        <v>8408</v>
      </c>
      <c s="36" t="s">
        <v>79</v>
      </c>
      <c s="37">
        <v>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1231</v>
      </c>
      <c>
        <f>(M280*21)/100</f>
      </c>
      <c t="s">
        <v>28</v>
      </c>
    </row>
    <row r="281" spans="1:5" ht="12.75">
      <c r="A281" s="35" t="s">
        <v>57</v>
      </c>
      <c r="E281" s="39" t="s">
        <v>8409</v>
      </c>
    </row>
    <row r="282" spans="1:5" ht="12.75">
      <c r="A282" s="35" t="s">
        <v>59</v>
      </c>
      <c r="E282" s="40" t="s">
        <v>5</v>
      </c>
    </row>
    <row r="283" spans="1:5" ht="12.75">
      <c r="A283" t="s">
        <v>60</v>
      </c>
      <c r="E283" s="39" t="s">
        <v>635</v>
      </c>
    </row>
    <row r="284" spans="1:16" ht="12.75">
      <c r="A284" t="s">
        <v>50</v>
      </c>
      <c s="34" t="s">
        <v>370</v>
      </c>
      <c s="34" t="s">
        <v>8339</v>
      </c>
      <c s="35" t="s">
        <v>5</v>
      </c>
      <c s="6" t="s">
        <v>8340</v>
      </c>
      <c s="36" t="s">
        <v>79</v>
      </c>
      <c s="37">
        <v>14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70</v>
      </c>
      <c>
        <f>(M284*21)/100</f>
      </c>
      <c t="s">
        <v>28</v>
      </c>
    </row>
    <row r="285" spans="1:5" ht="12.75">
      <c r="A285" s="35" t="s">
        <v>57</v>
      </c>
      <c r="E285" s="39" t="s">
        <v>8410</v>
      </c>
    </row>
    <row r="286" spans="1:5" ht="12.75">
      <c r="A286" s="35" t="s">
        <v>59</v>
      </c>
      <c r="E286" s="40" t="s">
        <v>5</v>
      </c>
    </row>
    <row r="287" spans="1:5" ht="12.75">
      <c r="A287" t="s">
        <v>60</v>
      </c>
      <c r="E287" s="39" t="s">
        <v>635</v>
      </c>
    </row>
    <row r="288" spans="1:16" ht="12.75">
      <c r="A288" t="s">
        <v>50</v>
      </c>
      <c s="34" t="s">
        <v>373</v>
      </c>
      <c s="34" t="s">
        <v>8411</v>
      </c>
      <c s="35" t="s">
        <v>5</v>
      </c>
      <c s="6" t="s">
        <v>8412</v>
      </c>
      <c s="36" t="s">
        <v>79</v>
      </c>
      <c s="37">
        <v>14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70</v>
      </c>
      <c>
        <f>(M288*21)/100</f>
      </c>
      <c t="s">
        <v>28</v>
      </c>
    </row>
    <row r="289" spans="1:5" ht="12.75">
      <c r="A289" s="35" t="s">
        <v>57</v>
      </c>
      <c r="E289" s="39" t="s">
        <v>5</v>
      </c>
    </row>
    <row r="290" spans="1:5" ht="12.75">
      <c r="A290" s="35" t="s">
        <v>59</v>
      </c>
      <c r="E290" s="40" t="s">
        <v>5</v>
      </c>
    </row>
    <row r="291" spans="1:5" ht="12.75">
      <c r="A291" t="s">
        <v>60</v>
      </c>
      <c r="E291" s="39" t="s">
        <v>635</v>
      </c>
    </row>
    <row r="292" spans="1:16" ht="12.75">
      <c r="A292" t="s">
        <v>50</v>
      </c>
      <c s="34" t="s">
        <v>376</v>
      </c>
      <c s="34" t="s">
        <v>8319</v>
      </c>
      <c s="35" t="s">
        <v>5</v>
      </c>
      <c s="6" t="s">
        <v>8320</v>
      </c>
      <c s="36" t="s">
        <v>79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70</v>
      </c>
      <c>
        <f>(M292*21)/100</f>
      </c>
      <c t="s">
        <v>28</v>
      </c>
    </row>
    <row r="293" spans="1:5" ht="12.75">
      <c r="A293" s="35" t="s">
        <v>57</v>
      </c>
      <c r="E293" s="39" t="s">
        <v>5</v>
      </c>
    </row>
    <row r="294" spans="1:5" ht="12.75">
      <c r="A294" s="35" t="s">
        <v>59</v>
      </c>
      <c r="E294" s="40" t="s">
        <v>5</v>
      </c>
    </row>
    <row r="295" spans="1:5" ht="12.75">
      <c r="A295" t="s">
        <v>60</v>
      </c>
      <c r="E295" s="39" t="s">
        <v>635</v>
      </c>
    </row>
    <row r="296" spans="1:16" ht="12.75">
      <c r="A296" t="s">
        <v>50</v>
      </c>
      <c s="34" t="s">
        <v>379</v>
      </c>
      <c s="34" t="s">
        <v>8321</v>
      </c>
      <c s="35" t="s">
        <v>5</v>
      </c>
      <c s="6" t="s">
        <v>8322</v>
      </c>
      <c s="36" t="s">
        <v>79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70</v>
      </c>
      <c>
        <f>(M296*21)/100</f>
      </c>
      <c t="s">
        <v>28</v>
      </c>
    </row>
    <row r="297" spans="1:5" ht="12.75">
      <c r="A297" s="35" t="s">
        <v>57</v>
      </c>
      <c r="E297" s="39" t="s">
        <v>5</v>
      </c>
    </row>
    <row r="298" spans="1:5" ht="12.75">
      <c r="A298" s="35" t="s">
        <v>59</v>
      </c>
      <c r="E298" s="40" t="s">
        <v>5</v>
      </c>
    </row>
    <row r="299" spans="1:5" ht="12.75">
      <c r="A299" t="s">
        <v>60</v>
      </c>
      <c r="E299" s="39" t="s">
        <v>635</v>
      </c>
    </row>
    <row r="300" spans="1:16" ht="25.5">
      <c r="A300" t="s">
        <v>50</v>
      </c>
      <c s="34" t="s">
        <v>382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70</v>
      </c>
      <c>
        <f>(M300*21)/100</f>
      </c>
      <c t="s">
        <v>28</v>
      </c>
    </row>
    <row r="301" spans="1:5" ht="12.75">
      <c r="A301" s="35" t="s">
        <v>57</v>
      </c>
      <c r="E301" s="39" t="s">
        <v>5</v>
      </c>
    </row>
    <row r="302" spans="1:5" ht="12.75">
      <c r="A302" s="35" t="s">
        <v>59</v>
      </c>
      <c r="E302" s="40" t="s">
        <v>5</v>
      </c>
    </row>
    <row r="303" spans="1:5" ht="12.75">
      <c r="A303" t="s">
        <v>60</v>
      </c>
      <c r="E303" s="39" t="s">
        <v>635</v>
      </c>
    </row>
    <row r="304" spans="1:16" ht="38.25">
      <c r="A304" t="s">
        <v>50</v>
      </c>
      <c s="34" t="s">
        <v>385</v>
      </c>
      <c s="34" t="s">
        <v>796</v>
      </c>
      <c s="35" t="s">
        <v>5</v>
      </c>
      <c s="6" t="s">
        <v>797</v>
      </c>
      <c s="36" t="s">
        <v>79</v>
      </c>
      <c s="37">
        <v>17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70</v>
      </c>
      <c>
        <f>(M304*21)/100</f>
      </c>
      <c t="s">
        <v>28</v>
      </c>
    </row>
    <row r="305" spans="1:5" ht="12.75">
      <c r="A305" s="35" t="s">
        <v>57</v>
      </c>
      <c r="E305" s="39" t="s">
        <v>5</v>
      </c>
    </row>
    <row r="306" spans="1:5" ht="12.75">
      <c r="A306" s="35" t="s">
        <v>59</v>
      </c>
      <c r="E306" s="40" t="s">
        <v>5</v>
      </c>
    </row>
    <row r="307" spans="1:5" ht="12.75">
      <c r="A307" t="s">
        <v>60</v>
      </c>
      <c r="E307" s="39" t="s">
        <v>635</v>
      </c>
    </row>
    <row r="308" spans="1:16" ht="25.5">
      <c r="A308" t="s">
        <v>50</v>
      </c>
      <c s="34" t="s">
        <v>388</v>
      </c>
      <c s="34" t="s">
        <v>799</v>
      </c>
      <c s="35" t="s">
        <v>5</v>
      </c>
      <c s="6" t="s">
        <v>800</v>
      </c>
      <c s="36" t="s">
        <v>79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70</v>
      </c>
      <c>
        <f>(M308*21)/100</f>
      </c>
      <c t="s">
        <v>28</v>
      </c>
    </row>
    <row r="309" spans="1:5" ht="12.75">
      <c r="A309" s="35" t="s">
        <v>57</v>
      </c>
      <c r="E309" s="39" t="s">
        <v>5</v>
      </c>
    </row>
    <row r="310" spans="1:5" ht="12.75">
      <c r="A310" s="35" t="s">
        <v>59</v>
      </c>
      <c r="E310" s="40" t="s">
        <v>5</v>
      </c>
    </row>
    <row r="311" spans="1:5" ht="12.75">
      <c r="A311" t="s">
        <v>60</v>
      </c>
      <c r="E311" s="39" t="s">
        <v>635</v>
      </c>
    </row>
    <row r="312" spans="1:16" ht="12.75">
      <c r="A312" t="s">
        <v>50</v>
      </c>
      <c s="34" t="s">
        <v>391</v>
      </c>
      <c s="34" t="s">
        <v>7763</v>
      </c>
      <c s="35" t="s">
        <v>5</v>
      </c>
      <c s="6" t="s">
        <v>7764</v>
      </c>
      <c s="36" t="s">
        <v>79</v>
      </c>
      <c s="37">
        <v>4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70</v>
      </c>
      <c>
        <f>(M312*21)/100</f>
      </c>
      <c t="s">
        <v>28</v>
      </c>
    </row>
    <row r="313" spans="1:5" ht="12.75">
      <c r="A313" s="35" t="s">
        <v>57</v>
      </c>
      <c r="E313" s="39" t="s">
        <v>7824</v>
      </c>
    </row>
    <row r="314" spans="1:5" ht="12.75">
      <c r="A314" s="35" t="s">
        <v>59</v>
      </c>
      <c r="E314" s="40" t="s">
        <v>8413</v>
      </c>
    </row>
    <row r="315" spans="1:5" ht="12.75">
      <c r="A315" t="s">
        <v>60</v>
      </c>
      <c r="E315" s="39" t="s">
        <v>71</v>
      </c>
    </row>
    <row r="316" spans="1:16" ht="12.75">
      <c r="A316" t="s">
        <v>50</v>
      </c>
      <c s="34" t="s">
        <v>394</v>
      </c>
      <c s="34" t="s">
        <v>802</v>
      </c>
      <c s="35" t="s">
        <v>5</v>
      </c>
      <c s="6" t="s">
        <v>803</v>
      </c>
      <c s="36" t="s">
        <v>106</v>
      </c>
      <c s="37">
        <v>60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70</v>
      </c>
      <c>
        <f>(M316*21)/100</f>
      </c>
      <c t="s">
        <v>28</v>
      </c>
    </row>
    <row r="317" spans="1:5" ht="12.75">
      <c r="A317" s="35" t="s">
        <v>57</v>
      </c>
      <c r="E317" s="39" t="s">
        <v>5</v>
      </c>
    </row>
    <row r="318" spans="1:5" ht="12.75">
      <c r="A318" s="35" t="s">
        <v>59</v>
      </c>
      <c r="E318" s="40" t="s">
        <v>5</v>
      </c>
    </row>
    <row r="319" spans="1:5" ht="12.75">
      <c r="A319" t="s">
        <v>60</v>
      </c>
      <c r="E319" s="39" t="s">
        <v>635</v>
      </c>
    </row>
    <row r="320" spans="1:16" ht="12.75">
      <c r="A320" t="s">
        <v>50</v>
      </c>
      <c s="34" t="s">
        <v>395</v>
      </c>
      <c s="34" t="s">
        <v>805</v>
      </c>
      <c s="35" t="s">
        <v>5</v>
      </c>
      <c s="6" t="s">
        <v>806</v>
      </c>
      <c s="36" t="s">
        <v>106</v>
      </c>
      <c s="37">
        <v>24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70</v>
      </c>
      <c>
        <f>(M320*21)/100</f>
      </c>
      <c t="s">
        <v>28</v>
      </c>
    </row>
    <row r="321" spans="1:5" ht="12.75">
      <c r="A321" s="35" t="s">
        <v>57</v>
      </c>
      <c r="E321" s="39" t="s">
        <v>5</v>
      </c>
    </row>
    <row r="322" spans="1:5" ht="12.75">
      <c r="A322" s="35" t="s">
        <v>59</v>
      </c>
      <c r="E322" s="40" t="s">
        <v>5</v>
      </c>
    </row>
    <row r="323" spans="1:5" ht="12.75">
      <c r="A323" t="s">
        <v>60</v>
      </c>
      <c r="E323" s="39" t="s">
        <v>635</v>
      </c>
    </row>
    <row r="324" spans="1:16" ht="12.75">
      <c r="A324" t="s">
        <v>50</v>
      </c>
      <c s="34" t="s">
        <v>396</v>
      </c>
      <c s="34" t="s">
        <v>808</v>
      </c>
      <c s="35" t="s">
        <v>5</v>
      </c>
      <c s="6" t="s">
        <v>809</v>
      </c>
      <c s="36" t="s">
        <v>106</v>
      </c>
      <c s="37">
        <v>16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70</v>
      </c>
      <c>
        <f>(M324*21)/100</f>
      </c>
      <c t="s">
        <v>28</v>
      </c>
    </row>
    <row r="325" spans="1:5" ht="12.75">
      <c r="A325" s="35" t="s">
        <v>57</v>
      </c>
      <c r="E325" s="39" t="s">
        <v>5</v>
      </c>
    </row>
    <row r="326" spans="1:5" ht="12.75">
      <c r="A326" s="35" t="s">
        <v>59</v>
      </c>
      <c r="E326" s="40" t="s">
        <v>5</v>
      </c>
    </row>
    <row r="327" spans="1:5" ht="12.75">
      <c r="A327" t="s">
        <v>60</v>
      </c>
      <c r="E327" s="39" t="s">
        <v>635</v>
      </c>
    </row>
    <row r="328" spans="1:16" ht="12.75">
      <c r="A328" t="s">
        <v>50</v>
      </c>
      <c s="34" t="s">
        <v>399</v>
      </c>
      <c s="34" t="s">
        <v>811</v>
      </c>
      <c s="35" t="s">
        <v>5</v>
      </c>
      <c s="6" t="s">
        <v>812</v>
      </c>
      <c s="36" t="s">
        <v>106</v>
      </c>
      <c s="37">
        <v>12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70</v>
      </c>
      <c>
        <f>(M328*21)/100</f>
      </c>
      <c t="s">
        <v>28</v>
      </c>
    </row>
    <row r="329" spans="1:5" ht="12.75">
      <c r="A329" s="35" t="s">
        <v>57</v>
      </c>
      <c r="E329" s="39" t="s">
        <v>5</v>
      </c>
    </row>
    <row r="330" spans="1:5" ht="12.75">
      <c r="A330" s="35" t="s">
        <v>59</v>
      </c>
      <c r="E330" s="40" t="s">
        <v>5</v>
      </c>
    </row>
    <row r="331" spans="1:5" ht="12.75">
      <c r="A331" t="s">
        <v>60</v>
      </c>
      <c r="E331" s="39" t="s">
        <v>635</v>
      </c>
    </row>
    <row r="332" spans="1:16" ht="12.75">
      <c r="A332" t="s">
        <v>50</v>
      </c>
      <c s="34" t="s">
        <v>400</v>
      </c>
      <c s="34" t="s">
        <v>8414</v>
      </c>
      <c s="35" t="s">
        <v>5</v>
      </c>
      <c s="6" t="s">
        <v>8415</v>
      </c>
      <c s="36" t="s">
        <v>79</v>
      </c>
      <c s="37">
        <v>58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70</v>
      </c>
      <c>
        <f>(M332*21)/100</f>
      </c>
      <c t="s">
        <v>28</v>
      </c>
    </row>
    <row r="333" spans="1:5" ht="12.75">
      <c r="A333" s="35" t="s">
        <v>57</v>
      </c>
      <c r="E333" s="39" t="s">
        <v>5</v>
      </c>
    </row>
    <row r="334" spans="1:5" ht="12.75">
      <c r="A334" s="35" t="s">
        <v>59</v>
      </c>
      <c r="E334" s="40" t="s">
        <v>8288</v>
      </c>
    </row>
    <row r="335" spans="1:5" ht="12.75">
      <c r="A335" t="s">
        <v>60</v>
      </c>
      <c r="E335" s="39" t="s">
        <v>635</v>
      </c>
    </row>
    <row r="336" spans="1:16" ht="12.75">
      <c r="A336" t="s">
        <v>50</v>
      </c>
      <c s="34" t="s">
        <v>401</v>
      </c>
      <c s="34" t="s">
        <v>8416</v>
      </c>
      <c s="35" t="s">
        <v>5</v>
      </c>
      <c s="6" t="s">
        <v>8417</v>
      </c>
      <c s="36" t="s">
        <v>144</v>
      </c>
      <c s="37">
        <v>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70</v>
      </c>
      <c>
        <f>(M336*21)/100</f>
      </c>
      <c t="s">
        <v>28</v>
      </c>
    </row>
    <row r="337" spans="1:5" ht="12.75">
      <c r="A337" s="35" t="s">
        <v>57</v>
      </c>
      <c r="E337" s="39" t="s">
        <v>8418</v>
      </c>
    </row>
    <row r="338" spans="1:5" ht="12.75">
      <c r="A338" s="35" t="s">
        <v>59</v>
      </c>
      <c r="E338" s="40" t="s">
        <v>5</v>
      </c>
    </row>
    <row r="339" spans="1:5" ht="12.75">
      <c r="A339" t="s">
        <v>60</v>
      </c>
      <c r="E339" s="39" t="s">
        <v>635</v>
      </c>
    </row>
    <row r="340" spans="1:16" ht="25.5">
      <c r="A340" t="s">
        <v>50</v>
      </c>
      <c s="34" t="s">
        <v>404</v>
      </c>
      <c s="34" t="s">
        <v>8419</v>
      </c>
      <c s="35" t="s">
        <v>5</v>
      </c>
      <c s="6" t="s">
        <v>8420</v>
      </c>
      <c s="36" t="s">
        <v>79</v>
      </c>
      <c s="37">
        <v>40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70</v>
      </c>
      <c>
        <f>(M340*21)/100</f>
      </c>
      <c t="s">
        <v>28</v>
      </c>
    </row>
    <row r="341" spans="1:5" ht="12.75">
      <c r="A341" s="35" t="s">
        <v>57</v>
      </c>
      <c r="E341" s="39" t="s">
        <v>8421</v>
      </c>
    </row>
    <row r="342" spans="1:5" ht="12.75">
      <c r="A342" s="35" t="s">
        <v>59</v>
      </c>
      <c r="E342" s="40" t="s">
        <v>5</v>
      </c>
    </row>
    <row r="343" spans="1:5" ht="12.75">
      <c r="A343" t="s">
        <v>60</v>
      </c>
      <c r="E343" s="39" t="s">
        <v>635</v>
      </c>
    </row>
    <row r="344" spans="1:16" ht="25.5">
      <c r="A344" t="s">
        <v>50</v>
      </c>
      <c s="34" t="s">
        <v>407</v>
      </c>
      <c s="34" t="s">
        <v>8323</v>
      </c>
      <c s="35" t="s">
        <v>5</v>
      </c>
      <c s="6" t="s">
        <v>8324</v>
      </c>
      <c s="36" t="s">
        <v>69</v>
      </c>
      <c s="37">
        <v>90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56</v>
      </c>
      <c>
        <f>(M344*21)/100</f>
      </c>
      <c t="s">
        <v>28</v>
      </c>
    </row>
    <row r="345" spans="1:5" ht="12.75">
      <c r="A345" s="35" t="s">
        <v>57</v>
      </c>
      <c r="E345" s="39" t="s">
        <v>8325</v>
      </c>
    </row>
    <row r="346" spans="1:5" ht="12.75">
      <c r="A346" s="35" t="s">
        <v>59</v>
      </c>
      <c r="E346" s="40" t="s">
        <v>5</v>
      </c>
    </row>
    <row r="347" spans="1:5" ht="89.25">
      <c r="A347" t="s">
        <v>60</v>
      </c>
      <c r="E347" s="39" t="s">
        <v>8326</v>
      </c>
    </row>
    <row r="348" spans="1:16" ht="25.5">
      <c r="A348" t="s">
        <v>50</v>
      </c>
      <c s="34" t="s">
        <v>410</v>
      </c>
      <c s="34" t="s">
        <v>8422</v>
      </c>
      <c s="35" t="s">
        <v>5</v>
      </c>
      <c s="6" t="s">
        <v>8423</v>
      </c>
      <c s="36" t="s">
        <v>79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56</v>
      </c>
      <c>
        <f>(M348*21)/100</f>
      </c>
      <c t="s">
        <v>28</v>
      </c>
    </row>
    <row r="349" spans="1:5" ht="12.75">
      <c r="A349" s="35" t="s">
        <v>57</v>
      </c>
      <c r="E349" s="39" t="s">
        <v>8424</v>
      </c>
    </row>
    <row r="350" spans="1:5" ht="12.75">
      <c r="A350" s="35" t="s">
        <v>59</v>
      </c>
      <c r="E350" s="40" t="s">
        <v>5</v>
      </c>
    </row>
    <row r="351" spans="1:5" ht="12.75">
      <c r="A351" t="s">
        <v>60</v>
      </c>
      <c r="E351" s="39" t="s">
        <v>8425</v>
      </c>
    </row>
    <row r="352" spans="1:16" ht="25.5">
      <c r="A352" t="s">
        <v>50</v>
      </c>
      <c s="34" t="s">
        <v>413</v>
      </c>
      <c s="34" t="s">
        <v>8426</v>
      </c>
      <c s="35" t="s">
        <v>5</v>
      </c>
      <c s="6" t="s">
        <v>8427</v>
      </c>
      <c s="36" t="s">
        <v>79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56</v>
      </c>
      <c>
        <f>(M352*21)/100</f>
      </c>
      <c t="s">
        <v>28</v>
      </c>
    </row>
    <row r="353" spans="1:5" ht="12.75">
      <c r="A353" s="35" t="s">
        <v>57</v>
      </c>
      <c r="E353" s="39" t="s">
        <v>5</v>
      </c>
    </row>
    <row r="354" spans="1:5" ht="12.75">
      <c r="A354" s="35" t="s">
        <v>59</v>
      </c>
      <c r="E354" s="40" t="s">
        <v>5</v>
      </c>
    </row>
    <row r="355" spans="1:5" ht="140.25">
      <c r="A355" t="s">
        <v>60</v>
      </c>
      <c r="E355" s="39" t="s">
        <v>8428</v>
      </c>
    </row>
    <row r="356" spans="1:16" ht="12.75">
      <c r="A356" t="s">
        <v>50</v>
      </c>
      <c s="34" t="s">
        <v>416</v>
      </c>
      <c s="34" t="s">
        <v>8327</v>
      </c>
      <c s="35" t="s">
        <v>5</v>
      </c>
      <c s="6" t="s">
        <v>8328</v>
      </c>
      <c s="36" t="s">
        <v>1281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56</v>
      </c>
      <c>
        <f>(M356*21)/100</f>
      </c>
      <c t="s">
        <v>28</v>
      </c>
    </row>
    <row r="357" spans="1:5" ht="51">
      <c r="A357" s="35" t="s">
        <v>57</v>
      </c>
      <c r="E357" s="39" t="s">
        <v>8429</v>
      </c>
    </row>
    <row r="358" spans="1:5" ht="12.75">
      <c r="A358" s="35" t="s">
        <v>59</v>
      </c>
      <c r="E358" s="40" t="s">
        <v>5</v>
      </c>
    </row>
    <row r="359" spans="1:5" ht="12.75">
      <c r="A359" t="s">
        <v>60</v>
      </c>
      <c r="E359" s="39" t="s">
        <v>635</v>
      </c>
    </row>
    <row r="360" spans="1:13" ht="12.75">
      <c r="A360" t="s">
        <v>47</v>
      </c>
      <c r="C360" s="31" t="s">
        <v>431</v>
      </c>
      <c r="E360" s="33" t="s">
        <v>8330</v>
      </c>
      <c r="J360" s="32">
        <f>0</f>
      </c>
      <c s="32">
        <f>0</f>
      </c>
      <c s="32">
        <f>0+L361</f>
      </c>
      <c s="32">
        <f>0+M361</f>
      </c>
    </row>
    <row r="361" spans="1:16" ht="12.75">
      <c r="A361" t="s">
        <v>50</v>
      </c>
      <c s="34" t="s">
        <v>422</v>
      </c>
      <c s="34" t="s">
        <v>3384</v>
      </c>
      <c s="35" t="s">
        <v>5</v>
      </c>
      <c s="6" t="s">
        <v>3385</v>
      </c>
      <c s="36" t="s">
        <v>144</v>
      </c>
      <c s="37">
        <v>34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70</v>
      </c>
      <c>
        <f>(M361*21)/100</f>
      </c>
      <c t="s">
        <v>28</v>
      </c>
    </row>
    <row r="362" spans="1:5" ht="12.75">
      <c r="A362" s="35" t="s">
        <v>57</v>
      </c>
      <c r="E362" s="39" t="s">
        <v>5</v>
      </c>
    </row>
    <row r="363" spans="1:5" ht="12.75">
      <c r="A363" s="35" t="s">
        <v>59</v>
      </c>
      <c r="E363" s="40" t="s">
        <v>5</v>
      </c>
    </row>
    <row r="364" spans="1:5" ht="114.75">
      <c r="A364" t="s">
        <v>60</v>
      </c>
      <c r="E364" s="39" t="s">
        <v>2327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8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8331</v>
      </c>
      <c s="41">
        <f>Rekapitulace!C112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8331</v>
      </c>
      <c r="E4" s="26" t="s">
        <v>8332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COUNTIFS(L8:L134,"=0",A8:A134,"P")+COUNTIFS(L8:L134,"",A8:A134,"P")+SUM(Q8:Q134)</f>
      </c>
    </row>
    <row r="8" spans="1:13" ht="12.75">
      <c r="A8" t="s">
        <v>45</v>
      </c>
      <c r="C8" s="28" t="s">
        <v>8432</v>
      </c>
      <c r="E8" s="30" t="s">
        <v>8431</v>
      </c>
      <c r="J8" s="29">
        <f>0+J9+J14+J23+J28+J57</f>
      </c>
      <c s="29">
        <f>0+K9+K14+K23+K28+K57</f>
      </c>
      <c s="29">
        <f>0+L9+L14+L23+L28+L57</f>
      </c>
      <c s="29">
        <f>0+M9+M14+M23+M28+M57</f>
      </c>
    </row>
    <row r="9" spans="1:13" ht="12.75">
      <c r="A9" t="s">
        <v>47</v>
      </c>
      <c r="C9" s="31" t="s">
        <v>97</v>
      </c>
      <c r="E9" s="33" t="s">
        <v>4024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142</v>
      </c>
      <c s="35" t="s">
        <v>5</v>
      </c>
      <c s="6" t="s">
        <v>143</v>
      </c>
      <c s="36" t="s">
        <v>144</v>
      </c>
      <c s="37">
        <v>592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8219</v>
      </c>
    </row>
    <row r="13" spans="1:5" ht="318.75">
      <c r="A13" t="s">
        <v>60</v>
      </c>
      <c r="E13" s="39" t="s">
        <v>1442</v>
      </c>
    </row>
    <row r="14" spans="1:13" ht="12.75">
      <c r="A14" t="s">
        <v>47</v>
      </c>
      <c r="C14" s="31" t="s">
        <v>103</v>
      </c>
      <c r="E14" s="33" t="s">
        <v>8220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50</v>
      </c>
      <c s="34" t="s">
        <v>26</v>
      </c>
      <c s="34" t="s">
        <v>135</v>
      </c>
      <c s="35" t="s">
        <v>136</v>
      </c>
      <c s="6" t="s">
        <v>137</v>
      </c>
      <c s="36" t="s">
        <v>55</v>
      </c>
      <c s="37">
        <v>94.714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25.5">
      <c r="A16" s="35" t="s">
        <v>57</v>
      </c>
      <c r="E16" s="39" t="s">
        <v>58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635</v>
      </c>
    </row>
    <row r="19" spans="1:16" ht="25.5">
      <c r="A19" t="s">
        <v>50</v>
      </c>
      <c s="34" t="s">
        <v>4</v>
      </c>
      <c s="34" t="s">
        <v>62</v>
      </c>
      <c s="35" t="s">
        <v>63</v>
      </c>
      <c s="6" t="s">
        <v>8336</v>
      </c>
      <c s="36" t="s">
        <v>55</v>
      </c>
      <c s="37">
        <v>0.07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</v>
      </c>
      <c>
        <f>(M19*21)/100</f>
      </c>
      <c t="s">
        <v>28</v>
      </c>
    </row>
    <row r="20" spans="1:5" ht="25.5">
      <c r="A20" s="35" t="s">
        <v>57</v>
      </c>
      <c r="E20" s="39" t="s">
        <v>58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635</v>
      </c>
    </row>
    <row r="23" spans="1:13" ht="12.75">
      <c r="A23" t="s">
        <v>47</v>
      </c>
      <c r="C23" s="31" t="s">
        <v>113</v>
      </c>
      <c r="E23" s="33" t="s">
        <v>6940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50</v>
      </c>
      <c s="34" t="s">
        <v>74</v>
      </c>
      <c s="34" t="s">
        <v>147</v>
      </c>
      <c s="35" t="s">
        <v>5</v>
      </c>
      <c s="6" t="s">
        <v>148</v>
      </c>
      <c s="36" t="s">
        <v>144</v>
      </c>
      <c s="37">
        <v>591.96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70</v>
      </c>
      <c>
        <f>(M24*21)/100</f>
      </c>
      <c t="s">
        <v>28</v>
      </c>
    </row>
    <row r="25" spans="1:5" ht="12.75">
      <c r="A25" s="35" t="s">
        <v>57</v>
      </c>
      <c r="E25" s="39" t="s">
        <v>5</v>
      </c>
    </row>
    <row r="26" spans="1:5" ht="12.75">
      <c r="A26" s="35" t="s">
        <v>59</v>
      </c>
      <c r="E26" s="40" t="s">
        <v>5</v>
      </c>
    </row>
    <row r="27" spans="1:5" ht="12.75">
      <c r="A27" t="s">
        <v>60</v>
      </c>
      <c r="E27" s="39" t="s">
        <v>635</v>
      </c>
    </row>
    <row r="28" spans="1:13" ht="12.75">
      <c r="A28" t="s">
        <v>47</v>
      </c>
      <c r="C28" s="31" t="s">
        <v>367</v>
      </c>
      <c r="E28" s="33" t="s">
        <v>829</v>
      </c>
      <c r="J28" s="32">
        <f>0</f>
      </c>
      <c s="32">
        <f>0</f>
      </c>
      <c s="32">
        <f>0+L29+L33+L37+L41+L45+L49+L53</f>
      </c>
      <c s="32">
        <f>0+M29+M33+M37+M41+M45+M49+M53</f>
      </c>
    </row>
    <row r="29" spans="1:16" ht="25.5">
      <c r="A29" t="s">
        <v>50</v>
      </c>
      <c s="34" t="s">
        <v>27</v>
      </c>
      <c s="34" t="s">
        <v>963</v>
      </c>
      <c s="35" t="s">
        <v>5</v>
      </c>
      <c s="6" t="s">
        <v>964</v>
      </c>
      <c s="36" t="s">
        <v>79</v>
      </c>
      <c s="37">
        <v>16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70</v>
      </c>
      <c>
        <f>(M29*21)/100</f>
      </c>
      <c t="s">
        <v>28</v>
      </c>
    </row>
    <row r="30" spans="1:5" ht="12.75">
      <c r="A30" s="35" t="s">
        <v>57</v>
      </c>
      <c r="E30" s="39" t="s">
        <v>8233</v>
      </c>
    </row>
    <row r="31" spans="1:5" ht="12.75">
      <c r="A31" s="35" t="s">
        <v>59</v>
      </c>
      <c r="E31" s="40" t="s">
        <v>5</v>
      </c>
    </row>
    <row r="32" spans="1:5" ht="12.75">
      <c r="A32" t="s">
        <v>60</v>
      </c>
      <c r="E32" s="39" t="s">
        <v>635</v>
      </c>
    </row>
    <row r="33" spans="1:16" ht="12.75">
      <c r="A33" t="s">
        <v>50</v>
      </c>
      <c s="34" t="s">
        <v>65</v>
      </c>
      <c s="34" t="s">
        <v>1481</v>
      </c>
      <c s="35" t="s">
        <v>5</v>
      </c>
      <c s="6" t="s">
        <v>1482</v>
      </c>
      <c s="36" t="s">
        <v>69</v>
      </c>
      <c s="37">
        <v>15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70</v>
      </c>
      <c>
        <f>(M33*21)/100</f>
      </c>
      <c t="s">
        <v>28</v>
      </c>
    </row>
    <row r="34" spans="1:5" ht="25.5">
      <c r="A34" s="35" t="s">
        <v>57</v>
      </c>
      <c r="E34" s="39" t="s">
        <v>8242</v>
      </c>
    </row>
    <row r="35" spans="1:5" ht="12.75">
      <c r="A35" s="35" t="s">
        <v>59</v>
      </c>
      <c r="E35" s="40" t="s">
        <v>5</v>
      </c>
    </row>
    <row r="36" spans="1:5" ht="12.75">
      <c r="A36" t="s">
        <v>60</v>
      </c>
      <c r="E36" s="39" t="s">
        <v>635</v>
      </c>
    </row>
    <row r="37" spans="1:16" ht="12.75">
      <c r="A37" t="s">
        <v>50</v>
      </c>
      <c s="34" t="s">
        <v>82</v>
      </c>
      <c s="34" t="s">
        <v>838</v>
      </c>
      <c s="35" t="s">
        <v>5</v>
      </c>
      <c s="6" t="s">
        <v>839</v>
      </c>
      <c s="36" t="s">
        <v>79</v>
      </c>
      <c s="37">
        <v>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70</v>
      </c>
      <c>
        <f>(M37*21)/100</f>
      </c>
      <c t="s">
        <v>28</v>
      </c>
    </row>
    <row r="38" spans="1:5" ht="12.75">
      <c r="A38" s="35" t="s">
        <v>57</v>
      </c>
      <c r="E38" s="39" t="s">
        <v>5</v>
      </c>
    </row>
    <row r="39" spans="1:5" ht="12.75">
      <c r="A39" s="35" t="s">
        <v>59</v>
      </c>
      <c r="E39" s="40" t="s">
        <v>5</v>
      </c>
    </row>
    <row r="40" spans="1:5" ht="12.75">
      <c r="A40" t="s">
        <v>60</v>
      </c>
      <c r="E40" s="39" t="s">
        <v>635</v>
      </c>
    </row>
    <row r="41" spans="1:16" ht="12.75">
      <c r="A41" t="s">
        <v>50</v>
      </c>
      <c s="34" t="s">
        <v>85</v>
      </c>
      <c s="34" t="s">
        <v>2220</v>
      </c>
      <c s="35" t="s">
        <v>5</v>
      </c>
      <c s="6" t="s">
        <v>2221</v>
      </c>
      <c s="36" t="s">
        <v>151</v>
      </c>
      <c s="37">
        <v>0.4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28</v>
      </c>
    </row>
    <row r="42" spans="1:5" ht="25.5">
      <c r="A42" s="35" t="s">
        <v>57</v>
      </c>
      <c r="E42" s="39" t="s">
        <v>8245</v>
      </c>
    </row>
    <row r="43" spans="1:5" ht="12.75">
      <c r="A43" s="35" t="s">
        <v>59</v>
      </c>
      <c r="E43" s="40" t="s">
        <v>5</v>
      </c>
    </row>
    <row r="44" spans="1:5" ht="12.75">
      <c r="A44" t="s">
        <v>60</v>
      </c>
      <c r="E44" s="39" t="s">
        <v>635</v>
      </c>
    </row>
    <row r="45" spans="1:16" ht="12.75">
      <c r="A45" t="s">
        <v>50</v>
      </c>
      <c s="34" t="s">
        <v>88</v>
      </c>
      <c s="34" t="s">
        <v>840</v>
      </c>
      <c s="35" t="s">
        <v>5</v>
      </c>
      <c s="6" t="s">
        <v>841</v>
      </c>
      <c s="36" t="s">
        <v>151</v>
      </c>
      <c s="37">
        <v>0.4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28</v>
      </c>
    </row>
    <row r="46" spans="1:5" ht="12.75">
      <c r="A46" s="35" t="s">
        <v>57</v>
      </c>
      <c r="E46" s="39" t="s">
        <v>8246</v>
      </c>
    </row>
    <row r="47" spans="1:5" ht="12.75">
      <c r="A47" s="35" t="s">
        <v>59</v>
      </c>
      <c r="E47" s="40" t="s">
        <v>5</v>
      </c>
    </row>
    <row r="48" spans="1:5" ht="12.75">
      <c r="A48" t="s">
        <v>60</v>
      </c>
      <c r="E48" s="39" t="s">
        <v>635</v>
      </c>
    </row>
    <row r="49" spans="1:16" ht="25.5">
      <c r="A49" t="s">
        <v>50</v>
      </c>
      <c s="34" t="s">
        <v>91</v>
      </c>
      <c s="34" t="s">
        <v>981</v>
      </c>
      <c s="35" t="s">
        <v>5</v>
      </c>
      <c s="6" t="s">
        <v>982</v>
      </c>
      <c s="36" t="s">
        <v>79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28</v>
      </c>
    </row>
    <row r="50" spans="1:5" ht="12.75">
      <c r="A50" s="35" t="s">
        <v>57</v>
      </c>
      <c r="E50" s="39" t="s">
        <v>8247</v>
      </c>
    </row>
    <row r="51" spans="1:5" ht="12.75">
      <c r="A51" s="35" t="s">
        <v>59</v>
      </c>
      <c r="E51" s="40" t="s">
        <v>5</v>
      </c>
    </row>
    <row r="52" spans="1:5" ht="12.75">
      <c r="A52" t="s">
        <v>60</v>
      </c>
      <c r="E52" s="39" t="s">
        <v>635</v>
      </c>
    </row>
    <row r="53" spans="1:16" ht="25.5">
      <c r="A53" t="s">
        <v>50</v>
      </c>
      <c s="34" t="s">
        <v>94</v>
      </c>
      <c s="34" t="s">
        <v>983</v>
      </c>
      <c s="35" t="s">
        <v>5</v>
      </c>
      <c s="6" t="s">
        <v>984</v>
      </c>
      <c s="36" t="s">
        <v>79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28</v>
      </c>
    </row>
    <row r="54" spans="1:5" ht="12.75">
      <c r="A54" s="35" t="s">
        <v>57</v>
      </c>
      <c r="E54" s="39" t="s">
        <v>5</v>
      </c>
    </row>
    <row r="55" spans="1:5" ht="12.75">
      <c r="A55" s="35" t="s">
        <v>59</v>
      </c>
      <c r="E55" s="40" t="s">
        <v>5</v>
      </c>
    </row>
    <row r="56" spans="1:5" ht="12.75">
      <c r="A56" t="s">
        <v>60</v>
      </c>
      <c r="E56" s="39" t="s">
        <v>635</v>
      </c>
    </row>
    <row r="57" spans="1:13" ht="12.75">
      <c r="A57" t="s">
        <v>47</v>
      </c>
      <c r="C57" s="31" t="s">
        <v>379</v>
      </c>
      <c r="E57" s="33" t="s">
        <v>8256</v>
      </c>
      <c r="J57" s="32">
        <f>0</f>
      </c>
      <c s="32">
        <f>0</f>
      </c>
      <c s="32">
        <f>0+L58+L62+L66+L70+L74+L78+L82+L86+L90+L94+L98+L102+L106+L110+L114+L118+L122+L126+L130+L134</f>
      </c>
      <c s="32">
        <f>0+M58+M62+M66+M70+M74+M78+M82+M86+M90+M94+M98+M102+M106+M110+M114+M118+M122+M126+M130+M134</f>
      </c>
    </row>
    <row r="58" spans="1:16" ht="12.75">
      <c r="A58" t="s">
        <v>50</v>
      </c>
      <c s="34" t="s">
        <v>97</v>
      </c>
      <c s="34" t="s">
        <v>6941</v>
      </c>
      <c s="35" t="s">
        <v>5</v>
      </c>
      <c s="6" t="s">
        <v>6942</v>
      </c>
      <c s="36" t="s">
        <v>69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25.5">
      <c r="A59" s="35" t="s">
        <v>57</v>
      </c>
      <c r="E59" s="39" t="s">
        <v>8433</v>
      </c>
    </row>
    <row r="60" spans="1:5" ht="12.75">
      <c r="A60" s="35" t="s">
        <v>59</v>
      </c>
      <c r="E60" s="40" t="s">
        <v>8434</v>
      </c>
    </row>
    <row r="61" spans="1:5" ht="12.75">
      <c r="A61" t="s">
        <v>60</v>
      </c>
      <c r="E61" s="39" t="s">
        <v>635</v>
      </c>
    </row>
    <row r="62" spans="1:16" ht="12.75">
      <c r="A62" t="s">
        <v>50</v>
      </c>
      <c s="34" t="s">
        <v>100</v>
      </c>
      <c s="34" t="s">
        <v>559</v>
      </c>
      <c s="35" t="s">
        <v>5</v>
      </c>
      <c s="6" t="s">
        <v>560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8258</v>
      </c>
    </row>
    <row r="65" spans="1:5" ht="12.75">
      <c r="A65" t="s">
        <v>60</v>
      </c>
      <c r="E65" s="39" t="s">
        <v>635</v>
      </c>
    </row>
    <row r="66" spans="1:16" ht="12.75">
      <c r="A66" t="s">
        <v>50</v>
      </c>
      <c s="34" t="s">
        <v>103</v>
      </c>
      <c s="34" t="s">
        <v>7743</v>
      </c>
      <c s="35" t="s">
        <v>5</v>
      </c>
      <c s="6" t="s">
        <v>7744</v>
      </c>
      <c s="36" t="s">
        <v>69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8435</v>
      </c>
    </row>
    <row r="68" spans="1:5" ht="12.75">
      <c r="A68" s="35" t="s">
        <v>59</v>
      </c>
      <c r="E68" s="40" t="s">
        <v>8260</v>
      </c>
    </row>
    <row r="69" spans="1:5" ht="12.75">
      <c r="A69" t="s">
        <v>60</v>
      </c>
      <c r="E69" s="39" t="s">
        <v>635</v>
      </c>
    </row>
    <row r="70" spans="1:16" ht="12.75">
      <c r="A70" t="s">
        <v>50</v>
      </c>
      <c s="34" t="s">
        <v>110</v>
      </c>
      <c s="34" t="s">
        <v>1945</v>
      </c>
      <c s="35" t="s">
        <v>5</v>
      </c>
      <c s="6" t="s">
        <v>1946</v>
      </c>
      <c s="36" t="s">
        <v>69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8338</v>
      </c>
    </row>
    <row r="72" spans="1:5" ht="12.75">
      <c r="A72" s="35" t="s">
        <v>59</v>
      </c>
      <c r="E72" s="40" t="s">
        <v>8260</v>
      </c>
    </row>
    <row r="73" spans="1:5" ht="12.75">
      <c r="A73" t="s">
        <v>60</v>
      </c>
      <c r="E73" s="39" t="s">
        <v>635</v>
      </c>
    </row>
    <row r="74" spans="1:16" ht="12.75">
      <c r="A74" t="s">
        <v>50</v>
      </c>
      <c s="34" t="s">
        <v>113</v>
      </c>
      <c s="34" t="s">
        <v>8436</v>
      </c>
      <c s="35" t="s">
        <v>5</v>
      </c>
      <c s="6" t="s">
        <v>8263</v>
      </c>
      <c s="36" t="s">
        <v>69</v>
      </c>
      <c s="37">
        <v>1480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8437</v>
      </c>
    </row>
    <row r="76" spans="1:5" ht="12.75">
      <c r="A76" s="35" t="s">
        <v>59</v>
      </c>
      <c r="E76" s="40" t="s">
        <v>8260</v>
      </c>
    </row>
    <row r="77" spans="1:5" ht="12.75">
      <c r="A77" t="s">
        <v>60</v>
      </c>
      <c r="E77" s="39" t="s">
        <v>635</v>
      </c>
    </row>
    <row r="78" spans="1:16" ht="25.5">
      <c r="A78" t="s">
        <v>50</v>
      </c>
      <c s="34" t="s">
        <v>116</v>
      </c>
      <c s="34" t="s">
        <v>765</v>
      </c>
      <c s="35" t="s">
        <v>5</v>
      </c>
      <c s="6" t="s">
        <v>766</v>
      </c>
      <c s="36" t="s">
        <v>79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8438</v>
      </c>
    </row>
    <row r="80" spans="1:5" ht="12.75">
      <c r="A80" s="35" t="s">
        <v>59</v>
      </c>
      <c r="E80" s="40" t="s">
        <v>8272</v>
      </c>
    </row>
    <row r="81" spans="1:5" ht="12.75">
      <c r="A81" t="s">
        <v>60</v>
      </c>
      <c r="E81" s="39" t="s">
        <v>635</v>
      </c>
    </row>
    <row r="82" spans="1:16" ht="25.5">
      <c r="A82" t="s">
        <v>50</v>
      </c>
      <c s="34" t="s">
        <v>119</v>
      </c>
      <c s="34" t="s">
        <v>265</v>
      </c>
      <c s="35" t="s">
        <v>5</v>
      </c>
      <c s="6" t="s">
        <v>266</v>
      </c>
      <c s="36" t="s">
        <v>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8439</v>
      </c>
    </row>
    <row r="84" spans="1:5" ht="12.75">
      <c r="A84" s="35" t="s">
        <v>59</v>
      </c>
      <c r="E84" s="40" t="s">
        <v>8440</v>
      </c>
    </row>
    <row r="85" spans="1:5" ht="12.75">
      <c r="A85" t="s">
        <v>60</v>
      </c>
      <c r="E85" s="39" t="s">
        <v>635</v>
      </c>
    </row>
    <row r="86" spans="1:16" ht="25.5">
      <c r="A86" t="s">
        <v>50</v>
      </c>
      <c s="34" t="s">
        <v>122</v>
      </c>
      <c s="34" t="s">
        <v>7758</v>
      </c>
      <c s="35" t="s">
        <v>5</v>
      </c>
      <c s="6" t="s">
        <v>7759</v>
      </c>
      <c s="36" t="s">
        <v>79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8441</v>
      </c>
    </row>
    <row r="88" spans="1:5" ht="12.75">
      <c r="A88" s="35" t="s">
        <v>59</v>
      </c>
      <c r="E88" s="40" t="s">
        <v>8440</v>
      </c>
    </row>
    <row r="89" spans="1:5" ht="12.75">
      <c r="A89" t="s">
        <v>60</v>
      </c>
      <c r="E89" s="39" t="s">
        <v>635</v>
      </c>
    </row>
    <row r="90" spans="1:16" ht="12.75">
      <c r="A90" t="s">
        <v>50</v>
      </c>
      <c s="34" t="s">
        <v>125</v>
      </c>
      <c s="34" t="s">
        <v>8275</v>
      </c>
      <c s="35" t="s">
        <v>5</v>
      </c>
      <c s="6" t="s">
        <v>8276</v>
      </c>
      <c s="36" t="s">
        <v>69</v>
      </c>
      <c s="37">
        <v>1490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8277</v>
      </c>
    </row>
    <row r="92" spans="1:5" ht="12.75">
      <c r="A92" s="35" t="s">
        <v>59</v>
      </c>
      <c r="E92" s="40" t="s">
        <v>8258</v>
      </c>
    </row>
    <row r="93" spans="1:5" ht="12.75">
      <c r="A93" t="s">
        <v>60</v>
      </c>
      <c r="E93" s="39" t="s">
        <v>635</v>
      </c>
    </row>
    <row r="94" spans="1:16" ht="25.5">
      <c r="A94" t="s">
        <v>50</v>
      </c>
      <c s="34" t="s">
        <v>128</v>
      </c>
      <c s="34" t="s">
        <v>8442</v>
      </c>
      <c s="35" t="s">
        <v>5</v>
      </c>
      <c s="6" t="s">
        <v>8443</v>
      </c>
      <c s="36" t="s">
        <v>79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8444</v>
      </c>
    </row>
    <row r="96" spans="1:5" ht="12.75">
      <c r="A96" s="35" t="s">
        <v>59</v>
      </c>
      <c r="E96" s="40" t="s">
        <v>8434</v>
      </c>
    </row>
    <row r="97" spans="1:5" ht="12.75">
      <c r="A97" t="s">
        <v>60</v>
      </c>
      <c r="E97" s="39" t="s">
        <v>635</v>
      </c>
    </row>
    <row r="98" spans="1:16" ht="12.75">
      <c r="A98" t="s">
        <v>50</v>
      </c>
      <c s="34" t="s">
        <v>180</v>
      </c>
      <c s="34" t="s">
        <v>271</v>
      </c>
      <c s="35" t="s">
        <v>5</v>
      </c>
      <c s="6" t="s">
        <v>272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8434</v>
      </c>
    </row>
    <row r="101" spans="1:5" ht="12.75">
      <c r="A101" t="s">
        <v>60</v>
      </c>
      <c r="E101" s="39" t="s">
        <v>635</v>
      </c>
    </row>
    <row r="102" spans="1:16" ht="12.75">
      <c r="A102" t="s">
        <v>50</v>
      </c>
      <c s="34" t="s">
        <v>184</v>
      </c>
      <c s="34" t="s">
        <v>8321</v>
      </c>
      <c s="35" t="s">
        <v>5</v>
      </c>
      <c s="6" t="s">
        <v>8322</v>
      </c>
      <c s="36" t="s">
        <v>79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5</v>
      </c>
    </row>
    <row r="105" spans="1:5" ht="12.75">
      <c r="A105" t="s">
        <v>60</v>
      </c>
      <c r="E105" s="39" t="s">
        <v>635</v>
      </c>
    </row>
    <row r="106" spans="1:16" ht="25.5">
      <c r="A106" t="s">
        <v>50</v>
      </c>
      <c s="34" t="s">
        <v>187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5</v>
      </c>
    </row>
    <row r="109" spans="1:5" ht="12.75">
      <c r="A109" t="s">
        <v>60</v>
      </c>
      <c r="E109" s="39" t="s">
        <v>635</v>
      </c>
    </row>
    <row r="110" spans="1:16" ht="38.25">
      <c r="A110" t="s">
        <v>50</v>
      </c>
      <c s="34" t="s">
        <v>190</v>
      </c>
      <c s="34" t="s">
        <v>796</v>
      </c>
      <c s="35" t="s">
        <v>5</v>
      </c>
      <c s="6" t="s">
        <v>797</v>
      </c>
      <c s="36" t="s">
        <v>79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5</v>
      </c>
    </row>
    <row r="113" spans="1:5" ht="12.75">
      <c r="A113" t="s">
        <v>60</v>
      </c>
      <c r="E113" s="39" t="s">
        <v>635</v>
      </c>
    </row>
    <row r="114" spans="1:16" ht="25.5">
      <c r="A114" t="s">
        <v>50</v>
      </c>
      <c s="34" t="s">
        <v>193</v>
      </c>
      <c s="34" t="s">
        <v>799</v>
      </c>
      <c s="35" t="s">
        <v>5</v>
      </c>
      <c s="6" t="s">
        <v>800</v>
      </c>
      <c s="36" t="s">
        <v>79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5</v>
      </c>
    </row>
    <row r="117" spans="1:5" ht="12.75">
      <c r="A117" t="s">
        <v>60</v>
      </c>
      <c r="E117" s="39" t="s">
        <v>635</v>
      </c>
    </row>
    <row r="118" spans="1:16" ht="12.75">
      <c r="A118" t="s">
        <v>50</v>
      </c>
      <c s="34" t="s">
        <v>196</v>
      </c>
      <c s="34" t="s">
        <v>802</v>
      </c>
      <c s="35" t="s">
        <v>5</v>
      </c>
      <c s="6" t="s">
        <v>803</v>
      </c>
      <c s="36" t="s">
        <v>106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5</v>
      </c>
    </row>
    <row r="121" spans="1:5" ht="12.75">
      <c r="A121" t="s">
        <v>60</v>
      </c>
      <c r="E121" s="39" t="s">
        <v>635</v>
      </c>
    </row>
    <row r="122" spans="1:16" ht="12.75">
      <c r="A122" t="s">
        <v>50</v>
      </c>
      <c s="34" t="s">
        <v>199</v>
      </c>
      <c s="34" t="s">
        <v>805</v>
      </c>
      <c s="35" t="s">
        <v>5</v>
      </c>
      <c s="6" t="s">
        <v>806</v>
      </c>
      <c s="36" t="s">
        <v>106</v>
      </c>
      <c s="37">
        <v>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5</v>
      </c>
    </row>
    <row r="125" spans="1:5" ht="12.75">
      <c r="A125" t="s">
        <v>60</v>
      </c>
      <c r="E125" s="39" t="s">
        <v>635</v>
      </c>
    </row>
    <row r="126" spans="1:16" ht="12.75">
      <c r="A126" t="s">
        <v>50</v>
      </c>
      <c s="34" t="s">
        <v>202</v>
      </c>
      <c s="34" t="s">
        <v>808</v>
      </c>
      <c s="35" t="s">
        <v>5</v>
      </c>
      <c s="6" t="s">
        <v>809</v>
      </c>
      <c s="36" t="s">
        <v>106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70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5</v>
      </c>
    </row>
    <row r="129" spans="1:5" ht="12.75">
      <c r="A129" t="s">
        <v>60</v>
      </c>
      <c r="E129" s="39" t="s">
        <v>635</v>
      </c>
    </row>
    <row r="130" spans="1:16" ht="12.75">
      <c r="A130" t="s">
        <v>50</v>
      </c>
      <c s="34" t="s">
        <v>205</v>
      </c>
      <c s="34" t="s">
        <v>811</v>
      </c>
      <c s="35" t="s">
        <v>5</v>
      </c>
      <c s="6" t="s">
        <v>812</v>
      </c>
      <c s="36" t="s">
        <v>106</v>
      </c>
      <c s="37">
        <v>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70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5</v>
      </c>
    </row>
    <row r="133" spans="1:5" ht="12.75">
      <c r="A133" t="s">
        <v>60</v>
      </c>
      <c r="E133" s="39" t="s">
        <v>635</v>
      </c>
    </row>
    <row r="134" spans="1:16" ht="12.75">
      <c r="A134" t="s">
        <v>50</v>
      </c>
      <c s="34" t="s">
        <v>208</v>
      </c>
      <c s="34" t="s">
        <v>8327</v>
      </c>
      <c s="35" t="s">
        <v>5</v>
      </c>
      <c s="6" t="s">
        <v>8328</v>
      </c>
      <c s="36" t="s">
        <v>1281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56</v>
      </c>
      <c>
        <f>(M134*21)/100</f>
      </c>
      <c t="s">
        <v>28</v>
      </c>
    </row>
    <row r="135" spans="1:5" ht="38.25">
      <c r="A135" s="35" t="s">
        <v>57</v>
      </c>
      <c r="E135" s="39" t="s">
        <v>8345</v>
      </c>
    </row>
    <row r="136" spans="1:5" ht="12.75">
      <c r="A136" s="35" t="s">
        <v>59</v>
      </c>
      <c r="E136" s="40" t="s">
        <v>5</v>
      </c>
    </row>
    <row r="137" spans="1:5" ht="12.75">
      <c r="A137" t="s">
        <v>60</v>
      </c>
      <c r="E137" s="39" t="s">
        <v>635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9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8331</v>
      </c>
      <c s="41">
        <f>Rekapitulace!C112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8331</v>
      </c>
      <c r="E4" s="26" t="s">
        <v>8332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COUNTIFS(L8:L120,"=0",A8:A120,"P")+COUNTIFS(L8:L120,"",A8:A120,"P")+SUM(Q8:Q120)</f>
      </c>
    </row>
    <row r="8" spans="1:13" ht="12.75">
      <c r="A8" t="s">
        <v>45</v>
      </c>
      <c r="C8" s="28" t="s">
        <v>8447</v>
      </c>
      <c r="E8" s="30" t="s">
        <v>8446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47</v>
      </c>
      <c r="C9" s="31" t="s">
        <v>103</v>
      </c>
      <c r="E9" s="33" t="s">
        <v>8220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62</v>
      </c>
      <c s="35" t="s">
        <v>63</v>
      </c>
      <c s="6" t="s">
        <v>8336</v>
      </c>
      <c s="36" t="s">
        <v>55</v>
      </c>
      <c s="37">
        <v>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5</v>
      </c>
    </row>
    <row r="13" spans="1:5" ht="12.75">
      <c r="A13" t="s">
        <v>60</v>
      </c>
      <c r="E13" s="39" t="s">
        <v>635</v>
      </c>
    </row>
    <row r="14" spans="1:13" ht="12.75">
      <c r="A14" t="s">
        <v>47</v>
      </c>
      <c r="C14" s="31" t="s">
        <v>367</v>
      </c>
      <c r="E14" s="33" t="s">
        <v>829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25.5">
      <c r="A15" t="s">
        <v>50</v>
      </c>
      <c s="34" t="s">
        <v>28</v>
      </c>
      <c s="34" t="s">
        <v>963</v>
      </c>
      <c s="35" t="s">
        <v>5</v>
      </c>
      <c s="6" t="s">
        <v>964</v>
      </c>
      <c s="36" t="s">
        <v>79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70</v>
      </c>
      <c>
        <f>(M15*21)/100</f>
      </c>
      <c t="s">
        <v>28</v>
      </c>
    </row>
    <row r="16" spans="1:5" ht="12.75">
      <c r="A16" s="35" t="s">
        <v>57</v>
      </c>
      <c r="E16" s="39" t="s">
        <v>8233</v>
      </c>
    </row>
    <row r="17" spans="1:5" ht="12.75">
      <c r="A17" s="35" t="s">
        <v>59</v>
      </c>
      <c r="E17" s="40" t="s">
        <v>5</v>
      </c>
    </row>
    <row r="18" spans="1:5" ht="12.75">
      <c r="A18" t="s">
        <v>60</v>
      </c>
      <c r="E18" s="39" t="s">
        <v>635</v>
      </c>
    </row>
    <row r="19" spans="1:16" ht="12.75">
      <c r="A19" t="s">
        <v>50</v>
      </c>
      <c s="34" t="s">
        <v>26</v>
      </c>
      <c s="34" t="s">
        <v>1481</v>
      </c>
      <c s="35" t="s">
        <v>5</v>
      </c>
      <c s="6" t="s">
        <v>1482</v>
      </c>
      <c s="36" t="s">
        <v>69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28</v>
      </c>
    </row>
    <row r="20" spans="1:5" ht="25.5">
      <c r="A20" s="35" t="s">
        <v>57</v>
      </c>
      <c r="E20" s="39" t="s">
        <v>8242</v>
      </c>
    </row>
    <row r="21" spans="1:5" ht="12.75">
      <c r="A21" s="35" t="s">
        <v>59</v>
      </c>
      <c r="E21" s="40" t="s">
        <v>5</v>
      </c>
    </row>
    <row r="22" spans="1:5" ht="12.75">
      <c r="A22" t="s">
        <v>60</v>
      </c>
      <c r="E22" s="39" t="s">
        <v>635</v>
      </c>
    </row>
    <row r="23" spans="1:16" ht="12.75">
      <c r="A23" t="s">
        <v>50</v>
      </c>
      <c s="34" t="s">
        <v>4</v>
      </c>
      <c s="34" t="s">
        <v>838</v>
      </c>
      <c s="35" t="s">
        <v>5</v>
      </c>
      <c s="6" t="s">
        <v>839</v>
      </c>
      <c s="36" t="s">
        <v>79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5</v>
      </c>
    </row>
    <row r="26" spans="1:5" ht="12.75">
      <c r="A26" t="s">
        <v>60</v>
      </c>
      <c r="E26" s="39" t="s">
        <v>635</v>
      </c>
    </row>
    <row r="27" spans="1:16" ht="12.75">
      <c r="A27" t="s">
        <v>50</v>
      </c>
      <c s="34" t="s">
        <v>74</v>
      </c>
      <c s="34" t="s">
        <v>2220</v>
      </c>
      <c s="35" t="s">
        <v>5</v>
      </c>
      <c s="6" t="s">
        <v>2221</v>
      </c>
      <c s="36" t="s">
        <v>151</v>
      </c>
      <c s="37">
        <v>0.4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28</v>
      </c>
    </row>
    <row r="28" spans="1:5" ht="25.5">
      <c r="A28" s="35" t="s">
        <v>57</v>
      </c>
      <c r="E28" s="39" t="s">
        <v>8245</v>
      </c>
    </row>
    <row r="29" spans="1:5" ht="12.75">
      <c r="A29" s="35" t="s">
        <v>59</v>
      </c>
      <c r="E29" s="40" t="s">
        <v>5</v>
      </c>
    </row>
    <row r="30" spans="1:5" ht="12.75">
      <c r="A30" t="s">
        <v>60</v>
      </c>
      <c r="E30" s="39" t="s">
        <v>635</v>
      </c>
    </row>
    <row r="31" spans="1:16" ht="12.75">
      <c r="A31" t="s">
        <v>50</v>
      </c>
      <c s="34" t="s">
        <v>27</v>
      </c>
      <c s="34" t="s">
        <v>840</v>
      </c>
      <c s="35" t="s">
        <v>5</v>
      </c>
      <c s="6" t="s">
        <v>841</v>
      </c>
      <c s="36" t="s">
        <v>151</v>
      </c>
      <c s="37">
        <v>0.4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28</v>
      </c>
    </row>
    <row r="32" spans="1:5" ht="12.75">
      <c r="A32" s="35" t="s">
        <v>57</v>
      </c>
      <c r="E32" s="39" t="s">
        <v>8246</v>
      </c>
    </row>
    <row r="33" spans="1:5" ht="12.75">
      <c r="A33" s="35" t="s">
        <v>59</v>
      </c>
      <c r="E33" s="40" t="s">
        <v>5</v>
      </c>
    </row>
    <row r="34" spans="1:5" ht="12.75">
      <c r="A34" t="s">
        <v>60</v>
      </c>
      <c r="E34" s="39" t="s">
        <v>635</v>
      </c>
    </row>
    <row r="35" spans="1:16" ht="25.5">
      <c r="A35" t="s">
        <v>50</v>
      </c>
      <c s="34" t="s">
        <v>65</v>
      </c>
      <c s="34" t="s">
        <v>981</v>
      </c>
      <c s="35" t="s">
        <v>5</v>
      </c>
      <c s="6" t="s">
        <v>982</v>
      </c>
      <c s="36" t="s">
        <v>79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</v>
      </c>
      <c>
        <f>(M35*21)/100</f>
      </c>
      <c t="s">
        <v>28</v>
      </c>
    </row>
    <row r="36" spans="1:5" ht="12.75">
      <c r="A36" s="35" t="s">
        <v>57</v>
      </c>
      <c r="E36" s="39" t="s">
        <v>8247</v>
      </c>
    </row>
    <row r="37" spans="1:5" ht="12.75">
      <c r="A37" s="35" t="s">
        <v>59</v>
      </c>
      <c r="E37" s="40" t="s">
        <v>5</v>
      </c>
    </row>
    <row r="38" spans="1:5" ht="12.75">
      <c r="A38" t="s">
        <v>60</v>
      </c>
      <c r="E38" s="39" t="s">
        <v>635</v>
      </c>
    </row>
    <row r="39" spans="1:16" ht="25.5">
      <c r="A39" t="s">
        <v>50</v>
      </c>
      <c s="34" t="s">
        <v>82</v>
      </c>
      <c s="34" t="s">
        <v>983</v>
      </c>
      <c s="35" t="s">
        <v>5</v>
      </c>
      <c s="6" t="s">
        <v>984</v>
      </c>
      <c s="36" t="s">
        <v>79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12.75">
      <c r="A41" s="35" t="s">
        <v>59</v>
      </c>
      <c r="E41" s="40" t="s">
        <v>5</v>
      </c>
    </row>
    <row r="42" spans="1:5" ht="12.75">
      <c r="A42" t="s">
        <v>60</v>
      </c>
      <c r="E42" s="39" t="s">
        <v>635</v>
      </c>
    </row>
    <row r="43" spans="1:13" ht="12.75">
      <c r="A43" t="s">
        <v>47</v>
      </c>
      <c r="C43" s="31" t="s">
        <v>379</v>
      </c>
      <c r="E43" s="33" t="s">
        <v>8256</v>
      </c>
      <c r="J43" s="32">
        <f>0</f>
      </c>
      <c s="32">
        <f>0</f>
      </c>
      <c s="32">
        <f>0+L44+L48+L52+L56+L60+L64+L68+L72+L76+L80+L84+L88+L92+L96+L100+L104+L108+L112+L116+L120</f>
      </c>
      <c s="32">
        <f>0+M44+M48+M52+M56+M60+M64+M68+M72+M76+M80+M84+M88+M92+M96+M100+M104+M108+M112+M116+M120</f>
      </c>
    </row>
    <row r="44" spans="1:16" ht="12.75">
      <c r="A44" t="s">
        <v>50</v>
      </c>
      <c s="34" t="s">
        <v>85</v>
      </c>
      <c s="34" t="s">
        <v>6941</v>
      </c>
      <c s="35" t="s">
        <v>5</v>
      </c>
      <c s="6" t="s">
        <v>6942</v>
      </c>
      <c s="36" t="s">
        <v>69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28</v>
      </c>
    </row>
    <row r="45" spans="1:5" ht="12.75">
      <c r="A45" s="35" t="s">
        <v>57</v>
      </c>
      <c r="E45" s="39" t="s">
        <v>8337</v>
      </c>
    </row>
    <row r="46" spans="1:5" ht="12.75">
      <c r="A46" s="35" t="s">
        <v>59</v>
      </c>
      <c r="E46" s="40" t="s">
        <v>8258</v>
      </c>
    </row>
    <row r="47" spans="1:5" ht="12.75">
      <c r="A47" t="s">
        <v>60</v>
      </c>
      <c r="E47" s="39" t="s">
        <v>635</v>
      </c>
    </row>
    <row r="48" spans="1:16" ht="12.75">
      <c r="A48" t="s">
        <v>50</v>
      </c>
      <c s="34" t="s">
        <v>88</v>
      </c>
      <c s="34" t="s">
        <v>559</v>
      </c>
      <c s="35" t="s">
        <v>5</v>
      </c>
      <c s="6" t="s">
        <v>560</v>
      </c>
      <c s="36" t="s">
        <v>79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28</v>
      </c>
    </row>
    <row r="49" spans="1:5" ht="12.75">
      <c r="A49" s="35" t="s">
        <v>57</v>
      </c>
      <c r="E49" s="39" t="s">
        <v>5</v>
      </c>
    </row>
    <row r="50" spans="1:5" ht="12.75">
      <c r="A50" s="35" t="s">
        <v>59</v>
      </c>
      <c r="E50" s="40" t="s">
        <v>8258</v>
      </c>
    </row>
    <row r="51" spans="1:5" ht="12.75">
      <c r="A51" t="s">
        <v>60</v>
      </c>
      <c r="E51" s="39" t="s">
        <v>635</v>
      </c>
    </row>
    <row r="52" spans="1:16" ht="12.75">
      <c r="A52" t="s">
        <v>50</v>
      </c>
      <c s="34" t="s">
        <v>91</v>
      </c>
      <c s="34" t="s">
        <v>761</v>
      </c>
      <c s="35" t="s">
        <v>5</v>
      </c>
      <c s="6" t="s">
        <v>762</v>
      </c>
      <c s="36" t="s">
        <v>69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28</v>
      </c>
    </row>
    <row r="53" spans="1:5" ht="12.75">
      <c r="A53" s="35" t="s">
        <v>57</v>
      </c>
      <c r="E53" s="39" t="s">
        <v>8448</v>
      </c>
    </row>
    <row r="54" spans="1:5" ht="12.75">
      <c r="A54" s="35" t="s">
        <v>59</v>
      </c>
      <c r="E54" s="40" t="s">
        <v>8260</v>
      </c>
    </row>
    <row r="55" spans="1:5" ht="12.75">
      <c r="A55" t="s">
        <v>60</v>
      </c>
      <c r="E55" s="39" t="s">
        <v>635</v>
      </c>
    </row>
    <row r="56" spans="1:16" ht="12.75">
      <c r="A56" t="s">
        <v>50</v>
      </c>
      <c s="34" t="s">
        <v>94</v>
      </c>
      <c s="34" t="s">
        <v>1945</v>
      </c>
      <c s="35" t="s">
        <v>5</v>
      </c>
      <c s="6" t="s">
        <v>1946</v>
      </c>
      <c s="36" t="s">
        <v>69</v>
      </c>
      <c s="37">
        <v>15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28</v>
      </c>
    </row>
    <row r="57" spans="1:5" ht="12.75">
      <c r="A57" s="35" t="s">
        <v>57</v>
      </c>
      <c r="E57" s="39" t="s">
        <v>8449</v>
      </c>
    </row>
    <row r="58" spans="1:5" ht="12.75">
      <c r="A58" s="35" t="s">
        <v>59</v>
      </c>
      <c r="E58" s="40" t="s">
        <v>8260</v>
      </c>
    </row>
    <row r="59" spans="1:5" ht="12.75">
      <c r="A59" t="s">
        <v>60</v>
      </c>
      <c r="E59" s="39" t="s">
        <v>635</v>
      </c>
    </row>
    <row r="60" spans="1:16" ht="25.5">
      <c r="A60" t="s">
        <v>50</v>
      </c>
      <c s="34" t="s">
        <v>97</v>
      </c>
      <c s="34" t="s">
        <v>265</v>
      </c>
      <c s="35" t="s">
        <v>5</v>
      </c>
      <c s="6" t="s">
        <v>266</v>
      </c>
      <c s="36" t="s">
        <v>79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70</v>
      </c>
      <c>
        <f>(M60*21)/100</f>
      </c>
      <c t="s">
        <v>28</v>
      </c>
    </row>
    <row r="61" spans="1:5" ht="12.75">
      <c r="A61" s="35" t="s">
        <v>57</v>
      </c>
      <c r="E61" s="39" t="s">
        <v>5</v>
      </c>
    </row>
    <row r="62" spans="1:5" ht="12.75">
      <c r="A62" s="35" t="s">
        <v>59</v>
      </c>
      <c r="E62" s="40" t="s">
        <v>8272</v>
      </c>
    </row>
    <row r="63" spans="1:5" ht="12.75">
      <c r="A63" t="s">
        <v>60</v>
      </c>
      <c r="E63" s="39" t="s">
        <v>635</v>
      </c>
    </row>
    <row r="64" spans="1:16" ht="12.75">
      <c r="A64" t="s">
        <v>50</v>
      </c>
      <c s="34" t="s">
        <v>100</v>
      </c>
      <c s="34" t="s">
        <v>8275</v>
      </c>
      <c s="35" t="s">
        <v>5</v>
      </c>
      <c s="6" t="s">
        <v>8276</v>
      </c>
      <c s="36" t="s">
        <v>69</v>
      </c>
      <c s="37">
        <v>15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28</v>
      </c>
    </row>
    <row r="65" spans="1:5" ht="12.75">
      <c r="A65" s="35" t="s">
        <v>57</v>
      </c>
      <c r="E65" s="39" t="s">
        <v>8277</v>
      </c>
    </row>
    <row r="66" spans="1:5" ht="12.75">
      <c r="A66" s="35" t="s">
        <v>59</v>
      </c>
      <c r="E66" s="40" t="s">
        <v>8258</v>
      </c>
    </row>
    <row r="67" spans="1:5" ht="12.75">
      <c r="A67" t="s">
        <v>60</v>
      </c>
      <c r="E67" s="39" t="s">
        <v>635</v>
      </c>
    </row>
    <row r="68" spans="1:16" ht="12.75">
      <c r="A68" t="s">
        <v>50</v>
      </c>
      <c s="34" t="s">
        <v>103</v>
      </c>
      <c s="34" t="s">
        <v>8278</v>
      </c>
      <c s="35" t="s">
        <v>5</v>
      </c>
      <c s="6" t="s">
        <v>8279</v>
      </c>
      <c s="36" t="s">
        <v>69</v>
      </c>
      <c s="37">
        <v>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</v>
      </c>
      <c>
        <f>(M68*21)/100</f>
      </c>
      <c t="s">
        <v>28</v>
      </c>
    </row>
    <row r="69" spans="1:5" ht="12.75">
      <c r="A69" s="35" t="s">
        <v>57</v>
      </c>
      <c r="E69" s="39" t="s">
        <v>5</v>
      </c>
    </row>
    <row r="70" spans="1:5" ht="12.75">
      <c r="A70" s="35" t="s">
        <v>59</v>
      </c>
      <c r="E70" s="40" t="s">
        <v>5</v>
      </c>
    </row>
    <row r="71" spans="1:5" ht="12.75">
      <c r="A71" t="s">
        <v>60</v>
      </c>
      <c r="E71" s="39" t="s">
        <v>635</v>
      </c>
    </row>
    <row r="72" spans="1:16" ht="12.75">
      <c r="A72" t="s">
        <v>50</v>
      </c>
      <c s="34" t="s">
        <v>110</v>
      </c>
      <c s="34" t="s">
        <v>8314</v>
      </c>
      <c s="35" t="s">
        <v>5</v>
      </c>
      <c s="6" t="s">
        <v>8315</v>
      </c>
      <c s="36" t="s">
        <v>79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</v>
      </c>
      <c>
        <f>(M72*21)/100</f>
      </c>
      <c t="s">
        <v>28</v>
      </c>
    </row>
    <row r="73" spans="1:5" ht="12.75">
      <c r="A73" s="35" t="s">
        <v>57</v>
      </c>
      <c r="E73" s="39" t="s">
        <v>8316</v>
      </c>
    </row>
    <row r="74" spans="1:5" ht="12.75">
      <c r="A74" s="35" t="s">
        <v>59</v>
      </c>
      <c r="E74" s="40" t="s">
        <v>5</v>
      </c>
    </row>
    <row r="75" spans="1:5" ht="12.75">
      <c r="A75" t="s">
        <v>60</v>
      </c>
      <c r="E75" s="39" t="s">
        <v>635</v>
      </c>
    </row>
    <row r="76" spans="1:16" ht="12.75">
      <c r="A76" t="s">
        <v>50</v>
      </c>
      <c s="34" t="s">
        <v>116</v>
      </c>
      <c s="34" t="s">
        <v>8450</v>
      </c>
      <c s="35" t="s">
        <v>5</v>
      </c>
      <c s="6" t="s">
        <v>8451</v>
      </c>
      <c s="36" t="s">
        <v>79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</v>
      </c>
      <c>
        <f>(M76*21)/100</f>
      </c>
      <c t="s">
        <v>28</v>
      </c>
    </row>
    <row r="77" spans="1:5" ht="12.75">
      <c r="A77" s="35" t="s">
        <v>57</v>
      </c>
      <c r="E77" s="39" t="s">
        <v>8452</v>
      </c>
    </row>
    <row r="78" spans="1:5" ht="12.75">
      <c r="A78" s="35" t="s">
        <v>59</v>
      </c>
      <c r="E78" s="40" t="s">
        <v>8453</v>
      </c>
    </row>
    <row r="79" spans="1:5" ht="12.75">
      <c r="A79" t="s">
        <v>60</v>
      </c>
      <c r="E79" s="39" t="s">
        <v>635</v>
      </c>
    </row>
    <row r="80" spans="1:16" ht="12.75">
      <c r="A80" t="s">
        <v>50</v>
      </c>
      <c s="34" t="s">
        <v>119</v>
      </c>
      <c s="34" t="s">
        <v>8339</v>
      </c>
      <c s="35" t="s">
        <v>5</v>
      </c>
      <c s="6" t="s">
        <v>8340</v>
      </c>
      <c s="36" t="s">
        <v>79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</v>
      </c>
      <c>
        <f>(M80*21)/100</f>
      </c>
      <c t="s">
        <v>28</v>
      </c>
    </row>
    <row r="81" spans="1:5" ht="12.75">
      <c r="A81" s="35" t="s">
        <v>57</v>
      </c>
      <c r="E81" s="39" t="s">
        <v>8452</v>
      </c>
    </row>
    <row r="82" spans="1:5" ht="12.75">
      <c r="A82" s="35" t="s">
        <v>59</v>
      </c>
      <c r="E82" s="40" t="s">
        <v>8453</v>
      </c>
    </row>
    <row r="83" spans="1:5" ht="12.75">
      <c r="A83" t="s">
        <v>60</v>
      </c>
      <c r="E83" s="39" t="s">
        <v>635</v>
      </c>
    </row>
    <row r="84" spans="1:16" ht="12.75">
      <c r="A84" t="s">
        <v>50</v>
      </c>
      <c s="34" t="s">
        <v>122</v>
      </c>
      <c s="34" t="s">
        <v>8454</v>
      </c>
      <c s="35" t="s">
        <v>5</v>
      </c>
      <c s="6" t="s">
        <v>8455</v>
      </c>
      <c s="36" t="s">
        <v>79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70</v>
      </c>
      <c>
        <f>(M84*21)/100</f>
      </c>
      <c t="s">
        <v>28</v>
      </c>
    </row>
    <row r="85" spans="1:5" ht="12.75">
      <c r="A85" s="35" t="s">
        <v>57</v>
      </c>
      <c r="E85" s="39" t="s">
        <v>5</v>
      </c>
    </row>
    <row r="86" spans="1:5" ht="12.75">
      <c r="A86" s="35" t="s">
        <v>59</v>
      </c>
      <c r="E86" s="40" t="s">
        <v>5</v>
      </c>
    </row>
    <row r="87" spans="1:5" ht="12.75">
      <c r="A87" t="s">
        <v>60</v>
      </c>
      <c r="E87" s="39" t="s">
        <v>8456</v>
      </c>
    </row>
    <row r="88" spans="1:16" ht="12.75">
      <c r="A88" t="s">
        <v>50</v>
      </c>
      <c s="34" t="s">
        <v>125</v>
      </c>
      <c s="34" t="s">
        <v>8319</v>
      </c>
      <c s="35" t="s">
        <v>5</v>
      </c>
      <c s="6" t="s">
        <v>8320</v>
      </c>
      <c s="36" t="s">
        <v>79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28</v>
      </c>
    </row>
    <row r="89" spans="1:5" ht="12.75">
      <c r="A89" s="35" t="s">
        <v>57</v>
      </c>
      <c r="E89" s="39" t="s">
        <v>5</v>
      </c>
    </row>
    <row r="90" spans="1:5" ht="12.75">
      <c r="A90" s="35" t="s">
        <v>59</v>
      </c>
      <c r="E90" s="40" t="s">
        <v>5</v>
      </c>
    </row>
    <row r="91" spans="1:5" ht="12.75">
      <c r="A91" t="s">
        <v>60</v>
      </c>
      <c r="E91" s="39" t="s">
        <v>635</v>
      </c>
    </row>
    <row r="92" spans="1:16" ht="12.75">
      <c r="A92" t="s">
        <v>50</v>
      </c>
      <c s="34" t="s">
        <v>128</v>
      </c>
      <c s="34" t="s">
        <v>8321</v>
      </c>
      <c s="35" t="s">
        <v>5</v>
      </c>
      <c s="6" t="s">
        <v>8322</v>
      </c>
      <c s="36" t="s">
        <v>79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5</v>
      </c>
    </row>
    <row r="95" spans="1:5" ht="12.75">
      <c r="A95" t="s">
        <v>60</v>
      </c>
      <c r="E95" s="39" t="s">
        <v>635</v>
      </c>
    </row>
    <row r="96" spans="1:16" ht="25.5">
      <c r="A96" t="s">
        <v>50</v>
      </c>
      <c s="34" t="s">
        <v>179</v>
      </c>
      <c s="34" t="s">
        <v>793</v>
      </c>
      <c s="35" t="s">
        <v>5</v>
      </c>
      <c s="6" t="s">
        <v>794</v>
      </c>
      <c s="36" t="s">
        <v>79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28</v>
      </c>
    </row>
    <row r="97" spans="1:5" ht="12.75">
      <c r="A97" s="35" t="s">
        <v>57</v>
      </c>
      <c r="E97" s="39" t="s">
        <v>5</v>
      </c>
    </row>
    <row r="98" spans="1:5" ht="12.75">
      <c r="A98" s="35" t="s">
        <v>59</v>
      </c>
      <c r="E98" s="40" t="s">
        <v>5</v>
      </c>
    </row>
    <row r="99" spans="1:5" ht="12.75">
      <c r="A99" t="s">
        <v>60</v>
      </c>
      <c r="E99" s="39" t="s">
        <v>635</v>
      </c>
    </row>
    <row r="100" spans="1:16" ht="25.5">
      <c r="A100" t="s">
        <v>50</v>
      </c>
      <c s="34" t="s">
        <v>180</v>
      </c>
      <c s="34" t="s">
        <v>799</v>
      </c>
      <c s="35" t="s">
        <v>5</v>
      </c>
      <c s="6" t="s">
        <v>800</v>
      </c>
      <c s="36" t="s">
        <v>79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28</v>
      </c>
    </row>
    <row r="101" spans="1:5" ht="12.75">
      <c r="A101" s="35" t="s">
        <v>57</v>
      </c>
      <c r="E101" s="39" t="s">
        <v>5</v>
      </c>
    </row>
    <row r="102" spans="1:5" ht="12.75">
      <c r="A102" s="35" t="s">
        <v>59</v>
      </c>
      <c r="E102" s="40" t="s">
        <v>5</v>
      </c>
    </row>
    <row r="103" spans="1:5" ht="12.75">
      <c r="A103" t="s">
        <v>60</v>
      </c>
      <c r="E103" s="39" t="s">
        <v>635</v>
      </c>
    </row>
    <row r="104" spans="1:16" ht="12.75">
      <c r="A104" t="s">
        <v>50</v>
      </c>
      <c s="34" t="s">
        <v>184</v>
      </c>
      <c s="34" t="s">
        <v>802</v>
      </c>
      <c s="35" t="s">
        <v>5</v>
      </c>
      <c s="6" t="s">
        <v>803</v>
      </c>
      <c s="36" t="s">
        <v>106</v>
      </c>
      <c s="37">
        <v>20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70</v>
      </c>
      <c>
        <f>(M104*21)/100</f>
      </c>
      <c t="s">
        <v>28</v>
      </c>
    </row>
    <row r="105" spans="1:5" ht="12.75">
      <c r="A105" s="35" t="s">
        <v>57</v>
      </c>
      <c r="E105" s="39" t="s">
        <v>5</v>
      </c>
    </row>
    <row r="106" spans="1:5" ht="12.75">
      <c r="A106" s="35" t="s">
        <v>59</v>
      </c>
      <c r="E106" s="40" t="s">
        <v>5</v>
      </c>
    </row>
    <row r="107" spans="1:5" ht="12.75">
      <c r="A107" t="s">
        <v>60</v>
      </c>
      <c r="E107" s="39" t="s">
        <v>635</v>
      </c>
    </row>
    <row r="108" spans="1:16" ht="12.75">
      <c r="A108" t="s">
        <v>50</v>
      </c>
      <c s="34" t="s">
        <v>187</v>
      </c>
      <c s="34" t="s">
        <v>805</v>
      </c>
      <c s="35" t="s">
        <v>5</v>
      </c>
      <c s="6" t="s">
        <v>806</v>
      </c>
      <c s="36" t="s">
        <v>106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28</v>
      </c>
    </row>
    <row r="109" spans="1:5" ht="12.75">
      <c r="A109" s="35" t="s">
        <v>57</v>
      </c>
      <c r="E109" s="39" t="s">
        <v>5</v>
      </c>
    </row>
    <row r="110" spans="1:5" ht="12.75">
      <c r="A110" s="35" t="s">
        <v>59</v>
      </c>
      <c r="E110" s="40" t="s">
        <v>5</v>
      </c>
    </row>
    <row r="111" spans="1:5" ht="12.75">
      <c r="A111" t="s">
        <v>60</v>
      </c>
      <c r="E111" s="39" t="s">
        <v>635</v>
      </c>
    </row>
    <row r="112" spans="1:16" ht="12.75">
      <c r="A112" t="s">
        <v>50</v>
      </c>
      <c s="34" t="s">
        <v>190</v>
      </c>
      <c s="34" t="s">
        <v>808</v>
      </c>
      <c s="35" t="s">
        <v>5</v>
      </c>
      <c s="6" t="s">
        <v>809</v>
      </c>
      <c s="36" t="s">
        <v>106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28</v>
      </c>
    </row>
    <row r="113" spans="1:5" ht="12.75">
      <c r="A113" s="35" t="s">
        <v>57</v>
      </c>
      <c r="E113" s="39" t="s">
        <v>5</v>
      </c>
    </row>
    <row r="114" spans="1:5" ht="12.75">
      <c r="A114" s="35" t="s">
        <v>59</v>
      </c>
      <c r="E114" s="40" t="s">
        <v>5</v>
      </c>
    </row>
    <row r="115" spans="1:5" ht="12.75">
      <c r="A115" t="s">
        <v>60</v>
      </c>
      <c r="E115" s="39" t="s">
        <v>635</v>
      </c>
    </row>
    <row r="116" spans="1:16" ht="12.75">
      <c r="A116" t="s">
        <v>50</v>
      </c>
      <c s="34" t="s">
        <v>193</v>
      </c>
      <c s="34" t="s">
        <v>811</v>
      </c>
      <c s="35" t="s">
        <v>5</v>
      </c>
      <c s="6" t="s">
        <v>812</v>
      </c>
      <c s="36" t="s">
        <v>106</v>
      </c>
      <c s="37">
        <v>20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28</v>
      </c>
    </row>
    <row r="117" spans="1:5" ht="12.75">
      <c r="A117" s="35" t="s">
        <v>57</v>
      </c>
      <c r="E117" s="39" t="s">
        <v>5</v>
      </c>
    </row>
    <row r="118" spans="1:5" ht="12.75">
      <c r="A118" s="35" t="s">
        <v>59</v>
      </c>
      <c r="E118" s="40" t="s">
        <v>5</v>
      </c>
    </row>
    <row r="119" spans="1:5" ht="12.75">
      <c r="A119" t="s">
        <v>60</v>
      </c>
      <c r="E119" s="39" t="s">
        <v>635</v>
      </c>
    </row>
    <row r="120" spans="1:16" ht="12.75">
      <c r="A120" t="s">
        <v>50</v>
      </c>
      <c s="34" t="s">
        <v>196</v>
      </c>
      <c s="34" t="s">
        <v>8327</v>
      </c>
      <c s="35" t="s">
        <v>5</v>
      </c>
      <c s="6" t="s">
        <v>8328</v>
      </c>
      <c s="36" t="s">
        <v>1281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</v>
      </c>
      <c>
        <f>(M120*21)/100</f>
      </c>
      <c t="s">
        <v>28</v>
      </c>
    </row>
    <row r="121" spans="1:5" ht="38.25">
      <c r="A121" s="35" t="s">
        <v>57</v>
      </c>
      <c r="E121" s="39" t="s">
        <v>8345</v>
      </c>
    </row>
    <row r="122" spans="1:5" ht="12.75">
      <c r="A122" s="35" t="s">
        <v>59</v>
      </c>
      <c r="E122" s="40" t="s">
        <v>5</v>
      </c>
    </row>
    <row r="123" spans="1:5" ht="12.75">
      <c r="A123" t="s">
        <v>60</v>
      </c>
      <c r="E123" s="39" t="s">
        <v>635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626</v>
      </c>
      <c r="E4" s="26" t="s">
        <v>627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COUNTIFS(L8:L213,"=0",A8:A213,"P")+COUNTIFS(L8:L213,"",A8:A213,"P")+SUM(Q8:Q213)</f>
      </c>
    </row>
    <row r="8" spans="1:13" ht="12.75">
      <c r="A8" t="s">
        <v>45</v>
      </c>
      <c r="C8" s="28" t="s">
        <v>1384</v>
      </c>
      <c r="E8" s="30" t="s">
        <v>1383</v>
      </c>
      <c r="J8" s="29">
        <f>0+J9+J134+J167+J208</f>
      </c>
      <c s="29">
        <f>0+K9+K134+K167+K208</f>
      </c>
      <c s="29">
        <f>0+L9+L134+L167+L208</f>
      </c>
      <c s="29">
        <f>0+M9+M134+M167+M208</f>
      </c>
    </row>
    <row r="9" spans="1:13" ht="12.75">
      <c r="A9" t="s">
        <v>47</v>
      </c>
      <c r="C9" s="31" t="s">
        <v>51</v>
      </c>
      <c r="E9" s="33" t="s">
        <v>1385</v>
      </c>
      <c r="J9" s="32">
        <f>0</f>
      </c>
      <c s="32">
        <f>0</f>
      </c>
      <c s="32">
        <f>0+L10+L14+L18+L22+L26+L30+L34+L38+L42+L46+L50+L54+L58+L62+L66+L70+L74+L78+L82+L86+L90+L94+L98+L102+L106+L110+L114+L118+L122+L126+L130</f>
      </c>
      <c s="32">
        <f>0+M10+M14+M18+M22+M26+M30+M34+M38+M42+M46+M50+M54+M58+M62+M66+M70+M74+M78+M82+M86+M90+M94+M98+M102+M106+M110+M114+M118+M122+M126+M130</f>
      </c>
    </row>
    <row r="10" spans="1:16" ht="12.75">
      <c r="A10" t="s">
        <v>50</v>
      </c>
      <c s="34" t="s">
        <v>51</v>
      </c>
      <c s="34" t="s">
        <v>838</v>
      </c>
      <c s="35" t="s">
        <v>5</v>
      </c>
      <c s="6" t="s">
        <v>839</v>
      </c>
      <c s="36" t="s">
        <v>79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634</v>
      </c>
    </row>
    <row r="13" spans="1:5" ht="12.75">
      <c r="A13" t="s">
        <v>60</v>
      </c>
      <c r="E13" s="39" t="s">
        <v>635</v>
      </c>
    </row>
    <row r="14" spans="1:16" ht="25.5">
      <c r="A14" t="s">
        <v>50</v>
      </c>
      <c s="34" t="s">
        <v>28</v>
      </c>
      <c s="34" t="s">
        <v>1386</v>
      </c>
      <c s="35" t="s">
        <v>5</v>
      </c>
      <c s="6" t="s">
        <v>1387</v>
      </c>
      <c s="36" t="s">
        <v>79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634</v>
      </c>
    </row>
    <row r="17" spans="1:5" ht="12.75">
      <c r="A17" t="s">
        <v>60</v>
      </c>
      <c r="E17" s="39" t="s">
        <v>635</v>
      </c>
    </row>
    <row r="18" spans="1:16" ht="25.5">
      <c r="A18" t="s">
        <v>50</v>
      </c>
      <c s="34" t="s">
        <v>26</v>
      </c>
      <c s="34" t="s">
        <v>1388</v>
      </c>
      <c s="35" t="s">
        <v>5</v>
      </c>
      <c s="6" t="s">
        <v>1389</v>
      </c>
      <c s="36" t="s">
        <v>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634</v>
      </c>
    </row>
    <row r="21" spans="1:5" ht="12.75">
      <c r="A21" t="s">
        <v>60</v>
      </c>
      <c r="E21" s="39" t="s">
        <v>635</v>
      </c>
    </row>
    <row r="22" spans="1:16" ht="12.75">
      <c r="A22" t="s">
        <v>50</v>
      </c>
      <c s="34" t="s">
        <v>4</v>
      </c>
      <c s="34" t="s">
        <v>555</v>
      </c>
      <c s="35" t="s">
        <v>5</v>
      </c>
      <c s="6" t="s">
        <v>556</v>
      </c>
      <c s="36" t="s">
        <v>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634</v>
      </c>
    </row>
    <row r="25" spans="1:5" ht="12.75">
      <c r="A25" t="s">
        <v>60</v>
      </c>
      <c r="E25" s="39" t="s">
        <v>635</v>
      </c>
    </row>
    <row r="26" spans="1:16" ht="12.75">
      <c r="A26" t="s">
        <v>50</v>
      </c>
      <c s="34" t="s">
        <v>74</v>
      </c>
      <c s="34" t="s">
        <v>1027</v>
      </c>
      <c s="35" t="s">
        <v>5</v>
      </c>
      <c s="6" t="s">
        <v>1028</v>
      </c>
      <c s="36" t="s">
        <v>79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12.75">
      <c r="A28" s="35" t="s">
        <v>59</v>
      </c>
      <c r="E28" s="40" t="s">
        <v>634</v>
      </c>
    </row>
    <row r="29" spans="1:5" ht="12.75">
      <c r="A29" t="s">
        <v>60</v>
      </c>
      <c r="E29" s="39" t="s">
        <v>635</v>
      </c>
    </row>
    <row r="30" spans="1:16" ht="12.75">
      <c r="A30" t="s">
        <v>50</v>
      </c>
      <c s="34" t="s">
        <v>27</v>
      </c>
      <c s="34" t="s">
        <v>757</v>
      </c>
      <c s="35" t="s">
        <v>5</v>
      </c>
      <c s="6" t="s">
        <v>758</v>
      </c>
      <c s="36" t="s">
        <v>79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12.75">
      <c r="A32" s="35" t="s">
        <v>59</v>
      </c>
      <c r="E32" s="40" t="s">
        <v>634</v>
      </c>
    </row>
    <row r="33" spans="1:5" ht="12.75">
      <c r="A33" t="s">
        <v>60</v>
      </c>
      <c r="E33" s="39" t="s">
        <v>635</v>
      </c>
    </row>
    <row r="34" spans="1:16" ht="12.75">
      <c r="A34" t="s">
        <v>50</v>
      </c>
      <c s="34" t="s">
        <v>65</v>
      </c>
      <c s="34" t="s">
        <v>557</v>
      </c>
      <c s="35" t="s">
        <v>5</v>
      </c>
      <c s="6" t="s">
        <v>558</v>
      </c>
      <c s="36" t="s">
        <v>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2.75">
      <c r="A36" s="35" t="s">
        <v>59</v>
      </c>
      <c r="E36" s="40" t="s">
        <v>634</v>
      </c>
    </row>
    <row r="37" spans="1:5" ht="12.75">
      <c r="A37" t="s">
        <v>60</v>
      </c>
      <c r="E37" s="39" t="s">
        <v>635</v>
      </c>
    </row>
    <row r="38" spans="1:16" ht="12.75">
      <c r="A38" t="s">
        <v>50</v>
      </c>
      <c s="34" t="s">
        <v>82</v>
      </c>
      <c s="34" t="s">
        <v>767</v>
      </c>
      <c s="35" t="s">
        <v>5</v>
      </c>
      <c s="6" t="s">
        <v>768</v>
      </c>
      <c s="36" t="s">
        <v>79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12.75">
      <c r="A40" s="35" t="s">
        <v>59</v>
      </c>
      <c r="E40" s="40" t="s">
        <v>634</v>
      </c>
    </row>
    <row r="41" spans="1:5" ht="12.75">
      <c r="A41" t="s">
        <v>60</v>
      </c>
      <c r="E41" s="39" t="s">
        <v>635</v>
      </c>
    </row>
    <row r="42" spans="1:16" ht="12.75">
      <c r="A42" t="s">
        <v>50</v>
      </c>
      <c s="34" t="s">
        <v>85</v>
      </c>
      <c s="34" t="s">
        <v>773</v>
      </c>
      <c s="35" t="s">
        <v>5</v>
      </c>
      <c s="6" t="s">
        <v>774</v>
      </c>
      <c s="36" t="s">
        <v>79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2.75">
      <c r="A44" s="35" t="s">
        <v>59</v>
      </c>
      <c r="E44" s="40" t="s">
        <v>634</v>
      </c>
    </row>
    <row r="45" spans="1:5" ht="12.75">
      <c r="A45" t="s">
        <v>60</v>
      </c>
      <c r="E45" s="39" t="s">
        <v>635</v>
      </c>
    </row>
    <row r="46" spans="1:16" ht="12.75">
      <c r="A46" t="s">
        <v>50</v>
      </c>
      <c s="34" t="s">
        <v>88</v>
      </c>
      <c s="34" t="s">
        <v>775</v>
      </c>
      <c s="35" t="s">
        <v>5</v>
      </c>
      <c s="6" t="s">
        <v>776</v>
      </c>
      <c s="36" t="s">
        <v>79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12.75">
      <c r="A48" s="35" t="s">
        <v>59</v>
      </c>
      <c r="E48" s="40" t="s">
        <v>1390</v>
      </c>
    </row>
    <row r="49" spans="1:5" ht="12.75">
      <c r="A49" t="s">
        <v>60</v>
      </c>
      <c r="E49" s="39" t="s">
        <v>71</v>
      </c>
    </row>
    <row r="50" spans="1:16" ht="12.75">
      <c r="A50" t="s">
        <v>50</v>
      </c>
      <c s="34" t="s">
        <v>91</v>
      </c>
      <c s="34" t="s">
        <v>1391</v>
      </c>
      <c s="35" t="s">
        <v>5</v>
      </c>
      <c s="6" t="s">
        <v>1392</v>
      </c>
      <c s="36" t="s">
        <v>79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2.75">
      <c r="A52" s="35" t="s">
        <v>59</v>
      </c>
      <c r="E52" s="40" t="s">
        <v>634</v>
      </c>
    </row>
    <row r="53" spans="1:5" ht="12.75">
      <c r="A53" t="s">
        <v>60</v>
      </c>
      <c r="E53" s="39" t="s">
        <v>635</v>
      </c>
    </row>
    <row r="54" spans="1:16" ht="12.75">
      <c r="A54" t="s">
        <v>50</v>
      </c>
      <c s="34" t="s">
        <v>94</v>
      </c>
      <c s="34" t="s">
        <v>1096</v>
      </c>
      <c s="35" t="s">
        <v>5</v>
      </c>
      <c s="6" t="s">
        <v>1097</v>
      </c>
      <c s="36" t="s">
        <v>79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12.75">
      <c r="A56" s="35" t="s">
        <v>59</v>
      </c>
      <c r="E56" s="40" t="s">
        <v>634</v>
      </c>
    </row>
    <row r="57" spans="1:5" ht="12.75">
      <c r="A57" t="s">
        <v>60</v>
      </c>
      <c r="E57" s="39" t="s">
        <v>635</v>
      </c>
    </row>
    <row r="58" spans="1:16" ht="12.75">
      <c r="A58" t="s">
        <v>50</v>
      </c>
      <c s="34" t="s">
        <v>97</v>
      </c>
      <c s="34" t="s">
        <v>1393</v>
      </c>
      <c s="35" t="s">
        <v>5</v>
      </c>
      <c s="6" t="s">
        <v>1394</v>
      </c>
      <c s="36" t="s">
        <v>79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12.75">
      <c r="A60" s="35" t="s">
        <v>59</v>
      </c>
      <c r="E60" s="40" t="s">
        <v>634</v>
      </c>
    </row>
    <row r="61" spans="1:5" ht="12.75">
      <c r="A61" t="s">
        <v>60</v>
      </c>
      <c r="E61" s="39" t="s">
        <v>635</v>
      </c>
    </row>
    <row r="62" spans="1:16" ht="12.75">
      <c r="A62" t="s">
        <v>50</v>
      </c>
      <c s="34" t="s">
        <v>100</v>
      </c>
      <c s="34" t="s">
        <v>1148</v>
      </c>
      <c s="35" t="s">
        <v>5</v>
      </c>
      <c s="6" t="s">
        <v>1149</v>
      </c>
      <c s="36" t="s">
        <v>79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2.75">
      <c r="A64" s="35" t="s">
        <v>59</v>
      </c>
      <c r="E64" s="40" t="s">
        <v>634</v>
      </c>
    </row>
    <row r="65" spans="1:5" ht="12.75">
      <c r="A65" t="s">
        <v>60</v>
      </c>
      <c r="E65" s="39" t="s">
        <v>635</v>
      </c>
    </row>
    <row r="66" spans="1:16" ht="12.75">
      <c r="A66" t="s">
        <v>50</v>
      </c>
      <c s="34" t="s">
        <v>103</v>
      </c>
      <c s="34" t="s">
        <v>1154</v>
      </c>
      <c s="35" t="s">
        <v>5</v>
      </c>
      <c s="6" t="s">
        <v>1155</v>
      </c>
      <c s="36" t="s">
        <v>79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70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12.75">
      <c r="A68" s="35" t="s">
        <v>59</v>
      </c>
      <c r="E68" s="40" t="s">
        <v>634</v>
      </c>
    </row>
    <row r="69" spans="1:5" ht="12.75">
      <c r="A69" t="s">
        <v>60</v>
      </c>
      <c r="E69" s="39" t="s">
        <v>635</v>
      </c>
    </row>
    <row r="70" spans="1:16" ht="12.75">
      <c r="A70" t="s">
        <v>50</v>
      </c>
      <c s="34" t="s">
        <v>110</v>
      </c>
      <c s="34" t="s">
        <v>1158</v>
      </c>
      <c s="35" t="s">
        <v>5</v>
      </c>
      <c s="6" t="s">
        <v>1159</v>
      </c>
      <c s="36" t="s">
        <v>79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70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12.75">
      <c r="A72" s="35" t="s">
        <v>59</v>
      </c>
      <c r="E72" s="40" t="s">
        <v>634</v>
      </c>
    </row>
    <row r="73" spans="1:5" ht="12.75">
      <c r="A73" t="s">
        <v>60</v>
      </c>
      <c r="E73" s="39" t="s">
        <v>635</v>
      </c>
    </row>
    <row r="74" spans="1:16" ht="12.75">
      <c r="A74" t="s">
        <v>50</v>
      </c>
      <c s="34" t="s">
        <v>113</v>
      </c>
      <c s="34" t="s">
        <v>1352</v>
      </c>
      <c s="35" t="s">
        <v>5</v>
      </c>
      <c s="6" t="s">
        <v>1353</v>
      </c>
      <c s="36" t="s">
        <v>79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70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634</v>
      </c>
    </row>
    <row r="77" spans="1:5" ht="12.75">
      <c r="A77" t="s">
        <v>60</v>
      </c>
      <c r="E77" s="39" t="s">
        <v>635</v>
      </c>
    </row>
    <row r="78" spans="1:16" ht="12.75">
      <c r="A78" t="s">
        <v>50</v>
      </c>
      <c s="34" t="s">
        <v>116</v>
      </c>
      <c s="34" t="s">
        <v>1160</v>
      </c>
      <c s="35" t="s">
        <v>5</v>
      </c>
      <c s="6" t="s">
        <v>1161</v>
      </c>
      <c s="36" t="s">
        <v>79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634</v>
      </c>
    </row>
    <row r="81" spans="1:5" ht="12.75">
      <c r="A81" t="s">
        <v>60</v>
      </c>
      <c r="E81" s="39" t="s">
        <v>635</v>
      </c>
    </row>
    <row r="82" spans="1:16" ht="12.75">
      <c r="A82" t="s">
        <v>50</v>
      </c>
      <c s="34" t="s">
        <v>119</v>
      </c>
      <c s="34" t="s">
        <v>1355</v>
      </c>
      <c s="35" t="s">
        <v>5</v>
      </c>
      <c s="6" t="s">
        <v>1356</v>
      </c>
      <c s="36" t="s">
        <v>79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70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634</v>
      </c>
    </row>
    <row r="85" spans="1:5" ht="12.75">
      <c r="A85" t="s">
        <v>60</v>
      </c>
      <c r="E85" s="39" t="s">
        <v>635</v>
      </c>
    </row>
    <row r="86" spans="1:16" ht="12.75">
      <c r="A86" t="s">
        <v>50</v>
      </c>
      <c s="34" t="s">
        <v>122</v>
      </c>
      <c s="34" t="s">
        <v>632</v>
      </c>
      <c s="35" t="s">
        <v>5</v>
      </c>
      <c s="6" t="s">
        <v>633</v>
      </c>
      <c s="36" t="s">
        <v>69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70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634</v>
      </c>
    </row>
    <row r="89" spans="1:5" ht="12.75">
      <c r="A89" t="s">
        <v>60</v>
      </c>
      <c r="E89" s="39" t="s">
        <v>635</v>
      </c>
    </row>
    <row r="90" spans="1:16" ht="12.75">
      <c r="A90" t="s">
        <v>50</v>
      </c>
      <c s="34" t="s">
        <v>125</v>
      </c>
      <c s="34" t="s">
        <v>636</v>
      </c>
      <c s="35" t="s">
        <v>5</v>
      </c>
      <c s="6" t="s">
        <v>637</v>
      </c>
      <c s="36" t="s">
        <v>69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70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634</v>
      </c>
    </row>
    <row r="93" spans="1:5" ht="12.75">
      <c r="A93" t="s">
        <v>60</v>
      </c>
      <c r="E93" s="39" t="s">
        <v>635</v>
      </c>
    </row>
    <row r="94" spans="1:16" ht="25.5">
      <c r="A94" t="s">
        <v>50</v>
      </c>
      <c s="34" t="s">
        <v>128</v>
      </c>
      <c s="34" t="s">
        <v>1395</v>
      </c>
      <c s="35" t="s">
        <v>5</v>
      </c>
      <c s="6" t="s">
        <v>1396</v>
      </c>
      <c s="36" t="s">
        <v>79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70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12.75">
      <c r="A96" s="35" t="s">
        <v>59</v>
      </c>
      <c r="E96" s="40" t="s">
        <v>634</v>
      </c>
    </row>
    <row r="97" spans="1:5" ht="12.75">
      <c r="A97" t="s">
        <v>60</v>
      </c>
      <c r="E97" s="39" t="s">
        <v>635</v>
      </c>
    </row>
    <row r="98" spans="1:16" ht="12.75">
      <c r="A98" t="s">
        <v>50</v>
      </c>
      <c s="34" t="s">
        <v>179</v>
      </c>
      <c s="34" t="s">
        <v>1397</v>
      </c>
      <c s="35" t="s">
        <v>5</v>
      </c>
      <c s="6" t="s">
        <v>1398</v>
      </c>
      <c s="36" t="s">
        <v>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634</v>
      </c>
    </row>
    <row r="101" spans="1:5" ht="12.75">
      <c r="A101" t="s">
        <v>60</v>
      </c>
      <c r="E101" s="39" t="s">
        <v>635</v>
      </c>
    </row>
    <row r="102" spans="1:16" ht="12.75">
      <c r="A102" t="s">
        <v>50</v>
      </c>
      <c s="34" t="s">
        <v>180</v>
      </c>
      <c s="34" t="s">
        <v>1399</v>
      </c>
      <c s="35" t="s">
        <v>5</v>
      </c>
      <c s="6" t="s">
        <v>1400</v>
      </c>
      <c s="36" t="s">
        <v>79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634</v>
      </c>
    </row>
    <row r="105" spans="1:5" ht="12.75">
      <c r="A105" t="s">
        <v>60</v>
      </c>
      <c r="E105" s="39" t="s">
        <v>635</v>
      </c>
    </row>
    <row r="106" spans="1:16" ht="12.75">
      <c r="A106" t="s">
        <v>50</v>
      </c>
      <c s="34" t="s">
        <v>184</v>
      </c>
      <c s="34" t="s">
        <v>1401</v>
      </c>
      <c s="35" t="s">
        <v>5</v>
      </c>
      <c s="6" t="s">
        <v>1402</v>
      </c>
      <c s="36" t="s">
        <v>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12.75">
      <c r="A108" s="35" t="s">
        <v>59</v>
      </c>
      <c r="E108" s="40" t="s">
        <v>634</v>
      </c>
    </row>
    <row r="109" spans="1:5" ht="12.75">
      <c r="A109" t="s">
        <v>60</v>
      </c>
      <c r="E109" s="39" t="s">
        <v>635</v>
      </c>
    </row>
    <row r="110" spans="1:16" ht="25.5">
      <c r="A110" t="s">
        <v>50</v>
      </c>
      <c s="34" t="s">
        <v>187</v>
      </c>
      <c s="34" t="s">
        <v>1403</v>
      </c>
      <c s="35" t="s">
        <v>5</v>
      </c>
      <c s="6" t="s">
        <v>1404</v>
      </c>
      <c s="36" t="s">
        <v>79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12.75">
      <c r="A112" s="35" t="s">
        <v>59</v>
      </c>
      <c r="E112" s="40" t="s">
        <v>634</v>
      </c>
    </row>
    <row r="113" spans="1:5" ht="12.75">
      <c r="A113" t="s">
        <v>60</v>
      </c>
      <c r="E113" s="39" t="s">
        <v>635</v>
      </c>
    </row>
    <row r="114" spans="1:16" ht="12.75">
      <c r="A114" t="s">
        <v>50</v>
      </c>
      <c s="34" t="s">
        <v>190</v>
      </c>
      <c s="34" t="s">
        <v>1405</v>
      </c>
      <c s="35" t="s">
        <v>5</v>
      </c>
      <c s="6" t="s">
        <v>1406</v>
      </c>
      <c s="36" t="s">
        <v>79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12.75">
      <c r="A116" s="35" t="s">
        <v>59</v>
      </c>
      <c r="E116" s="40" t="s">
        <v>634</v>
      </c>
    </row>
    <row r="117" spans="1:5" ht="12.75">
      <c r="A117" t="s">
        <v>60</v>
      </c>
      <c r="E117" s="39" t="s">
        <v>635</v>
      </c>
    </row>
    <row r="118" spans="1:16" ht="12.75">
      <c r="A118" t="s">
        <v>50</v>
      </c>
      <c s="34" t="s">
        <v>193</v>
      </c>
      <c s="34" t="s">
        <v>1407</v>
      </c>
      <c s="35" t="s">
        <v>5</v>
      </c>
      <c s="6" t="s">
        <v>1408</v>
      </c>
      <c s="36" t="s">
        <v>79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12.75">
      <c r="A120" s="35" t="s">
        <v>59</v>
      </c>
      <c r="E120" s="40" t="s">
        <v>634</v>
      </c>
    </row>
    <row r="121" spans="1:5" ht="12.75">
      <c r="A121" t="s">
        <v>60</v>
      </c>
      <c r="E121" s="39" t="s">
        <v>635</v>
      </c>
    </row>
    <row r="122" spans="1:16" ht="12.75">
      <c r="A122" t="s">
        <v>50</v>
      </c>
      <c s="34" t="s">
        <v>196</v>
      </c>
      <c s="34" t="s">
        <v>1409</v>
      </c>
      <c s="35" t="s">
        <v>5</v>
      </c>
      <c s="6" t="s">
        <v>1410</v>
      </c>
      <c s="36" t="s">
        <v>79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70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12.75">
      <c r="A124" s="35" t="s">
        <v>59</v>
      </c>
      <c r="E124" s="40" t="s">
        <v>634</v>
      </c>
    </row>
    <row r="125" spans="1:5" ht="12.75">
      <c r="A125" t="s">
        <v>60</v>
      </c>
      <c r="E125" s="39" t="s">
        <v>635</v>
      </c>
    </row>
    <row r="126" spans="1:16" ht="12.75">
      <c r="A126" t="s">
        <v>50</v>
      </c>
      <c s="34" t="s">
        <v>199</v>
      </c>
      <c s="34" t="s">
        <v>1411</v>
      </c>
      <c s="35" t="s">
        <v>5</v>
      </c>
      <c s="6" t="s">
        <v>1412</v>
      </c>
      <c s="36" t="s">
        <v>79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56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12.75">
      <c r="A128" s="35" t="s">
        <v>59</v>
      </c>
      <c r="E128" s="40" t="s">
        <v>634</v>
      </c>
    </row>
    <row r="129" spans="1:5" ht="153">
      <c r="A129" t="s">
        <v>60</v>
      </c>
      <c r="E129" s="39" t="s">
        <v>1413</v>
      </c>
    </row>
    <row r="130" spans="1:16" ht="12.75">
      <c r="A130" t="s">
        <v>50</v>
      </c>
      <c s="34" t="s">
        <v>202</v>
      </c>
      <c s="34" t="s">
        <v>1264</v>
      </c>
      <c s="35" t="s">
        <v>5</v>
      </c>
      <c s="6" t="s">
        <v>1265</v>
      </c>
      <c s="36" t="s">
        <v>79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56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12.75">
      <c r="A132" s="35" t="s">
        <v>59</v>
      </c>
      <c r="E132" s="40" t="s">
        <v>634</v>
      </c>
    </row>
    <row r="133" spans="1:5" ht="127.5">
      <c r="A133" t="s">
        <v>60</v>
      </c>
      <c r="E133" s="39" t="s">
        <v>1414</v>
      </c>
    </row>
    <row r="134" spans="1:13" ht="12.75">
      <c r="A134" t="s">
        <v>47</v>
      </c>
      <c r="C134" s="31" t="s">
        <v>26</v>
      </c>
      <c r="E134" s="33" t="s">
        <v>1415</v>
      </c>
      <c r="J134" s="32">
        <f>0</f>
      </c>
      <c s="32">
        <f>0</f>
      </c>
      <c s="32">
        <f>0+L135+L139+L143+L147+L151+L155+L159+L163</f>
      </c>
      <c s="32">
        <f>0+M135+M139+M143+M147+M151+M155+M159+M163</f>
      </c>
    </row>
    <row r="135" spans="1:16" ht="25.5">
      <c r="A135" t="s">
        <v>50</v>
      </c>
      <c s="34" t="s">
        <v>205</v>
      </c>
      <c s="34" t="s">
        <v>832</v>
      </c>
      <c s="35" t="s">
        <v>5</v>
      </c>
      <c s="6" t="s">
        <v>833</v>
      </c>
      <c s="36" t="s">
        <v>69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70</v>
      </c>
      <c>
        <f>(M135*21)/100</f>
      </c>
      <c t="s">
        <v>28</v>
      </c>
    </row>
    <row r="136" spans="1:5" ht="12.75">
      <c r="A136" s="35" t="s">
        <v>57</v>
      </c>
      <c r="E136" s="39" t="s">
        <v>5</v>
      </c>
    </row>
    <row r="137" spans="1:5" ht="12.75">
      <c r="A137" s="35" t="s">
        <v>59</v>
      </c>
      <c r="E137" s="40" t="s">
        <v>634</v>
      </c>
    </row>
    <row r="138" spans="1:5" ht="12.75">
      <c r="A138" t="s">
        <v>60</v>
      </c>
      <c r="E138" s="39" t="s">
        <v>635</v>
      </c>
    </row>
    <row r="139" spans="1:16" ht="12.75">
      <c r="A139" t="s">
        <v>50</v>
      </c>
      <c s="34" t="s">
        <v>208</v>
      </c>
      <c s="34" t="s">
        <v>761</v>
      </c>
      <c s="35" t="s">
        <v>5</v>
      </c>
      <c s="6" t="s">
        <v>762</v>
      </c>
      <c s="36" t="s">
        <v>69</v>
      </c>
      <c s="37">
        <v>80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70</v>
      </c>
      <c>
        <f>(M139*21)/100</f>
      </c>
      <c t="s">
        <v>28</v>
      </c>
    </row>
    <row r="140" spans="1:5" ht="12.75">
      <c r="A140" s="35" t="s">
        <v>57</v>
      </c>
      <c r="E140" s="39" t="s">
        <v>5</v>
      </c>
    </row>
    <row r="141" spans="1:5" ht="12.75">
      <c r="A141" s="35" t="s">
        <v>59</v>
      </c>
      <c r="E141" s="40" t="s">
        <v>634</v>
      </c>
    </row>
    <row r="142" spans="1:5" ht="12.75">
      <c r="A142" t="s">
        <v>60</v>
      </c>
      <c r="E142" s="39" t="s">
        <v>635</v>
      </c>
    </row>
    <row r="143" spans="1:16" ht="12.75">
      <c r="A143" t="s">
        <v>50</v>
      </c>
      <c s="34" t="s">
        <v>211</v>
      </c>
      <c s="34" t="s">
        <v>638</v>
      </c>
      <c s="35" t="s">
        <v>5</v>
      </c>
      <c s="6" t="s">
        <v>639</v>
      </c>
      <c s="36" t="s">
        <v>174</v>
      </c>
      <c s="37">
        <v>0.05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70</v>
      </c>
      <c>
        <f>(M143*21)/100</f>
      </c>
      <c t="s">
        <v>28</v>
      </c>
    </row>
    <row r="144" spans="1:5" ht="12.75">
      <c r="A144" s="35" t="s">
        <v>57</v>
      </c>
      <c r="E144" s="39" t="s">
        <v>5</v>
      </c>
    </row>
    <row r="145" spans="1:5" ht="12.75">
      <c r="A145" s="35" t="s">
        <v>59</v>
      </c>
      <c r="E145" s="40" t="s">
        <v>634</v>
      </c>
    </row>
    <row r="146" spans="1:5" ht="12.75">
      <c r="A146" t="s">
        <v>60</v>
      </c>
      <c r="E146" s="39" t="s">
        <v>635</v>
      </c>
    </row>
    <row r="147" spans="1:16" ht="12.75">
      <c r="A147" t="s">
        <v>50</v>
      </c>
      <c s="34" t="s">
        <v>214</v>
      </c>
      <c s="34" t="s">
        <v>640</v>
      </c>
      <c s="35" t="s">
        <v>5</v>
      </c>
      <c s="6" t="s">
        <v>641</v>
      </c>
      <c s="36" t="s">
        <v>69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70</v>
      </c>
      <c>
        <f>(M147*21)/100</f>
      </c>
      <c t="s">
        <v>28</v>
      </c>
    </row>
    <row r="148" spans="1:5" ht="12.75">
      <c r="A148" s="35" t="s">
        <v>57</v>
      </c>
      <c r="E148" s="39" t="s">
        <v>5</v>
      </c>
    </row>
    <row r="149" spans="1:5" ht="12.75">
      <c r="A149" s="35" t="s">
        <v>59</v>
      </c>
      <c r="E149" s="40" t="s">
        <v>634</v>
      </c>
    </row>
    <row r="150" spans="1:5" ht="12.75">
      <c r="A150" t="s">
        <v>60</v>
      </c>
      <c r="E150" s="39" t="s">
        <v>635</v>
      </c>
    </row>
    <row r="151" spans="1:16" ht="12.75">
      <c r="A151" t="s">
        <v>50</v>
      </c>
      <c s="34" t="s">
        <v>217</v>
      </c>
      <c s="34" t="s">
        <v>646</v>
      </c>
      <c s="35" t="s">
        <v>5</v>
      </c>
      <c s="6" t="s">
        <v>647</v>
      </c>
      <c s="36" t="s">
        <v>79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70</v>
      </c>
      <c>
        <f>(M151*21)/100</f>
      </c>
      <c t="s">
        <v>28</v>
      </c>
    </row>
    <row r="152" spans="1:5" ht="12.75">
      <c r="A152" s="35" t="s">
        <v>57</v>
      </c>
      <c r="E152" s="39" t="s">
        <v>5</v>
      </c>
    </row>
    <row r="153" spans="1:5" ht="12.75">
      <c r="A153" s="35" t="s">
        <v>59</v>
      </c>
      <c r="E153" s="40" t="s">
        <v>634</v>
      </c>
    </row>
    <row r="154" spans="1:5" ht="102">
      <c r="A154" t="s">
        <v>60</v>
      </c>
      <c r="E154" s="39" t="s">
        <v>1416</v>
      </c>
    </row>
    <row r="155" spans="1:16" ht="12.75">
      <c r="A155" t="s">
        <v>50</v>
      </c>
      <c s="34" t="s">
        <v>220</v>
      </c>
      <c s="34" t="s">
        <v>648</v>
      </c>
      <c s="35" t="s">
        <v>5</v>
      </c>
      <c s="6" t="s">
        <v>649</v>
      </c>
      <c s="36" t="s">
        <v>79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70</v>
      </c>
      <c>
        <f>(M155*21)/100</f>
      </c>
      <c t="s">
        <v>28</v>
      </c>
    </row>
    <row r="156" spans="1:5" ht="12.75">
      <c r="A156" s="35" t="s">
        <v>57</v>
      </c>
      <c r="E156" s="39" t="s">
        <v>5</v>
      </c>
    </row>
    <row r="157" spans="1:5" ht="12.75">
      <c r="A157" s="35" t="s">
        <v>59</v>
      </c>
      <c r="E157" s="40" t="s">
        <v>634</v>
      </c>
    </row>
    <row r="158" spans="1:5" ht="102">
      <c r="A158" t="s">
        <v>60</v>
      </c>
      <c r="E158" s="39" t="s">
        <v>1417</v>
      </c>
    </row>
    <row r="159" spans="1:16" ht="12.75">
      <c r="A159" t="s">
        <v>50</v>
      </c>
      <c s="34" t="s">
        <v>223</v>
      </c>
      <c s="34" t="s">
        <v>1418</v>
      </c>
      <c s="35" t="s">
        <v>5</v>
      </c>
      <c s="6" t="s">
        <v>1419</v>
      </c>
      <c s="36" t="s">
        <v>1420</v>
      </c>
      <c s="37">
        <v>0.02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70</v>
      </c>
      <c>
        <f>(M159*21)/100</f>
      </c>
      <c t="s">
        <v>28</v>
      </c>
    </row>
    <row r="160" spans="1:5" ht="12.75">
      <c r="A160" s="35" t="s">
        <v>57</v>
      </c>
      <c r="E160" s="39" t="s">
        <v>5</v>
      </c>
    </row>
    <row r="161" spans="1:5" ht="12.75">
      <c r="A161" s="35" t="s">
        <v>59</v>
      </c>
      <c r="E161" s="40" t="s">
        <v>634</v>
      </c>
    </row>
    <row r="162" spans="1:5" ht="12.75">
      <c r="A162" t="s">
        <v>60</v>
      </c>
      <c r="E162" s="39" t="s">
        <v>635</v>
      </c>
    </row>
    <row r="163" spans="1:16" ht="12.75">
      <c r="A163" t="s">
        <v>50</v>
      </c>
      <c s="34" t="s">
        <v>226</v>
      </c>
      <c s="34" t="s">
        <v>1421</v>
      </c>
      <c s="35" t="s">
        <v>5</v>
      </c>
      <c s="6" t="s">
        <v>1422</v>
      </c>
      <c s="36" t="s">
        <v>1420</v>
      </c>
      <c s="37">
        <v>0.02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28</v>
      </c>
    </row>
    <row r="164" spans="1:5" ht="12.75">
      <c r="A164" s="35" t="s">
        <v>57</v>
      </c>
      <c r="E164" s="39" t="s">
        <v>5</v>
      </c>
    </row>
    <row r="165" spans="1:5" ht="12.75">
      <c r="A165" s="35" t="s">
        <v>59</v>
      </c>
      <c r="E165" s="40" t="s">
        <v>634</v>
      </c>
    </row>
    <row r="166" spans="1:5" ht="12.75">
      <c r="A166" t="s">
        <v>60</v>
      </c>
      <c r="E166" s="39" t="s">
        <v>635</v>
      </c>
    </row>
    <row r="167" spans="1:13" ht="12.75">
      <c r="A167" t="s">
        <v>47</v>
      </c>
      <c r="C167" s="31" t="s">
        <v>4</v>
      </c>
      <c r="E167" s="33" t="s">
        <v>1423</v>
      </c>
      <c r="J167" s="32">
        <f>0</f>
      </c>
      <c s="32">
        <f>0</f>
      </c>
      <c s="32">
        <f>0+L168+L172+L176+L180+L184+L188+L192+L196+L200+L204</f>
      </c>
      <c s="32">
        <f>0+M168+M172+M176+M180+M184+M188+M192+M196+M200+M204</f>
      </c>
    </row>
    <row r="168" spans="1:16" ht="12.75">
      <c r="A168" t="s">
        <v>50</v>
      </c>
      <c s="34" t="s">
        <v>227</v>
      </c>
      <c s="34" t="s">
        <v>104</v>
      </c>
      <c s="35" t="s">
        <v>5</v>
      </c>
      <c s="6" t="s">
        <v>105</v>
      </c>
      <c s="36" t="s">
        <v>106</v>
      </c>
      <c s="37">
        <v>20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70</v>
      </c>
      <c>
        <f>(M168*21)/100</f>
      </c>
      <c t="s">
        <v>28</v>
      </c>
    </row>
    <row r="169" spans="1:5" ht="12.75">
      <c r="A169" s="35" t="s">
        <v>57</v>
      </c>
      <c r="E169" s="39" t="s">
        <v>107</v>
      </c>
    </row>
    <row r="170" spans="1:5" ht="25.5">
      <c r="A170" s="35" t="s">
        <v>59</v>
      </c>
      <c r="E170" s="40" t="s">
        <v>108</v>
      </c>
    </row>
    <row r="171" spans="1:5" ht="114.75">
      <c r="A171" t="s">
        <v>60</v>
      </c>
      <c r="E171" s="39" t="s">
        <v>109</v>
      </c>
    </row>
    <row r="172" spans="1:16" ht="12.75">
      <c r="A172" t="s">
        <v>50</v>
      </c>
      <c s="34" t="s">
        <v>228</v>
      </c>
      <c s="34" t="s">
        <v>1424</v>
      </c>
      <c s="35" t="s">
        <v>5</v>
      </c>
      <c s="6" t="s">
        <v>1425</v>
      </c>
      <c s="36" t="s">
        <v>1426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70</v>
      </c>
      <c>
        <f>(M172*21)/100</f>
      </c>
      <c t="s">
        <v>28</v>
      </c>
    </row>
    <row r="173" spans="1:5" ht="12.75">
      <c r="A173" s="35" t="s">
        <v>57</v>
      </c>
      <c r="E173" s="39" t="s">
        <v>5</v>
      </c>
    </row>
    <row r="174" spans="1:5" ht="12.75">
      <c r="A174" s="35" t="s">
        <v>59</v>
      </c>
      <c r="E174" s="40" t="s">
        <v>634</v>
      </c>
    </row>
    <row r="175" spans="1:5" ht="12.75">
      <c r="A175" t="s">
        <v>60</v>
      </c>
      <c r="E175" s="39" t="s">
        <v>635</v>
      </c>
    </row>
    <row r="176" spans="1:16" ht="12.75">
      <c r="A176" t="s">
        <v>50</v>
      </c>
      <c s="34" t="s">
        <v>231</v>
      </c>
      <c s="34" t="s">
        <v>1427</v>
      </c>
      <c s="35" t="s">
        <v>5</v>
      </c>
      <c s="6" t="s">
        <v>1428</v>
      </c>
      <c s="36" t="s">
        <v>1426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70</v>
      </c>
      <c>
        <f>(M176*21)/100</f>
      </c>
      <c t="s">
        <v>28</v>
      </c>
    </row>
    <row r="177" spans="1:5" ht="12.75">
      <c r="A177" s="35" t="s">
        <v>57</v>
      </c>
      <c r="E177" s="39" t="s">
        <v>5</v>
      </c>
    </row>
    <row r="178" spans="1:5" ht="12.75">
      <c r="A178" s="35" t="s">
        <v>59</v>
      </c>
      <c r="E178" s="40" t="s">
        <v>634</v>
      </c>
    </row>
    <row r="179" spans="1:5" ht="12.75">
      <c r="A179" t="s">
        <v>60</v>
      </c>
      <c r="E179" s="39" t="s">
        <v>635</v>
      </c>
    </row>
    <row r="180" spans="1:16" ht="12.75">
      <c r="A180" t="s">
        <v>50</v>
      </c>
      <c s="34" t="s">
        <v>232</v>
      </c>
      <c s="34" t="s">
        <v>1429</v>
      </c>
      <c s="35" t="s">
        <v>5</v>
      </c>
      <c s="6" t="s">
        <v>1430</v>
      </c>
      <c s="36" t="s">
        <v>1426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70</v>
      </c>
      <c>
        <f>(M180*21)/100</f>
      </c>
      <c t="s">
        <v>28</v>
      </c>
    </row>
    <row r="181" spans="1:5" ht="12.75">
      <c r="A181" s="35" t="s">
        <v>57</v>
      </c>
      <c r="E181" s="39" t="s">
        <v>5</v>
      </c>
    </row>
    <row r="182" spans="1:5" ht="12.75">
      <c r="A182" s="35" t="s">
        <v>59</v>
      </c>
      <c r="E182" s="40" t="s">
        <v>634</v>
      </c>
    </row>
    <row r="183" spans="1:5" ht="12.75">
      <c r="A183" t="s">
        <v>60</v>
      </c>
      <c r="E183" s="39" t="s">
        <v>635</v>
      </c>
    </row>
    <row r="184" spans="1:16" ht="12.75">
      <c r="A184" t="s">
        <v>50</v>
      </c>
      <c s="34" t="s">
        <v>233</v>
      </c>
      <c s="34" t="s">
        <v>911</v>
      </c>
      <c s="35" t="s">
        <v>5</v>
      </c>
      <c s="6" t="s">
        <v>912</v>
      </c>
      <c s="36" t="s">
        <v>79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70</v>
      </c>
      <c>
        <f>(M184*21)/100</f>
      </c>
      <c t="s">
        <v>28</v>
      </c>
    </row>
    <row r="185" spans="1:5" ht="12.75">
      <c r="A185" s="35" t="s">
        <v>57</v>
      </c>
      <c r="E185" s="39" t="s">
        <v>5</v>
      </c>
    </row>
    <row r="186" spans="1:5" ht="12.75">
      <c r="A186" s="35" t="s">
        <v>59</v>
      </c>
      <c r="E186" s="40" t="s">
        <v>634</v>
      </c>
    </row>
    <row r="187" spans="1:5" ht="12.75">
      <c r="A187" t="s">
        <v>60</v>
      </c>
      <c r="E187" s="39" t="s">
        <v>635</v>
      </c>
    </row>
    <row r="188" spans="1:16" ht="12.75">
      <c r="A188" t="s">
        <v>50</v>
      </c>
      <c s="34" t="s">
        <v>293</v>
      </c>
      <c s="34" t="s">
        <v>915</v>
      </c>
      <c s="35" t="s">
        <v>5</v>
      </c>
      <c s="6" t="s">
        <v>916</v>
      </c>
      <c s="36" t="s">
        <v>79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70</v>
      </c>
      <c>
        <f>(M188*21)/100</f>
      </c>
      <c t="s">
        <v>28</v>
      </c>
    </row>
    <row r="189" spans="1:5" ht="12.75">
      <c r="A189" s="35" t="s">
        <v>57</v>
      </c>
      <c r="E189" s="39" t="s">
        <v>5</v>
      </c>
    </row>
    <row r="190" spans="1:5" ht="12.75">
      <c r="A190" s="35" t="s">
        <v>59</v>
      </c>
      <c r="E190" s="40" t="s">
        <v>634</v>
      </c>
    </row>
    <row r="191" spans="1:5" ht="12.75">
      <c r="A191" t="s">
        <v>60</v>
      </c>
      <c r="E191" s="39" t="s">
        <v>635</v>
      </c>
    </row>
    <row r="192" spans="1:16" ht="12.75">
      <c r="A192" t="s">
        <v>50</v>
      </c>
      <c s="34" t="s">
        <v>296</v>
      </c>
      <c s="34" t="s">
        <v>1431</v>
      </c>
      <c s="35" t="s">
        <v>5</v>
      </c>
      <c s="6" t="s">
        <v>1432</v>
      </c>
      <c s="36" t="s">
        <v>79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70</v>
      </c>
      <c>
        <f>(M192*21)/100</f>
      </c>
      <c t="s">
        <v>28</v>
      </c>
    </row>
    <row r="193" spans="1:5" ht="12.75">
      <c r="A193" s="35" t="s">
        <v>57</v>
      </c>
      <c r="E193" s="39" t="s">
        <v>5</v>
      </c>
    </row>
    <row r="194" spans="1:5" ht="12.75">
      <c r="A194" s="35" t="s">
        <v>59</v>
      </c>
      <c r="E194" s="40" t="s">
        <v>634</v>
      </c>
    </row>
    <row r="195" spans="1:5" ht="12.75">
      <c r="A195" t="s">
        <v>60</v>
      </c>
      <c r="E195" s="39" t="s">
        <v>635</v>
      </c>
    </row>
    <row r="196" spans="1:16" ht="25.5">
      <c r="A196" t="s">
        <v>50</v>
      </c>
      <c s="34" t="s">
        <v>299</v>
      </c>
      <c s="34" t="s">
        <v>1433</v>
      </c>
      <c s="35" t="s">
        <v>5</v>
      </c>
      <c s="6" t="s">
        <v>1434</v>
      </c>
      <c s="36" t="s">
        <v>79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28</v>
      </c>
    </row>
    <row r="197" spans="1:5" ht="12.75">
      <c r="A197" s="35" t="s">
        <v>57</v>
      </c>
      <c r="E197" s="39" t="s">
        <v>5</v>
      </c>
    </row>
    <row r="198" spans="1:5" ht="12.75">
      <c r="A198" s="35" t="s">
        <v>59</v>
      </c>
      <c r="E198" s="40" t="s">
        <v>634</v>
      </c>
    </row>
    <row r="199" spans="1:5" ht="12.75">
      <c r="A199" t="s">
        <v>60</v>
      </c>
      <c r="E199" s="39" t="s">
        <v>635</v>
      </c>
    </row>
    <row r="200" spans="1:16" ht="25.5">
      <c r="A200" t="s">
        <v>50</v>
      </c>
      <c s="34" t="s">
        <v>302</v>
      </c>
      <c s="34" t="s">
        <v>1435</v>
      </c>
      <c s="35" t="s">
        <v>5</v>
      </c>
      <c s="6" t="s">
        <v>1436</v>
      </c>
      <c s="36" t="s">
        <v>79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28</v>
      </c>
    </row>
    <row r="201" spans="1:5" ht="12.75">
      <c r="A201" s="35" t="s">
        <v>57</v>
      </c>
      <c r="E201" s="39" t="s">
        <v>5</v>
      </c>
    </row>
    <row r="202" spans="1:5" ht="12.75">
      <c r="A202" s="35" t="s">
        <v>59</v>
      </c>
      <c r="E202" s="40" t="s">
        <v>634</v>
      </c>
    </row>
    <row r="203" spans="1:5" ht="12.75">
      <c r="A203" t="s">
        <v>60</v>
      </c>
      <c r="E203" s="39" t="s">
        <v>635</v>
      </c>
    </row>
    <row r="204" spans="1:16" ht="25.5">
      <c r="A204" t="s">
        <v>50</v>
      </c>
      <c s="34" t="s">
        <v>305</v>
      </c>
      <c s="34" t="s">
        <v>729</v>
      </c>
      <c s="35" t="s">
        <v>5</v>
      </c>
      <c s="6" t="s">
        <v>730</v>
      </c>
      <c s="36" t="s">
        <v>79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70</v>
      </c>
      <c>
        <f>(M204*21)/100</f>
      </c>
      <c t="s">
        <v>28</v>
      </c>
    </row>
    <row r="205" spans="1:5" ht="12.75">
      <c r="A205" s="35" t="s">
        <v>57</v>
      </c>
      <c r="E205" s="39" t="s">
        <v>5</v>
      </c>
    </row>
    <row r="206" spans="1:5" ht="12.75">
      <c r="A206" s="35" t="s">
        <v>59</v>
      </c>
      <c r="E206" s="40" t="s">
        <v>634</v>
      </c>
    </row>
    <row r="207" spans="1:5" ht="12.75">
      <c r="A207" t="s">
        <v>60</v>
      </c>
      <c r="E207" s="39" t="s">
        <v>635</v>
      </c>
    </row>
    <row r="208" spans="1:13" ht="12.75">
      <c r="A208" t="s">
        <v>47</v>
      </c>
      <c r="C208" s="31" t="s">
        <v>436</v>
      </c>
      <c r="E208" s="33" t="s">
        <v>1287</v>
      </c>
      <c r="J208" s="32">
        <f>0</f>
      </c>
      <c s="32">
        <f>0</f>
      </c>
      <c s="32">
        <f>0+L209+L213</f>
      </c>
      <c s="32">
        <f>0+M209+M213</f>
      </c>
    </row>
    <row r="209" spans="1:16" ht="38.25">
      <c r="A209" t="s">
        <v>50</v>
      </c>
      <c s="34" t="s">
        <v>308</v>
      </c>
      <c s="34" t="s">
        <v>243</v>
      </c>
      <c s="35" t="s">
        <v>244</v>
      </c>
      <c s="6" t="s">
        <v>949</v>
      </c>
      <c s="36" t="s">
        <v>55</v>
      </c>
      <c s="37">
        <v>0.1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56</v>
      </c>
      <c>
        <f>(M209*21)/100</f>
      </c>
      <c t="s">
        <v>28</v>
      </c>
    </row>
    <row r="210" spans="1:5" ht="25.5">
      <c r="A210" s="35" t="s">
        <v>57</v>
      </c>
      <c r="E210" s="39" t="s">
        <v>58</v>
      </c>
    </row>
    <row r="211" spans="1:5" ht="12.75">
      <c r="A211" s="35" t="s">
        <v>59</v>
      </c>
      <c r="E211" s="40" t="s">
        <v>634</v>
      </c>
    </row>
    <row r="212" spans="1:5" ht="242.25">
      <c r="A212" t="s">
        <v>60</v>
      </c>
      <c r="E212" s="39" t="s">
        <v>846</v>
      </c>
    </row>
    <row r="213" spans="1:16" ht="38.25">
      <c r="A213" t="s">
        <v>50</v>
      </c>
      <c s="34" t="s">
        <v>311</v>
      </c>
      <c s="34" t="s">
        <v>847</v>
      </c>
      <c s="35" t="s">
        <v>848</v>
      </c>
      <c s="6" t="s">
        <v>1301</v>
      </c>
      <c s="36" t="s">
        <v>55</v>
      </c>
      <c s="37">
        <v>0.1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56</v>
      </c>
      <c>
        <f>(M213*21)/100</f>
      </c>
      <c t="s">
        <v>28</v>
      </c>
    </row>
    <row r="214" spans="1:5" ht="25.5">
      <c r="A214" s="35" t="s">
        <v>57</v>
      </c>
      <c r="E214" s="39" t="s">
        <v>58</v>
      </c>
    </row>
    <row r="215" spans="1:5" ht="12.75">
      <c r="A215" s="35" t="s">
        <v>59</v>
      </c>
      <c r="E215" s="40" t="s">
        <v>634</v>
      </c>
    </row>
    <row r="216" spans="1:5" ht="242.25">
      <c r="A216" t="s">
        <v>60</v>
      </c>
      <c r="E216" s="39" t="s">
        <v>846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8457</v>
      </c>
      <c s="41">
        <f>Rekapitulace!C118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8457</v>
      </c>
      <c r="E4" s="26" t="s">
        <v>8458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COUNTIFS(L8:L27,"=0",A8:A27,"P")+COUNTIFS(L8:L27,"",A8:A27,"P")+SUM(Q8:Q27)</f>
      </c>
    </row>
    <row r="8" spans="1:13" ht="12.75">
      <c r="A8" t="s">
        <v>45</v>
      </c>
      <c r="C8" s="28" t="s">
        <v>8461</v>
      </c>
      <c r="E8" s="30" t="s">
        <v>8460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8462</v>
      </c>
      <c s="35" t="s">
        <v>5</v>
      </c>
      <c s="6" t="s">
        <v>8463</v>
      </c>
      <c s="36" t="s">
        <v>151</v>
      </c>
      <c s="37">
        <v>1140.8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51">
      <c r="A12" s="35" t="s">
        <v>59</v>
      </c>
      <c r="E12" s="40" t="s">
        <v>8464</v>
      </c>
    </row>
    <row r="13" spans="1:5" ht="102">
      <c r="A13" t="s">
        <v>60</v>
      </c>
      <c r="E13" s="39" t="s">
        <v>8465</v>
      </c>
    </row>
    <row r="14" spans="1:13" ht="12.75">
      <c r="A14" t="s">
        <v>47</v>
      </c>
      <c r="C14" s="31" t="s">
        <v>51</v>
      </c>
      <c r="E14" s="33" t="s">
        <v>957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50</v>
      </c>
      <c s="34" t="s">
        <v>28</v>
      </c>
      <c s="34" t="s">
        <v>8466</v>
      </c>
      <c s="35" t="s">
        <v>5</v>
      </c>
      <c s="6" t="s">
        <v>8467</v>
      </c>
      <c s="36" t="s">
        <v>151</v>
      </c>
      <c s="37">
        <v>1866.1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</v>
      </c>
      <c>
        <f>(M15*21)/100</f>
      </c>
      <c t="s">
        <v>28</v>
      </c>
    </row>
    <row r="16" spans="1:5" ht="12.75">
      <c r="A16" s="35" t="s">
        <v>57</v>
      </c>
      <c r="E16" s="39" t="s">
        <v>5</v>
      </c>
    </row>
    <row r="17" spans="1:5" ht="140.25">
      <c r="A17" s="35" t="s">
        <v>59</v>
      </c>
      <c r="E17" s="40" t="s">
        <v>8468</v>
      </c>
    </row>
    <row r="18" spans="1:5" ht="38.25">
      <c r="A18" t="s">
        <v>60</v>
      </c>
      <c r="E18" s="39" t="s">
        <v>8469</v>
      </c>
    </row>
    <row r="19" spans="1:16" ht="12.75">
      <c r="A19" t="s">
        <v>50</v>
      </c>
      <c s="34" t="s">
        <v>26</v>
      </c>
      <c s="34" t="s">
        <v>8470</v>
      </c>
      <c s="35" t="s">
        <v>5</v>
      </c>
      <c s="6" t="s">
        <v>8471</v>
      </c>
      <c s="36" t="s">
        <v>144</v>
      </c>
      <c s="37">
        <v>1957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89.25">
      <c r="A21" s="35" t="s">
        <v>59</v>
      </c>
      <c r="E21" s="40" t="s">
        <v>8472</v>
      </c>
    </row>
    <row r="22" spans="1:5" ht="267.75">
      <c r="A22" t="s">
        <v>60</v>
      </c>
      <c r="E22" s="39" t="s">
        <v>2736</v>
      </c>
    </row>
    <row r="23" spans="1:16" ht="12.75">
      <c r="A23" t="s">
        <v>50</v>
      </c>
      <c s="34" t="s">
        <v>4</v>
      </c>
      <c s="34" t="s">
        <v>2818</v>
      </c>
      <c s="35" t="s">
        <v>5</v>
      </c>
      <c s="6" t="s">
        <v>2742</v>
      </c>
      <c s="36" t="s">
        <v>151</v>
      </c>
      <c s="37">
        <v>1086.5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38.25">
      <c r="A25" s="35" t="s">
        <v>59</v>
      </c>
      <c r="E25" s="40" t="s">
        <v>8473</v>
      </c>
    </row>
    <row r="26" spans="1:5" ht="25.5">
      <c r="A26" t="s">
        <v>60</v>
      </c>
      <c r="E26" s="39" t="s">
        <v>2820</v>
      </c>
    </row>
    <row r="27" spans="1:16" ht="12.75">
      <c r="A27" t="s">
        <v>50</v>
      </c>
      <c s="34" t="s">
        <v>74</v>
      </c>
      <c s="34" t="s">
        <v>8474</v>
      </c>
      <c s="35" t="s">
        <v>5</v>
      </c>
      <c s="6" t="s">
        <v>8475</v>
      </c>
      <c s="36" t="s">
        <v>151</v>
      </c>
      <c s="37">
        <v>1866.1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51">
      <c r="A29" s="35" t="s">
        <v>59</v>
      </c>
      <c r="E29" s="40" t="s">
        <v>8476</v>
      </c>
    </row>
    <row r="30" spans="1:5" ht="25.5">
      <c r="A30" t="s">
        <v>60</v>
      </c>
      <c r="E30" s="39" t="s">
        <v>2728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8457</v>
      </c>
      <c s="41">
        <f>Rekapitulace!C118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8457</v>
      </c>
      <c r="E4" s="26" t="s">
        <v>8458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COUNTIFS(L8:L39,"=0",A8:A39,"P")+COUNTIFS(L8:L39,"",A8:A39,"P")+SUM(Q8:Q39)</f>
      </c>
    </row>
    <row r="8" spans="1:13" ht="12.75">
      <c r="A8" t="s">
        <v>45</v>
      </c>
      <c r="C8" s="28" t="s">
        <v>8479</v>
      </c>
      <c r="E8" s="30" t="s">
        <v>8478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47</v>
      </c>
      <c r="C9" s="31" t="s">
        <v>51</v>
      </c>
      <c r="E9" s="33" t="s">
        <v>957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51</v>
      </c>
      <c s="34" t="s">
        <v>8480</v>
      </c>
      <c s="35" t="s">
        <v>5</v>
      </c>
      <c s="6" t="s">
        <v>8481</v>
      </c>
      <c s="36" t="s">
        <v>151</v>
      </c>
      <c s="37">
        <v>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38.25">
      <c r="A12" s="35" t="s">
        <v>59</v>
      </c>
      <c r="E12" s="40" t="s">
        <v>8482</v>
      </c>
    </row>
    <row r="13" spans="1:5" ht="38.25">
      <c r="A13" t="s">
        <v>60</v>
      </c>
      <c r="E13" s="39" t="s">
        <v>2723</v>
      </c>
    </row>
    <row r="14" spans="1:16" ht="12.75">
      <c r="A14" t="s">
        <v>50</v>
      </c>
      <c s="34" t="s">
        <v>28</v>
      </c>
      <c s="34" t="s">
        <v>8483</v>
      </c>
      <c s="35" t="s">
        <v>5</v>
      </c>
      <c s="6" t="s">
        <v>8484</v>
      </c>
      <c s="36" t="s">
        <v>151</v>
      </c>
      <c s="37">
        <v>900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38.25">
      <c r="A16" s="35" t="s">
        <v>59</v>
      </c>
      <c r="E16" s="40" t="s">
        <v>8485</v>
      </c>
    </row>
    <row r="17" spans="1:5" ht="38.25">
      <c r="A17" t="s">
        <v>60</v>
      </c>
      <c r="E17" s="39" t="s">
        <v>8129</v>
      </c>
    </row>
    <row r="18" spans="1:16" ht="12.75">
      <c r="A18" t="s">
        <v>50</v>
      </c>
      <c s="34" t="s">
        <v>26</v>
      </c>
      <c s="34" t="s">
        <v>2724</v>
      </c>
      <c s="35" t="s">
        <v>5</v>
      </c>
      <c s="6" t="s">
        <v>2725</v>
      </c>
      <c s="36" t="s">
        <v>151</v>
      </c>
      <c s="37">
        <v>900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38.25">
      <c r="A20" s="35" t="s">
        <v>59</v>
      </c>
      <c r="E20" s="40" t="s">
        <v>8486</v>
      </c>
    </row>
    <row r="21" spans="1:5" ht="25.5">
      <c r="A21" t="s">
        <v>60</v>
      </c>
      <c r="E21" s="39" t="s">
        <v>2728</v>
      </c>
    </row>
    <row r="22" spans="1:16" ht="12.75">
      <c r="A22" t="s">
        <v>50</v>
      </c>
      <c s="34" t="s">
        <v>4</v>
      </c>
      <c s="34" t="s">
        <v>8487</v>
      </c>
      <c s="35" t="s">
        <v>5</v>
      </c>
      <c s="6" t="s">
        <v>8488</v>
      </c>
      <c s="36" t="s">
        <v>144</v>
      </c>
      <c s="37">
        <v>50.5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38.25">
      <c r="A24" s="35" t="s">
        <v>59</v>
      </c>
      <c r="E24" s="40" t="s">
        <v>8489</v>
      </c>
    </row>
    <row r="25" spans="1:5" ht="229.5">
      <c r="A25" t="s">
        <v>60</v>
      </c>
      <c r="E25" s="39" t="s">
        <v>2877</v>
      </c>
    </row>
    <row r="26" spans="1:16" ht="12.75">
      <c r="A26" t="s">
        <v>50</v>
      </c>
      <c s="34" t="s">
        <v>74</v>
      </c>
      <c s="34" t="s">
        <v>8490</v>
      </c>
      <c s="35" t="s">
        <v>5</v>
      </c>
      <c s="6" t="s">
        <v>8491</v>
      </c>
      <c s="36" t="s">
        <v>151</v>
      </c>
      <c s="37">
        <v>441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38.25">
      <c r="A28" s="35" t="s">
        <v>59</v>
      </c>
      <c r="E28" s="40" t="s">
        <v>8492</v>
      </c>
    </row>
    <row r="29" spans="1:5" ht="12.75">
      <c r="A29" t="s">
        <v>60</v>
      </c>
      <c r="E29" s="39" t="s">
        <v>8493</v>
      </c>
    </row>
    <row r="30" spans="1:16" ht="12.75">
      <c r="A30" t="s">
        <v>50</v>
      </c>
      <c s="34" t="s">
        <v>27</v>
      </c>
      <c s="34" t="s">
        <v>8494</v>
      </c>
      <c s="35" t="s">
        <v>5</v>
      </c>
      <c s="6" t="s">
        <v>8495</v>
      </c>
      <c s="36" t="s">
        <v>151</v>
      </c>
      <c s="37">
        <v>1341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38.25">
      <c r="A32" s="35" t="s">
        <v>59</v>
      </c>
      <c r="E32" s="40" t="s">
        <v>8496</v>
      </c>
    </row>
    <row r="33" spans="1:5" ht="25.5">
      <c r="A33" t="s">
        <v>60</v>
      </c>
      <c r="E33" s="39" t="s">
        <v>8497</v>
      </c>
    </row>
    <row r="34" spans="1:16" ht="25.5">
      <c r="A34" t="s">
        <v>50</v>
      </c>
      <c s="34" t="s">
        <v>65</v>
      </c>
      <c s="34" t="s">
        <v>8498</v>
      </c>
      <c s="35" t="s">
        <v>5</v>
      </c>
      <c s="6" t="s">
        <v>8499</v>
      </c>
      <c s="36" t="s">
        <v>1281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76.5">
      <c r="A36" s="35" t="s">
        <v>59</v>
      </c>
      <c r="E36" s="40" t="s">
        <v>8500</v>
      </c>
    </row>
    <row r="37" spans="1:5" ht="102">
      <c r="A37" t="s">
        <v>60</v>
      </c>
      <c r="E37" s="39" t="s">
        <v>8501</v>
      </c>
    </row>
    <row r="38" spans="1:13" ht="12.75">
      <c r="A38" t="s">
        <v>47</v>
      </c>
      <c r="C38" s="31" t="s">
        <v>28</v>
      </c>
      <c r="E38" s="33" t="s">
        <v>2323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50</v>
      </c>
      <c s="34" t="s">
        <v>82</v>
      </c>
      <c s="34" t="s">
        <v>8502</v>
      </c>
      <c s="35" t="s">
        <v>5</v>
      </c>
      <c s="6" t="s">
        <v>8503</v>
      </c>
      <c s="36" t="s">
        <v>151</v>
      </c>
      <c s="37">
        <v>462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</v>
      </c>
      <c>
        <f>(M39*21)/100</f>
      </c>
      <c t="s">
        <v>28</v>
      </c>
    </row>
    <row r="40" spans="1:5" ht="12.75">
      <c r="A40" s="35" t="s">
        <v>57</v>
      </c>
      <c r="E40" s="39" t="s">
        <v>5</v>
      </c>
    </row>
    <row r="41" spans="1:5" ht="38.25">
      <c r="A41" s="35" t="s">
        <v>59</v>
      </c>
      <c r="E41" s="40" t="s">
        <v>8504</v>
      </c>
    </row>
    <row r="42" spans="1:5" ht="102">
      <c r="A42" t="s">
        <v>60</v>
      </c>
      <c r="E42" s="39" t="s">
        <v>2751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2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8505</v>
      </c>
      <c s="41">
        <f>Rekapitulace!C121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8505</v>
      </c>
      <c r="E4" s="26" t="s">
        <v>8506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COUNTIFS(L8:L43,"=0",A8:A43,"P")+COUNTIFS(L8:L43,"",A8:A43,"P")+SUM(Q8:Q43)</f>
      </c>
    </row>
    <row r="8" spans="1:13" ht="12.75">
      <c r="A8" t="s">
        <v>45</v>
      </c>
      <c r="C8" s="28" t="s">
        <v>8509</v>
      </c>
      <c r="E8" s="30" t="s">
        <v>8508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51</v>
      </c>
      <c r="E9" s="33" t="s">
        <v>8510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51</v>
      </c>
      <c s="34" t="s">
        <v>8511</v>
      </c>
      <c s="35" t="s">
        <v>5</v>
      </c>
      <c s="6" t="s">
        <v>8512</v>
      </c>
      <c s="36" t="s">
        <v>1281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8513</v>
      </c>
    </row>
    <row r="12" spans="1:5" ht="12.75">
      <c r="A12" s="35" t="s">
        <v>59</v>
      </c>
      <c r="E12" s="40" t="s">
        <v>8514</v>
      </c>
    </row>
    <row r="13" spans="1:5" ht="140.25">
      <c r="A13" t="s">
        <v>60</v>
      </c>
      <c r="E13" s="39" t="s">
        <v>8515</v>
      </c>
    </row>
    <row r="14" spans="1:16" ht="12.75">
      <c r="A14" t="s">
        <v>50</v>
      </c>
      <c s="34" t="s">
        <v>28</v>
      </c>
      <c s="34" t="s">
        <v>8516</v>
      </c>
      <c s="35" t="s">
        <v>5</v>
      </c>
      <c s="6" t="s">
        <v>8517</v>
      </c>
      <c s="36" t="s">
        <v>1281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8513</v>
      </c>
    </row>
    <row r="16" spans="1:5" ht="12.75">
      <c r="A16" s="35" t="s">
        <v>59</v>
      </c>
      <c r="E16" s="40" t="s">
        <v>8514</v>
      </c>
    </row>
    <row r="17" spans="1:5" ht="89.25">
      <c r="A17" t="s">
        <v>60</v>
      </c>
      <c r="E17" s="39" t="s">
        <v>8518</v>
      </c>
    </row>
    <row r="18" spans="1:16" ht="12.75">
      <c r="A18" t="s">
        <v>50</v>
      </c>
      <c s="34" t="s">
        <v>26</v>
      </c>
      <c s="34" t="s">
        <v>8519</v>
      </c>
      <c s="35" t="s">
        <v>5</v>
      </c>
      <c s="6" t="s">
        <v>8520</v>
      </c>
      <c s="36" t="s">
        <v>1281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8513</v>
      </c>
    </row>
    <row r="20" spans="1:5" ht="12.75">
      <c r="A20" s="35" t="s">
        <v>59</v>
      </c>
      <c r="E20" s="40" t="s">
        <v>8514</v>
      </c>
    </row>
    <row r="21" spans="1:5" ht="89.25">
      <c r="A21" t="s">
        <v>60</v>
      </c>
      <c r="E21" s="39" t="s">
        <v>8521</v>
      </c>
    </row>
    <row r="22" spans="1:13" ht="12.75">
      <c r="A22" t="s">
        <v>47</v>
      </c>
      <c r="C22" s="31" t="s">
        <v>28</v>
      </c>
      <c r="E22" s="33" t="s">
        <v>8522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50</v>
      </c>
      <c s="34" t="s">
        <v>4</v>
      </c>
      <c s="34" t="s">
        <v>8523</v>
      </c>
      <c s="35" t="s">
        <v>5</v>
      </c>
      <c s="6" t="s">
        <v>8524</v>
      </c>
      <c s="36" t="s">
        <v>1281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</v>
      </c>
      <c>
        <f>(M23*21)/100</f>
      </c>
      <c t="s">
        <v>28</v>
      </c>
    </row>
    <row r="24" spans="1:5" ht="12.75">
      <c r="A24" s="35" t="s">
        <v>57</v>
      </c>
      <c r="E24" s="39" t="s">
        <v>8525</v>
      </c>
    </row>
    <row r="25" spans="1:5" ht="12.75">
      <c r="A25" s="35" t="s">
        <v>59</v>
      </c>
      <c r="E25" s="40" t="s">
        <v>8514</v>
      </c>
    </row>
    <row r="26" spans="1:5" ht="89.25">
      <c r="A26" t="s">
        <v>60</v>
      </c>
      <c r="E26" s="39" t="s">
        <v>8526</v>
      </c>
    </row>
    <row r="27" spans="1:16" ht="12.75">
      <c r="A27" t="s">
        <v>50</v>
      </c>
      <c s="34" t="s">
        <v>74</v>
      </c>
      <c s="34" t="s">
        <v>8527</v>
      </c>
      <c s="35" t="s">
        <v>5</v>
      </c>
      <c s="6" t="s">
        <v>8528</v>
      </c>
      <c s="36" t="s">
        <v>1281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</v>
      </c>
      <c>
        <f>(M27*21)/100</f>
      </c>
      <c t="s">
        <v>28</v>
      </c>
    </row>
    <row r="28" spans="1:5" ht="12.75">
      <c r="A28" s="35" t="s">
        <v>57</v>
      </c>
      <c r="E28" s="39" t="s">
        <v>8529</v>
      </c>
    </row>
    <row r="29" spans="1:5" ht="12.75">
      <c r="A29" s="35" t="s">
        <v>59</v>
      </c>
      <c r="E29" s="40" t="s">
        <v>8514</v>
      </c>
    </row>
    <row r="30" spans="1:5" ht="76.5">
      <c r="A30" t="s">
        <v>60</v>
      </c>
      <c r="E30" s="39" t="s">
        <v>8530</v>
      </c>
    </row>
    <row r="31" spans="1:16" ht="12.75">
      <c r="A31" t="s">
        <v>50</v>
      </c>
      <c s="34" t="s">
        <v>27</v>
      </c>
      <c s="34" t="s">
        <v>8531</v>
      </c>
      <c s="35" t="s">
        <v>5</v>
      </c>
      <c s="6" t="s">
        <v>8532</v>
      </c>
      <c s="36" t="s">
        <v>1281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</v>
      </c>
      <c>
        <f>(M31*21)/100</f>
      </c>
      <c t="s">
        <v>28</v>
      </c>
    </row>
    <row r="32" spans="1:5" ht="12.75">
      <c r="A32" s="35" t="s">
        <v>57</v>
      </c>
      <c r="E32" s="39" t="s">
        <v>8533</v>
      </c>
    </row>
    <row r="33" spans="1:5" ht="12.75">
      <c r="A33" s="35" t="s">
        <v>59</v>
      </c>
      <c r="E33" s="40" t="s">
        <v>8534</v>
      </c>
    </row>
    <row r="34" spans="1:5" ht="51">
      <c r="A34" t="s">
        <v>60</v>
      </c>
      <c r="E34" s="39" t="s">
        <v>8535</v>
      </c>
    </row>
    <row r="35" spans="1:16" ht="12.75">
      <c r="A35" t="s">
        <v>50</v>
      </c>
      <c s="34" t="s">
        <v>65</v>
      </c>
      <c s="34" t="s">
        <v>8536</v>
      </c>
      <c s="35" t="s">
        <v>5</v>
      </c>
      <c s="6" t="s">
        <v>8537</v>
      </c>
      <c s="36" t="s">
        <v>1281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</v>
      </c>
      <c>
        <f>(M35*21)/100</f>
      </c>
      <c t="s">
        <v>28</v>
      </c>
    </row>
    <row r="36" spans="1:5" ht="25.5">
      <c r="A36" s="35" t="s">
        <v>57</v>
      </c>
      <c r="E36" s="39" t="s">
        <v>8538</v>
      </c>
    </row>
    <row r="37" spans="1:5" ht="12.75">
      <c r="A37" s="35" t="s">
        <v>59</v>
      </c>
      <c r="E37" s="40" t="s">
        <v>8514</v>
      </c>
    </row>
    <row r="38" spans="1:5" ht="89.25">
      <c r="A38" t="s">
        <v>60</v>
      </c>
      <c r="E38" s="39" t="s">
        <v>8539</v>
      </c>
    </row>
    <row r="39" spans="1:16" ht="12.75">
      <c r="A39" t="s">
        <v>50</v>
      </c>
      <c s="34" t="s">
        <v>82</v>
      </c>
      <c s="34" t="s">
        <v>8540</v>
      </c>
      <c s="35" t="s">
        <v>5</v>
      </c>
      <c s="6" t="s">
        <v>8541</v>
      </c>
      <c s="36" t="s">
        <v>1281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</v>
      </c>
      <c>
        <f>(M39*21)/100</f>
      </c>
      <c t="s">
        <v>28</v>
      </c>
    </row>
    <row r="40" spans="1:5" ht="12.75">
      <c r="A40" s="35" t="s">
        <v>57</v>
      </c>
      <c r="E40" s="39" t="s">
        <v>8542</v>
      </c>
    </row>
    <row r="41" spans="1:5" ht="12.75">
      <c r="A41" s="35" t="s">
        <v>59</v>
      </c>
      <c r="E41" s="40" t="s">
        <v>8514</v>
      </c>
    </row>
    <row r="42" spans="1:5" ht="63.75">
      <c r="A42" t="s">
        <v>60</v>
      </c>
      <c r="E42" s="39" t="s">
        <v>8543</v>
      </c>
    </row>
    <row r="43" spans="1:16" ht="12.75">
      <c r="A43" t="s">
        <v>50</v>
      </c>
      <c s="34" t="s">
        <v>85</v>
      </c>
      <c s="34" t="s">
        <v>8544</v>
      </c>
      <c s="35" t="s">
        <v>5</v>
      </c>
      <c s="6" t="s">
        <v>8545</v>
      </c>
      <c s="36" t="s">
        <v>1281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8546</v>
      </c>
    </row>
    <row r="45" spans="1:5" ht="12.75">
      <c r="A45" s="35" t="s">
        <v>59</v>
      </c>
      <c r="E45" s="40" t="s">
        <v>8514</v>
      </c>
    </row>
    <row r="46" spans="1:5" ht="12.75">
      <c r="A46" t="s">
        <v>60</v>
      </c>
      <c r="E46" s="39" t="s">
        <v>8547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3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8548</v>
      </c>
      <c s="41">
        <f>Rekapitulace!C123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8548</v>
      </c>
      <c r="E4" s="26" t="s">
        <v>8549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COUNTIFS(L8:L130,"=0",A8:A130,"P")+COUNTIFS(L8:L130,"",A8:A130,"P")+SUM(Q8:Q130)</f>
      </c>
    </row>
    <row r="8" spans="1:13" ht="12.75">
      <c r="A8" t="s">
        <v>45</v>
      </c>
      <c r="C8" s="28" t="s">
        <v>8551</v>
      </c>
      <c r="E8" s="30" t="s">
        <v>948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953</v>
      </c>
      <c r="J9" s="32">
        <f>0</f>
      </c>
      <c s="32">
        <f>0</f>
      </c>
      <c s="32">
        <f>0+L10+L14+L18+L22+L26+L30+L34+L38+L42+L46+L50+L54+L58+L62+L66+L70+L74+L78+L82+L86+L90+L94+L98+L102+L106+L110+L114+L118+L122+L126+L130</f>
      </c>
      <c s="32">
        <f>0+M10+M14+M18+M22+M26+M30+M34+M38+M42+M46+M50+M54+M58+M62+M66+M70+M74+M78+M82+M86+M90+M94+M98+M102+M106+M110+M114+M118+M122+M126+M130</f>
      </c>
    </row>
    <row r="10" spans="1:16" ht="25.5">
      <c r="A10" t="s">
        <v>50</v>
      </c>
      <c s="34" t="s">
        <v>51</v>
      </c>
      <c s="34" t="s">
        <v>135</v>
      </c>
      <c s="35" t="s">
        <v>136</v>
      </c>
      <c s="6" t="s">
        <v>2392</v>
      </c>
      <c s="36" t="s">
        <v>55</v>
      </c>
      <c s="37">
        <v>25191.843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409.5">
      <c r="A12" s="35" t="s">
        <v>59</v>
      </c>
      <c r="E12" s="40" t="s">
        <v>8552</v>
      </c>
    </row>
    <row r="13" spans="1:5" ht="255">
      <c r="A13" t="s">
        <v>60</v>
      </c>
      <c r="E13" s="39" t="s">
        <v>61</v>
      </c>
    </row>
    <row r="14" spans="1:16" ht="25.5">
      <c r="A14" t="s">
        <v>50</v>
      </c>
      <c s="34" t="s">
        <v>28</v>
      </c>
      <c s="34" t="s">
        <v>537</v>
      </c>
      <c s="35" t="s">
        <v>538</v>
      </c>
      <c s="6" t="s">
        <v>2865</v>
      </c>
      <c s="36" t="s">
        <v>55</v>
      </c>
      <c s="37">
        <v>2296.581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7.5">
      <c r="A16" s="35" t="s">
        <v>59</v>
      </c>
      <c r="E16" s="40" t="s">
        <v>8553</v>
      </c>
    </row>
    <row r="17" spans="1:5" ht="255">
      <c r="A17" t="s">
        <v>60</v>
      </c>
      <c r="E17" s="39" t="s">
        <v>2867</v>
      </c>
    </row>
    <row r="18" spans="1:16" ht="38.25">
      <c r="A18" t="s">
        <v>50</v>
      </c>
      <c s="34" t="s">
        <v>26</v>
      </c>
      <c s="34" t="s">
        <v>1291</v>
      </c>
      <c s="35" t="s">
        <v>1292</v>
      </c>
      <c s="6" t="s">
        <v>4543</v>
      </c>
      <c s="36" t="s">
        <v>55</v>
      </c>
      <c s="37">
        <v>385.342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204">
      <c r="A20" s="35" t="s">
        <v>59</v>
      </c>
      <c r="E20" s="40" t="s">
        <v>8554</v>
      </c>
    </row>
    <row r="21" spans="1:5" ht="255">
      <c r="A21" t="s">
        <v>60</v>
      </c>
      <c r="E21" s="39" t="s">
        <v>2867</v>
      </c>
    </row>
    <row r="22" spans="1:16" ht="25.5">
      <c r="A22" t="s">
        <v>50</v>
      </c>
      <c s="34" t="s">
        <v>4</v>
      </c>
      <c s="34" t="s">
        <v>240</v>
      </c>
      <c s="35" t="s">
        <v>241</v>
      </c>
      <c s="6" t="s">
        <v>3061</v>
      </c>
      <c s="36" t="s">
        <v>55</v>
      </c>
      <c s="37">
        <v>119.195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7.5">
      <c r="A24" s="35" t="s">
        <v>59</v>
      </c>
      <c r="E24" s="40" t="s">
        <v>8555</v>
      </c>
    </row>
    <row r="25" spans="1:5" ht="242.25">
      <c r="A25" t="s">
        <v>60</v>
      </c>
      <c r="E25" s="39" t="s">
        <v>3063</v>
      </c>
    </row>
    <row r="26" spans="1:16" ht="25.5">
      <c r="A26" t="s">
        <v>50</v>
      </c>
      <c s="34" t="s">
        <v>74</v>
      </c>
      <c s="34" t="s">
        <v>1297</v>
      </c>
      <c s="35" t="s">
        <v>1298</v>
      </c>
      <c s="6" t="s">
        <v>2316</v>
      </c>
      <c s="36" t="s">
        <v>55</v>
      </c>
      <c s="37">
        <v>1061.127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</v>
      </c>
    </row>
    <row r="28" spans="1:5" ht="409.5">
      <c r="A28" s="35" t="s">
        <v>59</v>
      </c>
      <c r="E28" s="40" t="s">
        <v>8556</v>
      </c>
    </row>
    <row r="29" spans="1:5" ht="242.25">
      <c r="A29" t="s">
        <v>60</v>
      </c>
      <c r="E29" s="39" t="s">
        <v>846</v>
      </c>
    </row>
    <row r="30" spans="1:16" ht="25.5">
      <c r="A30" t="s">
        <v>50</v>
      </c>
      <c s="34" t="s">
        <v>27</v>
      </c>
      <c s="34" t="s">
        <v>2395</v>
      </c>
      <c s="35" t="s">
        <v>2396</v>
      </c>
      <c s="6" t="s">
        <v>2397</v>
      </c>
      <c s="36" t="s">
        <v>55</v>
      </c>
      <c s="37">
        <v>6764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</v>
      </c>
    </row>
    <row r="32" spans="1:5" ht="38.25">
      <c r="A32" s="35" t="s">
        <v>59</v>
      </c>
      <c r="E32" s="40" t="s">
        <v>8557</v>
      </c>
    </row>
    <row r="33" spans="1:5" ht="242.25">
      <c r="A33" t="s">
        <v>60</v>
      </c>
      <c r="E33" s="39" t="s">
        <v>846</v>
      </c>
    </row>
    <row r="34" spans="1:16" ht="25.5">
      <c r="A34" t="s">
        <v>50</v>
      </c>
      <c s="34" t="s">
        <v>65</v>
      </c>
      <c s="34" t="s">
        <v>3025</v>
      </c>
      <c s="35" t="s">
        <v>3026</v>
      </c>
      <c s="6" t="s">
        <v>8558</v>
      </c>
      <c s="36" t="s">
        <v>55</v>
      </c>
      <c s="37">
        <v>97.687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12.75">
      <c r="A35" s="35" t="s">
        <v>57</v>
      </c>
      <c r="E35" s="39" t="s">
        <v>5</v>
      </c>
    </row>
    <row r="36" spans="1:5" ht="114.75">
      <c r="A36" s="35" t="s">
        <v>59</v>
      </c>
      <c r="E36" s="40" t="s">
        <v>8559</v>
      </c>
    </row>
    <row r="37" spans="1:5" ht="114.75">
      <c r="A37" t="s">
        <v>60</v>
      </c>
      <c r="E37" s="39" t="s">
        <v>3029</v>
      </c>
    </row>
    <row r="38" spans="1:16" ht="25.5">
      <c r="A38" t="s">
        <v>50</v>
      </c>
      <c s="34" t="s">
        <v>82</v>
      </c>
      <c s="34" t="s">
        <v>4547</v>
      </c>
      <c s="35" t="s">
        <v>4548</v>
      </c>
      <c s="6" t="s">
        <v>4549</v>
      </c>
      <c s="36" t="s">
        <v>55</v>
      </c>
      <c s="37">
        <v>2.435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12.75">
      <c r="A39" s="35" t="s">
        <v>57</v>
      </c>
      <c r="E39" s="39" t="s">
        <v>5</v>
      </c>
    </row>
    <row r="40" spans="1:5" ht="76.5">
      <c r="A40" s="35" t="s">
        <v>59</v>
      </c>
      <c r="E40" s="40" t="s">
        <v>8560</v>
      </c>
    </row>
    <row r="41" spans="1:5" ht="242.25">
      <c r="A41" t="s">
        <v>60</v>
      </c>
      <c r="E41" s="39" t="s">
        <v>4551</v>
      </c>
    </row>
    <row r="42" spans="1:16" ht="25.5">
      <c r="A42" t="s">
        <v>50</v>
      </c>
      <c s="34" t="s">
        <v>85</v>
      </c>
      <c s="34" t="s">
        <v>2799</v>
      </c>
      <c s="35" t="s">
        <v>2800</v>
      </c>
      <c s="6" t="s">
        <v>2801</v>
      </c>
      <c s="36" t="s">
        <v>55</v>
      </c>
      <c s="37">
        <v>5.793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</v>
      </c>
      <c>
        <f>(M42*21)/100</f>
      </c>
      <c t="s">
        <v>28</v>
      </c>
    </row>
    <row r="43" spans="1:5" ht="12.75">
      <c r="A43" s="35" t="s">
        <v>57</v>
      </c>
      <c r="E43" s="39" t="s">
        <v>5</v>
      </c>
    </row>
    <row r="44" spans="1:5" ht="102">
      <c r="A44" s="35" t="s">
        <v>59</v>
      </c>
      <c r="E44" s="40" t="s">
        <v>8561</v>
      </c>
    </row>
    <row r="45" spans="1:5" ht="242.25">
      <c r="A45" t="s">
        <v>60</v>
      </c>
      <c r="E45" s="39" t="s">
        <v>2803</v>
      </c>
    </row>
    <row r="46" spans="1:16" ht="25.5">
      <c r="A46" t="s">
        <v>50</v>
      </c>
      <c s="34" t="s">
        <v>88</v>
      </c>
      <c s="34" t="s">
        <v>2609</v>
      </c>
      <c s="35" t="s">
        <v>2610</v>
      </c>
      <c s="6" t="s">
        <v>2611</v>
      </c>
      <c s="36" t="s">
        <v>55</v>
      </c>
      <c s="37">
        <v>219.05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56</v>
      </c>
      <c>
        <f>(M46*21)/100</f>
      </c>
      <c t="s">
        <v>28</v>
      </c>
    </row>
    <row r="47" spans="1:5" ht="12.75">
      <c r="A47" s="35" t="s">
        <v>57</v>
      </c>
      <c r="E47" s="39" t="s">
        <v>5</v>
      </c>
    </row>
    <row r="48" spans="1:5" ht="38.25">
      <c r="A48" s="35" t="s">
        <v>59</v>
      </c>
      <c r="E48" s="40" t="s">
        <v>8562</v>
      </c>
    </row>
    <row r="49" spans="1:5" ht="242.25">
      <c r="A49" t="s">
        <v>60</v>
      </c>
      <c r="E49" s="39" t="s">
        <v>846</v>
      </c>
    </row>
    <row r="50" spans="1:16" ht="25.5">
      <c r="A50" t="s">
        <v>50</v>
      </c>
      <c s="34" t="s">
        <v>91</v>
      </c>
      <c s="34" t="s">
        <v>52</v>
      </c>
      <c s="35" t="s">
        <v>53</v>
      </c>
      <c s="6" t="s">
        <v>4129</v>
      </c>
      <c s="36" t="s">
        <v>55</v>
      </c>
      <c s="37">
        <v>35.44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12.75">
      <c r="A51" s="35" t="s">
        <v>57</v>
      </c>
      <c r="E51" s="39" t="s">
        <v>5</v>
      </c>
    </row>
    <row r="52" spans="1:5" ht="140.25">
      <c r="A52" s="35" t="s">
        <v>59</v>
      </c>
      <c r="E52" s="40" t="s">
        <v>8563</v>
      </c>
    </row>
    <row r="53" spans="1:5" ht="242.25">
      <c r="A53" t="s">
        <v>60</v>
      </c>
      <c r="E53" s="39" t="s">
        <v>846</v>
      </c>
    </row>
    <row r="54" spans="1:16" ht="25.5">
      <c r="A54" t="s">
        <v>50</v>
      </c>
      <c s="34" t="s">
        <v>94</v>
      </c>
      <c s="34" t="s">
        <v>2399</v>
      </c>
      <c s="35" t="s">
        <v>2400</v>
      </c>
      <c s="6" t="s">
        <v>2401</v>
      </c>
      <c s="36" t="s">
        <v>55</v>
      </c>
      <c s="37">
        <v>0.23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12.75">
      <c r="A55" s="35" t="s">
        <v>57</v>
      </c>
      <c r="E55" s="39" t="s">
        <v>5</v>
      </c>
    </row>
    <row r="56" spans="1:5" ht="38.25">
      <c r="A56" s="35" t="s">
        <v>59</v>
      </c>
      <c r="E56" s="40" t="s">
        <v>8564</v>
      </c>
    </row>
    <row r="57" spans="1:5" ht="267.75">
      <c r="A57" t="s">
        <v>60</v>
      </c>
      <c r="E57" s="39" t="s">
        <v>2403</v>
      </c>
    </row>
    <row r="58" spans="1:16" ht="25.5">
      <c r="A58" t="s">
        <v>50</v>
      </c>
      <c s="34" t="s">
        <v>97</v>
      </c>
      <c s="34" t="s">
        <v>2404</v>
      </c>
      <c s="35" t="s">
        <v>2405</v>
      </c>
      <c s="6" t="s">
        <v>2406</v>
      </c>
      <c s="36" t="s">
        <v>55</v>
      </c>
      <c s="37">
        <v>2.82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5</v>
      </c>
    </row>
    <row r="60" spans="1:5" ht="38.25">
      <c r="A60" s="35" t="s">
        <v>59</v>
      </c>
      <c r="E60" s="40" t="s">
        <v>8565</v>
      </c>
    </row>
    <row r="61" spans="1:5" ht="242.25">
      <c r="A61" t="s">
        <v>60</v>
      </c>
      <c r="E61" s="39" t="s">
        <v>846</v>
      </c>
    </row>
    <row r="62" spans="1:16" ht="38.25">
      <c r="A62" t="s">
        <v>50</v>
      </c>
      <c s="34" t="s">
        <v>100</v>
      </c>
      <c s="34" t="s">
        <v>243</v>
      </c>
      <c s="35" t="s">
        <v>244</v>
      </c>
      <c s="6" t="s">
        <v>4553</v>
      </c>
      <c s="36" t="s">
        <v>55</v>
      </c>
      <c s="37">
        <v>6.735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5</v>
      </c>
    </row>
    <row r="64" spans="1:5" ht="140.25">
      <c r="A64" s="35" t="s">
        <v>59</v>
      </c>
      <c r="E64" s="40" t="s">
        <v>8566</v>
      </c>
    </row>
    <row r="65" spans="1:5" ht="242.25">
      <c r="A65" t="s">
        <v>60</v>
      </c>
      <c r="E65" s="39" t="s">
        <v>846</v>
      </c>
    </row>
    <row r="66" spans="1:16" ht="25.5">
      <c r="A66" t="s">
        <v>50</v>
      </c>
      <c s="34" t="s">
        <v>103</v>
      </c>
      <c s="34" t="s">
        <v>3031</v>
      </c>
      <c s="35" t="s">
        <v>3032</v>
      </c>
      <c s="6" t="s">
        <v>3033</v>
      </c>
      <c s="36" t="s">
        <v>55</v>
      </c>
      <c s="37">
        <v>399.253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56</v>
      </c>
      <c>
        <f>(M66*21)/100</f>
      </c>
      <c t="s">
        <v>28</v>
      </c>
    </row>
    <row r="67" spans="1:5" ht="12.75">
      <c r="A67" s="35" t="s">
        <v>57</v>
      </c>
      <c r="E67" s="39" t="s">
        <v>5</v>
      </c>
    </row>
    <row r="68" spans="1:5" ht="51">
      <c r="A68" s="35" t="s">
        <v>59</v>
      </c>
      <c r="E68" s="40" t="s">
        <v>8567</v>
      </c>
    </row>
    <row r="69" spans="1:5" ht="242.25">
      <c r="A69" t="s">
        <v>60</v>
      </c>
      <c r="E69" s="39" t="s">
        <v>846</v>
      </c>
    </row>
    <row r="70" spans="1:16" ht="25.5">
      <c r="A70" t="s">
        <v>50</v>
      </c>
      <c s="34" t="s">
        <v>110</v>
      </c>
      <c s="34" t="s">
        <v>3065</v>
      </c>
      <c s="35" t="s">
        <v>3066</v>
      </c>
      <c s="6" t="s">
        <v>3067</v>
      </c>
      <c s="36" t="s">
        <v>55</v>
      </c>
      <c s="37">
        <v>722.012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56</v>
      </c>
      <c>
        <f>(M70*21)/100</f>
      </c>
      <c t="s">
        <v>28</v>
      </c>
    </row>
    <row r="71" spans="1:5" ht="12.75">
      <c r="A71" s="35" t="s">
        <v>57</v>
      </c>
      <c r="E71" s="39" t="s">
        <v>5</v>
      </c>
    </row>
    <row r="72" spans="1:5" ht="216.75">
      <c r="A72" s="35" t="s">
        <v>59</v>
      </c>
      <c r="E72" s="40" t="s">
        <v>8568</v>
      </c>
    </row>
    <row r="73" spans="1:5" ht="242.25">
      <c r="A73" t="s">
        <v>60</v>
      </c>
      <c r="E73" s="39" t="s">
        <v>846</v>
      </c>
    </row>
    <row r="74" spans="1:16" ht="38.25">
      <c r="A74" t="s">
        <v>50</v>
      </c>
      <c s="34" t="s">
        <v>116</v>
      </c>
      <c s="34" t="s">
        <v>246</v>
      </c>
      <c s="35" t="s">
        <v>247</v>
      </c>
      <c s="6" t="s">
        <v>248</v>
      </c>
      <c s="36" t="s">
        <v>55</v>
      </c>
      <c s="37">
        <v>0.26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</v>
      </c>
      <c>
        <f>(M74*21)/100</f>
      </c>
      <c t="s">
        <v>28</v>
      </c>
    </row>
    <row r="75" spans="1:5" ht="12.75">
      <c r="A75" s="35" t="s">
        <v>57</v>
      </c>
      <c r="E75" s="39" t="s">
        <v>5</v>
      </c>
    </row>
    <row r="76" spans="1:5" ht="12.75">
      <c r="A76" s="35" t="s">
        <v>59</v>
      </c>
      <c r="E76" s="40" t="s">
        <v>8569</v>
      </c>
    </row>
    <row r="77" spans="1:5" ht="38.25">
      <c r="A77" t="s">
        <v>60</v>
      </c>
      <c r="E77" s="39" t="s">
        <v>8570</v>
      </c>
    </row>
    <row r="78" spans="1:16" ht="25.5">
      <c r="A78" t="s">
        <v>50</v>
      </c>
      <c s="34" t="s">
        <v>119</v>
      </c>
      <c s="34" t="s">
        <v>8081</v>
      </c>
      <c s="35" t="s">
        <v>8082</v>
      </c>
      <c s="6" t="s">
        <v>8083</v>
      </c>
      <c s="36" t="s">
        <v>55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56</v>
      </c>
      <c>
        <f>(M78*21)/100</f>
      </c>
      <c t="s">
        <v>28</v>
      </c>
    </row>
    <row r="79" spans="1:5" ht="12.75">
      <c r="A79" s="35" t="s">
        <v>57</v>
      </c>
      <c r="E79" s="39" t="s">
        <v>5</v>
      </c>
    </row>
    <row r="80" spans="1:5" ht="12.75">
      <c r="A80" s="35" t="s">
        <v>59</v>
      </c>
      <c r="E80" s="40" t="s">
        <v>8571</v>
      </c>
    </row>
    <row r="81" spans="1:5" ht="242.25">
      <c r="A81" t="s">
        <v>60</v>
      </c>
      <c r="E81" s="39" t="s">
        <v>846</v>
      </c>
    </row>
    <row r="82" spans="1:16" ht="38.25">
      <c r="A82" t="s">
        <v>50</v>
      </c>
      <c s="34" t="s">
        <v>122</v>
      </c>
      <c s="34" t="s">
        <v>8084</v>
      </c>
      <c s="35" t="s">
        <v>8085</v>
      </c>
      <c s="6" t="s">
        <v>8086</v>
      </c>
      <c s="36" t="s">
        <v>55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56</v>
      </c>
      <c>
        <f>(M82*21)/100</f>
      </c>
      <c t="s">
        <v>28</v>
      </c>
    </row>
    <row r="83" spans="1:5" ht="12.75">
      <c r="A83" s="35" t="s">
        <v>57</v>
      </c>
      <c r="E83" s="39" t="s">
        <v>5</v>
      </c>
    </row>
    <row r="84" spans="1:5" ht="12.75">
      <c r="A84" s="35" t="s">
        <v>59</v>
      </c>
      <c r="E84" s="40" t="s">
        <v>8572</v>
      </c>
    </row>
    <row r="85" spans="1:5" ht="242.25">
      <c r="A85" t="s">
        <v>60</v>
      </c>
      <c r="E85" s="39" t="s">
        <v>846</v>
      </c>
    </row>
    <row r="86" spans="1:16" ht="25.5">
      <c r="A86" t="s">
        <v>50</v>
      </c>
      <c s="34" t="s">
        <v>125</v>
      </c>
      <c s="34" t="s">
        <v>8087</v>
      </c>
      <c s="35" t="s">
        <v>8088</v>
      </c>
      <c s="6" t="s">
        <v>8089</v>
      </c>
      <c s="36" t="s">
        <v>55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56</v>
      </c>
      <c>
        <f>(M86*21)/100</f>
      </c>
      <c t="s">
        <v>28</v>
      </c>
    </row>
    <row r="87" spans="1:5" ht="12.75">
      <c r="A87" s="35" t="s">
        <v>57</v>
      </c>
      <c r="E87" s="39" t="s">
        <v>5</v>
      </c>
    </row>
    <row r="88" spans="1:5" ht="12.75">
      <c r="A88" s="35" t="s">
        <v>59</v>
      </c>
      <c r="E88" s="40" t="s">
        <v>8571</v>
      </c>
    </row>
    <row r="89" spans="1:5" ht="242.25">
      <c r="A89" t="s">
        <v>60</v>
      </c>
      <c r="E89" s="39" t="s">
        <v>846</v>
      </c>
    </row>
    <row r="90" spans="1:16" ht="25.5">
      <c r="A90" t="s">
        <v>50</v>
      </c>
      <c s="34" t="s">
        <v>128</v>
      </c>
      <c s="34" t="s">
        <v>8090</v>
      </c>
      <c s="35" t="s">
        <v>8091</v>
      </c>
      <c s="6" t="s">
        <v>8092</v>
      </c>
      <c s="36" t="s">
        <v>55</v>
      </c>
      <c s="37">
        <v>0.2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56</v>
      </c>
      <c>
        <f>(M90*21)/100</f>
      </c>
      <c t="s">
        <v>28</v>
      </c>
    </row>
    <row r="91" spans="1:5" ht="12.75">
      <c r="A91" s="35" t="s">
        <v>57</v>
      </c>
      <c r="E91" s="39" t="s">
        <v>5</v>
      </c>
    </row>
    <row r="92" spans="1:5" ht="12.75">
      <c r="A92" s="35" t="s">
        <v>59</v>
      </c>
      <c r="E92" s="40" t="s">
        <v>8573</v>
      </c>
    </row>
    <row r="93" spans="1:5" ht="242.25">
      <c r="A93" t="s">
        <v>60</v>
      </c>
      <c r="E93" s="39" t="s">
        <v>8094</v>
      </c>
    </row>
    <row r="94" spans="1:16" ht="25.5">
      <c r="A94" t="s">
        <v>50</v>
      </c>
      <c s="34" t="s">
        <v>179</v>
      </c>
      <c s="34" t="s">
        <v>847</v>
      </c>
      <c s="35" t="s">
        <v>848</v>
      </c>
      <c s="6" t="s">
        <v>4556</v>
      </c>
      <c s="36" t="s">
        <v>55</v>
      </c>
      <c s="37">
        <v>12.769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56</v>
      </c>
      <c>
        <f>(M94*21)/100</f>
      </c>
      <c t="s">
        <v>28</v>
      </c>
    </row>
    <row r="95" spans="1:5" ht="12.75">
      <c r="A95" s="35" t="s">
        <v>57</v>
      </c>
      <c r="E95" s="39" t="s">
        <v>5</v>
      </c>
    </row>
    <row r="96" spans="1:5" ht="204">
      <c r="A96" s="35" t="s">
        <v>59</v>
      </c>
      <c r="E96" s="40" t="s">
        <v>8574</v>
      </c>
    </row>
    <row r="97" spans="1:5" ht="242.25">
      <c r="A97" t="s">
        <v>60</v>
      </c>
      <c r="E97" s="39" t="s">
        <v>846</v>
      </c>
    </row>
    <row r="98" spans="1:16" ht="25.5">
      <c r="A98" t="s">
        <v>50</v>
      </c>
      <c s="34" t="s">
        <v>180</v>
      </c>
      <c s="34" t="s">
        <v>8095</v>
      </c>
      <c s="35" t="s">
        <v>8096</v>
      </c>
      <c s="6" t="s">
        <v>8097</v>
      </c>
      <c s="36" t="s">
        <v>55</v>
      </c>
      <c s="37">
        <v>0.76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56</v>
      </c>
      <c>
        <f>(M98*21)/100</f>
      </c>
      <c t="s">
        <v>28</v>
      </c>
    </row>
    <row r="99" spans="1:5" ht="12.75">
      <c r="A99" s="35" t="s">
        <v>57</v>
      </c>
      <c r="E99" s="39" t="s">
        <v>5</v>
      </c>
    </row>
    <row r="100" spans="1:5" ht="12.75">
      <c r="A100" s="35" t="s">
        <v>59</v>
      </c>
      <c r="E100" s="40" t="s">
        <v>8098</v>
      </c>
    </row>
    <row r="101" spans="1:5" ht="229.5">
      <c r="A101" t="s">
        <v>60</v>
      </c>
      <c r="E101" s="39" t="s">
        <v>2417</v>
      </c>
    </row>
    <row r="102" spans="1:16" ht="38.25">
      <c r="A102" t="s">
        <v>50</v>
      </c>
      <c s="34" t="s">
        <v>184</v>
      </c>
      <c s="34" t="s">
        <v>2408</v>
      </c>
      <c s="35" t="s">
        <v>2409</v>
      </c>
      <c s="6" t="s">
        <v>2410</v>
      </c>
      <c s="36" t="s">
        <v>55</v>
      </c>
      <c s="37">
        <v>150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56</v>
      </c>
      <c>
        <f>(M102*21)/100</f>
      </c>
      <c t="s">
        <v>28</v>
      </c>
    </row>
    <row r="103" spans="1:5" ht="12.75">
      <c r="A103" s="35" t="s">
        <v>57</v>
      </c>
      <c r="E103" s="39" t="s">
        <v>5</v>
      </c>
    </row>
    <row r="104" spans="1:5" ht="12.75">
      <c r="A104" s="35" t="s">
        <v>59</v>
      </c>
      <c r="E104" s="40" t="s">
        <v>8575</v>
      </c>
    </row>
    <row r="105" spans="1:5" ht="255">
      <c r="A105" t="s">
        <v>60</v>
      </c>
      <c r="E105" s="39" t="s">
        <v>2412</v>
      </c>
    </row>
    <row r="106" spans="1:16" ht="25.5">
      <c r="A106" t="s">
        <v>50</v>
      </c>
      <c s="34" t="s">
        <v>187</v>
      </c>
      <c s="34" t="s">
        <v>2413</v>
      </c>
      <c s="35" t="s">
        <v>2414</v>
      </c>
      <c s="6" t="s">
        <v>2415</v>
      </c>
      <c s="36" t="s">
        <v>55</v>
      </c>
      <c s="37">
        <v>81.78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56</v>
      </c>
      <c>
        <f>(M106*21)/100</f>
      </c>
      <c t="s">
        <v>28</v>
      </c>
    </row>
    <row r="107" spans="1:5" ht="12.75">
      <c r="A107" s="35" t="s">
        <v>57</v>
      </c>
      <c r="E107" s="39" t="s">
        <v>5</v>
      </c>
    </row>
    <row r="108" spans="1:5" ht="51">
      <c r="A108" s="35" t="s">
        <v>59</v>
      </c>
      <c r="E108" s="40" t="s">
        <v>8576</v>
      </c>
    </row>
    <row r="109" spans="1:5" ht="229.5">
      <c r="A109" t="s">
        <v>60</v>
      </c>
      <c r="E109" s="39" t="s">
        <v>2417</v>
      </c>
    </row>
    <row r="110" spans="1:16" ht="25.5">
      <c r="A110" t="s">
        <v>50</v>
      </c>
      <c s="34" t="s">
        <v>190</v>
      </c>
      <c s="34" t="s">
        <v>6970</v>
      </c>
      <c s="35" t="s">
        <v>6971</v>
      </c>
      <c s="6" t="s">
        <v>6972</v>
      </c>
      <c s="36" t="s">
        <v>55</v>
      </c>
      <c s="37">
        <v>2.867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56</v>
      </c>
      <c>
        <f>(M110*21)/100</f>
      </c>
      <c t="s">
        <v>28</v>
      </c>
    </row>
    <row r="111" spans="1:5" ht="12.75">
      <c r="A111" s="35" t="s">
        <v>57</v>
      </c>
      <c r="E111" s="39" t="s">
        <v>5</v>
      </c>
    </row>
    <row r="112" spans="1:5" ht="76.5">
      <c r="A112" s="35" t="s">
        <v>59</v>
      </c>
      <c r="E112" s="40" t="s">
        <v>8577</v>
      </c>
    </row>
    <row r="113" spans="1:5" ht="242.25">
      <c r="A113" t="s">
        <v>60</v>
      </c>
      <c r="E113" s="39" t="s">
        <v>4551</v>
      </c>
    </row>
    <row r="114" spans="1:16" ht="25.5">
      <c r="A114" t="s">
        <v>50</v>
      </c>
      <c s="34" t="s">
        <v>193</v>
      </c>
      <c s="34" t="s">
        <v>138</v>
      </c>
      <c s="35" t="s">
        <v>139</v>
      </c>
      <c s="6" t="s">
        <v>8120</v>
      </c>
      <c s="36" t="s">
        <v>55</v>
      </c>
      <c s="37">
        <v>0.143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56</v>
      </c>
      <c>
        <f>(M114*21)/100</f>
      </c>
      <c t="s">
        <v>28</v>
      </c>
    </row>
    <row r="115" spans="1:5" ht="12.75">
      <c r="A115" s="35" t="s">
        <v>57</v>
      </c>
      <c r="E115" s="39" t="s">
        <v>5</v>
      </c>
    </row>
    <row r="116" spans="1:5" ht="63.75">
      <c r="A116" s="35" t="s">
        <v>59</v>
      </c>
      <c r="E116" s="40" t="s">
        <v>8578</v>
      </c>
    </row>
    <row r="117" spans="1:5" ht="242.25">
      <c r="A117" t="s">
        <v>60</v>
      </c>
      <c r="E117" s="39" t="s">
        <v>846</v>
      </c>
    </row>
    <row r="118" spans="1:16" ht="25.5">
      <c r="A118" t="s">
        <v>50</v>
      </c>
      <c s="34" t="s">
        <v>196</v>
      </c>
      <c s="34" t="s">
        <v>4558</v>
      </c>
      <c s="35" t="s">
        <v>4559</v>
      </c>
      <c s="6" t="s">
        <v>4560</v>
      </c>
      <c s="36" t="s">
        <v>55</v>
      </c>
      <c s="37">
        <v>1.85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56</v>
      </c>
      <c>
        <f>(M118*21)/100</f>
      </c>
      <c t="s">
        <v>28</v>
      </c>
    </row>
    <row r="119" spans="1:5" ht="12.75">
      <c r="A119" s="35" t="s">
        <v>57</v>
      </c>
      <c r="E119" s="39" t="s">
        <v>5</v>
      </c>
    </row>
    <row r="120" spans="1:5" ht="51">
      <c r="A120" s="35" t="s">
        <v>59</v>
      </c>
      <c r="E120" s="40" t="s">
        <v>8579</v>
      </c>
    </row>
    <row r="121" spans="1:5" ht="216.75">
      <c r="A121" t="s">
        <v>60</v>
      </c>
      <c r="E121" s="39" t="s">
        <v>4562</v>
      </c>
    </row>
    <row r="122" spans="1:16" ht="25.5">
      <c r="A122" t="s">
        <v>50</v>
      </c>
      <c s="34" t="s">
        <v>199</v>
      </c>
      <c s="34" t="s">
        <v>62</v>
      </c>
      <c s="35" t="s">
        <v>63</v>
      </c>
      <c s="6" t="s">
        <v>64</v>
      </c>
      <c s="36" t="s">
        <v>55</v>
      </c>
      <c s="37">
        <v>16.06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56</v>
      </c>
      <c>
        <f>(M122*21)/100</f>
      </c>
      <c t="s">
        <v>28</v>
      </c>
    </row>
    <row r="123" spans="1:5" ht="12.75">
      <c r="A123" s="35" t="s">
        <v>57</v>
      </c>
      <c r="E123" s="39" t="s">
        <v>5</v>
      </c>
    </row>
    <row r="124" spans="1:5" ht="204">
      <c r="A124" s="35" t="s">
        <v>59</v>
      </c>
      <c r="E124" s="40" t="s">
        <v>8580</v>
      </c>
    </row>
    <row r="125" spans="1:5" ht="255">
      <c r="A125" t="s">
        <v>60</v>
      </c>
      <c r="E125" s="39" t="s">
        <v>4563</v>
      </c>
    </row>
    <row r="126" spans="1:16" ht="25.5">
      <c r="A126" t="s">
        <v>50</v>
      </c>
      <c s="34" t="s">
        <v>202</v>
      </c>
      <c s="34" t="s">
        <v>249</v>
      </c>
      <c s="35" t="s">
        <v>250</v>
      </c>
      <c s="6" t="s">
        <v>8581</v>
      </c>
      <c s="36" t="s">
        <v>55</v>
      </c>
      <c s="37">
        <v>0.77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56</v>
      </c>
      <c>
        <f>(M126*21)/100</f>
      </c>
      <c t="s">
        <v>28</v>
      </c>
    </row>
    <row r="127" spans="1:5" ht="12.75">
      <c r="A127" s="35" t="s">
        <v>57</v>
      </c>
      <c r="E127" s="39" t="s">
        <v>5</v>
      </c>
    </row>
    <row r="128" spans="1:5" ht="38.25">
      <c r="A128" s="35" t="s">
        <v>59</v>
      </c>
      <c r="E128" s="40" t="s">
        <v>8582</v>
      </c>
    </row>
    <row r="129" spans="1:5" ht="242.25">
      <c r="A129" t="s">
        <v>60</v>
      </c>
      <c r="E129" s="39" t="s">
        <v>846</v>
      </c>
    </row>
    <row r="130" spans="1:16" ht="25.5">
      <c r="A130" t="s">
        <v>50</v>
      </c>
      <c s="34" t="s">
        <v>205</v>
      </c>
      <c s="34" t="s">
        <v>4564</v>
      </c>
      <c s="35" t="s">
        <v>4565</v>
      </c>
      <c s="6" t="s">
        <v>4566</v>
      </c>
      <c s="36" t="s">
        <v>55</v>
      </c>
      <c s="37">
        <v>6.537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56</v>
      </c>
      <c>
        <f>(M130*21)/100</f>
      </c>
      <c t="s">
        <v>28</v>
      </c>
    </row>
    <row r="131" spans="1:5" ht="12.75">
      <c r="A131" s="35" t="s">
        <v>57</v>
      </c>
      <c r="E131" s="39" t="s">
        <v>5</v>
      </c>
    </row>
    <row r="132" spans="1:5" ht="38.25">
      <c r="A132" s="35" t="s">
        <v>59</v>
      </c>
      <c r="E132" s="40" t="s">
        <v>8583</v>
      </c>
    </row>
    <row r="133" spans="1:5" ht="229.5">
      <c r="A133" t="s">
        <v>60</v>
      </c>
      <c r="E133" s="39" t="s">
        <v>2417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